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C937A992-3A55-CE49-9BE8-FAB602CA7DE2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'TRA-M'!$A$1:$TV$24</definedName>
    <definedName name="_xlnm._FilterDatabase" localSheetId="2" hidden="1">'TRA-W'!$A$1:$TV$10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24" i="21" l="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Z24" i="21" s="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L24" i="21"/>
  <c r="IM24" i="21"/>
  <c r="IN24" i="21"/>
  <c r="IO24" i="21" s="1"/>
  <c r="JJ24" i="21"/>
  <c r="JK24" i="21"/>
  <c r="JL24" i="21"/>
  <c r="JM24" i="21"/>
  <c r="JO24" i="21"/>
  <c r="JP24" i="21"/>
  <c r="KL24" i="21"/>
  <c r="KM24" i="21"/>
  <c r="KN24" i="21"/>
  <c r="KO24" i="21"/>
  <c r="KP24" i="21"/>
  <c r="KQ24" i="21"/>
  <c r="KR24" i="21"/>
  <c r="LN24" i="21"/>
  <c r="LO24" i="2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QC24" i="21" s="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O9" i="4"/>
  <c r="AP9" i="4"/>
  <c r="AQ9" i="4"/>
  <c r="AU9" i="4" s="1"/>
  <c r="AR9" i="4"/>
  <c r="AS9" i="4"/>
  <c r="AT9" i="4"/>
  <c r="AV9" i="4"/>
  <c r="AW9" i="4"/>
  <c r="AX9" i="4"/>
  <c r="BP9" i="4"/>
  <c r="BQ9" i="4"/>
  <c r="BR9" i="4"/>
  <c r="BV9" i="4" s="1"/>
  <c r="BS9" i="4"/>
  <c r="BT9" i="4"/>
  <c r="BU9" i="4"/>
  <c r="BW9" i="4"/>
  <c r="BX9" i="4"/>
  <c r="BY9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D9" i="4" s="1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J9" i="4" s="1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P9" i="4" s="1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BY33" i="21"/>
  <c r="BX33" i="21"/>
  <c r="BV33" i="21"/>
  <c r="BU33" i="21"/>
  <c r="BT33" i="21"/>
  <c r="BS33" i="21"/>
  <c r="BY32" i="21"/>
  <c r="BX32" i="21"/>
  <c r="BV32" i="21"/>
  <c r="BU32" i="21"/>
  <c r="BT32" i="21"/>
  <c r="BS32" i="21"/>
  <c r="BY31" i="21"/>
  <c r="BX31" i="21"/>
  <c r="BV31" i="21"/>
  <c r="BU31" i="21"/>
  <c r="BT31" i="21"/>
  <c r="BS31" i="21"/>
  <c r="BY30" i="21"/>
  <c r="BX30" i="21"/>
  <c r="BV30" i="21"/>
  <c r="BU30" i="21"/>
  <c r="BT30" i="21"/>
  <c r="BS30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7" i="21"/>
  <c r="BX27" i="21"/>
  <c r="BV27" i="21"/>
  <c r="BU27" i="21"/>
  <c r="BT27" i="21"/>
  <c r="BS27" i="21"/>
  <c r="BY25" i="21"/>
  <c r="BX25" i="21"/>
  <c r="BV25" i="21"/>
  <c r="BU25" i="21"/>
  <c r="BT25" i="21"/>
  <c r="BS25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19" i="21"/>
  <c r="BX19" i="21"/>
  <c r="BV19" i="21"/>
  <c r="BU19" i="21"/>
  <c r="BT19" i="21"/>
  <c r="BS19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5" i="21"/>
  <c r="BX15" i="21"/>
  <c r="BV15" i="21"/>
  <c r="BU15" i="21"/>
  <c r="BT15" i="21"/>
  <c r="BS15" i="21"/>
  <c r="BY26" i="21"/>
  <c r="BX26" i="21"/>
  <c r="BV26" i="21"/>
  <c r="BU26" i="21"/>
  <c r="BT26" i="21"/>
  <c r="BS26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7" i="21"/>
  <c r="BX7" i="21"/>
  <c r="BV7" i="21"/>
  <c r="BU7" i="21"/>
  <c r="BT7" i="21"/>
  <c r="BS7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2" i="21"/>
  <c r="AU32" i="21"/>
  <c r="AS32" i="21"/>
  <c r="AR32" i="21"/>
  <c r="AQ32" i="21"/>
  <c r="AT32" i="21" s="1"/>
  <c r="AP32" i="21"/>
  <c r="AV31" i="21"/>
  <c r="AU31" i="21"/>
  <c r="AS31" i="21"/>
  <c r="AR31" i="21"/>
  <c r="AQ31" i="21"/>
  <c r="AP31" i="21"/>
  <c r="AV30" i="21"/>
  <c r="AU30" i="21"/>
  <c r="AS30" i="21"/>
  <c r="AR30" i="21"/>
  <c r="AQ30" i="21"/>
  <c r="AP30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7" i="21"/>
  <c r="AU27" i="21"/>
  <c r="AS27" i="21"/>
  <c r="AR27" i="21"/>
  <c r="AQ27" i="21"/>
  <c r="AP27" i="21"/>
  <c r="AV25" i="21"/>
  <c r="AU25" i="21"/>
  <c r="AS25" i="21"/>
  <c r="AR25" i="21"/>
  <c r="AQ25" i="21"/>
  <c r="AP25" i="21"/>
  <c r="AV23" i="21"/>
  <c r="AU23" i="21"/>
  <c r="AS23" i="21"/>
  <c r="AR23" i="21"/>
  <c r="AQ23" i="21"/>
  <c r="AT23" i="21" s="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19" i="21"/>
  <c r="AU19" i="21"/>
  <c r="AS19" i="21"/>
  <c r="AR19" i="21"/>
  <c r="AQ19" i="21"/>
  <c r="AT19" i="21" s="1"/>
  <c r="AP19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26" i="21"/>
  <c r="AU26" i="21"/>
  <c r="AS26" i="21"/>
  <c r="AR26" i="21"/>
  <c r="AQ26" i="21"/>
  <c r="AP26" i="21"/>
  <c r="AV14" i="21"/>
  <c r="AU14" i="21"/>
  <c r="AS14" i="21"/>
  <c r="AR14" i="21"/>
  <c r="AQ14" i="21"/>
  <c r="AP14" i="21"/>
  <c r="AV13" i="21"/>
  <c r="AU13" i="21"/>
  <c r="AS13" i="21"/>
  <c r="AR13" i="21"/>
  <c r="AQ13" i="21"/>
  <c r="AT13" i="21" s="1"/>
  <c r="AP13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4" i="21"/>
  <c r="AU4" i="21"/>
  <c r="AS4" i="21"/>
  <c r="AR4" i="21"/>
  <c r="AQ4" i="21"/>
  <c r="AP4" i="21"/>
  <c r="BY23" i="19"/>
  <c r="BX23" i="19"/>
  <c r="BV23" i="19"/>
  <c r="BU23" i="19"/>
  <c r="BT23" i="19"/>
  <c r="BS23" i="19"/>
  <c r="BY34" i="19"/>
  <c r="BX34" i="19"/>
  <c r="BV34" i="19"/>
  <c r="BU34" i="19"/>
  <c r="BT34" i="19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0" i="19"/>
  <c r="BX30" i="19"/>
  <c r="BV30" i="19"/>
  <c r="BU30" i="19"/>
  <c r="BT30" i="19"/>
  <c r="BS30" i="19"/>
  <c r="BY35" i="19"/>
  <c r="BX35" i="19"/>
  <c r="BV35" i="19"/>
  <c r="BU35" i="19"/>
  <c r="BT35" i="19"/>
  <c r="BS35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19" i="19"/>
  <c r="BX19" i="19"/>
  <c r="BV19" i="19"/>
  <c r="BU19" i="19"/>
  <c r="BT19" i="19"/>
  <c r="BS19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15" i="19"/>
  <c r="BX15" i="19"/>
  <c r="BV15" i="19"/>
  <c r="BU15" i="19"/>
  <c r="BT15" i="19"/>
  <c r="BS15" i="19"/>
  <c r="BY20" i="19"/>
  <c r="BX20" i="19"/>
  <c r="BV20" i="19"/>
  <c r="BU20" i="19"/>
  <c r="BT20" i="19"/>
  <c r="BS2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31" i="19"/>
  <c r="BX31" i="19"/>
  <c r="BV31" i="19"/>
  <c r="BU31" i="19"/>
  <c r="BT31" i="19"/>
  <c r="BS31" i="19"/>
  <c r="BY25" i="19"/>
  <c r="BX25" i="19"/>
  <c r="BV25" i="19"/>
  <c r="BU25" i="19"/>
  <c r="BT25" i="19"/>
  <c r="BS25" i="19"/>
  <c r="BY10" i="19"/>
  <c r="BX10" i="19"/>
  <c r="BV10" i="19"/>
  <c r="BU10" i="19"/>
  <c r="BT10" i="19"/>
  <c r="BS10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6" i="19"/>
  <c r="BX26" i="19"/>
  <c r="BV26" i="19"/>
  <c r="BU26" i="19"/>
  <c r="BT26" i="19"/>
  <c r="BS26" i="19"/>
  <c r="BY17" i="19"/>
  <c r="BX17" i="19"/>
  <c r="BV17" i="19"/>
  <c r="BU17" i="19"/>
  <c r="BT17" i="19"/>
  <c r="BS17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6" i="19"/>
  <c r="BX6" i="19"/>
  <c r="BV6" i="19"/>
  <c r="BU6" i="19"/>
  <c r="BT6" i="19"/>
  <c r="BS6" i="19"/>
  <c r="AV23" i="19"/>
  <c r="AU23" i="19"/>
  <c r="AS23" i="19"/>
  <c r="AR23" i="19"/>
  <c r="AQ23" i="19"/>
  <c r="AP23" i="19"/>
  <c r="AV34" i="19"/>
  <c r="AU34" i="19"/>
  <c r="AS34" i="19"/>
  <c r="AR34" i="19"/>
  <c r="AQ34" i="19"/>
  <c r="AP34" i="19"/>
  <c r="AV33" i="19"/>
  <c r="AU33" i="19"/>
  <c r="AS33" i="19"/>
  <c r="AR33" i="19"/>
  <c r="AQ33" i="19"/>
  <c r="AP33" i="19"/>
  <c r="AV32" i="19"/>
  <c r="AU32" i="19"/>
  <c r="AS32" i="19"/>
  <c r="AR32" i="19"/>
  <c r="AQ32" i="19"/>
  <c r="AP32" i="19"/>
  <c r="AV30" i="19"/>
  <c r="AU30" i="19"/>
  <c r="AS30" i="19"/>
  <c r="AR30" i="19"/>
  <c r="AQ30" i="19"/>
  <c r="AP30" i="19"/>
  <c r="AV35" i="19"/>
  <c r="AU35" i="19"/>
  <c r="AS35" i="19"/>
  <c r="AR35" i="19"/>
  <c r="AQ35" i="19"/>
  <c r="AP35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19" i="19"/>
  <c r="AU19" i="19"/>
  <c r="AS19" i="19"/>
  <c r="AR19" i="19"/>
  <c r="AQ19" i="19"/>
  <c r="AP19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15" i="19"/>
  <c r="AU15" i="19"/>
  <c r="AS15" i="19"/>
  <c r="AR15" i="19"/>
  <c r="AQ15" i="19"/>
  <c r="AP15" i="19"/>
  <c r="AV20" i="19"/>
  <c r="AU20" i="19"/>
  <c r="AS20" i="19"/>
  <c r="AR20" i="19"/>
  <c r="AQ20" i="19"/>
  <c r="AP2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31" i="19"/>
  <c r="AU31" i="19"/>
  <c r="AS31" i="19"/>
  <c r="AR31" i="19"/>
  <c r="AQ31" i="19"/>
  <c r="AP31" i="19"/>
  <c r="AV25" i="19"/>
  <c r="AU25" i="19"/>
  <c r="AS25" i="19"/>
  <c r="AR25" i="19"/>
  <c r="AQ25" i="19"/>
  <c r="AP25" i="19"/>
  <c r="AV10" i="19"/>
  <c r="AU10" i="19"/>
  <c r="AS10" i="19"/>
  <c r="AR10" i="19"/>
  <c r="AQ10" i="19"/>
  <c r="AP10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6" i="19"/>
  <c r="AU26" i="19"/>
  <c r="AS26" i="19"/>
  <c r="AR26" i="19"/>
  <c r="AQ26" i="19"/>
  <c r="AP26" i="19"/>
  <c r="AV17" i="19"/>
  <c r="AU17" i="19"/>
  <c r="AS17" i="19"/>
  <c r="AR17" i="19"/>
  <c r="AQ17" i="19"/>
  <c r="AP17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6" i="19"/>
  <c r="AU6" i="19"/>
  <c r="AS6" i="19"/>
  <c r="AR6" i="19"/>
  <c r="AQ6" i="19"/>
  <c r="AP6" i="19"/>
  <c r="BY18" i="27"/>
  <c r="BX18" i="27"/>
  <c r="BV18" i="27"/>
  <c r="BU18" i="27"/>
  <c r="BT18" i="27"/>
  <c r="BS18" i="27"/>
  <c r="BY16" i="27"/>
  <c r="BX16" i="27"/>
  <c r="BV16" i="27"/>
  <c r="BU16" i="27"/>
  <c r="BT16" i="27"/>
  <c r="BS16" i="27"/>
  <c r="BY7" i="27"/>
  <c r="BX7" i="27"/>
  <c r="BV7" i="27"/>
  <c r="BU7" i="27"/>
  <c r="BT7" i="27"/>
  <c r="BS7" i="27"/>
  <c r="BY12" i="27"/>
  <c r="BX12" i="27"/>
  <c r="BV12" i="27"/>
  <c r="BU12" i="27"/>
  <c r="BT12" i="27"/>
  <c r="BZ12" i="27" s="1"/>
  <c r="BS12" i="27"/>
  <c r="BY14" i="27"/>
  <c r="BX14" i="27"/>
  <c r="BV14" i="27"/>
  <c r="BU14" i="27"/>
  <c r="BT14" i="27"/>
  <c r="BS14" i="27"/>
  <c r="BY11" i="27"/>
  <c r="BX11" i="27"/>
  <c r="BV11" i="27"/>
  <c r="BU11" i="27"/>
  <c r="BT11" i="27"/>
  <c r="BW11" i="27" s="1"/>
  <c r="BS11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17" i="27"/>
  <c r="BX17" i="27"/>
  <c r="BV17" i="27"/>
  <c r="BU17" i="27"/>
  <c r="BT17" i="27"/>
  <c r="BS17" i="27"/>
  <c r="BY10" i="27"/>
  <c r="BX10" i="27"/>
  <c r="BV10" i="27"/>
  <c r="BU10" i="27"/>
  <c r="BT10" i="27"/>
  <c r="BS10" i="27"/>
  <c r="BY6" i="27"/>
  <c r="BX6" i="27"/>
  <c r="BV6" i="27"/>
  <c r="BU6" i="27"/>
  <c r="BT6" i="27"/>
  <c r="BW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6" i="27"/>
  <c r="AU16" i="27"/>
  <c r="AS16" i="27"/>
  <c r="AR16" i="27"/>
  <c r="AQ16" i="27"/>
  <c r="AP16" i="27"/>
  <c r="AV7" i="27"/>
  <c r="AU7" i="27"/>
  <c r="AS7" i="27"/>
  <c r="AR7" i="27"/>
  <c r="AQ7" i="27"/>
  <c r="AP7" i="27"/>
  <c r="AV12" i="27"/>
  <c r="AU12" i="27"/>
  <c r="AS12" i="27"/>
  <c r="AR12" i="27"/>
  <c r="AQ12" i="27"/>
  <c r="AT12" i="27" s="1"/>
  <c r="AP12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17" i="27"/>
  <c r="AU17" i="27"/>
  <c r="AS17" i="27"/>
  <c r="AR17" i="27"/>
  <c r="AQ17" i="27"/>
  <c r="AP17" i="27"/>
  <c r="AV10" i="27"/>
  <c r="AU10" i="27"/>
  <c r="AS10" i="27"/>
  <c r="AR10" i="27"/>
  <c r="AQ10" i="27"/>
  <c r="AP10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8" i="26"/>
  <c r="BX18" i="26"/>
  <c r="BV18" i="26"/>
  <c r="BU18" i="26"/>
  <c r="BT18" i="26"/>
  <c r="BS18" i="26"/>
  <c r="BY20" i="26"/>
  <c r="BX20" i="26"/>
  <c r="BV20" i="26"/>
  <c r="BU20" i="26"/>
  <c r="BT20" i="26"/>
  <c r="BS20" i="26"/>
  <c r="BY17" i="26"/>
  <c r="BX17" i="26"/>
  <c r="BV17" i="26"/>
  <c r="BU17" i="26"/>
  <c r="BT17" i="26"/>
  <c r="BS17" i="26"/>
  <c r="BY16" i="26"/>
  <c r="BX16" i="26"/>
  <c r="BV16" i="26"/>
  <c r="BU16" i="26"/>
  <c r="BT16" i="26"/>
  <c r="BS16" i="26"/>
  <c r="BY15" i="26"/>
  <c r="BX15" i="26"/>
  <c r="BV15" i="26"/>
  <c r="BU15" i="26"/>
  <c r="BT15" i="26"/>
  <c r="BS15" i="26"/>
  <c r="BY14" i="26"/>
  <c r="BX14" i="26"/>
  <c r="BV14" i="26"/>
  <c r="BU14" i="26"/>
  <c r="BT14" i="26"/>
  <c r="BS14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19" i="26"/>
  <c r="BX19" i="26"/>
  <c r="BV19" i="26"/>
  <c r="BU19" i="26"/>
  <c r="BT19" i="26"/>
  <c r="BS19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8" i="26"/>
  <c r="AU18" i="26"/>
  <c r="AS18" i="26"/>
  <c r="AR18" i="26"/>
  <c r="AQ18" i="26"/>
  <c r="AP18" i="26"/>
  <c r="AV20" i="26"/>
  <c r="AU20" i="26"/>
  <c r="AS20" i="26"/>
  <c r="AR20" i="26"/>
  <c r="AQ20" i="26"/>
  <c r="AP20" i="26"/>
  <c r="AV17" i="26"/>
  <c r="AU17" i="26"/>
  <c r="AS17" i="26"/>
  <c r="AR17" i="26"/>
  <c r="AQ17" i="26"/>
  <c r="AP17" i="26"/>
  <c r="AV16" i="26"/>
  <c r="AU16" i="26"/>
  <c r="AS16" i="26"/>
  <c r="AR16" i="26"/>
  <c r="AQ16" i="26"/>
  <c r="AP16" i="26"/>
  <c r="AV15" i="26"/>
  <c r="AU15" i="26"/>
  <c r="AS15" i="26"/>
  <c r="AR15" i="26"/>
  <c r="AQ15" i="26"/>
  <c r="AP15" i="26"/>
  <c r="AV14" i="26"/>
  <c r="AU14" i="26"/>
  <c r="AS14" i="26"/>
  <c r="AR14" i="26"/>
  <c r="AQ14" i="26"/>
  <c r="AP14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19" i="26"/>
  <c r="AU19" i="26"/>
  <c r="AS19" i="26"/>
  <c r="AR19" i="26"/>
  <c r="AQ19" i="26"/>
  <c r="AP19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0" i="22"/>
  <c r="BX10" i="22"/>
  <c r="BW10" i="22"/>
  <c r="BU10" i="22"/>
  <c r="BT10" i="22"/>
  <c r="BS10" i="22"/>
  <c r="BR10" i="22"/>
  <c r="BV10" i="22" s="1"/>
  <c r="BQ10" i="22"/>
  <c r="BP10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9" i="22"/>
  <c r="BX9" i="22"/>
  <c r="BW9" i="22"/>
  <c r="BU9" i="22"/>
  <c r="BT9" i="22"/>
  <c r="BS9" i="22"/>
  <c r="BR9" i="22"/>
  <c r="BQ9" i="22"/>
  <c r="BP9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9" i="22"/>
  <c r="AW9" i="22"/>
  <c r="AV9" i="22"/>
  <c r="AT9" i="22"/>
  <c r="AS9" i="22"/>
  <c r="AR9" i="22"/>
  <c r="AQ9" i="22"/>
  <c r="AP9" i="22"/>
  <c r="AO9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18" i="4"/>
  <c r="BX18" i="4"/>
  <c r="BW18" i="4"/>
  <c r="BU18" i="4"/>
  <c r="BT18" i="4"/>
  <c r="BS18" i="4"/>
  <c r="BR18" i="4"/>
  <c r="BQ18" i="4"/>
  <c r="BP18" i="4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1" i="4"/>
  <c r="BX21" i="4"/>
  <c r="BW21" i="4"/>
  <c r="BU21" i="4"/>
  <c r="BT21" i="4"/>
  <c r="BS21" i="4"/>
  <c r="BR21" i="4"/>
  <c r="BV21" i="4" s="1"/>
  <c r="BZ21" i="4" s="1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23" i="4"/>
  <c r="BX23" i="4"/>
  <c r="BW23" i="4"/>
  <c r="BU23" i="4"/>
  <c r="BT23" i="4"/>
  <c r="BS23" i="4"/>
  <c r="BR23" i="4"/>
  <c r="BV23" i="4" s="1"/>
  <c r="BQ23" i="4"/>
  <c r="BP23" i="4"/>
  <c r="BY11" i="4"/>
  <c r="BX11" i="4"/>
  <c r="BW11" i="4"/>
  <c r="BU11" i="4"/>
  <c r="BT11" i="4"/>
  <c r="BS11" i="4"/>
  <c r="BR11" i="4"/>
  <c r="BQ11" i="4"/>
  <c r="BP11" i="4"/>
  <c r="BY22" i="4"/>
  <c r="BX22" i="4"/>
  <c r="BW22" i="4"/>
  <c r="BU22" i="4"/>
  <c r="BT22" i="4"/>
  <c r="BS22" i="4"/>
  <c r="BR22" i="4"/>
  <c r="BQ22" i="4"/>
  <c r="BP22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5" i="4"/>
  <c r="BX15" i="4"/>
  <c r="BW15" i="4"/>
  <c r="BU15" i="4"/>
  <c r="BT15" i="4"/>
  <c r="BS15" i="4"/>
  <c r="BR15" i="4"/>
  <c r="BQ15" i="4"/>
  <c r="BP15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8" i="4"/>
  <c r="AW18" i="4"/>
  <c r="AV18" i="4"/>
  <c r="AT18" i="4"/>
  <c r="AS18" i="4"/>
  <c r="AR18" i="4"/>
  <c r="AQ18" i="4"/>
  <c r="AU18" i="4" s="1"/>
  <c r="AP18" i="4"/>
  <c r="AO18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23" i="4"/>
  <c r="AW23" i="4"/>
  <c r="AV23" i="4"/>
  <c r="AT23" i="4"/>
  <c r="AS23" i="4"/>
  <c r="AR23" i="4"/>
  <c r="AQ23" i="4"/>
  <c r="AP23" i="4"/>
  <c r="AO23" i="4"/>
  <c r="AX11" i="4"/>
  <c r="AW11" i="4"/>
  <c r="AV11" i="4"/>
  <c r="AT11" i="4"/>
  <c r="AS11" i="4"/>
  <c r="AR11" i="4"/>
  <c r="AQ11" i="4"/>
  <c r="AP11" i="4"/>
  <c r="AO11" i="4"/>
  <c r="AX22" i="4"/>
  <c r="AW22" i="4"/>
  <c r="AV22" i="4"/>
  <c r="AT22" i="4"/>
  <c r="AS22" i="4"/>
  <c r="AR22" i="4"/>
  <c r="AQ22" i="4"/>
  <c r="AP22" i="4"/>
  <c r="AO22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5" i="4"/>
  <c r="AW15" i="4"/>
  <c r="AV15" i="4"/>
  <c r="AT15" i="4"/>
  <c r="AS15" i="4"/>
  <c r="AR15" i="4"/>
  <c r="AQ15" i="4"/>
  <c r="AP15" i="4"/>
  <c r="AO15" i="4"/>
  <c r="AX5" i="4"/>
  <c r="AW5" i="4"/>
  <c r="AV5" i="4"/>
  <c r="AT5" i="4"/>
  <c r="AS5" i="4"/>
  <c r="AR5" i="4"/>
  <c r="AQ5" i="4"/>
  <c r="AU5" i="4" s="1"/>
  <c r="AP5" i="4"/>
  <c r="AO5" i="4"/>
  <c r="AX4" i="4"/>
  <c r="AW4" i="4"/>
  <c r="AV4" i="4"/>
  <c r="AT4" i="4"/>
  <c r="AS4" i="4"/>
  <c r="AR4" i="4"/>
  <c r="AQ4" i="4"/>
  <c r="AP4" i="4"/>
  <c r="AO4" i="4"/>
  <c r="OZ33" i="21"/>
  <c r="OY33" i="21"/>
  <c r="OW33" i="21"/>
  <c r="OV33" i="21"/>
  <c r="OU33" i="21"/>
  <c r="OT33" i="21"/>
  <c r="OZ32" i="21"/>
  <c r="OY32" i="21"/>
  <c r="OW32" i="21"/>
  <c r="OV32" i="21"/>
  <c r="OU32" i="2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7" i="21"/>
  <c r="OY27" i="21"/>
  <c r="OW27" i="21"/>
  <c r="OV27" i="21"/>
  <c r="OU27" i="21"/>
  <c r="OT27" i="21"/>
  <c r="OZ28" i="21"/>
  <c r="OY28" i="21"/>
  <c r="OW28" i="21"/>
  <c r="OV28" i="21"/>
  <c r="OU28" i="21"/>
  <c r="OT28" i="21"/>
  <c r="OZ25" i="21"/>
  <c r="OY25" i="21"/>
  <c r="OW25" i="21"/>
  <c r="OV25" i="21"/>
  <c r="OU25" i="21"/>
  <c r="OT25" i="21"/>
  <c r="OZ23" i="21"/>
  <c r="OY23" i="21"/>
  <c r="OW23" i="21"/>
  <c r="OV23" i="21"/>
  <c r="OU23" i="2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OT19" i="21"/>
  <c r="OZ18" i="21"/>
  <c r="OY18" i="21"/>
  <c r="OW18" i="21"/>
  <c r="OV18" i="21"/>
  <c r="OU18" i="21"/>
  <c r="OT18" i="21"/>
  <c r="OZ16" i="21"/>
  <c r="OY16" i="21"/>
  <c r="OW16" i="21"/>
  <c r="OV16" i="21"/>
  <c r="OU16" i="21"/>
  <c r="OT16" i="21"/>
  <c r="OZ17" i="21"/>
  <c r="OY17" i="21"/>
  <c r="OW17" i="21"/>
  <c r="OV17" i="21"/>
  <c r="OU17" i="21"/>
  <c r="OT17" i="21"/>
  <c r="OZ15" i="21"/>
  <c r="OY15" i="21"/>
  <c r="OW15" i="21"/>
  <c r="OV15" i="21"/>
  <c r="OU15" i="21"/>
  <c r="OT15" i="21"/>
  <c r="OZ26" i="21"/>
  <c r="OY26" i="21"/>
  <c r="OW26" i="21"/>
  <c r="OV26" i="21"/>
  <c r="OU26" i="21"/>
  <c r="OT26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OT14" i="21"/>
  <c r="OZ11" i="21"/>
  <c r="OY11" i="21"/>
  <c r="OW11" i="21"/>
  <c r="OV11" i="21"/>
  <c r="OU11" i="21"/>
  <c r="OT11" i="21"/>
  <c r="OZ10" i="21"/>
  <c r="OY10" i="21"/>
  <c r="OW10" i="21"/>
  <c r="OV10" i="21"/>
  <c r="OU10" i="21"/>
  <c r="OT10" i="21"/>
  <c r="OZ8" i="21"/>
  <c r="OY8" i="21"/>
  <c r="OW8" i="21"/>
  <c r="OV8" i="21"/>
  <c r="OU8" i="21"/>
  <c r="OT8" i="21"/>
  <c r="OZ9" i="21"/>
  <c r="OY9" i="21"/>
  <c r="OW9" i="21"/>
  <c r="OV9" i="21"/>
  <c r="OU9" i="21"/>
  <c r="OT9" i="21"/>
  <c r="OZ5" i="21"/>
  <c r="OY5" i="21"/>
  <c r="OW5" i="21"/>
  <c r="OV5" i="21"/>
  <c r="OU5" i="21"/>
  <c r="OT5" i="21"/>
  <c r="OZ6" i="21"/>
  <c r="OY6" i="21"/>
  <c r="OW6" i="21"/>
  <c r="OV6" i="21"/>
  <c r="OU6" i="21"/>
  <c r="OT6" i="21"/>
  <c r="OZ7" i="21"/>
  <c r="OY7" i="21"/>
  <c r="OW7" i="21"/>
  <c r="OV7" i="21"/>
  <c r="OU7" i="21"/>
  <c r="OT7" i="21"/>
  <c r="OZ4" i="21"/>
  <c r="OY4" i="21"/>
  <c r="OW4" i="21"/>
  <c r="OV4" i="21"/>
  <c r="OU4" i="21"/>
  <c r="OT4" i="21"/>
  <c r="NX33" i="21"/>
  <c r="NW33" i="21"/>
  <c r="NU33" i="21"/>
  <c r="NT33" i="21"/>
  <c r="NS33" i="21"/>
  <c r="NR33" i="21"/>
  <c r="NX32" i="21"/>
  <c r="NW32" i="21"/>
  <c r="NU32" i="21"/>
  <c r="NT32" i="21"/>
  <c r="NS32" i="2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W29" i="21"/>
  <c r="NU29" i="21"/>
  <c r="NT29" i="21"/>
  <c r="NS29" i="21"/>
  <c r="NR29" i="21"/>
  <c r="NX27" i="21"/>
  <c r="NW27" i="21"/>
  <c r="NU27" i="21"/>
  <c r="NT27" i="21"/>
  <c r="NS27" i="21"/>
  <c r="NR27" i="21"/>
  <c r="NX28" i="21"/>
  <c r="NW28" i="21"/>
  <c r="NU28" i="21"/>
  <c r="NT28" i="21"/>
  <c r="NS28" i="21"/>
  <c r="NR28" i="21"/>
  <c r="NX25" i="21"/>
  <c r="NW25" i="21"/>
  <c r="NU25" i="21"/>
  <c r="NT25" i="21"/>
  <c r="NS25" i="21"/>
  <c r="NR25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R19" i="21"/>
  <c r="NX18" i="21"/>
  <c r="NW18" i="21"/>
  <c r="NU18" i="21"/>
  <c r="NT18" i="21"/>
  <c r="NS18" i="21"/>
  <c r="NR18" i="21"/>
  <c r="NX16" i="21"/>
  <c r="NW16" i="21"/>
  <c r="NU16" i="21"/>
  <c r="NT16" i="21"/>
  <c r="NS16" i="21"/>
  <c r="NR16" i="21"/>
  <c r="NX17" i="21"/>
  <c r="NW17" i="21"/>
  <c r="NU17" i="21"/>
  <c r="NT17" i="21"/>
  <c r="NS17" i="21"/>
  <c r="NR17" i="21"/>
  <c r="NX15" i="21"/>
  <c r="NW15" i="21"/>
  <c r="NU15" i="21"/>
  <c r="NT15" i="21"/>
  <c r="NS15" i="21"/>
  <c r="NR15" i="21"/>
  <c r="NX26" i="21"/>
  <c r="NW26" i="21"/>
  <c r="NU26" i="21"/>
  <c r="NT26" i="21"/>
  <c r="NS26" i="21"/>
  <c r="NR26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R11" i="21"/>
  <c r="NX10" i="21"/>
  <c r="NW10" i="21"/>
  <c r="NU10" i="21"/>
  <c r="NT10" i="21"/>
  <c r="NS10" i="21"/>
  <c r="NR10" i="21"/>
  <c r="NX8" i="21"/>
  <c r="NW8" i="21"/>
  <c r="NU8" i="21"/>
  <c r="NT8" i="21"/>
  <c r="NS8" i="21"/>
  <c r="NR8" i="21"/>
  <c r="NX9" i="21"/>
  <c r="NW9" i="21"/>
  <c r="NU9" i="21"/>
  <c r="NT9" i="21"/>
  <c r="NS9" i="21"/>
  <c r="NR9" i="21"/>
  <c r="NX5" i="21"/>
  <c r="NW5" i="21"/>
  <c r="NU5" i="21"/>
  <c r="NT5" i="21"/>
  <c r="NS5" i="21"/>
  <c r="NR5" i="21"/>
  <c r="NX6" i="21"/>
  <c r="NW6" i="21"/>
  <c r="NU6" i="21"/>
  <c r="NT6" i="21"/>
  <c r="NS6" i="21"/>
  <c r="NR6" i="21"/>
  <c r="NX7" i="21"/>
  <c r="NW7" i="21"/>
  <c r="NU7" i="21"/>
  <c r="NT7" i="21"/>
  <c r="NS7" i="21"/>
  <c r="NR7" i="21"/>
  <c r="NX4" i="21"/>
  <c r="NW4" i="21"/>
  <c r="NU4" i="21"/>
  <c r="NT4" i="21"/>
  <c r="NS4" i="21"/>
  <c r="NR4" i="21"/>
  <c r="MV33" i="21"/>
  <c r="MU33" i="21"/>
  <c r="MS33" i="21"/>
  <c r="MR33" i="21"/>
  <c r="MQ33" i="21"/>
  <c r="MP33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7" i="21"/>
  <c r="MU27" i="21"/>
  <c r="MS27" i="21"/>
  <c r="MR27" i="21"/>
  <c r="MQ27" i="21"/>
  <c r="MP27" i="21"/>
  <c r="MV28" i="21"/>
  <c r="MU28" i="21"/>
  <c r="MS28" i="21"/>
  <c r="MR28" i="21"/>
  <c r="MQ28" i="21"/>
  <c r="MP28" i="21"/>
  <c r="MV25" i="21"/>
  <c r="MU25" i="21"/>
  <c r="MS25" i="21"/>
  <c r="MR25" i="21"/>
  <c r="MQ25" i="21"/>
  <c r="MP25" i="21"/>
  <c r="MV23" i="21"/>
  <c r="MU23" i="21"/>
  <c r="MS23" i="21"/>
  <c r="MR23" i="21"/>
  <c r="MQ23" i="2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6" i="21"/>
  <c r="MU16" i="21"/>
  <c r="MS16" i="21"/>
  <c r="MR16" i="21"/>
  <c r="MQ16" i="21"/>
  <c r="MP16" i="21"/>
  <c r="MV17" i="21"/>
  <c r="MU17" i="21"/>
  <c r="MS17" i="21"/>
  <c r="MR17" i="21"/>
  <c r="MQ17" i="21"/>
  <c r="MP17" i="21"/>
  <c r="MV15" i="21"/>
  <c r="MU15" i="21"/>
  <c r="MS15" i="21"/>
  <c r="MR15" i="21"/>
  <c r="MQ15" i="21"/>
  <c r="MP15" i="21"/>
  <c r="MV26" i="21"/>
  <c r="MU26" i="21"/>
  <c r="MS26" i="21"/>
  <c r="MR26" i="21"/>
  <c r="MQ26" i="21"/>
  <c r="MP26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8" i="21"/>
  <c r="MU8" i="21"/>
  <c r="MS8" i="21"/>
  <c r="MR8" i="21"/>
  <c r="MQ8" i="21"/>
  <c r="MP8" i="21"/>
  <c r="MV9" i="21"/>
  <c r="MU9" i="21"/>
  <c r="MS9" i="21"/>
  <c r="MR9" i="21"/>
  <c r="MQ9" i="21"/>
  <c r="MP9" i="21"/>
  <c r="MV5" i="21"/>
  <c r="MU5" i="21"/>
  <c r="MS5" i="21"/>
  <c r="MR5" i="21"/>
  <c r="MQ5" i="21"/>
  <c r="MP5" i="21"/>
  <c r="MV6" i="21"/>
  <c r="MU6" i="21"/>
  <c r="MS6" i="21"/>
  <c r="MR6" i="21"/>
  <c r="MQ6" i="21"/>
  <c r="MP6" i="21"/>
  <c r="MV7" i="21"/>
  <c r="MU7" i="21"/>
  <c r="MS7" i="21"/>
  <c r="MR7" i="21"/>
  <c r="MQ7" i="21"/>
  <c r="MP7" i="21"/>
  <c r="MV4" i="21"/>
  <c r="MU4" i="21"/>
  <c r="MS4" i="21"/>
  <c r="MR4" i="21"/>
  <c r="MQ4" i="21"/>
  <c r="MP4" i="21"/>
  <c r="LT33" i="21"/>
  <c r="LS33" i="21"/>
  <c r="LQ33" i="21"/>
  <c r="LP33" i="21"/>
  <c r="LO33" i="21"/>
  <c r="LN33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N29" i="21"/>
  <c r="LT27" i="21"/>
  <c r="LS27" i="21"/>
  <c r="LQ27" i="21"/>
  <c r="LP27" i="21"/>
  <c r="LO27" i="21"/>
  <c r="LN27" i="21"/>
  <c r="LT28" i="21"/>
  <c r="LS28" i="21"/>
  <c r="LQ28" i="21"/>
  <c r="LP28" i="21"/>
  <c r="LO28" i="21"/>
  <c r="LN28" i="21"/>
  <c r="LT25" i="21"/>
  <c r="LS25" i="21"/>
  <c r="LQ25" i="21"/>
  <c r="LP25" i="21"/>
  <c r="LO25" i="21"/>
  <c r="LN25" i="21"/>
  <c r="LT23" i="21"/>
  <c r="LS23" i="21"/>
  <c r="LQ23" i="21"/>
  <c r="LP23" i="21"/>
  <c r="LO23" i="2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6" i="21"/>
  <c r="LS16" i="21"/>
  <c r="LQ16" i="21"/>
  <c r="LP16" i="21"/>
  <c r="LO16" i="21"/>
  <c r="LN16" i="21"/>
  <c r="LT17" i="21"/>
  <c r="LS17" i="21"/>
  <c r="LQ17" i="21"/>
  <c r="LP17" i="21"/>
  <c r="LO17" i="21"/>
  <c r="LN17" i="21"/>
  <c r="LT15" i="21"/>
  <c r="LS15" i="21"/>
  <c r="LQ15" i="21"/>
  <c r="LP15" i="21"/>
  <c r="LO15" i="21"/>
  <c r="LN15" i="21"/>
  <c r="LT26" i="21"/>
  <c r="LS26" i="21"/>
  <c r="LQ26" i="21"/>
  <c r="LP26" i="21"/>
  <c r="LO26" i="21"/>
  <c r="LN26" i="21"/>
  <c r="LT13" i="21"/>
  <c r="LS13" i="21"/>
  <c r="LQ13" i="21"/>
  <c r="LP13" i="21"/>
  <c r="LO13" i="21"/>
  <c r="LN13" i="21"/>
  <c r="LT12" i="21"/>
  <c r="LS12" i="21"/>
  <c r="LQ12" i="21"/>
  <c r="LP12" i="21"/>
  <c r="LO12" i="2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N10" i="21"/>
  <c r="LT8" i="21"/>
  <c r="LS8" i="21"/>
  <c r="LQ8" i="21"/>
  <c r="LP8" i="21"/>
  <c r="LO8" i="21"/>
  <c r="LN8" i="21"/>
  <c r="LT9" i="21"/>
  <c r="LS9" i="21"/>
  <c r="LQ9" i="21"/>
  <c r="LP9" i="21"/>
  <c r="LO9" i="21"/>
  <c r="LN9" i="21"/>
  <c r="LT5" i="21"/>
  <c r="LS5" i="21"/>
  <c r="LQ5" i="21"/>
  <c r="LP5" i="21"/>
  <c r="LO5" i="21"/>
  <c r="LN5" i="21"/>
  <c r="LT6" i="21"/>
  <c r="LS6" i="21"/>
  <c r="LQ6" i="21"/>
  <c r="LP6" i="21"/>
  <c r="LO6" i="21"/>
  <c r="LN6" i="21"/>
  <c r="LT7" i="21"/>
  <c r="LS7" i="21"/>
  <c r="LQ7" i="21"/>
  <c r="LP7" i="21"/>
  <c r="LO7" i="21"/>
  <c r="LN7" i="21"/>
  <c r="LT4" i="21"/>
  <c r="LS4" i="21"/>
  <c r="LQ4" i="21"/>
  <c r="LP4" i="21"/>
  <c r="LO4" i="21"/>
  <c r="LN4" i="21"/>
  <c r="KR33" i="21"/>
  <c r="KQ33" i="21"/>
  <c r="KO33" i="21"/>
  <c r="KN33" i="21"/>
  <c r="KM33" i="21"/>
  <c r="KL33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7" i="21"/>
  <c r="KQ27" i="21"/>
  <c r="KO27" i="21"/>
  <c r="KN27" i="21"/>
  <c r="KM27" i="21"/>
  <c r="KL27" i="21"/>
  <c r="KR28" i="21"/>
  <c r="KQ28" i="21"/>
  <c r="KO28" i="21"/>
  <c r="KN28" i="21"/>
  <c r="KM28" i="21"/>
  <c r="KL28" i="21"/>
  <c r="KR25" i="21"/>
  <c r="KQ25" i="21"/>
  <c r="KO25" i="21"/>
  <c r="KN25" i="21"/>
  <c r="KM25" i="21"/>
  <c r="KL25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L18" i="21"/>
  <c r="KR16" i="21"/>
  <c r="KQ16" i="21"/>
  <c r="KO16" i="21"/>
  <c r="KN16" i="21"/>
  <c r="KM16" i="21"/>
  <c r="KL16" i="21"/>
  <c r="KR17" i="21"/>
  <c r="KQ17" i="21"/>
  <c r="KO17" i="21"/>
  <c r="KN17" i="21"/>
  <c r="KM17" i="21"/>
  <c r="KL17" i="21"/>
  <c r="KR15" i="21"/>
  <c r="KQ15" i="21"/>
  <c r="KO15" i="21"/>
  <c r="KN15" i="21"/>
  <c r="KM15" i="21"/>
  <c r="KL15" i="21"/>
  <c r="KR26" i="21"/>
  <c r="KQ26" i="21"/>
  <c r="KO26" i="21"/>
  <c r="KN26" i="21"/>
  <c r="KM26" i="21"/>
  <c r="KL26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L11" i="21"/>
  <c r="KR10" i="21"/>
  <c r="KQ10" i="21"/>
  <c r="KO10" i="21"/>
  <c r="KN10" i="21"/>
  <c r="KM10" i="21"/>
  <c r="KL10" i="21"/>
  <c r="KR8" i="21"/>
  <c r="KQ8" i="21"/>
  <c r="KO8" i="21"/>
  <c r="KN8" i="21"/>
  <c r="KM8" i="21"/>
  <c r="KL8" i="21"/>
  <c r="KR9" i="21"/>
  <c r="KQ9" i="21"/>
  <c r="KO9" i="21"/>
  <c r="KN9" i="21"/>
  <c r="KM9" i="21"/>
  <c r="KL9" i="21"/>
  <c r="KR5" i="21"/>
  <c r="KQ5" i="21"/>
  <c r="KO5" i="21"/>
  <c r="KN5" i="21"/>
  <c r="KM5" i="21"/>
  <c r="KL5" i="21"/>
  <c r="KR6" i="21"/>
  <c r="KQ6" i="21"/>
  <c r="KO6" i="21"/>
  <c r="KN6" i="21"/>
  <c r="KM6" i="21"/>
  <c r="KL6" i="21"/>
  <c r="KR7" i="21"/>
  <c r="KQ7" i="21"/>
  <c r="KO7" i="21"/>
  <c r="KN7" i="21"/>
  <c r="KM7" i="21"/>
  <c r="KL7" i="21"/>
  <c r="KR4" i="21"/>
  <c r="KQ4" i="21"/>
  <c r="KO4" i="21"/>
  <c r="KN4" i="21"/>
  <c r="KM4" i="21"/>
  <c r="KL4" i="21"/>
  <c r="JP33" i="21"/>
  <c r="JO33" i="21"/>
  <c r="JM33" i="21"/>
  <c r="JL33" i="21"/>
  <c r="JK33" i="21"/>
  <c r="JJ33" i="21"/>
  <c r="JP32" i="21"/>
  <c r="JO32" i="21"/>
  <c r="JM32" i="21"/>
  <c r="JL32" i="21"/>
  <c r="JK32" i="2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7" i="21"/>
  <c r="JO27" i="21"/>
  <c r="JM27" i="21"/>
  <c r="JL27" i="21"/>
  <c r="JK27" i="21"/>
  <c r="JJ27" i="21"/>
  <c r="JP28" i="21"/>
  <c r="JO28" i="21"/>
  <c r="JM28" i="21"/>
  <c r="JL28" i="21"/>
  <c r="JK28" i="21"/>
  <c r="JJ28" i="21"/>
  <c r="JP25" i="21"/>
  <c r="JO25" i="21"/>
  <c r="JM25" i="21"/>
  <c r="JL25" i="21"/>
  <c r="JK25" i="21"/>
  <c r="JJ25" i="21"/>
  <c r="JP23" i="21"/>
  <c r="JO23" i="21"/>
  <c r="JM23" i="21"/>
  <c r="JL23" i="21"/>
  <c r="JK23" i="21"/>
  <c r="JJ23" i="21"/>
  <c r="JP22" i="21"/>
  <c r="JO22" i="21"/>
  <c r="JM22" i="21"/>
  <c r="JL22" i="21"/>
  <c r="JK22" i="2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J18" i="21"/>
  <c r="JP16" i="21"/>
  <c r="JO16" i="21"/>
  <c r="JM16" i="21"/>
  <c r="JL16" i="21"/>
  <c r="JK16" i="21"/>
  <c r="JJ16" i="21"/>
  <c r="JP17" i="21"/>
  <c r="JO17" i="21"/>
  <c r="JM17" i="21"/>
  <c r="JL17" i="21"/>
  <c r="JK17" i="21"/>
  <c r="JJ17" i="21"/>
  <c r="JP15" i="21"/>
  <c r="JO15" i="21"/>
  <c r="JM15" i="21"/>
  <c r="JL15" i="21"/>
  <c r="JK15" i="21"/>
  <c r="JJ15" i="21"/>
  <c r="JP26" i="21"/>
  <c r="JO26" i="21"/>
  <c r="JM26" i="21"/>
  <c r="JL26" i="21"/>
  <c r="JK26" i="21"/>
  <c r="JJ26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J11" i="21"/>
  <c r="JP10" i="21"/>
  <c r="JO10" i="21"/>
  <c r="JM10" i="21"/>
  <c r="JL10" i="21"/>
  <c r="JK10" i="21"/>
  <c r="JJ10" i="21"/>
  <c r="JP8" i="21"/>
  <c r="JO8" i="21"/>
  <c r="JM8" i="21"/>
  <c r="JL8" i="21"/>
  <c r="JK8" i="21"/>
  <c r="JJ8" i="21"/>
  <c r="JP9" i="21"/>
  <c r="JO9" i="21"/>
  <c r="JM9" i="21"/>
  <c r="JL9" i="21"/>
  <c r="JK9" i="21"/>
  <c r="JJ9" i="21"/>
  <c r="JP5" i="21"/>
  <c r="JO5" i="21"/>
  <c r="JM5" i="21"/>
  <c r="JL5" i="21"/>
  <c r="JK5" i="21"/>
  <c r="JJ5" i="21"/>
  <c r="JP6" i="21"/>
  <c r="JO6" i="21"/>
  <c r="JM6" i="21"/>
  <c r="JL6" i="21"/>
  <c r="JK6" i="21"/>
  <c r="JJ6" i="21"/>
  <c r="JP7" i="21"/>
  <c r="JO7" i="21"/>
  <c r="JM7" i="21"/>
  <c r="JL7" i="21"/>
  <c r="JK7" i="21"/>
  <c r="JJ7" i="21"/>
  <c r="JP4" i="21"/>
  <c r="JO4" i="21"/>
  <c r="JM4" i="21"/>
  <c r="JL4" i="21"/>
  <c r="JK4" i="21"/>
  <c r="JJ4" i="21"/>
  <c r="IN33" i="21"/>
  <c r="IM33" i="21"/>
  <c r="IK33" i="21"/>
  <c r="IJ33" i="21"/>
  <c r="II33" i="21"/>
  <c r="IH33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7" i="21"/>
  <c r="IM27" i="21"/>
  <c r="IK27" i="21"/>
  <c r="IJ27" i="21"/>
  <c r="II27" i="21"/>
  <c r="IH27" i="21"/>
  <c r="IN28" i="21"/>
  <c r="IM28" i="21"/>
  <c r="IK28" i="21"/>
  <c r="IJ28" i="21"/>
  <c r="II28" i="21"/>
  <c r="IH28" i="21"/>
  <c r="IN25" i="21"/>
  <c r="IM25" i="21"/>
  <c r="IK25" i="21"/>
  <c r="IJ25" i="21"/>
  <c r="II25" i="21"/>
  <c r="IH25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6" i="21"/>
  <c r="IM16" i="21"/>
  <c r="IK16" i="21"/>
  <c r="IJ16" i="21"/>
  <c r="II16" i="21"/>
  <c r="IH16" i="21"/>
  <c r="IN17" i="21"/>
  <c r="IM17" i="21"/>
  <c r="IK17" i="21"/>
  <c r="IJ17" i="21"/>
  <c r="II17" i="21"/>
  <c r="IH17" i="21"/>
  <c r="IN15" i="21"/>
  <c r="IM15" i="21"/>
  <c r="IK15" i="21"/>
  <c r="IJ15" i="21"/>
  <c r="II15" i="21"/>
  <c r="IH15" i="21"/>
  <c r="IN26" i="21"/>
  <c r="IM26" i="21"/>
  <c r="IK26" i="21"/>
  <c r="IJ26" i="21"/>
  <c r="II26" i="21"/>
  <c r="IH26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H10" i="21"/>
  <c r="IN8" i="21"/>
  <c r="IM8" i="21"/>
  <c r="IK8" i="21"/>
  <c r="IJ8" i="21"/>
  <c r="II8" i="21"/>
  <c r="IH8" i="21"/>
  <c r="IN9" i="21"/>
  <c r="IM9" i="21"/>
  <c r="IK9" i="21"/>
  <c r="IJ9" i="21"/>
  <c r="II9" i="21"/>
  <c r="IH9" i="21"/>
  <c r="IN5" i="21"/>
  <c r="IM5" i="21"/>
  <c r="IK5" i="21"/>
  <c r="IJ5" i="21"/>
  <c r="II5" i="21"/>
  <c r="IH5" i="21"/>
  <c r="IN6" i="21"/>
  <c r="IM6" i="21"/>
  <c r="IK6" i="21"/>
  <c r="IJ6" i="21"/>
  <c r="II6" i="21"/>
  <c r="IH6" i="21"/>
  <c r="IN7" i="21"/>
  <c r="IM7" i="21"/>
  <c r="IK7" i="21"/>
  <c r="IJ7" i="21"/>
  <c r="II7" i="21"/>
  <c r="IH7" i="21"/>
  <c r="IN4" i="21"/>
  <c r="IM4" i="21"/>
  <c r="IK4" i="21"/>
  <c r="IJ4" i="21"/>
  <c r="II4" i="21"/>
  <c r="IH4" i="21"/>
  <c r="HL33" i="21"/>
  <c r="HK33" i="21"/>
  <c r="HI33" i="21"/>
  <c r="HH33" i="21"/>
  <c r="HG33" i="21"/>
  <c r="HF33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7" i="21"/>
  <c r="HK27" i="21"/>
  <c r="HI27" i="21"/>
  <c r="HH27" i="21"/>
  <c r="HG27" i="21"/>
  <c r="HF27" i="21"/>
  <c r="HL28" i="21"/>
  <c r="HK28" i="21"/>
  <c r="HI28" i="21"/>
  <c r="HH28" i="21"/>
  <c r="HG28" i="21"/>
  <c r="HF28" i="21"/>
  <c r="HL25" i="21"/>
  <c r="HK25" i="21"/>
  <c r="HI25" i="21"/>
  <c r="HH25" i="21"/>
  <c r="HG25" i="21"/>
  <c r="HF25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F18" i="21"/>
  <c r="HL16" i="21"/>
  <c r="HK16" i="21"/>
  <c r="HI16" i="21"/>
  <c r="HH16" i="21"/>
  <c r="HG16" i="21"/>
  <c r="HF16" i="21"/>
  <c r="HL17" i="21"/>
  <c r="HK17" i="21"/>
  <c r="HI17" i="21"/>
  <c r="HH17" i="21"/>
  <c r="HG17" i="21"/>
  <c r="HF17" i="21"/>
  <c r="HL15" i="21"/>
  <c r="HK15" i="21"/>
  <c r="HI15" i="21"/>
  <c r="HH15" i="21"/>
  <c r="HG15" i="21"/>
  <c r="HF15" i="21"/>
  <c r="HL26" i="21"/>
  <c r="HK26" i="21"/>
  <c r="HI26" i="21"/>
  <c r="HH26" i="21"/>
  <c r="HG26" i="21"/>
  <c r="HF26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F11" i="21"/>
  <c r="HL10" i="21"/>
  <c r="HK10" i="21"/>
  <c r="HI10" i="21"/>
  <c r="HH10" i="21"/>
  <c r="HG10" i="21"/>
  <c r="HF10" i="21"/>
  <c r="HL8" i="21"/>
  <c r="HK8" i="21"/>
  <c r="HI8" i="21"/>
  <c r="HH8" i="21"/>
  <c r="HG8" i="21"/>
  <c r="HF8" i="21"/>
  <c r="HL9" i="21"/>
  <c r="HK9" i="21"/>
  <c r="HI9" i="21"/>
  <c r="HH9" i="21"/>
  <c r="HG9" i="21"/>
  <c r="HF9" i="21"/>
  <c r="HL5" i="21"/>
  <c r="HK5" i="21"/>
  <c r="HI5" i="21"/>
  <c r="HH5" i="21"/>
  <c r="HG5" i="21"/>
  <c r="HF5" i="21"/>
  <c r="HL6" i="21"/>
  <c r="HK6" i="21"/>
  <c r="HI6" i="21"/>
  <c r="HH6" i="21"/>
  <c r="HG6" i="21"/>
  <c r="HF6" i="21"/>
  <c r="HL7" i="21"/>
  <c r="HK7" i="21"/>
  <c r="HI7" i="21"/>
  <c r="HH7" i="21"/>
  <c r="HG7" i="21"/>
  <c r="HF7" i="21"/>
  <c r="HL4" i="21"/>
  <c r="HK4" i="21"/>
  <c r="HI4" i="21"/>
  <c r="HH4" i="21"/>
  <c r="HG4" i="21"/>
  <c r="HF4" i="21"/>
  <c r="GJ33" i="21"/>
  <c r="GI33" i="21"/>
  <c r="GG33" i="21"/>
  <c r="GF33" i="21"/>
  <c r="GE33" i="21"/>
  <c r="GD33" i="21"/>
  <c r="GJ32" i="21"/>
  <c r="GI32" i="21"/>
  <c r="GG32" i="21"/>
  <c r="GF32" i="21"/>
  <c r="GE32" i="2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D29" i="21"/>
  <c r="GJ27" i="21"/>
  <c r="GI27" i="21"/>
  <c r="GG27" i="21"/>
  <c r="GF27" i="21"/>
  <c r="GE27" i="21"/>
  <c r="GD27" i="21"/>
  <c r="GJ28" i="21"/>
  <c r="GI28" i="21"/>
  <c r="GG28" i="21"/>
  <c r="GF28" i="21"/>
  <c r="GE28" i="21"/>
  <c r="GD28" i="21"/>
  <c r="GJ25" i="21"/>
  <c r="GI25" i="21"/>
  <c r="GG25" i="21"/>
  <c r="GF25" i="21"/>
  <c r="GE25" i="21"/>
  <c r="GD25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D18" i="21"/>
  <c r="GJ16" i="21"/>
  <c r="GI16" i="21"/>
  <c r="GG16" i="21"/>
  <c r="GF16" i="21"/>
  <c r="GE16" i="21"/>
  <c r="GD16" i="21"/>
  <c r="GJ17" i="21"/>
  <c r="GI17" i="21"/>
  <c r="GG17" i="21"/>
  <c r="GF17" i="21"/>
  <c r="GE17" i="21"/>
  <c r="GD17" i="21"/>
  <c r="GJ15" i="21"/>
  <c r="GI15" i="21"/>
  <c r="GG15" i="21"/>
  <c r="GF15" i="21"/>
  <c r="GE15" i="21"/>
  <c r="GD15" i="21"/>
  <c r="GJ26" i="21"/>
  <c r="GI26" i="21"/>
  <c r="GG26" i="21"/>
  <c r="GF26" i="21"/>
  <c r="GE26" i="21"/>
  <c r="GD26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D11" i="21"/>
  <c r="GJ10" i="21"/>
  <c r="GI10" i="21"/>
  <c r="GG10" i="21"/>
  <c r="GF10" i="21"/>
  <c r="GE10" i="21"/>
  <c r="GD10" i="21"/>
  <c r="GJ8" i="21"/>
  <c r="GI8" i="21"/>
  <c r="GG8" i="21"/>
  <c r="GF8" i="21"/>
  <c r="GE8" i="21"/>
  <c r="GD8" i="21"/>
  <c r="GJ9" i="21"/>
  <c r="GI9" i="21"/>
  <c r="GG9" i="21"/>
  <c r="GF9" i="21"/>
  <c r="GE9" i="21"/>
  <c r="GD9" i="21"/>
  <c r="GJ5" i="21"/>
  <c r="GI5" i="21"/>
  <c r="GG5" i="21"/>
  <c r="GF5" i="21"/>
  <c r="GE5" i="21"/>
  <c r="GD5" i="21"/>
  <c r="GJ6" i="21"/>
  <c r="GI6" i="21"/>
  <c r="GG6" i="21"/>
  <c r="GF6" i="21"/>
  <c r="GE6" i="21"/>
  <c r="GD6" i="21"/>
  <c r="GJ7" i="21"/>
  <c r="GI7" i="21"/>
  <c r="GG7" i="21"/>
  <c r="GF7" i="21"/>
  <c r="GE7" i="21"/>
  <c r="GD7" i="21"/>
  <c r="GJ4" i="21"/>
  <c r="GI4" i="21"/>
  <c r="GG4" i="21"/>
  <c r="GF4" i="21"/>
  <c r="GE4" i="21"/>
  <c r="GD4" i="21"/>
  <c r="FH33" i="21"/>
  <c r="FG33" i="21"/>
  <c r="FE33" i="21"/>
  <c r="FD33" i="21"/>
  <c r="FC33" i="21"/>
  <c r="FB33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B29" i="21"/>
  <c r="FH27" i="21"/>
  <c r="FG27" i="21"/>
  <c r="FE27" i="21"/>
  <c r="FD27" i="21"/>
  <c r="FC27" i="21"/>
  <c r="FB27" i="21"/>
  <c r="FH28" i="21"/>
  <c r="FG28" i="21"/>
  <c r="FE28" i="21"/>
  <c r="FD28" i="21"/>
  <c r="FC28" i="21"/>
  <c r="FB28" i="21"/>
  <c r="FH25" i="21"/>
  <c r="FG25" i="21"/>
  <c r="FE25" i="21"/>
  <c r="FD25" i="21"/>
  <c r="FC25" i="21"/>
  <c r="FB25" i="21"/>
  <c r="FH23" i="21"/>
  <c r="FG23" i="21"/>
  <c r="FE23" i="21"/>
  <c r="FD23" i="21"/>
  <c r="FC23" i="21"/>
  <c r="FB23" i="21"/>
  <c r="FH22" i="21"/>
  <c r="FG22" i="21"/>
  <c r="FE22" i="21"/>
  <c r="FD22" i="21"/>
  <c r="FC22" i="2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6" i="21"/>
  <c r="FG16" i="21"/>
  <c r="FE16" i="21"/>
  <c r="FD16" i="21"/>
  <c r="FC16" i="21"/>
  <c r="FB16" i="21"/>
  <c r="FH17" i="21"/>
  <c r="FG17" i="21"/>
  <c r="FE17" i="21"/>
  <c r="FD17" i="21"/>
  <c r="FC17" i="21"/>
  <c r="FB17" i="21"/>
  <c r="FH15" i="21"/>
  <c r="FG15" i="21"/>
  <c r="FE15" i="21"/>
  <c r="FD15" i="21"/>
  <c r="FC15" i="21"/>
  <c r="FB15" i="21"/>
  <c r="FH26" i="21"/>
  <c r="FG26" i="21"/>
  <c r="FE26" i="21"/>
  <c r="FD26" i="21"/>
  <c r="FC26" i="21"/>
  <c r="FB26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8" i="21"/>
  <c r="FG8" i="21"/>
  <c r="FE8" i="21"/>
  <c r="FD8" i="21"/>
  <c r="FC8" i="21"/>
  <c r="FB8" i="21"/>
  <c r="FH9" i="21"/>
  <c r="FG9" i="21"/>
  <c r="FE9" i="21"/>
  <c r="FD9" i="21"/>
  <c r="FC9" i="21"/>
  <c r="FB9" i="21"/>
  <c r="FH5" i="21"/>
  <c r="FG5" i="21"/>
  <c r="FE5" i="21"/>
  <c r="FD5" i="21"/>
  <c r="FC5" i="21"/>
  <c r="FB5" i="21"/>
  <c r="FH6" i="21"/>
  <c r="FG6" i="21"/>
  <c r="FE6" i="21"/>
  <c r="FD6" i="21"/>
  <c r="FC6" i="21"/>
  <c r="FB6" i="21"/>
  <c r="FH7" i="21"/>
  <c r="FG7" i="21"/>
  <c r="FE7" i="21"/>
  <c r="FD7" i="21"/>
  <c r="FC7" i="21"/>
  <c r="FB7" i="21"/>
  <c r="FH4" i="21"/>
  <c r="FG4" i="21"/>
  <c r="FE4" i="21"/>
  <c r="FD4" i="21"/>
  <c r="FC4" i="21"/>
  <c r="FB4" i="21"/>
  <c r="EF33" i="21"/>
  <c r="EE33" i="21"/>
  <c r="EC33" i="21"/>
  <c r="EB33" i="21"/>
  <c r="EA33" i="21"/>
  <c r="DZ33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DZ29" i="21"/>
  <c r="EF27" i="21"/>
  <c r="EE27" i="21"/>
  <c r="EC27" i="21"/>
  <c r="EB27" i="21"/>
  <c r="EA27" i="21"/>
  <c r="DZ27" i="21"/>
  <c r="EF28" i="21"/>
  <c r="EE28" i="21"/>
  <c r="EC28" i="21"/>
  <c r="EB28" i="21"/>
  <c r="EA28" i="21"/>
  <c r="DZ28" i="21"/>
  <c r="EF25" i="21"/>
  <c r="EE25" i="21"/>
  <c r="EC25" i="21"/>
  <c r="EB25" i="21"/>
  <c r="EA25" i="21"/>
  <c r="DZ25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6" i="21"/>
  <c r="EE16" i="21"/>
  <c r="EC16" i="21"/>
  <c r="EB16" i="21"/>
  <c r="EA16" i="21"/>
  <c r="DZ16" i="21"/>
  <c r="EF17" i="21"/>
  <c r="EE17" i="21"/>
  <c r="EC17" i="21"/>
  <c r="EB17" i="21"/>
  <c r="EA17" i="21"/>
  <c r="DZ17" i="21"/>
  <c r="EF15" i="21"/>
  <c r="EE15" i="21"/>
  <c r="EC15" i="21"/>
  <c r="EB15" i="21"/>
  <c r="EA15" i="21"/>
  <c r="DZ15" i="21"/>
  <c r="EF26" i="21"/>
  <c r="EE26" i="21"/>
  <c r="EC26" i="21"/>
  <c r="EB26" i="21"/>
  <c r="EA26" i="21"/>
  <c r="DZ26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DZ10" i="21"/>
  <c r="EF8" i="21"/>
  <c r="EE8" i="21"/>
  <c r="EC8" i="21"/>
  <c r="EB8" i="21"/>
  <c r="EA8" i="21"/>
  <c r="DZ8" i="21"/>
  <c r="EF9" i="21"/>
  <c r="EE9" i="21"/>
  <c r="EC9" i="21"/>
  <c r="EB9" i="21"/>
  <c r="EA9" i="21"/>
  <c r="DZ9" i="21"/>
  <c r="EF5" i="21"/>
  <c r="EE5" i="21"/>
  <c r="EC5" i="21"/>
  <c r="EB5" i="21"/>
  <c r="EA5" i="21"/>
  <c r="DZ5" i="21"/>
  <c r="EF6" i="21"/>
  <c r="EE6" i="21"/>
  <c r="EC6" i="21"/>
  <c r="EB6" i="21"/>
  <c r="EA6" i="21"/>
  <c r="DZ6" i="21"/>
  <c r="EF7" i="21"/>
  <c r="EE7" i="21"/>
  <c r="EC7" i="21"/>
  <c r="EB7" i="21"/>
  <c r="EA7" i="21"/>
  <c r="DZ7" i="21"/>
  <c r="EF4" i="21"/>
  <c r="EE4" i="21"/>
  <c r="EC4" i="21"/>
  <c r="EB4" i="21"/>
  <c r="EA4" i="21"/>
  <c r="DZ4" i="21"/>
  <c r="OZ23" i="19"/>
  <c r="OY23" i="19"/>
  <c r="OW23" i="19"/>
  <c r="OV23" i="19"/>
  <c r="OU23" i="19"/>
  <c r="OT23" i="19"/>
  <c r="OZ34" i="19"/>
  <c r="OY34" i="19"/>
  <c r="OW34" i="19"/>
  <c r="OV34" i="19"/>
  <c r="OU34" i="19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0" i="19"/>
  <c r="OY30" i="19"/>
  <c r="OW30" i="19"/>
  <c r="OV30" i="19"/>
  <c r="OU30" i="19"/>
  <c r="OT30" i="19"/>
  <c r="OZ35" i="19"/>
  <c r="OY35" i="19"/>
  <c r="OW35" i="19"/>
  <c r="OV35" i="19"/>
  <c r="OU35" i="19"/>
  <c r="OT35" i="19"/>
  <c r="OZ27" i="19"/>
  <c r="OY27" i="19"/>
  <c r="OW27" i="19"/>
  <c r="OV27" i="19"/>
  <c r="OU27" i="19"/>
  <c r="OT27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22" i="19"/>
  <c r="OY22" i="19"/>
  <c r="OW22" i="19"/>
  <c r="OV22" i="19"/>
  <c r="OU22" i="19"/>
  <c r="OT22" i="19"/>
  <c r="OZ18" i="19"/>
  <c r="OY18" i="19"/>
  <c r="OW18" i="19"/>
  <c r="OV18" i="19"/>
  <c r="OU18" i="19"/>
  <c r="OX18" i="19" s="1"/>
  <c r="OT18" i="19"/>
  <c r="OZ15" i="19"/>
  <c r="OY15" i="19"/>
  <c r="OW15" i="19"/>
  <c r="OV15" i="19"/>
  <c r="OU15" i="19"/>
  <c r="OT15" i="19"/>
  <c r="OZ20" i="19"/>
  <c r="OY20" i="19"/>
  <c r="OW20" i="19"/>
  <c r="OV20" i="19"/>
  <c r="OU20" i="19"/>
  <c r="OT20" i="19"/>
  <c r="OZ13" i="19"/>
  <c r="OY13" i="19"/>
  <c r="OW13" i="19"/>
  <c r="OV13" i="19"/>
  <c r="OU13" i="19"/>
  <c r="OT13" i="19"/>
  <c r="OZ31" i="19"/>
  <c r="OY31" i="19"/>
  <c r="OW31" i="19"/>
  <c r="OV31" i="19"/>
  <c r="OU31" i="19"/>
  <c r="OT31" i="19"/>
  <c r="OZ25" i="19"/>
  <c r="OY25" i="19"/>
  <c r="OW25" i="19"/>
  <c r="OV25" i="19"/>
  <c r="OU25" i="19"/>
  <c r="OT25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6" i="19"/>
  <c r="OY26" i="19"/>
  <c r="OW26" i="19"/>
  <c r="OV26" i="19"/>
  <c r="OU26" i="19"/>
  <c r="OT26" i="19"/>
  <c r="OZ17" i="19"/>
  <c r="OY17" i="19"/>
  <c r="OW17" i="19"/>
  <c r="OV17" i="19"/>
  <c r="OU17" i="19"/>
  <c r="OT17" i="19"/>
  <c r="OZ10" i="19"/>
  <c r="OY10" i="19"/>
  <c r="OW10" i="19"/>
  <c r="OV10" i="19"/>
  <c r="OU10" i="19"/>
  <c r="OT10" i="19"/>
  <c r="OZ21" i="19"/>
  <c r="OY21" i="19"/>
  <c r="OW21" i="19"/>
  <c r="OV21" i="19"/>
  <c r="OU21" i="19"/>
  <c r="OT21" i="19"/>
  <c r="OZ12" i="19"/>
  <c r="OY12" i="19"/>
  <c r="OW12" i="19"/>
  <c r="OV12" i="19"/>
  <c r="OU12" i="19"/>
  <c r="OT12" i="19"/>
  <c r="OZ16" i="19"/>
  <c r="OY16" i="19"/>
  <c r="OW16" i="19"/>
  <c r="OV16" i="19"/>
  <c r="OU16" i="19"/>
  <c r="OT16" i="19"/>
  <c r="OZ11" i="19"/>
  <c r="OY11" i="19"/>
  <c r="OW11" i="19"/>
  <c r="OV11" i="19"/>
  <c r="OU11" i="19"/>
  <c r="OT11" i="19"/>
  <c r="OZ14" i="19"/>
  <c r="OY14" i="19"/>
  <c r="OW14" i="19"/>
  <c r="OV14" i="19"/>
  <c r="OU14" i="19"/>
  <c r="OT14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OZ7" i="19"/>
  <c r="OY7" i="19"/>
  <c r="OW7" i="19"/>
  <c r="OV7" i="19"/>
  <c r="OU7" i="19"/>
  <c r="OT7" i="19"/>
  <c r="OZ6" i="19"/>
  <c r="OY6" i="19"/>
  <c r="OW6" i="19"/>
  <c r="OV6" i="19"/>
  <c r="OU6" i="19"/>
  <c r="OT6" i="19"/>
  <c r="OZ4" i="19"/>
  <c r="OY4" i="19"/>
  <c r="OW4" i="19"/>
  <c r="OV4" i="19"/>
  <c r="OU4" i="19"/>
  <c r="OT4" i="19"/>
  <c r="NX23" i="19"/>
  <c r="NW23" i="19"/>
  <c r="NU23" i="19"/>
  <c r="NT23" i="19"/>
  <c r="NS23" i="19"/>
  <c r="NR23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R32" i="19"/>
  <c r="NX30" i="19"/>
  <c r="NW30" i="19"/>
  <c r="NU30" i="19"/>
  <c r="NT30" i="19"/>
  <c r="NS30" i="19"/>
  <c r="NR30" i="19"/>
  <c r="NX35" i="19"/>
  <c r="NW35" i="19"/>
  <c r="NU35" i="19"/>
  <c r="NT35" i="19"/>
  <c r="NS35" i="19"/>
  <c r="NR35" i="19"/>
  <c r="NX27" i="19"/>
  <c r="NW27" i="19"/>
  <c r="NU27" i="19"/>
  <c r="NT27" i="19"/>
  <c r="NS27" i="19"/>
  <c r="NR27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22" i="19"/>
  <c r="NW22" i="19"/>
  <c r="NU22" i="19"/>
  <c r="NT22" i="19"/>
  <c r="NS22" i="19"/>
  <c r="NR22" i="19"/>
  <c r="NX18" i="19"/>
  <c r="NW18" i="19"/>
  <c r="NU18" i="19"/>
  <c r="NT18" i="19"/>
  <c r="NS18" i="19"/>
  <c r="NR18" i="19"/>
  <c r="NX15" i="19"/>
  <c r="NW15" i="19"/>
  <c r="NU15" i="19"/>
  <c r="NT15" i="19"/>
  <c r="NS15" i="19"/>
  <c r="NR15" i="19"/>
  <c r="NX20" i="19"/>
  <c r="NW20" i="19"/>
  <c r="NU20" i="19"/>
  <c r="NT20" i="19"/>
  <c r="NS20" i="19"/>
  <c r="NR20" i="19"/>
  <c r="NX13" i="19"/>
  <c r="NW13" i="19"/>
  <c r="NU13" i="19"/>
  <c r="NT13" i="19"/>
  <c r="NS13" i="19"/>
  <c r="NR13" i="19"/>
  <c r="NX31" i="19"/>
  <c r="NW31" i="19"/>
  <c r="NU31" i="19"/>
  <c r="NT31" i="19"/>
  <c r="NS31" i="19"/>
  <c r="NR31" i="19"/>
  <c r="NX25" i="19"/>
  <c r="NW25" i="19"/>
  <c r="NU25" i="19"/>
  <c r="NT25" i="19"/>
  <c r="NS25" i="19"/>
  <c r="NR25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6" i="19"/>
  <c r="NW26" i="19"/>
  <c r="NU26" i="19"/>
  <c r="NT26" i="19"/>
  <c r="NS26" i="19"/>
  <c r="NR26" i="19"/>
  <c r="NX17" i="19"/>
  <c r="NW17" i="19"/>
  <c r="NU17" i="19"/>
  <c r="NT17" i="19"/>
  <c r="NS17" i="19"/>
  <c r="NR17" i="19"/>
  <c r="NX10" i="19"/>
  <c r="NW10" i="19"/>
  <c r="NU10" i="19"/>
  <c r="NT10" i="19"/>
  <c r="NS10" i="19"/>
  <c r="NR10" i="19"/>
  <c r="NX21" i="19"/>
  <c r="NW21" i="19"/>
  <c r="NU21" i="19"/>
  <c r="NT21" i="19"/>
  <c r="NS21" i="19"/>
  <c r="NR21" i="19"/>
  <c r="NX12" i="19"/>
  <c r="NW12" i="19"/>
  <c r="NU12" i="19"/>
  <c r="NT12" i="19"/>
  <c r="NS12" i="19"/>
  <c r="NR12" i="19"/>
  <c r="NX16" i="19"/>
  <c r="NW16" i="19"/>
  <c r="NU16" i="19"/>
  <c r="NT16" i="19"/>
  <c r="NS16" i="19"/>
  <c r="NR16" i="19"/>
  <c r="NX11" i="19"/>
  <c r="NW11" i="19"/>
  <c r="NU11" i="19"/>
  <c r="NT11" i="19"/>
  <c r="NS11" i="19"/>
  <c r="NR11" i="19"/>
  <c r="NX14" i="19"/>
  <c r="NW14" i="19"/>
  <c r="NU14" i="19"/>
  <c r="NT14" i="19"/>
  <c r="NS14" i="19"/>
  <c r="NR14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NX7" i="19"/>
  <c r="NW7" i="19"/>
  <c r="NU7" i="19"/>
  <c r="NT7" i="19"/>
  <c r="NS7" i="19"/>
  <c r="NR7" i="19"/>
  <c r="NX6" i="19"/>
  <c r="NW6" i="19"/>
  <c r="NU6" i="19"/>
  <c r="NT6" i="19"/>
  <c r="NS6" i="19"/>
  <c r="NR6" i="19"/>
  <c r="NX4" i="19"/>
  <c r="NW4" i="19"/>
  <c r="NU4" i="19"/>
  <c r="NT4" i="19"/>
  <c r="NS4" i="19"/>
  <c r="NR4" i="19"/>
  <c r="MV23" i="19"/>
  <c r="MU23" i="19"/>
  <c r="MS23" i="19"/>
  <c r="MR23" i="19"/>
  <c r="MQ23" i="19"/>
  <c r="MP23" i="19"/>
  <c r="MV34" i="19"/>
  <c r="MU34" i="19"/>
  <c r="MS34" i="19"/>
  <c r="MR34" i="19"/>
  <c r="MQ34" i="19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P32" i="19"/>
  <c r="MV30" i="19"/>
  <c r="MU30" i="19"/>
  <c r="MS30" i="19"/>
  <c r="MR30" i="19"/>
  <c r="MQ30" i="19"/>
  <c r="MP30" i="19"/>
  <c r="MV35" i="19"/>
  <c r="MU35" i="19"/>
  <c r="MS35" i="19"/>
  <c r="MR35" i="19"/>
  <c r="MQ35" i="19"/>
  <c r="MP35" i="19"/>
  <c r="MV27" i="19"/>
  <c r="MU27" i="19"/>
  <c r="MS27" i="19"/>
  <c r="MR27" i="19"/>
  <c r="MQ27" i="19"/>
  <c r="MP27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22" i="19"/>
  <c r="MU22" i="19"/>
  <c r="MS22" i="19"/>
  <c r="MR22" i="19"/>
  <c r="MQ22" i="19"/>
  <c r="MP22" i="19"/>
  <c r="MV18" i="19"/>
  <c r="MU18" i="19"/>
  <c r="MS18" i="19"/>
  <c r="MR18" i="19"/>
  <c r="MQ18" i="19"/>
  <c r="MP18" i="19"/>
  <c r="MV15" i="19"/>
  <c r="MU15" i="19"/>
  <c r="MS15" i="19"/>
  <c r="MR15" i="19"/>
  <c r="MQ15" i="19"/>
  <c r="MP15" i="19"/>
  <c r="MV20" i="19"/>
  <c r="MU20" i="19"/>
  <c r="MS20" i="19"/>
  <c r="MR20" i="19"/>
  <c r="MQ20" i="19"/>
  <c r="MP20" i="19"/>
  <c r="MV13" i="19"/>
  <c r="MU13" i="19"/>
  <c r="MS13" i="19"/>
  <c r="MR13" i="19"/>
  <c r="MQ13" i="19"/>
  <c r="MP13" i="19"/>
  <c r="MV31" i="19"/>
  <c r="MU31" i="19"/>
  <c r="MS31" i="19"/>
  <c r="MR31" i="19"/>
  <c r="MQ31" i="19"/>
  <c r="MP31" i="19"/>
  <c r="MV25" i="19"/>
  <c r="MU25" i="19"/>
  <c r="MS25" i="19"/>
  <c r="MR25" i="19"/>
  <c r="MQ25" i="19"/>
  <c r="MP25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6" i="19"/>
  <c r="MU26" i="19"/>
  <c r="MS26" i="19"/>
  <c r="MR26" i="19"/>
  <c r="MQ26" i="19"/>
  <c r="MP26" i="19"/>
  <c r="MV17" i="19"/>
  <c r="MU17" i="19"/>
  <c r="MS17" i="19"/>
  <c r="MR17" i="19"/>
  <c r="MQ17" i="19"/>
  <c r="MP17" i="19"/>
  <c r="MV10" i="19"/>
  <c r="MU10" i="19"/>
  <c r="MS10" i="19"/>
  <c r="MR10" i="19"/>
  <c r="MQ10" i="19"/>
  <c r="MP10" i="19"/>
  <c r="MV21" i="19"/>
  <c r="MU21" i="19"/>
  <c r="MS21" i="19"/>
  <c r="MR21" i="19"/>
  <c r="MQ21" i="19"/>
  <c r="MP21" i="19"/>
  <c r="MV12" i="19"/>
  <c r="MU12" i="19"/>
  <c r="MS12" i="19"/>
  <c r="MR12" i="19"/>
  <c r="MQ12" i="19"/>
  <c r="MP12" i="19"/>
  <c r="MV16" i="19"/>
  <c r="MU16" i="19"/>
  <c r="MS16" i="19"/>
  <c r="MR16" i="19"/>
  <c r="MQ16" i="19"/>
  <c r="MP16" i="19"/>
  <c r="MV11" i="19"/>
  <c r="MU11" i="19"/>
  <c r="MS11" i="19"/>
  <c r="MR11" i="19"/>
  <c r="MQ11" i="19"/>
  <c r="MP11" i="19"/>
  <c r="MV14" i="19"/>
  <c r="MU14" i="19"/>
  <c r="MS14" i="19"/>
  <c r="MR14" i="19"/>
  <c r="MQ14" i="19"/>
  <c r="MP14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MV7" i="19"/>
  <c r="MU7" i="19"/>
  <c r="MS7" i="19"/>
  <c r="MR7" i="19"/>
  <c r="MQ7" i="19"/>
  <c r="MP7" i="19"/>
  <c r="MV6" i="19"/>
  <c r="MU6" i="19"/>
  <c r="MS6" i="19"/>
  <c r="MR6" i="19"/>
  <c r="MQ6" i="19"/>
  <c r="MP6" i="19"/>
  <c r="MV4" i="19"/>
  <c r="MU4" i="19"/>
  <c r="MS4" i="19"/>
  <c r="MR4" i="19"/>
  <c r="MQ4" i="19"/>
  <c r="MP4" i="19"/>
  <c r="LT23" i="19"/>
  <c r="LS23" i="19"/>
  <c r="LQ23" i="19"/>
  <c r="LP23" i="19"/>
  <c r="LO23" i="19"/>
  <c r="LN23" i="19"/>
  <c r="LT34" i="19"/>
  <c r="LS34" i="19"/>
  <c r="LQ34" i="19"/>
  <c r="LP34" i="19"/>
  <c r="LO34" i="19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N32" i="19"/>
  <c r="LT30" i="19"/>
  <c r="LS30" i="19"/>
  <c r="LQ30" i="19"/>
  <c r="LP30" i="19"/>
  <c r="LO30" i="19"/>
  <c r="LN30" i="19"/>
  <c r="LT35" i="19"/>
  <c r="LS35" i="19"/>
  <c r="LQ35" i="19"/>
  <c r="LP35" i="19"/>
  <c r="LO35" i="19"/>
  <c r="LN35" i="19"/>
  <c r="LT27" i="19"/>
  <c r="LS27" i="19"/>
  <c r="LQ27" i="19"/>
  <c r="LP27" i="19"/>
  <c r="LO27" i="19"/>
  <c r="LN27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22" i="19"/>
  <c r="LS22" i="19"/>
  <c r="LQ22" i="19"/>
  <c r="LP22" i="19"/>
  <c r="LO22" i="19"/>
  <c r="LN22" i="19"/>
  <c r="LT18" i="19"/>
  <c r="LS18" i="19"/>
  <c r="LQ18" i="19"/>
  <c r="LP18" i="19"/>
  <c r="LO18" i="19"/>
  <c r="LN18" i="19"/>
  <c r="LT15" i="19"/>
  <c r="LS15" i="19"/>
  <c r="LQ15" i="19"/>
  <c r="LP15" i="19"/>
  <c r="LO15" i="19"/>
  <c r="LN15" i="19"/>
  <c r="LT20" i="19"/>
  <c r="LS20" i="19"/>
  <c r="LQ20" i="19"/>
  <c r="LP20" i="19"/>
  <c r="LO20" i="19"/>
  <c r="LN20" i="19"/>
  <c r="LT13" i="19"/>
  <c r="LS13" i="19"/>
  <c r="LQ13" i="19"/>
  <c r="LP13" i="19"/>
  <c r="LO13" i="19"/>
  <c r="LN13" i="19"/>
  <c r="LT31" i="19"/>
  <c r="LS31" i="19"/>
  <c r="LQ31" i="19"/>
  <c r="LP31" i="19"/>
  <c r="LO31" i="19"/>
  <c r="LN31" i="19"/>
  <c r="LT25" i="19"/>
  <c r="LS25" i="19"/>
  <c r="LQ25" i="19"/>
  <c r="LP25" i="19"/>
  <c r="LO25" i="19"/>
  <c r="LN25" i="19"/>
  <c r="LT29" i="19"/>
  <c r="LS29" i="19"/>
  <c r="LQ29" i="19"/>
  <c r="LP29" i="19"/>
  <c r="LO29" i="19"/>
  <c r="LR29" i="19" s="1"/>
  <c r="LN29" i="19"/>
  <c r="LT28" i="19"/>
  <c r="LS28" i="19"/>
  <c r="LQ28" i="19"/>
  <c r="LP28" i="19"/>
  <c r="LO28" i="19"/>
  <c r="LN28" i="19"/>
  <c r="LT26" i="19"/>
  <c r="LS26" i="19"/>
  <c r="LQ26" i="19"/>
  <c r="LP26" i="19"/>
  <c r="LO26" i="19"/>
  <c r="LN26" i="19"/>
  <c r="LT17" i="19"/>
  <c r="LS17" i="19"/>
  <c r="LQ17" i="19"/>
  <c r="LP17" i="19"/>
  <c r="LO17" i="19"/>
  <c r="LN17" i="19"/>
  <c r="LT10" i="19"/>
  <c r="LS10" i="19"/>
  <c r="LQ10" i="19"/>
  <c r="LP10" i="19"/>
  <c r="LO10" i="19"/>
  <c r="LN10" i="19"/>
  <c r="LT21" i="19"/>
  <c r="LS21" i="19"/>
  <c r="LQ21" i="19"/>
  <c r="LP21" i="19"/>
  <c r="LO21" i="19"/>
  <c r="LN21" i="19"/>
  <c r="LT12" i="19"/>
  <c r="LS12" i="19"/>
  <c r="LQ12" i="19"/>
  <c r="LP12" i="19"/>
  <c r="LO12" i="19"/>
  <c r="LN12" i="19"/>
  <c r="LT16" i="19"/>
  <c r="LS16" i="19"/>
  <c r="LQ16" i="19"/>
  <c r="LP16" i="19"/>
  <c r="LO16" i="19"/>
  <c r="LR16" i="19" s="1"/>
  <c r="LN16" i="19"/>
  <c r="LT11" i="19"/>
  <c r="LS11" i="19"/>
  <c r="LQ11" i="19"/>
  <c r="LP11" i="19"/>
  <c r="LO11" i="19"/>
  <c r="LN11" i="19"/>
  <c r="LT14" i="19"/>
  <c r="LS14" i="19"/>
  <c r="LQ14" i="19"/>
  <c r="LP14" i="19"/>
  <c r="LO14" i="19"/>
  <c r="LN14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LT7" i="19"/>
  <c r="LS7" i="19"/>
  <c r="LQ7" i="19"/>
  <c r="LP7" i="19"/>
  <c r="LO7" i="19"/>
  <c r="LN7" i="19"/>
  <c r="LT6" i="19"/>
  <c r="LS6" i="19"/>
  <c r="LQ6" i="19"/>
  <c r="LP6" i="19"/>
  <c r="LO6" i="19"/>
  <c r="LR6" i="19" s="1"/>
  <c r="LN6" i="19"/>
  <c r="LT4" i="19"/>
  <c r="LS4" i="19"/>
  <c r="LQ4" i="19"/>
  <c r="LP4" i="19"/>
  <c r="LO4" i="19"/>
  <c r="LN4" i="19"/>
  <c r="KR23" i="19"/>
  <c r="KQ23" i="19"/>
  <c r="KO23" i="19"/>
  <c r="KN23" i="19"/>
  <c r="KM23" i="19"/>
  <c r="KL23" i="19"/>
  <c r="KR34" i="19"/>
  <c r="KQ34" i="19"/>
  <c r="KO34" i="19"/>
  <c r="KN34" i="19"/>
  <c r="KM34" i="19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0" i="19"/>
  <c r="KQ30" i="19"/>
  <c r="KO30" i="19"/>
  <c r="KN30" i="19"/>
  <c r="KM30" i="19"/>
  <c r="KL30" i="19"/>
  <c r="KR35" i="19"/>
  <c r="KQ35" i="19"/>
  <c r="KO35" i="19"/>
  <c r="KN35" i="19"/>
  <c r="KM35" i="19"/>
  <c r="KL35" i="19"/>
  <c r="KR27" i="19"/>
  <c r="KQ27" i="19"/>
  <c r="KO27" i="19"/>
  <c r="KN27" i="19"/>
  <c r="KM27" i="19"/>
  <c r="KL27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22" i="19"/>
  <c r="KQ22" i="19"/>
  <c r="KO22" i="19"/>
  <c r="KN22" i="19"/>
  <c r="KM22" i="19"/>
  <c r="KL22" i="19"/>
  <c r="KR18" i="19"/>
  <c r="KQ18" i="19"/>
  <c r="KO18" i="19"/>
  <c r="KN18" i="19"/>
  <c r="KM18" i="19"/>
  <c r="KL18" i="19"/>
  <c r="KR15" i="19"/>
  <c r="KQ15" i="19"/>
  <c r="KO15" i="19"/>
  <c r="KN15" i="19"/>
  <c r="KM15" i="19"/>
  <c r="KL15" i="19"/>
  <c r="KR20" i="19"/>
  <c r="KQ20" i="19"/>
  <c r="KO20" i="19"/>
  <c r="KN20" i="19"/>
  <c r="KM20" i="19"/>
  <c r="KL20" i="19"/>
  <c r="KR13" i="19"/>
  <c r="KQ13" i="19"/>
  <c r="KO13" i="19"/>
  <c r="KN13" i="19"/>
  <c r="KM13" i="19"/>
  <c r="KL13" i="19"/>
  <c r="KR31" i="19"/>
  <c r="KQ31" i="19"/>
  <c r="KO31" i="19"/>
  <c r="KN31" i="19"/>
  <c r="KM31" i="19"/>
  <c r="KL31" i="19"/>
  <c r="KR25" i="19"/>
  <c r="KQ25" i="19"/>
  <c r="KO25" i="19"/>
  <c r="KN25" i="19"/>
  <c r="KM25" i="19"/>
  <c r="KL25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6" i="19"/>
  <c r="KQ26" i="19"/>
  <c r="KO26" i="19"/>
  <c r="KN26" i="19"/>
  <c r="KM26" i="19"/>
  <c r="KL26" i="19"/>
  <c r="KR17" i="19"/>
  <c r="KQ17" i="19"/>
  <c r="KO17" i="19"/>
  <c r="KN17" i="19"/>
  <c r="KM17" i="19"/>
  <c r="KL17" i="19"/>
  <c r="KR10" i="19"/>
  <c r="KQ10" i="19"/>
  <c r="KO10" i="19"/>
  <c r="KN10" i="19"/>
  <c r="KM10" i="19"/>
  <c r="KL10" i="19"/>
  <c r="KR21" i="19"/>
  <c r="KQ21" i="19"/>
  <c r="KO21" i="19"/>
  <c r="KN21" i="19"/>
  <c r="KM21" i="19"/>
  <c r="KL21" i="19"/>
  <c r="KR12" i="19"/>
  <c r="KQ12" i="19"/>
  <c r="KO12" i="19"/>
  <c r="KN12" i="19"/>
  <c r="KM12" i="19"/>
  <c r="KL12" i="19"/>
  <c r="KR16" i="19"/>
  <c r="KQ16" i="19"/>
  <c r="KO16" i="19"/>
  <c r="KN16" i="19"/>
  <c r="KM16" i="19"/>
  <c r="KL16" i="19"/>
  <c r="KR11" i="19"/>
  <c r="KQ11" i="19"/>
  <c r="KO11" i="19"/>
  <c r="KN11" i="19"/>
  <c r="KM11" i="19"/>
  <c r="KL11" i="19"/>
  <c r="KR14" i="19"/>
  <c r="KQ14" i="19"/>
  <c r="KO14" i="19"/>
  <c r="KN14" i="19"/>
  <c r="KM14" i="19"/>
  <c r="KL14" i="19"/>
  <c r="KR8" i="19"/>
  <c r="KQ8" i="19"/>
  <c r="KO8" i="19"/>
  <c r="KN8" i="19"/>
  <c r="KM8" i="19"/>
  <c r="KL8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KR7" i="19"/>
  <c r="KQ7" i="19"/>
  <c r="KO7" i="19"/>
  <c r="KN7" i="19"/>
  <c r="KM7" i="19"/>
  <c r="KL7" i="19"/>
  <c r="KR6" i="19"/>
  <c r="KQ6" i="19"/>
  <c r="KO6" i="19"/>
  <c r="KN6" i="19"/>
  <c r="KM6" i="19"/>
  <c r="KL6" i="19"/>
  <c r="KR4" i="19"/>
  <c r="KQ4" i="19"/>
  <c r="KO4" i="19"/>
  <c r="KN4" i="19"/>
  <c r="KM4" i="19"/>
  <c r="KL4" i="19"/>
  <c r="JP23" i="19"/>
  <c r="JO23" i="19"/>
  <c r="JM23" i="19"/>
  <c r="JL23" i="19"/>
  <c r="JK23" i="19"/>
  <c r="JJ23" i="19"/>
  <c r="JP34" i="19"/>
  <c r="JO34" i="19"/>
  <c r="JM34" i="19"/>
  <c r="JL34" i="19"/>
  <c r="JK34" i="19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J32" i="19"/>
  <c r="JP30" i="19"/>
  <c r="JO30" i="19"/>
  <c r="JM30" i="19"/>
  <c r="JL30" i="19"/>
  <c r="JK30" i="19"/>
  <c r="JJ30" i="19"/>
  <c r="JP35" i="19"/>
  <c r="JO35" i="19"/>
  <c r="JM35" i="19"/>
  <c r="JL35" i="19"/>
  <c r="JK35" i="19"/>
  <c r="JJ35" i="19"/>
  <c r="JP27" i="19"/>
  <c r="JO27" i="19"/>
  <c r="JM27" i="19"/>
  <c r="JL27" i="19"/>
  <c r="JK27" i="19"/>
  <c r="JJ27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22" i="19"/>
  <c r="JO22" i="19"/>
  <c r="JM22" i="19"/>
  <c r="JL22" i="19"/>
  <c r="JK22" i="19"/>
  <c r="JJ22" i="19"/>
  <c r="JP18" i="19"/>
  <c r="JO18" i="19"/>
  <c r="JM18" i="19"/>
  <c r="JL18" i="19"/>
  <c r="JK18" i="19"/>
  <c r="JJ18" i="19"/>
  <c r="JP15" i="19"/>
  <c r="JO15" i="19"/>
  <c r="JM15" i="19"/>
  <c r="JL15" i="19"/>
  <c r="JK15" i="19"/>
  <c r="JJ15" i="19"/>
  <c r="JP20" i="19"/>
  <c r="JO20" i="19"/>
  <c r="JM20" i="19"/>
  <c r="JL20" i="19"/>
  <c r="JK20" i="19"/>
  <c r="JJ20" i="19"/>
  <c r="JP13" i="19"/>
  <c r="JO13" i="19"/>
  <c r="JM13" i="19"/>
  <c r="JL13" i="19"/>
  <c r="JK13" i="19"/>
  <c r="JJ13" i="19"/>
  <c r="JP31" i="19"/>
  <c r="JO31" i="19"/>
  <c r="JM31" i="19"/>
  <c r="JL31" i="19"/>
  <c r="JK31" i="19"/>
  <c r="JJ31" i="19"/>
  <c r="JP25" i="19"/>
  <c r="JO25" i="19"/>
  <c r="JM25" i="19"/>
  <c r="JL25" i="19"/>
  <c r="JK25" i="19"/>
  <c r="JJ25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6" i="19"/>
  <c r="JO26" i="19"/>
  <c r="JM26" i="19"/>
  <c r="JL26" i="19"/>
  <c r="JK26" i="19"/>
  <c r="JJ26" i="19"/>
  <c r="JP17" i="19"/>
  <c r="JO17" i="19"/>
  <c r="JM17" i="19"/>
  <c r="JL17" i="19"/>
  <c r="JK17" i="19"/>
  <c r="JJ17" i="19"/>
  <c r="JP10" i="19"/>
  <c r="JO10" i="19"/>
  <c r="JM10" i="19"/>
  <c r="JL10" i="19"/>
  <c r="JK10" i="19"/>
  <c r="JJ10" i="19"/>
  <c r="JP21" i="19"/>
  <c r="JO21" i="19"/>
  <c r="JM21" i="19"/>
  <c r="JL21" i="19"/>
  <c r="JK21" i="19"/>
  <c r="JJ21" i="19"/>
  <c r="JP12" i="19"/>
  <c r="JO12" i="19"/>
  <c r="JM12" i="19"/>
  <c r="JL12" i="19"/>
  <c r="JK12" i="19"/>
  <c r="JJ12" i="19"/>
  <c r="JP16" i="19"/>
  <c r="JO16" i="19"/>
  <c r="JM16" i="19"/>
  <c r="JL16" i="19"/>
  <c r="JK16" i="19"/>
  <c r="JJ16" i="19"/>
  <c r="JP11" i="19"/>
  <c r="JO11" i="19"/>
  <c r="JM11" i="19"/>
  <c r="JL11" i="19"/>
  <c r="JK11" i="19"/>
  <c r="JJ11" i="19"/>
  <c r="JP14" i="19"/>
  <c r="JO14" i="19"/>
  <c r="JM14" i="19"/>
  <c r="JL14" i="19"/>
  <c r="JK14" i="19"/>
  <c r="JJ14" i="19"/>
  <c r="JP8" i="19"/>
  <c r="JO8" i="19"/>
  <c r="JM8" i="19"/>
  <c r="JL8" i="19"/>
  <c r="JK8" i="19"/>
  <c r="JJ8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JP7" i="19"/>
  <c r="JO7" i="19"/>
  <c r="JM7" i="19"/>
  <c r="JL7" i="19"/>
  <c r="JK7" i="19"/>
  <c r="JJ7" i="19"/>
  <c r="JP6" i="19"/>
  <c r="JO6" i="19"/>
  <c r="JM6" i="19"/>
  <c r="JL6" i="19"/>
  <c r="JK6" i="19"/>
  <c r="JJ6" i="19"/>
  <c r="JP4" i="19"/>
  <c r="JO4" i="19"/>
  <c r="JM4" i="19"/>
  <c r="JL4" i="19"/>
  <c r="JK4" i="19"/>
  <c r="JJ4" i="19"/>
  <c r="IN23" i="19"/>
  <c r="IM23" i="19"/>
  <c r="IK23" i="19"/>
  <c r="IJ23" i="19"/>
  <c r="II23" i="19"/>
  <c r="IH23" i="19"/>
  <c r="IN34" i="19"/>
  <c r="IM34" i="19"/>
  <c r="IK34" i="19"/>
  <c r="IJ34" i="19"/>
  <c r="II34" i="19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H32" i="19"/>
  <c r="IN30" i="19"/>
  <c r="IM30" i="19"/>
  <c r="IK30" i="19"/>
  <c r="IJ30" i="19"/>
  <c r="II30" i="19"/>
  <c r="IH30" i="19"/>
  <c r="IN35" i="19"/>
  <c r="IM35" i="19"/>
  <c r="IK35" i="19"/>
  <c r="IJ35" i="19"/>
  <c r="II35" i="19"/>
  <c r="IH35" i="19"/>
  <c r="IN27" i="19"/>
  <c r="IM27" i="19"/>
  <c r="IK27" i="19"/>
  <c r="IJ27" i="19"/>
  <c r="II27" i="19"/>
  <c r="IH27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22" i="19"/>
  <c r="IM22" i="19"/>
  <c r="IK22" i="19"/>
  <c r="IJ22" i="19"/>
  <c r="II22" i="19"/>
  <c r="IH22" i="19"/>
  <c r="IN18" i="19"/>
  <c r="IM18" i="19"/>
  <c r="IK18" i="19"/>
  <c r="IJ18" i="19"/>
  <c r="II18" i="19"/>
  <c r="IH18" i="19"/>
  <c r="IN15" i="19"/>
  <c r="IM15" i="19"/>
  <c r="IK15" i="19"/>
  <c r="IJ15" i="19"/>
  <c r="II15" i="19"/>
  <c r="IH15" i="19"/>
  <c r="IN20" i="19"/>
  <c r="IM20" i="19"/>
  <c r="IK20" i="19"/>
  <c r="IJ20" i="19"/>
  <c r="II20" i="19"/>
  <c r="IH20" i="19"/>
  <c r="IN13" i="19"/>
  <c r="IM13" i="19"/>
  <c r="IK13" i="19"/>
  <c r="IJ13" i="19"/>
  <c r="II13" i="19"/>
  <c r="IH13" i="19"/>
  <c r="IN31" i="19"/>
  <c r="IM31" i="19"/>
  <c r="IK31" i="19"/>
  <c r="IJ31" i="19"/>
  <c r="II31" i="19"/>
  <c r="IH31" i="19"/>
  <c r="IN25" i="19"/>
  <c r="IM25" i="19"/>
  <c r="IK25" i="19"/>
  <c r="IJ25" i="19"/>
  <c r="II25" i="19"/>
  <c r="IH25" i="19"/>
  <c r="IN29" i="19"/>
  <c r="IM29" i="19"/>
  <c r="IK29" i="19"/>
  <c r="IJ29" i="19"/>
  <c r="II29" i="19"/>
  <c r="IH29" i="19"/>
  <c r="IN28" i="19"/>
  <c r="IM28" i="19"/>
  <c r="IK28" i="19"/>
  <c r="IJ28" i="19"/>
  <c r="II28" i="19"/>
  <c r="IH28" i="19"/>
  <c r="IN26" i="19"/>
  <c r="IM26" i="19"/>
  <c r="IK26" i="19"/>
  <c r="IJ26" i="19"/>
  <c r="II26" i="19"/>
  <c r="IH26" i="19"/>
  <c r="IN17" i="19"/>
  <c r="IM17" i="19"/>
  <c r="IK17" i="19"/>
  <c r="IJ17" i="19"/>
  <c r="II17" i="19"/>
  <c r="IH17" i="19"/>
  <c r="IN10" i="19"/>
  <c r="IM10" i="19"/>
  <c r="IK10" i="19"/>
  <c r="IJ10" i="19"/>
  <c r="II10" i="19"/>
  <c r="IH10" i="19"/>
  <c r="IN21" i="19"/>
  <c r="IM21" i="19"/>
  <c r="IK21" i="19"/>
  <c r="IJ21" i="19"/>
  <c r="II21" i="19"/>
  <c r="IH21" i="19"/>
  <c r="IN12" i="19"/>
  <c r="IM12" i="19"/>
  <c r="IK12" i="19"/>
  <c r="IJ12" i="19"/>
  <c r="II12" i="19"/>
  <c r="IH12" i="19"/>
  <c r="IN16" i="19"/>
  <c r="IM16" i="19"/>
  <c r="IK16" i="19"/>
  <c r="IJ16" i="19"/>
  <c r="II16" i="19"/>
  <c r="IH16" i="19"/>
  <c r="IN11" i="19"/>
  <c r="IM11" i="19"/>
  <c r="IK11" i="19"/>
  <c r="IJ11" i="19"/>
  <c r="II11" i="19"/>
  <c r="IH11" i="19"/>
  <c r="IN14" i="19"/>
  <c r="IM14" i="19"/>
  <c r="IK14" i="19"/>
  <c r="IJ14" i="19"/>
  <c r="II14" i="19"/>
  <c r="IH14" i="19"/>
  <c r="IN8" i="19"/>
  <c r="IM8" i="19"/>
  <c r="IK8" i="19"/>
  <c r="IJ8" i="19"/>
  <c r="II8" i="19"/>
  <c r="IH8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IN7" i="19"/>
  <c r="IM7" i="19"/>
  <c r="IK7" i="19"/>
  <c r="IJ7" i="19"/>
  <c r="II7" i="19"/>
  <c r="IH7" i="19"/>
  <c r="IN6" i="19"/>
  <c r="IM6" i="19"/>
  <c r="IK6" i="19"/>
  <c r="IJ6" i="19"/>
  <c r="II6" i="19"/>
  <c r="IH6" i="19"/>
  <c r="IN4" i="19"/>
  <c r="IM4" i="19"/>
  <c r="IK4" i="19"/>
  <c r="IJ4" i="19"/>
  <c r="II4" i="19"/>
  <c r="IH4" i="19"/>
  <c r="HL23" i="19"/>
  <c r="HK23" i="19"/>
  <c r="HI23" i="19"/>
  <c r="HH23" i="19"/>
  <c r="HG23" i="19"/>
  <c r="HF23" i="19"/>
  <c r="HL34" i="19"/>
  <c r="HK34" i="19"/>
  <c r="HI34" i="19"/>
  <c r="HH34" i="19"/>
  <c r="HG34" i="19"/>
  <c r="HF34" i="19"/>
  <c r="HL33" i="19"/>
  <c r="HK33" i="19"/>
  <c r="HI33" i="19"/>
  <c r="HH33" i="19"/>
  <c r="HG33" i="19"/>
  <c r="HF33" i="19"/>
  <c r="HL32" i="19"/>
  <c r="HK32" i="19"/>
  <c r="HI32" i="19"/>
  <c r="HH32" i="19"/>
  <c r="HG32" i="19"/>
  <c r="HF32" i="19"/>
  <c r="HL30" i="19"/>
  <c r="HK30" i="19"/>
  <c r="HI30" i="19"/>
  <c r="HH30" i="19"/>
  <c r="HG30" i="19"/>
  <c r="HF30" i="19"/>
  <c r="HL35" i="19"/>
  <c r="HK35" i="19"/>
  <c r="HI35" i="19"/>
  <c r="HH35" i="19"/>
  <c r="HG35" i="19"/>
  <c r="HF35" i="19"/>
  <c r="HL27" i="19"/>
  <c r="HK27" i="19"/>
  <c r="HI27" i="19"/>
  <c r="HH27" i="19"/>
  <c r="HG27" i="19"/>
  <c r="HF27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22" i="19"/>
  <c r="HK22" i="19"/>
  <c r="HI22" i="19"/>
  <c r="HH22" i="19"/>
  <c r="HG22" i="19"/>
  <c r="HF22" i="19"/>
  <c r="HL18" i="19"/>
  <c r="HK18" i="19"/>
  <c r="HI18" i="19"/>
  <c r="HH18" i="19"/>
  <c r="HG18" i="19"/>
  <c r="HF18" i="19"/>
  <c r="HL15" i="19"/>
  <c r="HK15" i="19"/>
  <c r="HI15" i="19"/>
  <c r="HH15" i="19"/>
  <c r="HG15" i="19"/>
  <c r="HF15" i="19"/>
  <c r="HL20" i="19"/>
  <c r="HK20" i="19"/>
  <c r="HI20" i="19"/>
  <c r="HH20" i="19"/>
  <c r="HG20" i="19"/>
  <c r="HF20" i="19"/>
  <c r="HL13" i="19"/>
  <c r="HK13" i="19"/>
  <c r="HI13" i="19"/>
  <c r="HH13" i="19"/>
  <c r="HG13" i="19"/>
  <c r="HF13" i="19"/>
  <c r="HL31" i="19"/>
  <c r="HK31" i="19"/>
  <c r="HI31" i="19"/>
  <c r="HH31" i="19"/>
  <c r="HG31" i="19"/>
  <c r="HF31" i="19"/>
  <c r="HL25" i="19"/>
  <c r="HK25" i="19"/>
  <c r="HI25" i="19"/>
  <c r="HH25" i="19"/>
  <c r="HG25" i="19"/>
  <c r="HF25" i="19"/>
  <c r="HL29" i="19"/>
  <c r="HK29" i="19"/>
  <c r="HI29" i="19"/>
  <c r="HH29" i="19"/>
  <c r="HG29" i="19"/>
  <c r="HF29" i="19"/>
  <c r="HL28" i="19"/>
  <c r="HK28" i="19"/>
  <c r="HI28" i="19"/>
  <c r="HH28" i="19"/>
  <c r="HG28" i="19"/>
  <c r="HF28" i="19"/>
  <c r="HL26" i="19"/>
  <c r="HK26" i="19"/>
  <c r="HI26" i="19"/>
  <c r="HH26" i="19"/>
  <c r="HG26" i="19"/>
  <c r="HF26" i="19"/>
  <c r="HL17" i="19"/>
  <c r="HK17" i="19"/>
  <c r="HI17" i="19"/>
  <c r="HH17" i="19"/>
  <c r="HG17" i="19"/>
  <c r="HF17" i="19"/>
  <c r="HL10" i="19"/>
  <c r="HK10" i="19"/>
  <c r="HI10" i="19"/>
  <c r="HH10" i="19"/>
  <c r="HG10" i="19"/>
  <c r="HF10" i="19"/>
  <c r="HL21" i="19"/>
  <c r="HK21" i="19"/>
  <c r="HI21" i="19"/>
  <c r="HH21" i="19"/>
  <c r="HG21" i="19"/>
  <c r="HF21" i="19"/>
  <c r="HL12" i="19"/>
  <c r="HK12" i="19"/>
  <c r="HI12" i="19"/>
  <c r="HH12" i="19"/>
  <c r="HG12" i="19"/>
  <c r="HF12" i="19"/>
  <c r="HL16" i="19"/>
  <c r="HK16" i="19"/>
  <c r="HI16" i="19"/>
  <c r="HH16" i="19"/>
  <c r="HG16" i="19"/>
  <c r="HF16" i="19"/>
  <c r="HL11" i="19"/>
  <c r="HK11" i="19"/>
  <c r="HI11" i="19"/>
  <c r="HH11" i="19"/>
  <c r="HG11" i="19"/>
  <c r="HF11" i="19"/>
  <c r="HL14" i="19"/>
  <c r="HK14" i="19"/>
  <c r="HI14" i="19"/>
  <c r="HH14" i="19"/>
  <c r="HG14" i="19"/>
  <c r="HF14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F4" i="19"/>
  <c r="GJ23" i="19"/>
  <c r="GI23" i="19"/>
  <c r="GG23" i="19"/>
  <c r="GF23" i="19"/>
  <c r="GE23" i="19"/>
  <c r="GD23" i="19"/>
  <c r="GJ34" i="19"/>
  <c r="GI34" i="19"/>
  <c r="GG34" i="19"/>
  <c r="GF34" i="19"/>
  <c r="GE34" i="19"/>
  <c r="GD34" i="19"/>
  <c r="GJ33" i="19"/>
  <c r="GI33" i="19"/>
  <c r="GG33" i="19"/>
  <c r="GF33" i="19"/>
  <c r="GE33" i="19"/>
  <c r="GD33" i="19"/>
  <c r="GJ32" i="19"/>
  <c r="GI32" i="19"/>
  <c r="GG32" i="19"/>
  <c r="GF32" i="19"/>
  <c r="GE32" i="19"/>
  <c r="GD32" i="19"/>
  <c r="GJ30" i="19"/>
  <c r="GI30" i="19"/>
  <c r="GG30" i="19"/>
  <c r="GF30" i="19"/>
  <c r="GE30" i="19"/>
  <c r="GD30" i="19"/>
  <c r="GJ35" i="19"/>
  <c r="GI35" i="19"/>
  <c r="GG35" i="19"/>
  <c r="GF35" i="19"/>
  <c r="GE35" i="19"/>
  <c r="GD35" i="19"/>
  <c r="GJ27" i="19"/>
  <c r="GI27" i="19"/>
  <c r="GG27" i="19"/>
  <c r="GF27" i="19"/>
  <c r="GE27" i="19"/>
  <c r="GD27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22" i="19"/>
  <c r="GI22" i="19"/>
  <c r="GG22" i="19"/>
  <c r="GF22" i="19"/>
  <c r="GE22" i="19"/>
  <c r="GD22" i="19"/>
  <c r="GJ18" i="19"/>
  <c r="GI18" i="19"/>
  <c r="GG18" i="19"/>
  <c r="GF18" i="19"/>
  <c r="GE18" i="19"/>
  <c r="GD18" i="19"/>
  <c r="GJ15" i="19"/>
  <c r="GI15" i="19"/>
  <c r="GG15" i="19"/>
  <c r="GF15" i="19"/>
  <c r="GE15" i="19"/>
  <c r="GD15" i="19"/>
  <c r="GJ20" i="19"/>
  <c r="GI20" i="19"/>
  <c r="GG20" i="19"/>
  <c r="GF20" i="19"/>
  <c r="GE20" i="19"/>
  <c r="GD20" i="19"/>
  <c r="GJ13" i="19"/>
  <c r="GI13" i="19"/>
  <c r="GG13" i="19"/>
  <c r="GF13" i="19"/>
  <c r="GE13" i="19"/>
  <c r="GD13" i="19"/>
  <c r="GJ31" i="19"/>
  <c r="GI31" i="19"/>
  <c r="GG31" i="19"/>
  <c r="GF31" i="19"/>
  <c r="GE31" i="19"/>
  <c r="GD31" i="19"/>
  <c r="GJ25" i="19"/>
  <c r="GI25" i="19"/>
  <c r="GG25" i="19"/>
  <c r="GF25" i="19"/>
  <c r="GE25" i="19"/>
  <c r="GD25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6" i="19"/>
  <c r="GI26" i="19"/>
  <c r="GG26" i="19"/>
  <c r="GF26" i="19"/>
  <c r="GE26" i="19"/>
  <c r="GD26" i="19"/>
  <c r="GJ17" i="19"/>
  <c r="GI17" i="19"/>
  <c r="GG17" i="19"/>
  <c r="GF17" i="19"/>
  <c r="GE17" i="19"/>
  <c r="GD17" i="19"/>
  <c r="GJ10" i="19"/>
  <c r="GI10" i="19"/>
  <c r="GG10" i="19"/>
  <c r="GF10" i="19"/>
  <c r="GE10" i="19"/>
  <c r="GD10" i="19"/>
  <c r="GJ21" i="19"/>
  <c r="GI21" i="19"/>
  <c r="GG21" i="19"/>
  <c r="GF21" i="19"/>
  <c r="GE21" i="19"/>
  <c r="GD21" i="19"/>
  <c r="GJ12" i="19"/>
  <c r="GI12" i="19"/>
  <c r="GG12" i="19"/>
  <c r="GF12" i="19"/>
  <c r="GE12" i="19"/>
  <c r="GD12" i="19"/>
  <c r="GJ16" i="19"/>
  <c r="GI16" i="19"/>
  <c r="GG16" i="19"/>
  <c r="GF16" i="19"/>
  <c r="GE16" i="19"/>
  <c r="GD16" i="19"/>
  <c r="GJ11" i="19"/>
  <c r="GI11" i="19"/>
  <c r="GG11" i="19"/>
  <c r="GF11" i="19"/>
  <c r="GE11" i="19"/>
  <c r="GD11" i="19"/>
  <c r="GJ14" i="19"/>
  <c r="GI14" i="19"/>
  <c r="GG14" i="19"/>
  <c r="GF14" i="19"/>
  <c r="GE14" i="19"/>
  <c r="GD14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FH23" i="19"/>
  <c r="FG23" i="19"/>
  <c r="FE23" i="19"/>
  <c r="FD23" i="19"/>
  <c r="FC23" i="19"/>
  <c r="FB23" i="19"/>
  <c r="FH34" i="19"/>
  <c r="FG34" i="19"/>
  <c r="FE34" i="19"/>
  <c r="FD34" i="19"/>
  <c r="FC34" i="19"/>
  <c r="FB34" i="19"/>
  <c r="FH33" i="19"/>
  <c r="FG33" i="19"/>
  <c r="FE33" i="19"/>
  <c r="FD33" i="19"/>
  <c r="FC33" i="19"/>
  <c r="FB33" i="19"/>
  <c r="FH32" i="19"/>
  <c r="FG32" i="19"/>
  <c r="FE32" i="19"/>
  <c r="FD32" i="19"/>
  <c r="FC32" i="19"/>
  <c r="FB32" i="19"/>
  <c r="FH30" i="19"/>
  <c r="FG30" i="19"/>
  <c r="FE30" i="19"/>
  <c r="FD30" i="19"/>
  <c r="FC30" i="19"/>
  <c r="FB30" i="19"/>
  <c r="FH35" i="19"/>
  <c r="FG35" i="19"/>
  <c r="FE35" i="19"/>
  <c r="FD35" i="19"/>
  <c r="FC35" i="19"/>
  <c r="FB35" i="19"/>
  <c r="FH27" i="19"/>
  <c r="FG27" i="19"/>
  <c r="FE27" i="19"/>
  <c r="FD27" i="19"/>
  <c r="FC27" i="19"/>
  <c r="FB27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22" i="19"/>
  <c r="FG22" i="19"/>
  <c r="FE22" i="19"/>
  <c r="FD22" i="19"/>
  <c r="FC22" i="19"/>
  <c r="FB22" i="19"/>
  <c r="FH18" i="19"/>
  <c r="FG18" i="19"/>
  <c r="FE18" i="19"/>
  <c r="FD18" i="19"/>
  <c r="FC18" i="19"/>
  <c r="FB18" i="19"/>
  <c r="FH15" i="19"/>
  <c r="FG15" i="19"/>
  <c r="FE15" i="19"/>
  <c r="FD15" i="19"/>
  <c r="FC15" i="19"/>
  <c r="FB15" i="19"/>
  <c r="FH20" i="19"/>
  <c r="FG20" i="19"/>
  <c r="FE20" i="19"/>
  <c r="FD20" i="19"/>
  <c r="FC20" i="19"/>
  <c r="FB20" i="19"/>
  <c r="FH13" i="19"/>
  <c r="FG13" i="19"/>
  <c r="FE13" i="19"/>
  <c r="FD13" i="19"/>
  <c r="FC13" i="19"/>
  <c r="FB13" i="19"/>
  <c r="FH31" i="19"/>
  <c r="FG31" i="19"/>
  <c r="FE31" i="19"/>
  <c r="FD31" i="19"/>
  <c r="FC31" i="19"/>
  <c r="FB31" i="19"/>
  <c r="FH25" i="19"/>
  <c r="FG25" i="19"/>
  <c r="FE25" i="19"/>
  <c r="FD25" i="19"/>
  <c r="FC25" i="19"/>
  <c r="FB25" i="19"/>
  <c r="FH29" i="19"/>
  <c r="FG29" i="19"/>
  <c r="FE29" i="19"/>
  <c r="FD29" i="19"/>
  <c r="FC29" i="19"/>
  <c r="FB29" i="19"/>
  <c r="FH28" i="19"/>
  <c r="FG28" i="19"/>
  <c r="FE28" i="19"/>
  <c r="FD28" i="19"/>
  <c r="FC28" i="19"/>
  <c r="FB28" i="19"/>
  <c r="FH26" i="19"/>
  <c r="FG26" i="19"/>
  <c r="FE26" i="19"/>
  <c r="FD26" i="19"/>
  <c r="FC26" i="19"/>
  <c r="FB26" i="19"/>
  <c r="FH17" i="19"/>
  <c r="FG17" i="19"/>
  <c r="FE17" i="19"/>
  <c r="FD17" i="19"/>
  <c r="FC17" i="19"/>
  <c r="FB17" i="19"/>
  <c r="FH10" i="19"/>
  <c r="FG10" i="19"/>
  <c r="FE10" i="19"/>
  <c r="FD10" i="19"/>
  <c r="FC10" i="19"/>
  <c r="FB10" i="19"/>
  <c r="FH21" i="19"/>
  <c r="FG21" i="19"/>
  <c r="FE21" i="19"/>
  <c r="FD21" i="19"/>
  <c r="FC21" i="19"/>
  <c r="FB21" i="19"/>
  <c r="FH12" i="19"/>
  <c r="FG12" i="19"/>
  <c r="FE12" i="19"/>
  <c r="FD12" i="19"/>
  <c r="FC12" i="19"/>
  <c r="FB12" i="19"/>
  <c r="FH16" i="19"/>
  <c r="FG16" i="19"/>
  <c r="FE16" i="19"/>
  <c r="FD16" i="19"/>
  <c r="FC16" i="19"/>
  <c r="FB16" i="19"/>
  <c r="FH11" i="19"/>
  <c r="FG11" i="19"/>
  <c r="FE11" i="19"/>
  <c r="FD11" i="19"/>
  <c r="FC11" i="19"/>
  <c r="FB11" i="19"/>
  <c r="FH14" i="19"/>
  <c r="FG14" i="19"/>
  <c r="FE14" i="19"/>
  <c r="FD14" i="19"/>
  <c r="FC14" i="19"/>
  <c r="FB14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EF23" i="19"/>
  <c r="EE23" i="19"/>
  <c r="EC23" i="19"/>
  <c r="EB23" i="19"/>
  <c r="EA23" i="19"/>
  <c r="DZ23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0" i="19"/>
  <c r="EE30" i="19"/>
  <c r="EC30" i="19"/>
  <c r="EB30" i="19"/>
  <c r="EA30" i="19"/>
  <c r="DZ30" i="19"/>
  <c r="EF35" i="19"/>
  <c r="EE35" i="19"/>
  <c r="EC35" i="19"/>
  <c r="EB35" i="19"/>
  <c r="EA35" i="19"/>
  <c r="DZ35" i="19"/>
  <c r="EF27" i="19"/>
  <c r="EE27" i="19"/>
  <c r="EC27" i="19"/>
  <c r="EB27" i="19"/>
  <c r="EA27" i="19"/>
  <c r="DZ27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22" i="19"/>
  <c r="EE22" i="19"/>
  <c r="EC22" i="19"/>
  <c r="EB22" i="19"/>
  <c r="EA22" i="19"/>
  <c r="DZ22" i="19"/>
  <c r="EF18" i="19"/>
  <c r="EE18" i="19"/>
  <c r="EC18" i="19"/>
  <c r="EB18" i="19"/>
  <c r="EA18" i="19"/>
  <c r="DZ18" i="19"/>
  <c r="EF15" i="19"/>
  <c r="EE15" i="19"/>
  <c r="EC15" i="19"/>
  <c r="EB15" i="19"/>
  <c r="EA15" i="19"/>
  <c r="DZ15" i="19"/>
  <c r="EF20" i="19"/>
  <c r="EE20" i="19"/>
  <c r="EC20" i="19"/>
  <c r="EB20" i="19"/>
  <c r="EA20" i="19"/>
  <c r="DZ20" i="19"/>
  <c r="EF13" i="19"/>
  <c r="EE13" i="19"/>
  <c r="EC13" i="19"/>
  <c r="EB13" i="19"/>
  <c r="EA13" i="19"/>
  <c r="DZ13" i="19"/>
  <c r="EF31" i="19"/>
  <c r="EE31" i="19"/>
  <c r="EC31" i="19"/>
  <c r="EB31" i="19"/>
  <c r="EA31" i="19"/>
  <c r="DZ31" i="19"/>
  <c r="EF25" i="19"/>
  <c r="EE25" i="19"/>
  <c r="EC25" i="19"/>
  <c r="EB25" i="19"/>
  <c r="EA25" i="19"/>
  <c r="DZ25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6" i="19"/>
  <c r="EE26" i="19"/>
  <c r="EC26" i="19"/>
  <c r="EB26" i="19"/>
  <c r="EA26" i="19"/>
  <c r="DZ26" i="19"/>
  <c r="EF17" i="19"/>
  <c r="EE17" i="19"/>
  <c r="EC17" i="19"/>
  <c r="EB17" i="19"/>
  <c r="EA17" i="19"/>
  <c r="DZ17" i="19"/>
  <c r="EF10" i="19"/>
  <c r="EE10" i="19"/>
  <c r="EC10" i="19"/>
  <c r="EB10" i="19"/>
  <c r="EA10" i="19"/>
  <c r="DZ10" i="19"/>
  <c r="EF21" i="19"/>
  <c r="EE21" i="19"/>
  <c r="EC21" i="19"/>
  <c r="EB21" i="19"/>
  <c r="EA21" i="19"/>
  <c r="DZ21" i="19"/>
  <c r="EF12" i="19"/>
  <c r="EE12" i="19"/>
  <c r="EC12" i="19"/>
  <c r="EB12" i="19"/>
  <c r="EA12" i="19"/>
  <c r="DZ12" i="19"/>
  <c r="EF16" i="19"/>
  <c r="EE16" i="19"/>
  <c r="EC16" i="19"/>
  <c r="EB16" i="19"/>
  <c r="EA16" i="19"/>
  <c r="DZ16" i="19"/>
  <c r="EF11" i="19"/>
  <c r="EE11" i="19"/>
  <c r="EC11" i="19"/>
  <c r="EB11" i="19"/>
  <c r="EA11" i="19"/>
  <c r="DZ11" i="19"/>
  <c r="EF14" i="19"/>
  <c r="EE14" i="19"/>
  <c r="EC14" i="19"/>
  <c r="EB14" i="19"/>
  <c r="EA14" i="19"/>
  <c r="DZ14" i="19"/>
  <c r="EF8" i="19"/>
  <c r="EE8" i="19"/>
  <c r="EC8" i="19"/>
  <c r="EB8" i="19"/>
  <c r="EA8" i="19"/>
  <c r="DZ8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OZ18" i="27"/>
  <c r="OY18" i="27"/>
  <c r="OW18" i="27"/>
  <c r="OV18" i="27"/>
  <c r="OU18" i="27"/>
  <c r="OT18" i="27"/>
  <c r="OZ16" i="27"/>
  <c r="OY16" i="27"/>
  <c r="OW16" i="27"/>
  <c r="OV16" i="27"/>
  <c r="OU16" i="27"/>
  <c r="OT16" i="27"/>
  <c r="OZ7" i="27"/>
  <c r="OY7" i="27"/>
  <c r="OW7" i="27"/>
  <c r="OV7" i="27"/>
  <c r="OU7" i="27"/>
  <c r="OT7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13" i="27"/>
  <c r="OY13" i="27"/>
  <c r="OW13" i="27"/>
  <c r="OV13" i="27"/>
  <c r="OU13" i="27"/>
  <c r="OT13" i="27"/>
  <c r="OZ15" i="27"/>
  <c r="OY15" i="27"/>
  <c r="OW15" i="27"/>
  <c r="OV15" i="27"/>
  <c r="OU15" i="27"/>
  <c r="OT15" i="27"/>
  <c r="OZ8" i="27"/>
  <c r="OY8" i="27"/>
  <c r="OW8" i="27"/>
  <c r="OV8" i="27"/>
  <c r="OU8" i="27"/>
  <c r="OT8" i="27"/>
  <c r="OZ17" i="27"/>
  <c r="OY17" i="27"/>
  <c r="OW17" i="27"/>
  <c r="OV17" i="27"/>
  <c r="OU17" i="27"/>
  <c r="OT17" i="27"/>
  <c r="OZ10" i="27"/>
  <c r="OY10" i="27"/>
  <c r="OW10" i="27"/>
  <c r="OV10" i="27"/>
  <c r="OU10" i="27"/>
  <c r="OT10" i="27"/>
  <c r="OZ9" i="27"/>
  <c r="OY9" i="27"/>
  <c r="OW9" i="27"/>
  <c r="OV9" i="27"/>
  <c r="OU9" i="27"/>
  <c r="OT9" i="27"/>
  <c r="OZ6" i="27"/>
  <c r="OY6" i="27"/>
  <c r="OW6" i="27"/>
  <c r="OV6" i="27"/>
  <c r="OU6" i="27"/>
  <c r="OT6" i="27"/>
  <c r="OZ5" i="27"/>
  <c r="OY5" i="27"/>
  <c r="OW5" i="27"/>
  <c r="OV5" i="27"/>
  <c r="OU5" i="27"/>
  <c r="OT5" i="27"/>
  <c r="OZ4" i="27"/>
  <c r="OY4" i="27"/>
  <c r="OW4" i="27"/>
  <c r="OV4" i="27"/>
  <c r="OU4" i="27"/>
  <c r="OT4" i="27"/>
  <c r="NX18" i="27"/>
  <c r="NW18" i="27"/>
  <c r="NU18" i="27"/>
  <c r="NT18" i="27"/>
  <c r="NS18" i="27"/>
  <c r="NR18" i="27"/>
  <c r="NX16" i="27"/>
  <c r="NW16" i="27"/>
  <c r="NU16" i="27"/>
  <c r="NT16" i="27"/>
  <c r="NS16" i="27"/>
  <c r="NR16" i="27"/>
  <c r="NX7" i="27"/>
  <c r="NW7" i="27"/>
  <c r="NU7" i="27"/>
  <c r="NT7" i="27"/>
  <c r="NS7" i="27"/>
  <c r="NR7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11" i="27"/>
  <c r="NW11" i="27"/>
  <c r="NU11" i="27"/>
  <c r="NT11" i="27"/>
  <c r="NS11" i="27"/>
  <c r="NR11" i="27"/>
  <c r="NX13" i="27"/>
  <c r="NW13" i="27"/>
  <c r="NU13" i="27"/>
  <c r="NT13" i="27"/>
  <c r="NS13" i="27"/>
  <c r="NR13" i="27"/>
  <c r="NX15" i="27"/>
  <c r="NW15" i="27"/>
  <c r="NU15" i="27"/>
  <c r="NT15" i="27"/>
  <c r="NS15" i="27"/>
  <c r="NR15" i="27"/>
  <c r="NX8" i="27"/>
  <c r="NW8" i="27"/>
  <c r="NU8" i="27"/>
  <c r="NT8" i="27"/>
  <c r="NS8" i="27"/>
  <c r="NR8" i="27"/>
  <c r="NX17" i="27"/>
  <c r="NW17" i="27"/>
  <c r="NU17" i="27"/>
  <c r="NT17" i="27"/>
  <c r="NS17" i="27"/>
  <c r="NR17" i="27"/>
  <c r="NX10" i="27"/>
  <c r="NW10" i="27"/>
  <c r="NU10" i="27"/>
  <c r="NT10" i="27"/>
  <c r="NS10" i="27"/>
  <c r="NR10" i="27"/>
  <c r="NX9" i="27"/>
  <c r="NW9" i="27"/>
  <c r="NU9" i="27"/>
  <c r="NT9" i="27"/>
  <c r="NS9" i="27"/>
  <c r="NR9" i="27"/>
  <c r="NX6" i="27"/>
  <c r="NW6" i="27"/>
  <c r="NU6" i="27"/>
  <c r="NT6" i="27"/>
  <c r="NS6" i="27"/>
  <c r="NR6" i="27"/>
  <c r="NX5" i="27"/>
  <c r="NW5" i="27"/>
  <c r="NU5" i="27"/>
  <c r="NT5" i="27"/>
  <c r="NS5" i="27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P18" i="27"/>
  <c r="MV16" i="27"/>
  <c r="MU16" i="27"/>
  <c r="MS16" i="27"/>
  <c r="MR16" i="27"/>
  <c r="MQ16" i="27"/>
  <c r="MP16" i="27"/>
  <c r="MV7" i="27"/>
  <c r="MU7" i="27"/>
  <c r="MS7" i="27"/>
  <c r="MR7" i="27"/>
  <c r="MQ7" i="27"/>
  <c r="MP7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11" i="27"/>
  <c r="MU11" i="27"/>
  <c r="MS11" i="27"/>
  <c r="MR11" i="27"/>
  <c r="MQ11" i="27"/>
  <c r="MP11" i="27"/>
  <c r="MV13" i="27"/>
  <c r="MU13" i="27"/>
  <c r="MS13" i="27"/>
  <c r="MR13" i="27"/>
  <c r="MQ13" i="27"/>
  <c r="MP13" i="27"/>
  <c r="MV15" i="27"/>
  <c r="MU15" i="27"/>
  <c r="MS15" i="27"/>
  <c r="MR15" i="27"/>
  <c r="MQ15" i="27"/>
  <c r="MP15" i="27"/>
  <c r="MV8" i="27"/>
  <c r="MU8" i="27"/>
  <c r="MS8" i="27"/>
  <c r="MR8" i="27"/>
  <c r="MQ8" i="27"/>
  <c r="MP8" i="27"/>
  <c r="MV17" i="27"/>
  <c r="MU17" i="27"/>
  <c r="MS17" i="27"/>
  <c r="MR17" i="27"/>
  <c r="MQ17" i="27"/>
  <c r="MP17" i="27"/>
  <c r="MV10" i="27"/>
  <c r="MU10" i="27"/>
  <c r="MS10" i="27"/>
  <c r="MR10" i="27"/>
  <c r="MQ10" i="27"/>
  <c r="MP10" i="27"/>
  <c r="MV9" i="27"/>
  <c r="MU9" i="27"/>
  <c r="MS9" i="27"/>
  <c r="MR9" i="27"/>
  <c r="MQ9" i="27"/>
  <c r="MP9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P4" i="27"/>
  <c r="LT18" i="27"/>
  <c r="LS18" i="27"/>
  <c r="LQ18" i="27"/>
  <c r="LP18" i="27"/>
  <c r="LO18" i="27"/>
  <c r="LN18" i="27"/>
  <c r="LT16" i="27"/>
  <c r="LS16" i="27"/>
  <c r="LQ16" i="27"/>
  <c r="LP16" i="27"/>
  <c r="LO16" i="27"/>
  <c r="LN16" i="27"/>
  <c r="LT7" i="27"/>
  <c r="LS7" i="27"/>
  <c r="LQ7" i="27"/>
  <c r="LP7" i="27"/>
  <c r="LO7" i="27"/>
  <c r="LN7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11" i="27"/>
  <c r="LS11" i="27"/>
  <c r="LQ11" i="27"/>
  <c r="LP11" i="27"/>
  <c r="LO11" i="27"/>
  <c r="LN11" i="27"/>
  <c r="LT13" i="27"/>
  <c r="LS13" i="27"/>
  <c r="LQ13" i="27"/>
  <c r="LP13" i="27"/>
  <c r="LO13" i="27"/>
  <c r="LR13" i="27" s="1"/>
  <c r="LN13" i="27"/>
  <c r="LT15" i="27"/>
  <c r="LS15" i="27"/>
  <c r="LQ15" i="27"/>
  <c r="LP15" i="27"/>
  <c r="LO15" i="27"/>
  <c r="LN15" i="27"/>
  <c r="LT8" i="27"/>
  <c r="LS8" i="27"/>
  <c r="LQ8" i="27"/>
  <c r="LP8" i="27"/>
  <c r="LO8" i="27"/>
  <c r="LN8" i="27"/>
  <c r="LT17" i="27"/>
  <c r="LS17" i="27"/>
  <c r="LQ17" i="27"/>
  <c r="LP17" i="27"/>
  <c r="LO17" i="27"/>
  <c r="LN17" i="27"/>
  <c r="LT10" i="27"/>
  <c r="LS10" i="27"/>
  <c r="LQ10" i="27"/>
  <c r="LP10" i="27"/>
  <c r="LO10" i="27"/>
  <c r="LN10" i="27"/>
  <c r="LT9" i="27"/>
  <c r="LS9" i="27"/>
  <c r="LQ9" i="27"/>
  <c r="LP9" i="27"/>
  <c r="LO9" i="27"/>
  <c r="LN9" i="27"/>
  <c r="LT6" i="27"/>
  <c r="LS6" i="27"/>
  <c r="LQ6" i="27"/>
  <c r="LP6" i="27"/>
  <c r="LO6" i="27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L18" i="27"/>
  <c r="KR16" i="27"/>
  <c r="KQ16" i="27"/>
  <c r="KO16" i="27"/>
  <c r="KN16" i="27"/>
  <c r="KM16" i="27"/>
  <c r="KL16" i="27"/>
  <c r="KR7" i="27"/>
  <c r="KQ7" i="27"/>
  <c r="KO7" i="27"/>
  <c r="KN7" i="27"/>
  <c r="KM7" i="27"/>
  <c r="KL7" i="27"/>
  <c r="KR14" i="27"/>
  <c r="KQ14" i="27"/>
  <c r="KO14" i="27"/>
  <c r="KN14" i="27"/>
  <c r="KM14" i="27"/>
  <c r="KL14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13" i="27"/>
  <c r="KQ13" i="27"/>
  <c r="KO13" i="27"/>
  <c r="KN13" i="27"/>
  <c r="KM13" i="27"/>
  <c r="KL13" i="27"/>
  <c r="KR15" i="27"/>
  <c r="KQ15" i="27"/>
  <c r="KO15" i="27"/>
  <c r="KN15" i="27"/>
  <c r="KM15" i="27"/>
  <c r="KL15" i="27"/>
  <c r="KR8" i="27"/>
  <c r="KQ8" i="27"/>
  <c r="KO8" i="27"/>
  <c r="KN8" i="27"/>
  <c r="KM8" i="27"/>
  <c r="KL8" i="27"/>
  <c r="KR17" i="27"/>
  <c r="KQ17" i="27"/>
  <c r="KO17" i="27"/>
  <c r="KN17" i="27"/>
  <c r="KM17" i="27"/>
  <c r="KL17" i="27"/>
  <c r="KR10" i="27"/>
  <c r="KQ10" i="27"/>
  <c r="KO10" i="27"/>
  <c r="KN10" i="27"/>
  <c r="KM10" i="27"/>
  <c r="KL10" i="27"/>
  <c r="KR9" i="27"/>
  <c r="KQ9" i="27"/>
  <c r="KO9" i="27"/>
  <c r="KN9" i="27"/>
  <c r="KM9" i="27"/>
  <c r="KL9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J18" i="27"/>
  <c r="JP16" i="27"/>
  <c r="JO16" i="27"/>
  <c r="JM16" i="27"/>
  <c r="JL16" i="27"/>
  <c r="JK16" i="27"/>
  <c r="JJ16" i="27"/>
  <c r="JP7" i="27"/>
  <c r="JO7" i="27"/>
  <c r="JM7" i="27"/>
  <c r="JL7" i="27"/>
  <c r="JK7" i="27"/>
  <c r="JJ7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11" i="27"/>
  <c r="JO11" i="27"/>
  <c r="JM11" i="27"/>
  <c r="JL11" i="27"/>
  <c r="JK11" i="27"/>
  <c r="JJ11" i="27"/>
  <c r="JP13" i="27"/>
  <c r="JO13" i="27"/>
  <c r="JM13" i="27"/>
  <c r="JL13" i="27"/>
  <c r="JK13" i="27"/>
  <c r="JJ13" i="27"/>
  <c r="JP15" i="27"/>
  <c r="JO15" i="27"/>
  <c r="JM15" i="27"/>
  <c r="JL15" i="27"/>
  <c r="JK15" i="27"/>
  <c r="JJ15" i="27"/>
  <c r="JP8" i="27"/>
  <c r="JO8" i="27"/>
  <c r="JM8" i="27"/>
  <c r="JL8" i="27"/>
  <c r="JK8" i="27"/>
  <c r="JJ8" i="27"/>
  <c r="JP17" i="27"/>
  <c r="JO17" i="27"/>
  <c r="JM17" i="27"/>
  <c r="JL17" i="27"/>
  <c r="JK17" i="27"/>
  <c r="JJ17" i="27"/>
  <c r="JP10" i="27"/>
  <c r="JO10" i="27"/>
  <c r="JM10" i="27"/>
  <c r="JL10" i="27"/>
  <c r="JK10" i="27"/>
  <c r="JJ10" i="27"/>
  <c r="JP9" i="27"/>
  <c r="JO9" i="27"/>
  <c r="JM9" i="27"/>
  <c r="JL9" i="27"/>
  <c r="JK9" i="27"/>
  <c r="JJ9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J4" i="27"/>
  <c r="IN18" i="27"/>
  <c r="IM18" i="27"/>
  <c r="IK18" i="27"/>
  <c r="IJ18" i="27"/>
  <c r="II18" i="27"/>
  <c r="IH18" i="27"/>
  <c r="IN16" i="27"/>
  <c r="IM16" i="27"/>
  <c r="IK16" i="27"/>
  <c r="IJ16" i="27"/>
  <c r="II16" i="27"/>
  <c r="IH16" i="27"/>
  <c r="IN7" i="27"/>
  <c r="IM7" i="27"/>
  <c r="IK7" i="27"/>
  <c r="IJ7" i="27"/>
  <c r="II7" i="27"/>
  <c r="IH7" i="27"/>
  <c r="IN14" i="27"/>
  <c r="IM14" i="27"/>
  <c r="IK14" i="27"/>
  <c r="IJ14" i="27"/>
  <c r="II14" i="27"/>
  <c r="IL14" i="27" s="1"/>
  <c r="IH14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13" i="27"/>
  <c r="IM13" i="27"/>
  <c r="IK13" i="27"/>
  <c r="IJ13" i="27"/>
  <c r="II13" i="27"/>
  <c r="IH13" i="27"/>
  <c r="IN15" i="27"/>
  <c r="IM15" i="27"/>
  <c r="IK15" i="27"/>
  <c r="IJ15" i="27"/>
  <c r="II15" i="27"/>
  <c r="IH15" i="27"/>
  <c r="IN8" i="27"/>
  <c r="IM8" i="27"/>
  <c r="IK8" i="27"/>
  <c r="IJ8" i="27"/>
  <c r="II8" i="27"/>
  <c r="IH8" i="27"/>
  <c r="IN17" i="27"/>
  <c r="IM17" i="27"/>
  <c r="IK17" i="27"/>
  <c r="IJ17" i="27"/>
  <c r="II17" i="27"/>
  <c r="IH17" i="27"/>
  <c r="IN10" i="27"/>
  <c r="IM10" i="27"/>
  <c r="IK10" i="27"/>
  <c r="IJ10" i="27"/>
  <c r="II10" i="27"/>
  <c r="IL10" i="27" s="1"/>
  <c r="IH10" i="27"/>
  <c r="IN9" i="27"/>
  <c r="IM9" i="27"/>
  <c r="IK9" i="27"/>
  <c r="IJ9" i="27"/>
  <c r="II9" i="27"/>
  <c r="IH9" i="27"/>
  <c r="IN6" i="27"/>
  <c r="IM6" i="27"/>
  <c r="IK6" i="27"/>
  <c r="IJ6" i="27"/>
  <c r="II6" i="27"/>
  <c r="IH6" i="27"/>
  <c r="IN5" i="27"/>
  <c r="IM5" i="27"/>
  <c r="IK5" i="27"/>
  <c r="IJ5" i="27"/>
  <c r="II5" i="27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F18" i="27"/>
  <c r="HL16" i="27"/>
  <c r="HK16" i="27"/>
  <c r="HI16" i="27"/>
  <c r="HH16" i="27"/>
  <c r="HG16" i="27"/>
  <c r="HF16" i="27"/>
  <c r="HL7" i="27"/>
  <c r="HK7" i="27"/>
  <c r="HI7" i="27"/>
  <c r="HH7" i="27"/>
  <c r="HG7" i="27"/>
  <c r="HF7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13" i="27"/>
  <c r="HK13" i="27"/>
  <c r="HI13" i="27"/>
  <c r="HH13" i="27"/>
  <c r="HG13" i="27"/>
  <c r="HF13" i="27"/>
  <c r="HL15" i="27"/>
  <c r="HK15" i="27"/>
  <c r="HI15" i="27"/>
  <c r="HH15" i="27"/>
  <c r="HG15" i="27"/>
  <c r="HF15" i="27"/>
  <c r="HL8" i="27"/>
  <c r="HK8" i="27"/>
  <c r="HI8" i="27"/>
  <c r="HH8" i="27"/>
  <c r="HG8" i="27"/>
  <c r="HF8" i="27"/>
  <c r="HL17" i="27"/>
  <c r="HK17" i="27"/>
  <c r="HI17" i="27"/>
  <c r="HH17" i="27"/>
  <c r="HG17" i="27"/>
  <c r="HF17" i="27"/>
  <c r="HL10" i="27"/>
  <c r="HK10" i="27"/>
  <c r="HI10" i="27"/>
  <c r="HH10" i="27"/>
  <c r="HG10" i="27"/>
  <c r="HF10" i="27"/>
  <c r="HL9" i="27"/>
  <c r="HK9" i="27"/>
  <c r="HI9" i="27"/>
  <c r="HH9" i="27"/>
  <c r="HG9" i="27"/>
  <c r="HF9" i="27"/>
  <c r="HL6" i="27"/>
  <c r="HK6" i="27"/>
  <c r="HI6" i="27"/>
  <c r="HH6" i="27"/>
  <c r="HG6" i="27"/>
  <c r="HF6" i="27"/>
  <c r="HL5" i="27"/>
  <c r="HK5" i="27"/>
  <c r="HI5" i="27"/>
  <c r="HH5" i="27"/>
  <c r="HG5" i="27"/>
  <c r="HF5" i="27"/>
  <c r="HL4" i="27"/>
  <c r="HK4" i="27"/>
  <c r="HI4" i="27"/>
  <c r="HH4" i="27"/>
  <c r="HG4" i="27"/>
  <c r="HF4" i="27"/>
  <c r="GJ18" i="27"/>
  <c r="GI18" i="27"/>
  <c r="GG18" i="27"/>
  <c r="GF18" i="27"/>
  <c r="GE18" i="27"/>
  <c r="GD18" i="27"/>
  <c r="GJ16" i="27"/>
  <c r="GI16" i="27"/>
  <c r="GG16" i="27"/>
  <c r="GF16" i="27"/>
  <c r="GE16" i="27"/>
  <c r="GD16" i="27"/>
  <c r="GJ7" i="27"/>
  <c r="GI7" i="27"/>
  <c r="GG7" i="27"/>
  <c r="GF7" i="27"/>
  <c r="GE7" i="27"/>
  <c r="GD7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13" i="27"/>
  <c r="GI13" i="27"/>
  <c r="GG13" i="27"/>
  <c r="GF13" i="27"/>
  <c r="GE13" i="27"/>
  <c r="GD13" i="27"/>
  <c r="GJ15" i="27"/>
  <c r="GI15" i="27"/>
  <c r="GG15" i="27"/>
  <c r="GF15" i="27"/>
  <c r="GE15" i="27"/>
  <c r="GD15" i="27"/>
  <c r="GJ8" i="27"/>
  <c r="GI8" i="27"/>
  <c r="GG8" i="27"/>
  <c r="GF8" i="27"/>
  <c r="GE8" i="27"/>
  <c r="GD8" i="27"/>
  <c r="GJ17" i="27"/>
  <c r="GI17" i="27"/>
  <c r="GG17" i="27"/>
  <c r="GF17" i="27"/>
  <c r="GE17" i="27"/>
  <c r="GD17" i="27"/>
  <c r="GJ10" i="27"/>
  <c r="GI10" i="27"/>
  <c r="GG10" i="27"/>
  <c r="GF10" i="27"/>
  <c r="GE10" i="27"/>
  <c r="GD10" i="27"/>
  <c r="GJ9" i="27"/>
  <c r="GI9" i="27"/>
  <c r="GG9" i="27"/>
  <c r="GF9" i="27"/>
  <c r="GE9" i="27"/>
  <c r="GD9" i="27"/>
  <c r="GJ6" i="27"/>
  <c r="GI6" i="27"/>
  <c r="GG6" i="27"/>
  <c r="GF6" i="27"/>
  <c r="GE6" i="27"/>
  <c r="GD6" i="27"/>
  <c r="GJ5" i="27"/>
  <c r="GI5" i="27"/>
  <c r="GG5" i="27"/>
  <c r="GF5" i="27"/>
  <c r="GE5" i="27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B18" i="27"/>
  <c r="FH16" i="27"/>
  <c r="FG16" i="27"/>
  <c r="FE16" i="27"/>
  <c r="FD16" i="27"/>
  <c r="FC16" i="27"/>
  <c r="FB16" i="27"/>
  <c r="FH7" i="27"/>
  <c r="FG7" i="27"/>
  <c r="FE7" i="27"/>
  <c r="FD7" i="27"/>
  <c r="FC7" i="27"/>
  <c r="FB7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13" i="27"/>
  <c r="FG13" i="27"/>
  <c r="FE13" i="27"/>
  <c r="FD13" i="27"/>
  <c r="FC13" i="27"/>
  <c r="FB13" i="27"/>
  <c r="FH15" i="27"/>
  <c r="FG15" i="27"/>
  <c r="FE15" i="27"/>
  <c r="FD15" i="27"/>
  <c r="FC15" i="27"/>
  <c r="FB15" i="27"/>
  <c r="FH8" i="27"/>
  <c r="FG8" i="27"/>
  <c r="FE8" i="27"/>
  <c r="FD8" i="27"/>
  <c r="FC8" i="27"/>
  <c r="FB8" i="27"/>
  <c r="FH17" i="27"/>
  <c r="FG17" i="27"/>
  <c r="FE17" i="27"/>
  <c r="FD17" i="27"/>
  <c r="FC17" i="27"/>
  <c r="FB17" i="27"/>
  <c r="FH10" i="27"/>
  <c r="FG10" i="27"/>
  <c r="FE10" i="27"/>
  <c r="FD10" i="27"/>
  <c r="FC10" i="27"/>
  <c r="FB10" i="27"/>
  <c r="FH9" i="27"/>
  <c r="FG9" i="27"/>
  <c r="FE9" i="27"/>
  <c r="FD9" i="27"/>
  <c r="FC9" i="27"/>
  <c r="FB9" i="27"/>
  <c r="FH6" i="27"/>
  <c r="FG6" i="27"/>
  <c r="FE6" i="27"/>
  <c r="FD6" i="27"/>
  <c r="FC6" i="27"/>
  <c r="FB6" i="27"/>
  <c r="FH5" i="27"/>
  <c r="FG5" i="27"/>
  <c r="FE5" i="27"/>
  <c r="FD5" i="27"/>
  <c r="FC5" i="27"/>
  <c r="FB5" i="27"/>
  <c r="FH4" i="27"/>
  <c r="FG4" i="27"/>
  <c r="FE4" i="27"/>
  <c r="FD4" i="27"/>
  <c r="FC4" i="27"/>
  <c r="FB4" i="27"/>
  <c r="EF18" i="27"/>
  <c r="EE18" i="27"/>
  <c r="EC18" i="27"/>
  <c r="EB18" i="27"/>
  <c r="EA18" i="27"/>
  <c r="DZ18" i="27"/>
  <c r="EF16" i="27"/>
  <c r="EE16" i="27"/>
  <c r="EC16" i="27"/>
  <c r="EB16" i="27"/>
  <c r="EA16" i="27"/>
  <c r="DZ16" i="27"/>
  <c r="EF7" i="27"/>
  <c r="EE7" i="27"/>
  <c r="EC7" i="27"/>
  <c r="EB7" i="27"/>
  <c r="EA7" i="27"/>
  <c r="DZ7" i="27"/>
  <c r="EF14" i="27"/>
  <c r="EE14" i="27"/>
  <c r="EC14" i="27"/>
  <c r="EB14" i="27"/>
  <c r="EA14" i="27"/>
  <c r="DZ14" i="27"/>
  <c r="EF12" i="27"/>
  <c r="EE12" i="27"/>
  <c r="EC12" i="27"/>
  <c r="EB12" i="27"/>
  <c r="EA12" i="27"/>
  <c r="DZ12" i="27"/>
  <c r="EF11" i="27"/>
  <c r="EE11" i="27"/>
  <c r="EC11" i="27"/>
  <c r="EB11" i="27"/>
  <c r="EA11" i="27"/>
  <c r="DZ11" i="27"/>
  <c r="EF13" i="27"/>
  <c r="EE13" i="27"/>
  <c r="EC13" i="27"/>
  <c r="EB13" i="27"/>
  <c r="EA13" i="27"/>
  <c r="ED13" i="27" s="1"/>
  <c r="DZ13" i="27"/>
  <c r="EF15" i="27"/>
  <c r="EE15" i="27"/>
  <c r="EC15" i="27"/>
  <c r="EB15" i="27"/>
  <c r="EA15" i="27"/>
  <c r="DZ15" i="27"/>
  <c r="EF8" i="27"/>
  <c r="EE8" i="27"/>
  <c r="EC8" i="27"/>
  <c r="EB8" i="27"/>
  <c r="EA8" i="27"/>
  <c r="DZ8" i="27"/>
  <c r="EF17" i="27"/>
  <c r="EE17" i="27"/>
  <c r="EC17" i="27"/>
  <c r="EB17" i="27"/>
  <c r="EA17" i="27"/>
  <c r="DZ17" i="27"/>
  <c r="EF10" i="27"/>
  <c r="EE10" i="27"/>
  <c r="EC10" i="27"/>
  <c r="EB10" i="27"/>
  <c r="EA10" i="27"/>
  <c r="DZ10" i="27"/>
  <c r="EF9" i="27"/>
  <c r="EE9" i="27"/>
  <c r="EC9" i="27"/>
  <c r="EB9" i="27"/>
  <c r="EA9" i="27"/>
  <c r="DZ9" i="27"/>
  <c r="EF6" i="27"/>
  <c r="EE6" i="27"/>
  <c r="EC6" i="27"/>
  <c r="EB6" i="27"/>
  <c r="EA6" i="27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18" i="26"/>
  <c r="OY18" i="26"/>
  <c r="OW18" i="26"/>
  <c r="OV18" i="26"/>
  <c r="OU18" i="26"/>
  <c r="OT18" i="26"/>
  <c r="OZ20" i="26"/>
  <c r="OY20" i="26"/>
  <c r="OW20" i="26"/>
  <c r="OV20" i="26"/>
  <c r="OU20" i="26"/>
  <c r="OT20" i="26"/>
  <c r="OZ17" i="26"/>
  <c r="OY17" i="26"/>
  <c r="OW17" i="26"/>
  <c r="OV17" i="26"/>
  <c r="OU17" i="26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3" i="26"/>
  <c r="OY13" i="26"/>
  <c r="OW13" i="26"/>
  <c r="OV13" i="26"/>
  <c r="OU13" i="26"/>
  <c r="OX13" i="26" s="1"/>
  <c r="OT13" i="26"/>
  <c r="OZ12" i="26"/>
  <c r="OY12" i="26"/>
  <c r="OW12" i="26"/>
  <c r="OV12" i="26"/>
  <c r="OU12" i="26"/>
  <c r="OT12" i="26"/>
  <c r="OZ10" i="26"/>
  <c r="OY10" i="26"/>
  <c r="OW10" i="26"/>
  <c r="OV10" i="26"/>
  <c r="OU10" i="26"/>
  <c r="OT10" i="26"/>
  <c r="OZ19" i="26"/>
  <c r="OY19" i="26"/>
  <c r="OW19" i="26"/>
  <c r="OV19" i="26"/>
  <c r="OU19" i="26"/>
  <c r="OT19" i="26"/>
  <c r="OZ9" i="26"/>
  <c r="OY9" i="26"/>
  <c r="OW9" i="26"/>
  <c r="OV9" i="26"/>
  <c r="OU9" i="26"/>
  <c r="OT9" i="26"/>
  <c r="OZ11" i="26"/>
  <c r="OY11" i="26"/>
  <c r="OW11" i="26"/>
  <c r="OV11" i="26"/>
  <c r="OU11" i="26"/>
  <c r="OT11" i="26"/>
  <c r="OZ8" i="26"/>
  <c r="OY8" i="26"/>
  <c r="OW8" i="26"/>
  <c r="OV8" i="26"/>
  <c r="OU8" i="26"/>
  <c r="OT8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18" i="26"/>
  <c r="NW18" i="26"/>
  <c r="NU18" i="26"/>
  <c r="NT18" i="26"/>
  <c r="NS18" i="26"/>
  <c r="NR18" i="26"/>
  <c r="NX20" i="26"/>
  <c r="NW20" i="26"/>
  <c r="NU20" i="26"/>
  <c r="NT20" i="26"/>
  <c r="NS20" i="26"/>
  <c r="NR20" i="26"/>
  <c r="NX17" i="26"/>
  <c r="NW17" i="26"/>
  <c r="NU17" i="26"/>
  <c r="NT17" i="26"/>
  <c r="NS17" i="26"/>
  <c r="NR17" i="26"/>
  <c r="NX16" i="26"/>
  <c r="NW16" i="26"/>
  <c r="NU16" i="26"/>
  <c r="NT16" i="26"/>
  <c r="NS16" i="26"/>
  <c r="NV16" i="26" s="1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2" i="26"/>
  <c r="NW12" i="26"/>
  <c r="NU12" i="26"/>
  <c r="NT12" i="26"/>
  <c r="NS12" i="26"/>
  <c r="NR12" i="26"/>
  <c r="NX10" i="26"/>
  <c r="NW10" i="26"/>
  <c r="NU10" i="26"/>
  <c r="NT10" i="26"/>
  <c r="NS10" i="26"/>
  <c r="NR10" i="26"/>
  <c r="NX19" i="26"/>
  <c r="NW19" i="26"/>
  <c r="NU19" i="26"/>
  <c r="NT19" i="26"/>
  <c r="NS19" i="26"/>
  <c r="NR19" i="26"/>
  <c r="NX9" i="26"/>
  <c r="NW9" i="26"/>
  <c r="NU9" i="26"/>
  <c r="NT9" i="26"/>
  <c r="NS9" i="26"/>
  <c r="NV9" i="26" s="1"/>
  <c r="NR9" i="26"/>
  <c r="NX11" i="26"/>
  <c r="NW11" i="26"/>
  <c r="NU11" i="26"/>
  <c r="NT11" i="26"/>
  <c r="NS11" i="26"/>
  <c r="NR11" i="26"/>
  <c r="NX8" i="26"/>
  <c r="NW8" i="26"/>
  <c r="NU8" i="26"/>
  <c r="NT8" i="26"/>
  <c r="NS8" i="26"/>
  <c r="NR8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18" i="26"/>
  <c r="MU18" i="26"/>
  <c r="MS18" i="26"/>
  <c r="MR18" i="26"/>
  <c r="MQ18" i="26"/>
  <c r="MP18" i="26"/>
  <c r="MV20" i="26"/>
  <c r="MU20" i="26"/>
  <c r="MS20" i="26"/>
  <c r="MR20" i="26"/>
  <c r="MQ20" i="26"/>
  <c r="MP20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P13" i="26"/>
  <c r="MV12" i="26"/>
  <c r="MU12" i="26"/>
  <c r="MS12" i="26"/>
  <c r="MR12" i="26"/>
  <c r="MQ12" i="26"/>
  <c r="MP12" i="26"/>
  <c r="MV10" i="26"/>
  <c r="MU10" i="26"/>
  <c r="MS10" i="26"/>
  <c r="MR10" i="26"/>
  <c r="MQ10" i="26"/>
  <c r="MP10" i="26"/>
  <c r="MV19" i="26"/>
  <c r="MU19" i="26"/>
  <c r="MS19" i="26"/>
  <c r="MR19" i="26"/>
  <c r="MQ19" i="26"/>
  <c r="MP19" i="26"/>
  <c r="MV9" i="26"/>
  <c r="MU9" i="26"/>
  <c r="MS9" i="26"/>
  <c r="MR9" i="26"/>
  <c r="MQ9" i="26"/>
  <c r="MP9" i="26"/>
  <c r="MV11" i="26"/>
  <c r="MU11" i="26"/>
  <c r="MS11" i="26"/>
  <c r="MR11" i="26"/>
  <c r="MQ11" i="26"/>
  <c r="MP11" i="26"/>
  <c r="MV8" i="26"/>
  <c r="MU8" i="26"/>
  <c r="MS8" i="26"/>
  <c r="MR8" i="26"/>
  <c r="MQ8" i="26"/>
  <c r="MP8" i="26"/>
  <c r="MV7" i="26"/>
  <c r="MU7" i="26"/>
  <c r="MS7" i="26"/>
  <c r="MR7" i="26"/>
  <c r="MQ7" i="26"/>
  <c r="MP7" i="26"/>
  <c r="MV6" i="26"/>
  <c r="MU6" i="26"/>
  <c r="MS6" i="26"/>
  <c r="MR6" i="26"/>
  <c r="MQ6" i="26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18" i="26"/>
  <c r="LS18" i="26"/>
  <c r="LQ18" i="26"/>
  <c r="LP18" i="26"/>
  <c r="LO18" i="26"/>
  <c r="LN18" i="26"/>
  <c r="LT20" i="26"/>
  <c r="LS20" i="26"/>
  <c r="LQ20" i="26"/>
  <c r="LP20" i="26"/>
  <c r="LO20" i="26"/>
  <c r="LN20" i="26"/>
  <c r="LT17" i="26"/>
  <c r="LS17" i="26"/>
  <c r="LQ17" i="26"/>
  <c r="LP17" i="26"/>
  <c r="LO17" i="26"/>
  <c r="LN17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2" i="26"/>
  <c r="LS12" i="26"/>
  <c r="LQ12" i="26"/>
  <c r="LP12" i="26"/>
  <c r="LO12" i="26"/>
  <c r="LN12" i="26"/>
  <c r="LT10" i="26"/>
  <c r="LS10" i="26"/>
  <c r="LQ10" i="26"/>
  <c r="LP10" i="26"/>
  <c r="LO10" i="26"/>
  <c r="LN10" i="26"/>
  <c r="LT19" i="26"/>
  <c r="LS19" i="26"/>
  <c r="LQ19" i="26"/>
  <c r="LP19" i="26"/>
  <c r="LO19" i="26"/>
  <c r="LN19" i="26"/>
  <c r="LT9" i="26"/>
  <c r="LS9" i="26"/>
  <c r="LQ9" i="26"/>
  <c r="LP9" i="26"/>
  <c r="LO9" i="26"/>
  <c r="LN9" i="26"/>
  <c r="LT11" i="26"/>
  <c r="LS11" i="26"/>
  <c r="LQ11" i="26"/>
  <c r="LP11" i="26"/>
  <c r="LO11" i="26"/>
  <c r="LN11" i="26"/>
  <c r="LT8" i="26"/>
  <c r="LS8" i="26"/>
  <c r="LQ8" i="26"/>
  <c r="LP8" i="26"/>
  <c r="LO8" i="26"/>
  <c r="LN8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18" i="26"/>
  <c r="KQ18" i="26"/>
  <c r="KO18" i="26"/>
  <c r="KN18" i="26"/>
  <c r="KM18" i="26"/>
  <c r="KL18" i="26"/>
  <c r="KR20" i="26"/>
  <c r="KQ20" i="26"/>
  <c r="KO20" i="26"/>
  <c r="KN20" i="26"/>
  <c r="KM20" i="26"/>
  <c r="KL20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3" i="26"/>
  <c r="KQ13" i="26"/>
  <c r="KO13" i="26"/>
  <c r="KN13" i="26"/>
  <c r="KM13" i="26"/>
  <c r="KL13" i="26"/>
  <c r="KR12" i="26"/>
  <c r="KQ12" i="26"/>
  <c r="KO12" i="26"/>
  <c r="KN12" i="26"/>
  <c r="KM12" i="26"/>
  <c r="KL12" i="26"/>
  <c r="KR10" i="26"/>
  <c r="KQ10" i="26"/>
  <c r="KO10" i="26"/>
  <c r="KN10" i="26"/>
  <c r="KM10" i="26"/>
  <c r="KL10" i="26"/>
  <c r="KR19" i="26"/>
  <c r="KQ19" i="26"/>
  <c r="KO19" i="26"/>
  <c r="KN19" i="26"/>
  <c r="KM19" i="26"/>
  <c r="KL19" i="26"/>
  <c r="KR9" i="26"/>
  <c r="KQ9" i="26"/>
  <c r="KO9" i="26"/>
  <c r="KN9" i="26"/>
  <c r="KM9" i="26"/>
  <c r="KL9" i="26"/>
  <c r="KR11" i="26"/>
  <c r="KQ11" i="26"/>
  <c r="KO11" i="26"/>
  <c r="KN11" i="26"/>
  <c r="KM11" i="26"/>
  <c r="KL11" i="26"/>
  <c r="KR8" i="26"/>
  <c r="KQ8" i="26"/>
  <c r="KO8" i="26"/>
  <c r="KN8" i="26"/>
  <c r="KM8" i="26"/>
  <c r="KL8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18" i="26"/>
  <c r="JO18" i="26"/>
  <c r="JM18" i="26"/>
  <c r="JL18" i="26"/>
  <c r="JK18" i="26"/>
  <c r="JJ18" i="26"/>
  <c r="JP20" i="26"/>
  <c r="JO20" i="26"/>
  <c r="JM20" i="26"/>
  <c r="JL20" i="26"/>
  <c r="JK20" i="26"/>
  <c r="JJ20" i="26"/>
  <c r="JP17" i="26"/>
  <c r="JO17" i="26"/>
  <c r="JM17" i="26"/>
  <c r="JL17" i="26"/>
  <c r="JK17" i="26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N14" i="26" s="1"/>
  <c r="JJ14" i="26"/>
  <c r="JP13" i="26"/>
  <c r="JO13" i="26"/>
  <c r="JM13" i="26"/>
  <c r="JL13" i="26"/>
  <c r="JK13" i="26"/>
  <c r="JJ13" i="26"/>
  <c r="JP12" i="26"/>
  <c r="JO12" i="26"/>
  <c r="JM12" i="26"/>
  <c r="JL12" i="26"/>
  <c r="JK12" i="26"/>
  <c r="JJ12" i="26"/>
  <c r="JP10" i="26"/>
  <c r="JO10" i="26"/>
  <c r="JM10" i="26"/>
  <c r="JL10" i="26"/>
  <c r="JK10" i="26"/>
  <c r="JJ10" i="26"/>
  <c r="JP19" i="26"/>
  <c r="JO19" i="26"/>
  <c r="JM19" i="26"/>
  <c r="JL19" i="26"/>
  <c r="JK19" i="26"/>
  <c r="JJ19" i="26"/>
  <c r="JP9" i="26"/>
  <c r="JO9" i="26"/>
  <c r="JM9" i="26"/>
  <c r="JL9" i="26"/>
  <c r="JK9" i="26"/>
  <c r="JJ9" i="26"/>
  <c r="JP11" i="26"/>
  <c r="JO11" i="26"/>
  <c r="JM11" i="26"/>
  <c r="JL11" i="26"/>
  <c r="JK11" i="26"/>
  <c r="JJ11" i="26"/>
  <c r="JP8" i="26"/>
  <c r="JO8" i="26"/>
  <c r="JM8" i="26"/>
  <c r="JL8" i="26"/>
  <c r="JK8" i="26"/>
  <c r="JN8" i="26" s="1"/>
  <c r="JJ8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18" i="26"/>
  <c r="IM18" i="26"/>
  <c r="IK18" i="26"/>
  <c r="IJ18" i="26"/>
  <c r="II18" i="26"/>
  <c r="IH18" i="26"/>
  <c r="IN20" i="26"/>
  <c r="IM20" i="26"/>
  <c r="IK20" i="26"/>
  <c r="IJ20" i="26"/>
  <c r="II20" i="26"/>
  <c r="IH20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3" i="26"/>
  <c r="IM13" i="26"/>
  <c r="IK13" i="26"/>
  <c r="IJ13" i="26"/>
  <c r="II13" i="26"/>
  <c r="IH13" i="26"/>
  <c r="IN12" i="26"/>
  <c r="IM12" i="26"/>
  <c r="IK12" i="26"/>
  <c r="IJ12" i="26"/>
  <c r="II12" i="26"/>
  <c r="IH12" i="26"/>
  <c r="IN10" i="26"/>
  <c r="IM10" i="26"/>
  <c r="IK10" i="26"/>
  <c r="IJ10" i="26"/>
  <c r="II10" i="26"/>
  <c r="IH10" i="26"/>
  <c r="IN19" i="26"/>
  <c r="IM19" i="26"/>
  <c r="IK19" i="26"/>
  <c r="IJ19" i="26"/>
  <c r="II19" i="26"/>
  <c r="IL19" i="26" s="1"/>
  <c r="IH19" i="26"/>
  <c r="IN9" i="26"/>
  <c r="IM9" i="26"/>
  <c r="IK9" i="26"/>
  <c r="IJ9" i="26"/>
  <c r="II9" i="26"/>
  <c r="IH9" i="26"/>
  <c r="IN11" i="26"/>
  <c r="IM11" i="26"/>
  <c r="IK11" i="26"/>
  <c r="IJ11" i="26"/>
  <c r="II11" i="26"/>
  <c r="IH11" i="26"/>
  <c r="IN8" i="26"/>
  <c r="IM8" i="26"/>
  <c r="IK8" i="26"/>
  <c r="IJ8" i="26"/>
  <c r="II8" i="26"/>
  <c r="IH8" i="26"/>
  <c r="IN7" i="26"/>
  <c r="IM7" i="26"/>
  <c r="IK7" i="26"/>
  <c r="IJ7" i="26"/>
  <c r="II7" i="26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18" i="26"/>
  <c r="HK18" i="26"/>
  <c r="HI18" i="26"/>
  <c r="HH18" i="26"/>
  <c r="HG18" i="26"/>
  <c r="HF18" i="26"/>
  <c r="HL20" i="26"/>
  <c r="HK20" i="26"/>
  <c r="HI20" i="26"/>
  <c r="HH20" i="26"/>
  <c r="HG20" i="26"/>
  <c r="HF20" i="26"/>
  <c r="HL17" i="26"/>
  <c r="HK17" i="26"/>
  <c r="HI17" i="26"/>
  <c r="HH17" i="26"/>
  <c r="HG17" i="26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2" i="26"/>
  <c r="HK12" i="26"/>
  <c r="HI12" i="26"/>
  <c r="HH12" i="26"/>
  <c r="HG12" i="26"/>
  <c r="HF12" i="26"/>
  <c r="HL10" i="26"/>
  <c r="HK10" i="26"/>
  <c r="HI10" i="26"/>
  <c r="HH10" i="26"/>
  <c r="HG10" i="26"/>
  <c r="HF10" i="26"/>
  <c r="HL19" i="26"/>
  <c r="HK19" i="26"/>
  <c r="HI19" i="26"/>
  <c r="HH19" i="26"/>
  <c r="HG19" i="26"/>
  <c r="HF19" i="26"/>
  <c r="HL9" i="26"/>
  <c r="HK9" i="26"/>
  <c r="HI9" i="26"/>
  <c r="HH9" i="26"/>
  <c r="HG9" i="26"/>
  <c r="HF9" i="26"/>
  <c r="HL11" i="26"/>
  <c r="HK11" i="26"/>
  <c r="HI11" i="26"/>
  <c r="HH11" i="26"/>
  <c r="HG11" i="26"/>
  <c r="HF11" i="26"/>
  <c r="HL8" i="26"/>
  <c r="HK8" i="26"/>
  <c r="HI8" i="26"/>
  <c r="HH8" i="26"/>
  <c r="HG8" i="26"/>
  <c r="HF8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18" i="26"/>
  <c r="GI18" i="26"/>
  <c r="GG18" i="26"/>
  <c r="GF18" i="26"/>
  <c r="GE18" i="26"/>
  <c r="GD18" i="26"/>
  <c r="GJ20" i="26"/>
  <c r="GI20" i="26"/>
  <c r="GG20" i="26"/>
  <c r="GF20" i="26"/>
  <c r="GE20" i="26"/>
  <c r="GD20" i="26"/>
  <c r="GJ17" i="26"/>
  <c r="GI17" i="26"/>
  <c r="GG17" i="26"/>
  <c r="GF17" i="26"/>
  <c r="GE17" i="26"/>
  <c r="GD17" i="26"/>
  <c r="GJ16" i="26"/>
  <c r="GI16" i="26"/>
  <c r="GG16" i="26"/>
  <c r="GF16" i="26"/>
  <c r="GE16" i="26"/>
  <c r="GH16" i="26" s="1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D13" i="26"/>
  <c r="GJ12" i="26"/>
  <c r="GI12" i="26"/>
  <c r="GG12" i="26"/>
  <c r="GF12" i="26"/>
  <c r="GE12" i="26"/>
  <c r="GD12" i="26"/>
  <c r="GJ10" i="26"/>
  <c r="GI10" i="26"/>
  <c r="GG10" i="26"/>
  <c r="GF10" i="26"/>
  <c r="GE10" i="26"/>
  <c r="GD10" i="26"/>
  <c r="GJ19" i="26"/>
  <c r="GI19" i="26"/>
  <c r="GG19" i="26"/>
  <c r="GF19" i="26"/>
  <c r="GE19" i="26"/>
  <c r="GD19" i="26"/>
  <c r="GJ9" i="26"/>
  <c r="GI9" i="26"/>
  <c r="GG9" i="26"/>
  <c r="GF9" i="26"/>
  <c r="GE9" i="26"/>
  <c r="GD9" i="26"/>
  <c r="GJ11" i="26"/>
  <c r="GI11" i="26"/>
  <c r="GG11" i="26"/>
  <c r="GF11" i="26"/>
  <c r="GE11" i="26"/>
  <c r="GD11" i="26"/>
  <c r="GJ8" i="26"/>
  <c r="GI8" i="26"/>
  <c r="GG8" i="26"/>
  <c r="GF8" i="26"/>
  <c r="GE8" i="26"/>
  <c r="GD8" i="26"/>
  <c r="GJ7" i="26"/>
  <c r="GI7" i="26"/>
  <c r="GG7" i="26"/>
  <c r="GF7" i="26"/>
  <c r="GE7" i="26"/>
  <c r="GD7" i="26"/>
  <c r="GJ6" i="26"/>
  <c r="GI6" i="26"/>
  <c r="GG6" i="26"/>
  <c r="GF6" i="26"/>
  <c r="GE6" i="26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18" i="26"/>
  <c r="FG18" i="26"/>
  <c r="FE18" i="26"/>
  <c r="FD18" i="26"/>
  <c r="FC18" i="26"/>
  <c r="FB18" i="26"/>
  <c r="FH20" i="26"/>
  <c r="FG20" i="26"/>
  <c r="FE20" i="26"/>
  <c r="FD20" i="26"/>
  <c r="FC20" i="26"/>
  <c r="FB20" i="26"/>
  <c r="FH17" i="26"/>
  <c r="FG17" i="26"/>
  <c r="FE17" i="26"/>
  <c r="FD17" i="26"/>
  <c r="FC17" i="26"/>
  <c r="FB17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2" i="26"/>
  <c r="FG12" i="26"/>
  <c r="FE12" i="26"/>
  <c r="FD12" i="26"/>
  <c r="FC12" i="26"/>
  <c r="FB12" i="26"/>
  <c r="FH10" i="26"/>
  <c r="FG10" i="26"/>
  <c r="FE10" i="26"/>
  <c r="FD10" i="26"/>
  <c r="FC10" i="26"/>
  <c r="FB10" i="26"/>
  <c r="FH19" i="26"/>
  <c r="FG19" i="26"/>
  <c r="FE19" i="26"/>
  <c r="FD19" i="26"/>
  <c r="FC19" i="26"/>
  <c r="FB19" i="26"/>
  <c r="FH9" i="26"/>
  <c r="FG9" i="26"/>
  <c r="FE9" i="26"/>
  <c r="FD9" i="26"/>
  <c r="FC9" i="26"/>
  <c r="FB9" i="26"/>
  <c r="FH11" i="26"/>
  <c r="FG11" i="26"/>
  <c r="FE11" i="26"/>
  <c r="FD11" i="26"/>
  <c r="FC11" i="26"/>
  <c r="FB11" i="26"/>
  <c r="FH8" i="26"/>
  <c r="FG8" i="26"/>
  <c r="FE8" i="26"/>
  <c r="FD8" i="26"/>
  <c r="FC8" i="26"/>
  <c r="FB8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18" i="26"/>
  <c r="EE18" i="26"/>
  <c r="EC18" i="26"/>
  <c r="EB18" i="26"/>
  <c r="EA18" i="26"/>
  <c r="DZ18" i="26"/>
  <c r="EF20" i="26"/>
  <c r="EE20" i="26"/>
  <c r="EC20" i="26"/>
  <c r="EB20" i="26"/>
  <c r="EA20" i="26"/>
  <c r="DZ20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2" i="26"/>
  <c r="EE12" i="26"/>
  <c r="EC12" i="26"/>
  <c r="EB12" i="26"/>
  <c r="EA12" i="26"/>
  <c r="DZ12" i="26"/>
  <c r="EF10" i="26"/>
  <c r="EE10" i="26"/>
  <c r="EC10" i="26"/>
  <c r="EB10" i="26"/>
  <c r="EA10" i="26"/>
  <c r="DZ10" i="26"/>
  <c r="EF19" i="26"/>
  <c r="EE19" i="26"/>
  <c r="EC19" i="26"/>
  <c r="EB19" i="26"/>
  <c r="EA19" i="26"/>
  <c r="DZ19" i="26"/>
  <c r="EF9" i="26"/>
  <c r="EE9" i="26"/>
  <c r="EC9" i="26"/>
  <c r="EB9" i="26"/>
  <c r="EA9" i="26"/>
  <c r="DZ9" i="26"/>
  <c r="EF11" i="26"/>
  <c r="EE11" i="26"/>
  <c r="EC11" i="26"/>
  <c r="EB11" i="26"/>
  <c r="EA11" i="26"/>
  <c r="DZ11" i="26"/>
  <c r="EF8" i="26"/>
  <c r="EE8" i="26"/>
  <c r="EC8" i="26"/>
  <c r="EB8" i="26"/>
  <c r="EA8" i="26"/>
  <c r="DZ8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8" i="4"/>
  <c r="RK18" i="4"/>
  <c r="RJ18" i="4"/>
  <c r="RI18" i="4"/>
  <c r="RH18" i="4"/>
  <c r="RG18" i="4"/>
  <c r="RE18" i="4"/>
  <c r="RD18" i="4"/>
  <c r="RC18" i="4"/>
  <c r="RB18" i="4"/>
  <c r="RA18" i="4"/>
  <c r="QZ1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4" i="4"/>
  <c r="RK4" i="4"/>
  <c r="RJ4" i="4"/>
  <c r="RI4" i="4"/>
  <c r="RH4" i="4"/>
  <c r="RG4" i="4"/>
  <c r="RE4" i="4"/>
  <c r="RD4" i="4"/>
  <c r="RC4" i="4"/>
  <c r="RB4" i="4"/>
  <c r="RA4" i="4"/>
  <c r="QZ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4" i="4"/>
  <c r="QC4" i="4"/>
  <c r="QB4" i="4"/>
  <c r="QA4" i="4"/>
  <c r="PZ4" i="4"/>
  <c r="PY4" i="4"/>
  <c r="PW4" i="4"/>
  <c r="PV4" i="4"/>
  <c r="PU4" i="4"/>
  <c r="PT4" i="4"/>
  <c r="PS4" i="4"/>
  <c r="PR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4" i="4"/>
  <c r="OU4" i="4"/>
  <c r="OT4" i="4"/>
  <c r="OS4" i="4"/>
  <c r="OR4" i="4"/>
  <c r="OQ4" i="4"/>
  <c r="OO4" i="4"/>
  <c r="ON4" i="4"/>
  <c r="OM4" i="4"/>
  <c r="OL4" i="4"/>
  <c r="OK4" i="4"/>
  <c r="OJ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4" i="4"/>
  <c r="NM4" i="4"/>
  <c r="NL4" i="4"/>
  <c r="NK4" i="4"/>
  <c r="NJ4" i="4"/>
  <c r="NI4" i="4"/>
  <c r="NG4" i="4"/>
  <c r="NF4" i="4"/>
  <c r="NE4" i="4"/>
  <c r="ND4" i="4"/>
  <c r="NC4" i="4"/>
  <c r="NB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4" i="4"/>
  <c r="ME4" i="4"/>
  <c r="MD4" i="4"/>
  <c r="MC4" i="4"/>
  <c r="MB4" i="4"/>
  <c r="MA4" i="4"/>
  <c r="LY4" i="4"/>
  <c r="LX4" i="4"/>
  <c r="LW4" i="4"/>
  <c r="LV4" i="4"/>
  <c r="LU4" i="4"/>
  <c r="LT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4" i="4"/>
  <c r="KW4" i="4"/>
  <c r="KV4" i="4"/>
  <c r="KU4" i="4"/>
  <c r="KT4" i="4"/>
  <c r="KS4" i="4"/>
  <c r="KQ4" i="4"/>
  <c r="KP4" i="4"/>
  <c r="KO4" i="4"/>
  <c r="KN4" i="4"/>
  <c r="KM4" i="4"/>
  <c r="KL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4" i="4"/>
  <c r="JO4" i="4"/>
  <c r="JN4" i="4"/>
  <c r="JM4" i="4"/>
  <c r="JL4" i="4"/>
  <c r="JK4" i="4"/>
  <c r="JI4" i="4"/>
  <c r="JH4" i="4"/>
  <c r="JG4" i="4"/>
  <c r="JF4" i="4"/>
  <c r="JE4" i="4"/>
  <c r="JD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4" i="4"/>
  <c r="IG4" i="4"/>
  <c r="IF4" i="4"/>
  <c r="IE4" i="4"/>
  <c r="ID4" i="4"/>
  <c r="IC4" i="4"/>
  <c r="IA4" i="4"/>
  <c r="HZ4" i="4"/>
  <c r="HY4" i="4"/>
  <c r="HX4" i="4"/>
  <c r="HW4" i="4"/>
  <c r="HV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4" i="4"/>
  <c r="GY4" i="4"/>
  <c r="GX4" i="4"/>
  <c r="GW4" i="4"/>
  <c r="GV4" i="4"/>
  <c r="GU4" i="4"/>
  <c r="GS4" i="4"/>
  <c r="GR4" i="4"/>
  <c r="GQ4" i="4"/>
  <c r="GP4" i="4"/>
  <c r="GO4" i="4"/>
  <c r="GN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4" i="4"/>
  <c r="FQ4" i="4"/>
  <c r="FP4" i="4"/>
  <c r="FO4" i="4"/>
  <c r="FN4" i="4"/>
  <c r="FM4" i="4"/>
  <c r="FK4" i="4"/>
  <c r="FJ4" i="4"/>
  <c r="FI4" i="4"/>
  <c r="FH4" i="4"/>
  <c r="FG4" i="4"/>
  <c r="FF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4" i="4"/>
  <c r="EI4" i="4"/>
  <c r="EH4" i="4"/>
  <c r="EG4" i="4"/>
  <c r="EF4" i="4"/>
  <c r="EE4" i="4"/>
  <c r="EC4" i="4"/>
  <c r="EB4" i="4"/>
  <c r="EA4" i="4"/>
  <c r="DZ4" i="4"/>
  <c r="DY4" i="4"/>
  <c r="DX4" i="4"/>
  <c r="CV33" i="21"/>
  <c r="CW33" i="21"/>
  <c r="CX33" i="21"/>
  <c r="CY33" i="21"/>
  <c r="DA33" i="21"/>
  <c r="DB33" i="21"/>
  <c r="PV33" i="21"/>
  <c r="PW33" i="21"/>
  <c r="PX33" i="21"/>
  <c r="PY33" i="21"/>
  <c r="QA33" i="21"/>
  <c r="QB33" i="21"/>
  <c r="QD33" i="21"/>
  <c r="QE33" i="21"/>
  <c r="QF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2" i="19"/>
  <c r="CW32" i="19"/>
  <c r="CX32" i="19"/>
  <c r="CY32" i="19"/>
  <c r="DA32" i="19"/>
  <c r="DB32" i="19"/>
  <c r="DC32" i="19" s="1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BZ27" i="21" l="1"/>
  <c r="BW10" i="21"/>
  <c r="BW17" i="21"/>
  <c r="BW19" i="21"/>
  <c r="BW28" i="21"/>
  <c r="JN24" i="21"/>
  <c r="BZ28" i="21"/>
  <c r="LR24" i="21"/>
  <c r="PZ24" i="21"/>
  <c r="AT5" i="21"/>
  <c r="AT26" i="21"/>
  <c r="QY24" i="21"/>
  <c r="BW5" i="21"/>
  <c r="BW26" i="21"/>
  <c r="BW30" i="21"/>
  <c r="BZ11" i="19"/>
  <c r="BZ14" i="27"/>
  <c r="ED10" i="27"/>
  <c r="ED14" i="27"/>
  <c r="GH6" i="27"/>
  <c r="GH11" i="27"/>
  <c r="AT6" i="27"/>
  <c r="BZ13" i="27"/>
  <c r="AW15" i="27"/>
  <c r="AW10" i="27"/>
  <c r="AW14" i="27"/>
  <c r="BW8" i="27"/>
  <c r="FF11" i="27"/>
  <c r="KP10" i="27"/>
  <c r="KP14" i="27"/>
  <c r="MT11" i="27"/>
  <c r="NV5" i="27"/>
  <c r="NV13" i="27"/>
  <c r="BW4" i="26"/>
  <c r="BW8" i="26"/>
  <c r="BW15" i="26"/>
  <c r="BW9" i="26"/>
  <c r="AT7" i="26"/>
  <c r="BZ10" i="26"/>
  <c r="AW5" i="26"/>
  <c r="AT19" i="26"/>
  <c r="BZ11" i="26"/>
  <c r="BZ15" i="26"/>
  <c r="AW19" i="26"/>
  <c r="AW9" i="26"/>
  <c r="BW16" i="26"/>
  <c r="BW14" i="26"/>
  <c r="AU4" i="22"/>
  <c r="CW9" i="4"/>
  <c r="FL11" i="4"/>
  <c r="IB4" i="4"/>
  <c r="IB8" i="4"/>
  <c r="IB11" i="4"/>
  <c r="OP4" i="4"/>
  <c r="OP8" i="4"/>
  <c r="OW8" i="4" s="1"/>
  <c r="OP11" i="4"/>
  <c r="OW11" i="4" s="1"/>
  <c r="RF4" i="4"/>
  <c r="RF8" i="4"/>
  <c r="RF11" i="4"/>
  <c r="KR9" i="4"/>
  <c r="KY9" i="4" s="1"/>
  <c r="EK9" i="4"/>
  <c r="BV25" i="4"/>
  <c r="BZ25" i="4" s="1"/>
  <c r="AT21" i="21"/>
  <c r="AT30" i="21"/>
  <c r="BW22" i="21"/>
  <c r="AW13" i="21"/>
  <c r="AW19" i="21"/>
  <c r="AW31" i="21"/>
  <c r="BZ23" i="21"/>
  <c r="ED24" i="21"/>
  <c r="AW21" i="21"/>
  <c r="AW20" i="21"/>
  <c r="HJ24" i="21"/>
  <c r="AW18" i="21"/>
  <c r="BZ4" i="21"/>
  <c r="NV24" i="21"/>
  <c r="AT17" i="21"/>
  <c r="AW28" i="21"/>
  <c r="BZ7" i="21"/>
  <c r="AW15" i="21"/>
  <c r="BZ14" i="21"/>
  <c r="FF24" i="21"/>
  <c r="AW25" i="21"/>
  <c r="BZ29" i="21"/>
  <c r="LU24" i="21"/>
  <c r="BZ18" i="21"/>
  <c r="EG20" i="21"/>
  <c r="GH7" i="21"/>
  <c r="HJ11" i="21"/>
  <c r="HJ16" i="21"/>
  <c r="HJ25" i="21"/>
  <c r="IL10" i="21"/>
  <c r="JN22" i="21"/>
  <c r="KS9" i="21"/>
  <c r="LU20" i="21"/>
  <c r="LU29" i="21"/>
  <c r="MT6" i="21"/>
  <c r="NV7" i="21"/>
  <c r="NY18" i="21"/>
  <c r="NY28" i="21"/>
  <c r="OX11" i="21"/>
  <c r="OX25" i="21"/>
  <c r="AT10" i="21"/>
  <c r="BW6" i="21"/>
  <c r="BW32" i="21"/>
  <c r="AW17" i="21"/>
  <c r="BW21" i="21"/>
  <c r="AW6" i="21"/>
  <c r="BZ5" i="21"/>
  <c r="BZ6" i="21"/>
  <c r="BZ11" i="21"/>
  <c r="BZ16" i="21"/>
  <c r="AW4" i="21"/>
  <c r="AW5" i="21"/>
  <c r="BZ30" i="21"/>
  <c r="AT24" i="21"/>
  <c r="AW16" i="21"/>
  <c r="BZ15" i="21"/>
  <c r="IO7" i="19"/>
  <c r="IL19" i="19"/>
  <c r="IL34" i="19"/>
  <c r="AT11" i="19"/>
  <c r="AT29" i="19"/>
  <c r="AT15" i="19"/>
  <c r="BZ21" i="19"/>
  <c r="BW19" i="19"/>
  <c r="BZ34" i="19"/>
  <c r="JQ9" i="19"/>
  <c r="AW9" i="19"/>
  <c r="AW28" i="19"/>
  <c r="AW20" i="19"/>
  <c r="AW35" i="19"/>
  <c r="BZ4" i="19"/>
  <c r="BW12" i="19"/>
  <c r="BZ22" i="19"/>
  <c r="KP30" i="19"/>
  <c r="AW27" i="19"/>
  <c r="BZ16" i="19"/>
  <c r="BZ10" i="19"/>
  <c r="BZ32" i="19"/>
  <c r="BW9" i="19"/>
  <c r="BW35" i="19"/>
  <c r="HJ18" i="19"/>
  <c r="AW32" i="19"/>
  <c r="AT4" i="19"/>
  <c r="AT25" i="19"/>
  <c r="AT22" i="19"/>
  <c r="AT33" i="19"/>
  <c r="AT17" i="27"/>
  <c r="BZ7" i="27"/>
  <c r="BW7" i="27"/>
  <c r="AW17" i="27"/>
  <c r="AW12" i="27"/>
  <c r="AW6" i="27"/>
  <c r="AW11" i="27"/>
  <c r="AW7" i="27"/>
  <c r="BZ17" i="27"/>
  <c r="BZ4" i="27"/>
  <c r="NV17" i="27"/>
  <c r="OX14" i="27"/>
  <c r="AW4" i="27"/>
  <c r="BZ5" i="27"/>
  <c r="BZ18" i="27"/>
  <c r="FF14" i="27"/>
  <c r="GK12" i="27"/>
  <c r="HJ6" i="27"/>
  <c r="HJ11" i="27"/>
  <c r="IO5" i="27"/>
  <c r="JQ4" i="27"/>
  <c r="JQ15" i="27"/>
  <c r="JQ18" i="27"/>
  <c r="MT10" i="27"/>
  <c r="MT14" i="27"/>
  <c r="NY12" i="27"/>
  <c r="OX6" i="27"/>
  <c r="OX11" i="27"/>
  <c r="AW18" i="27"/>
  <c r="AW5" i="27"/>
  <c r="BZ9" i="27"/>
  <c r="AW13" i="27"/>
  <c r="BW17" i="27"/>
  <c r="BZ16" i="27"/>
  <c r="AW9" i="27"/>
  <c r="BZ6" i="27"/>
  <c r="BW12" i="27"/>
  <c r="AW16" i="27"/>
  <c r="BZ15" i="27"/>
  <c r="BZ10" i="27"/>
  <c r="BZ8" i="27"/>
  <c r="AT11" i="27"/>
  <c r="BZ11" i="27"/>
  <c r="AW12" i="26"/>
  <c r="BW19" i="26"/>
  <c r="AW13" i="26"/>
  <c r="BZ18" i="26"/>
  <c r="AW20" i="26"/>
  <c r="EG11" i="26"/>
  <c r="IO4" i="26"/>
  <c r="IO17" i="26"/>
  <c r="LU15" i="26"/>
  <c r="MW6" i="26"/>
  <c r="MW12" i="26"/>
  <c r="MW18" i="26"/>
  <c r="AW16" i="26"/>
  <c r="AT9" i="26"/>
  <c r="AT16" i="26"/>
  <c r="BZ7" i="26"/>
  <c r="BZ6" i="26"/>
  <c r="BZ19" i="26"/>
  <c r="AW11" i="26"/>
  <c r="AT13" i="26"/>
  <c r="BZ4" i="26"/>
  <c r="BZ20" i="26"/>
  <c r="AW6" i="26"/>
  <c r="BZ12" i="26"/>
  <c r="FI11" i="26"/>
  <c r="FI15" i="26"/>
  <c r="GK6" i="26"/>
  <c r="GK12" i="26"/>
  <c r="GK18" i="26"/>
  <c r="HJ9" i="26"/>
  <c r="HJ16" i="26"/>
  <c r="IL7" i="26"/>
  <c r="AW4" i="26"/>
  <c r="AT14" i="26"/>
  <c r="BZ16" i="26"/>
  <c r="BW10" i="26"/>
  <c r="BZ17" i="26"/>
  <c r="AW8" i="26"/>
  <c r="AW10" i="26"/>
  <c r="AW7" i="26"/>
  <c r="AW14" i="26"/>
  <c r="AW18" i="26"/>
  <c r="BZ5" i="26"/>
  <c r="BZ8" i="26"/>
  <c r="BZ13" i="26"/>
  <c r="BW17" i="26"/>
  <c r="AW15" i="26"/>
  <c r="AW17" i="26"/>
  <c r="BV6" i="22"/>
  <c r="BZ6" i="22" s="1"/>
  <c r="NH9" i="4"/>
  <c r="AT16" i="19"/>
  <c r="BZ23" i="19"/>
  <c r="AW6" i="19"/>
  <c r="AT5" i="19"/>
  <c r="AW16" i="19"/>
  <c r="AT17" i="19"/>
  <c r="AT13" i="19"/>
  <c r="BW29" i="19"/>
  <c r="BW30" i="19"/>
  <c r="MT5" i="19"/>
  <c r="MT21" i="19"/>
  <c r="MT31" i="19"/>
  <c r="AU6" i="22"/>
  <c r="AY6" i="22" s="1"/>
  <c r="BV9" i="22"/>
  <c r="BZ9" i="22" s="1"/>
  <c r="AU10" i="22"/>
  <c r="AY10" i="22" s="1"/>
  <c r="JJ9" i="22"/>
  <c r="JQ9" i="22" s="1"/>
  <c r="JJ10" i="22"/>
  <c r="JQ10" i="22" s="1"/>
  <c r="BV4" i="22"/>
  <c r="BZ4" i="22" s="1"/>
  <c r="BZ10" i="22"/>
  <c r="BV5" i="22"/>
  <c r="BZ5" i="22" s="1"/>
  <c r="BV7" i="22"/>
  <c r="BZ7" i="22" s="1"/>
  <c r="AY8" i="22"/>
  <c r="AU9" i="22"/>
  <c r="AY9" i="22" s="1"/>
  <c r="AY4" i="22"/>
  <c r="AU5" i="22"/>
  <c r="AY5" i="22" s="1"/>
  <c r="BV8" i="22"/>
  <c r="BZ8" i="22" s="1"/>
  <c r="AU7" i="22"/>
  <c r="AY7" i="22" s="1"/>
  <c r="BV16" i="4"/>
  <c r="BZ16" i="4" s="1"/>
  <c r="ED5" i="4"/>
  <c r="EK5" i="4" s="1"/>
  <c r="ED10" i="4"/>
  <c r="EK10" i="4" s="1"/>
  <c r="ED19" i="4"/>
  <c r="KR5" i="4"/>
  <c r="KY5" i="4" s="1"/>
  <c r="KR10" i="4"/>
  <c r="KY10" i="4" s="1"/>
  <c r="KR19" i="4"/>
  <c r="KY19" i="4" s="1"/>
  <c r="NH5" i="4"/>
  <c r="NO5" i="4" s="1"/>
  <c r="BV7" i="4"/>
  <c r="JJ6" i="4"/>
  <c r="JQ6" i="4" s="1"/>
  <c r="JJ12" i="4"/>
  <c r="JJ25" i="4"/>
  <c r="JQ25" i="4" s="1"/>
  <c r="LZ25" i="4"/>
  <c r="MG25" i="4" s="1"/>
  <c r="AU10" i="4"/>
  <c r="AY10" i="4" s="1"/>
  <c r="BV5" i="4"/>
  <c r="BZ5" i="4" s="1"/>
  <c r="BV19" i="4"/>
  <c r="BZ19" i="4" s="1"/>
  <c r="AU17" i="4"/>
  <c r="AY17" i="4" s="1"/>
  <c r="BV22" i="4"/>
  <c r="BZ22" i="4" s="1"/>
  <c r="ED7" i="4"/>
  <c r="EK7" i="4" s="1"/>
  <c r="ED14" i="4"/>
  <c r="JJ21" i="4"/>
  <c r="JQ21" i="4" s="1"/>
  <c r="NH7" i="4"/>
  <c r="NO7" i="4" s="1"/>
  <c r="NH14" i="4"/>
  <c r="BV14" i="4"/>
  <c r="OW9" i="4"/>
  <c r="NH10" i="4"/>
  <c r="NO10" i="4" s="1"/>
  <c r="NH19" i="4"/>
  <c r="NO19" i="4" s="1"/>
  <c r="AU4" i="4"/>
  <c r="AY4" i="4" s="1"/>
  <c r="AU23" i="4"/>
  <c r="AY23" i="4" s="1"/>
  <c r="AY25" i="4"/>
  <c r="AU22" i="4"/>
  <c r="AY22" i="4" s="1"/>
  <c r="KR15" i="4"/>
  <c r="KY15" i="4" s="1"/>
  <c r="KR20" i="4"/>
  <c r="KY20" i="4" s="1"/>
  <c r="KR23" i="4"/>
  <c r="KY23" i="4" s="1"/>
  <c r="BV13" i="4"/>
  <c r="BZ13" i="4" s="1"/>
  <c r="BV20" i="4"/>
  <c r="BZ20" i="4" s="1"/>
  <c r="AY18" i="4"/>
  <c r="BV11" i="4"/>
  <c r="BZ11" i="4" s="1"/>
  <c r="KR18" i="4"/>
  <c r="KY18" i="4" s="1"/>
  <c r="LZ16" i="4"/>
  <c r="LZ13" i="4"/>
  <c r="MG13" i="4" s="1"/>
  <c r="LZ24" i="4"/>
  <c r="MG24" i="4" s="1"/>
  <c r="AU6" i="4"/>
  <c r="AY6" i="4" s="1"/>
  <c r="AU21" i="4"/>
  <c r="AY21" i="4" s="1"/>
  <c r="BV12" i="4"/>
  <c r="BZ12" i="4" s="1"/>
  <c r="BV15" i="4"/>
  <c r="BZ15" i="4" s="1"/>
  <c r="AU11" i="4"/>
  <c r="AY11" i="4" s="1"/>
  <c r="BV6" i="4"/>
  <c r="BZ6" i="4" s="1"/>
  <c r="AU12" i="4"/>
  <c r="AY12" i="4" s="1"/>
  <c r="PX9" i="4"/>
  <c r="QE9" i="4" s="1"/>
  <c r="FL9" i="4"/>
  <c r="FS9" i="4" s="1"/>
  <c r="BZ14" i="4"/>
  <c r="RF9" i="4"/>
  <c r="RM9" i="4" s="1"/>
  <c r="GT9" i="4"/>
  <c r="HA9" i="4" s="1"/>
  <c r="BZ9" i="4"/>
  <c r="FL16" i="4"/>
  <c r="FS16" i="4" s="1"/>
  <c r="FL13" i="4"/>
  <c r="FS13" i="4" s="1"/>
  <c r="FL24" i="4"/>
  <c r="FS24" i="4" s="1"/>
  <c r="GT21" i="4"/>
  <c r="HA21" i="4" s="1"/>
  <c r="OP16" i="4"/>
  <c r="OW16" i="4" s="1"/>
  <c r="OP13" i="4"/>
  <c r="OP24" i="4"/>
  <c r="OW24" i="4" s="1"/>
  <c r="PX6" i="4"/>
  <c r="QE6" i="4" s="1"/>
  <c r="PX12" i="4"/>
  <c r="QE12" i="4" s="1"/>
  <c r="PX21" i="4"/>
  <c r="QE21" i="4" s="1"/>
  <c r="JQ9" i="4"/>
  <c r="BV4" i="4"/>
  <c r="BZ4" i="4" s="1"/>
  <c r="SN9" i="4"/>
  <c r="SU9" i="4" s="1"/>
  <c r="IB9" i="4"/>
  <c r="II9" i="4" s="1"/>
  <c r="GT7" i="4"/>
  <c r="HA7" i="4" s="1"/>
  <c r="GT14" i="4"/>
  <c r="HA14" i="4" s="1"/>
  <c r="IB15" i="4"/>
  <c r="II15" i="4" s="1"/>
  <c r="IB20" i="4"/>
  <c r="II20" i="4" s="1"/>
  <c r="IB23" i="4"/>
  <c r="II23" i="4" s="1"/>
  <c r="IB18" i="4"/>
  <c r="II18" i="4" s="1"/>
  <c r="PX7" i="4"/>
  <c r="PX14" i="4"/>
  <c r="QE14" i="4" s="1"/>
  <c r="RF15" i="4"/>
  <c r="RM15" i="4" s="1"/>
  <c r="RF20" i="4"/>
  <c r="RM20" i="4" s="1"/>
  <c r="RF23" i="4"/>
  <c r="RM23" i="4" s="1"/>
  <c r="RF18" i="4"/>
  <c r="RM18" i="4" s="1"/>
  <c r="AU24" i="4"/>
  <c r="AY24" i="4" s="1"/>
  <c r="AU7" i="4"/>
  <c r="AY7" i="4" s="1"/>
  <c r="BV18" i="4"/>
  <c r="BZ18" i="4" s="1"/>
  <c r="LZ9" i="4"/>
  <c r="MG9" i="4" s="1"/>
  <c r="CZ31" i="21"/>
  <c r="OX24" i="21"/>
  <c r="NY24" i="21"/>
  <c r="MT24" i="21"/>
  <c r="KS24" i="21"/>
  <c r="JQ24" i="21"/>
  <c r="GK24" i="21"/>
  <c r="GH24" i="21"/>
  <c r="EG24" i="21"/>
  <c r="QZ24" i="21"/>
  <c r="RB24" i="21"/>
  <c r="DC24" i="21"/>
  <c r="P24" i="21"/>
  <c r="Q24" i="21" s="1"/>
  <c r="RE24" i="21"/>
  <c r="RA24" i="21"/>
  <c r="BW24" i="21"/>
  <c r="RD24" i="21"/>
  <c r="H24" i="21"/>
  <c r="AW24" i="21"/>
  <c r="I24" i="21"/>
  <c r="L24" i="21"/>
  <c r="N24" i="21"/>
  <c r="HM24" i="21"/>
  <c r="BZ24" i="21"/>
  <c r="MW24" i="21"/>
  <c r="FI24" i="21"/>
  <c r="PA24" i="21"/>
  <c r="AW12" i="21"/>
  <c r="AW14" i="21"/>
  <c r="AW32" i="21"/>
  <c r="BW13" i="21"/>
  <c r="BZ17" i="21"/>
  <c r="BZ31" i="21"/>
  <c r="BZ33" i="21"/>
  <c r="AW10" i="21"/>
  <c r="BZ8" i="21"/>
  <c r="AW22" i="21"/>
  <c r="AT28" i="21"/>
  <c r="BZ9" i="21"/>
  <c r="BW31" i="21"/>
  <c r="BZ26" i="21"/>
  <c r="AT6" i="21"/>
  <c r="AW30" i="21"/>
  <c r="BW8" i="21"/>
  <c r="BZ13" i="21"/>
  <c r="GH11" i="21"/>
  <c r="GH16" i="21"/>
  <c r="GH25" i="21"/>
  <c r="GK33" i="21"/>
  <c r="HJ10" i="21"/>
  <c r="HM17" i="21"/>
  <c r="HM23" i="21"/>
  <c r="IL15" i="21"/>
  <c r="JQ26" i="21"/>
  <c r="JN21" i="21"/>
  <c r="LR12" i="21"/>
  <c r="NY4" i="21"/>
  <c r="NV11" i="21"/>
  <c r="NV16" i="21"/>
  <c r="NV25" i="21"/>
  <c r="NY33" i="21"/>
  <c r="PA17" i="21"/>
  <c r="PA23" i="21"/>
  <c r="AW33" i="21"/>
  <c r="BW23" i="21"/>
  <c r="AW11" i="21"/>
  <c r="AW27" i="21"/>
  <c r="AW29" i="21"/>
  <c r="BZ12" i="21"/>
  <c r="BZ21" i="21"/>
  <c r="BZ32" i="21"/>
  <c r="AW8" i="21"/>
  <c r="BW15" i="21"/>
  <c r="BZ19" i="21"/>
  <c r="AW7" i="21"/>
  <c r="AW9" i="21"/>
  <c r="AW23" i="21"/>
  <c r="BZ10" i="21"/>
  <c r="BZ22" i="21"/>
  <c r="BZ25" i="21"/>
  <c r="AW26" i="21"/>
  <c r="BZ20" i="21"/>
  <c r="EG26" i="19"/>
  <c r="FI22" i="19"/>
  <c r="FI33" i="19"/>
  <c r="GH21" i="19"/>
  <c r="GH31" i="19"/>
  <c r="IL18" i="19"/>
  <c r="IL32" i="19"/>
  <c r="JN19" i="19"/>
  <c r="JN34" i="19"/>
  <c r="KS9" i="19"/>
  <c r="LR30" i="19"/>
  <c r="MT6" i="19"/>
  <c r="MT16" i="19"/>
  <c r="MT29" i="19"/>
  <c r="NV5" i="19"/>
  <c r="NV21" i="19"/>
  <c r="NV31" i="19"/>
  <c r="AT12" i="19"/>
  <c r="BW28" i="19"/>
  <c r="BW20" i="19"/>
  <c r="AT30" i="19"/>
  <c r="AW14" i="19"/>
  <c r="BW4" i="19"/>
  <c r="BZ20" i="19"/>
  <c r="AW22" i="19"/>
  <c r="AW7" i="19"/>
  <c r="AW31" i="19"/>
  <c r="AW23" i="19"/>
  <c r="BW25" i="19"/>
  <c r="BZ33" i="19"/>
  <c r="BW7" i="19"/>
  <c r="IL16" i="19"/>
  <c r="IL29" i="19"/>
  <c r="JN5" i="19"/>
  <c r="JN21" i="19"/>
  <c r="JN31" i="19"/>
  <c r="LR18" i="19"/>
  <c r="LR32" i="19"/>
  <c r="MT19" i="19"/>
  <c r="MT34" i="19"/>
  <c r="OX30" i="19"/>
  <c r="AT6" i="19"/>
  <c r="AW19" i="19"/>
  <c r="AT10" i="19"/>
  <c r="AT18" i="19"/>
  <c r="AT32" i="19"/>
  <c r="BZ12" i="19"/>
  <c r="BZ26" i="19"/>
  <c r="BZ14" i="19"/>
  <c r="BW34" i="19"/>
  <c r="FF15" i="19"/>
  <c r="FF30" i="19"/>
  <c r="GH29" i="19"/>
  <c r="HJ21" i="19"/>
  <c r="JN18" i="19"/>
  <c r="JN32" i="19"/>
  <c r="KP19" i="19"/>
  <c r="KP34" i="19"/>
  <c r="NV6" i="19"/>
  <c r="NV29" i="19"/>
  <c r="OX5" i="19"/>
  <c r="OX21" i="19"/>
  <c r="OX31" i="19"/>
  <c r="AW17" i="19"/>
  <c r="AW33" i="19"/>
  <c r="BZ29" i="19"/>
  <c r="BZ25" i="19"/>
  <c r="BW15" i="19"/>
  <c r="BZ24" i="19"/>
  <c r="AW10" i="19"/>
  <c r="BW21" i="19"/>
  <c r="BW22" i="19"/>
  <c r="AW4" i="19"/>
  <c r="AW34" i="19"/>
  <c r="BZ5" i="19"/>
  <c r="BZ31" i="19"/>
  <c r="BZ35" i="19"/>
  <c r="AW8" i="19"/>
  <c r="AW13" i="19"/>
  <c r="BZ13" i="19"/>
  <c r="AW18" i="19"/>
  <c r="BZ9" i="19"/>
  <c r="BZ15" i="19"/>
  <c r="AW12" i="19"/>
  <c r="AT34" i="19"/>
  <c r="BW31" i="19"/>
  <c r="BZ27" i="19"/>
  <c r="BW33" i="19"/>
  <c r="AW5" i="19"/>
  <c r="AW26" i="19"/>
  <c r="AW24" i="19"/>
  <c r="BW11" i="19"/>
  <c r="BZ17" i="19"/>
  <c r="BZ18" i="19"/>
  <c r="BZ19" i="19"/>
  <c r="AW21" i="19"/>
  <c r="BZ8" i="19"/>
  <c r="GH18" i="19"/>
  <c r="GH32" i="19"/>
  <c r="HJ12" i="19"/>
  <c r="JN15" i="19"/>
  <c r="JN30" i="19"/>
  <c r="KP6" i="19"/>
  <c r="KP16" i="19"/>
  <c r="LR5" i="19"/>
  <c r="LR31" i="19"/>
  <c r="NV32" i="19"/>
  <c r="OX19" i="19"/>
  <c r="AW25" i="19"/>
  <c r="AT24" i="19"/>
  <c r="BZ6" i="19"/>
  <c r="BZ7" i="19"/>
  <c r="BZ28" i="19"/>
  <c r="BZ30" i="19"/>
  <c r="NO9" i="4"/>
  <c r="DA9" i="4"/>
  <c r="TU9" i="4"/>
  <c r="TQ9" i="4"/>
  <c r="TN9" i="4"/>
  <c r="TR9" i="4" s="1"/>
  <c r="P9" i="4"/>
  <c r="Q9" i="4" s="1"/>
  <c r="AY9" i="4"/>
  <c r="R9" i="4"/>
  <c r="S9" i="4" s="1"/>
  <c r="N9" i="4"/>
  <c r="L9" i="4"/>
  <c r="K9" i="4"/>
  <c r="I9" i="4"/>
  <c r="H9" i="4"/>
  <c r="T9" i="4"/>
  <c r="U9" i="4" s="1"/>
  <c r="AU13" i="4"/>
  <c r="AY13" i="4" s="1"/>
  <c r="BV8" i="4"/>
  <c r="BZ8" i="4" s="1"/>
  <c r="AU15" i="4"/>
  <c r="AY15" i="4" s="1"/>
  <c r="AU20" i="4"/>
  <c r="AY20" i="4" s="1"/>
  <c r="BZ7" i="4"/>
  <c r="AY5" i="4"/>
  <c r="BZ24" i="4"/>
  <c r="AU8" i="4"/>
  <c r="AY8" i="4" s="1"/>
  <c r="AU19" i="4"/>
  <c r="AY19" i="4" s="1"/>
  <c r="BZ23" i="4"/>
  <c r="AU14" i="4"/>
  <c r="AY14" i="4" s="1"/>
  <c r="BV10" i="4"/>
  <c r="BZ10" i="4" s="1"/>
  <c r="AU16" i="4"/>
  <c r="AY16" i="4" s="1"/>
  <c r="BV17" i="4"/>
  <c r="BZ17" i="4" s="1"/>
  <c r="BW7" i="21"/>
  <c r="BW12" i="21"/>
  <c r="BW18" i="21"/>
  <c r="BW27" i="21"/>
  <c r="BW9" i="21"/>
  <c r="BW14" i="21"/>
  <c r="BW20" i="21"/>
  <c r="BW29" i="21"/>
  <c r="BW4" i="21"/>
  <c r="BW11" i="21"/>
  <c r="BW16" i="21"/>
  <c r="BW25" i="21"/>
  <c r="BW33" i="21"/>
  <c r="AT7" i="21"/>
  <c r="AT12" i="21"/>
  <c r="AT18" i="21"/>
  <c r="AT27" i="21"/>
  <c r="AT9" i="21"/>
  <c r="AT14" i="21"/>
  <c r="AT20" i="21"/>
  <c r="AT29" i="21"/>
  <c r="AT8" i="21"/>
  <c r="AT15" i="21"/>
  <c r="AT22" i="21"/>
  <c r="AT31" i="21"/>
  <c r="AT4" i="21"/>
  <c r="AT11" i="21"/>
  <c r="AT16" i="21"/>
  <c r="AT25" i="21"/>
  <c r="AT33" i="21"/>
  <c r="BW5" i="19"/>
  <c r="BW17" i="19"/>
  <c r="BW13" i="19"/>
  <c r="BW24" i="19"/>
  <c r="BW6" i="19"/>
  <c r="BW16" i="19"/>
  <c r="BW10" i="19"/>
  <c r="BW18" i="19"/>
  <c r="BW32" i="19"/>
  <c r="BW8" i="19"/>
  <c r="BW26" i="19"/>
  <c r="BW14" i="19"/>
  <c r="BW27" i="19"/>
  <c r="BW23" i="19"/>
  <c r="AW11" i="19"/>
  <c r="AW29" i="19"/>
  <c r="AW15" i="19"/>
  <c r="AW30" i="19"/>
  <c r="AT9" i="19"/>
  <c r="AT28" i="19"/>
  <c r="AT20" i="19"/>
  <c r="AT35" i="19"/>
  <c r="AT7" i="19"/>
  <c r="AT21" i="19"/>
  <c r="AT31" i="19"/>
  <c r="AT19" i="19"/>
  <c r="AT8" i="19"/>
  <c r="AT26" i="19"/>
  <c r="AT14" i="19"/>
  <c r="AT27" i="19"/>
  <c r="AT23" i="19"/>
  <c r="BW9" i="27"/>
  <c r="BW16" i="27"/>
  <c r="BW5" i="27"/>
  <c r="BW13" i="27"/>
  <c r="BW10" i="27"/>
  <c r="BW14" i="27"/>
  <c r="BW4" i="27"/>
  <c r="BW15" i="27"/>
  <c r="BW18" i="27"/>
  <c r="AT9" i="27"/>
  <c r="AT16" i="27"/>
  <c r="AT5" i="27"/>
  <c r="AT13" i="27"/>
  <c r="AT10" i="27"/>
  <c r="AT14" i="27"/>
  <c r="AT8" i="27"/>
  <c r="AT7" i="27"/>
  <c r="AT4" i="27"/>
  <c r="AT15" i="27"/>
  <c r="AT18" i="27"/>
  <c r="BZ9" i="26"/>
  <c r="BZ14" i="26"/>
  <c r="BW5" i="26"/>
  <c r="BW11" i="26"/>
  <c r="BW20" i="26"/>
  <c r="BW7" i="26"/>
  <c r="BW13" i="26"/>
  <c r="BW6" i="26"/>
  <c r="BW12" i="26"/>
  <c r="BW18" i="26"/>
  <c r="AT5" i="26"/>
  <c r="AT11" i="26"/>
  <c r="AT20" i="26"/>
  <c r="AT8" i="26"/>
  <c r="AT15" i="26"/>
  <c r="AT4" i="26"/>
  <c r="AT10" i="26"/>
  <c r="AT17" i="26"/>
  <c r="AT6" i="26"/>
  <c r="AT12" i="26"/>
  <c r="AT18" i="26"/>
  <c r="PZ33" i="21"/>
  <c r="ED10" i="21"/>
  <c r="FF15" i="21"/>
  <c r="FF22" i="21"/>
  <c r="GH30" i="21"/>
  <c r="NV30" i="21"/>
  <c r="CZ24" i="19"/>
  <c r="FF4" i="19"/>
  <c r="JN6" i="19"/>
  <c r="JN16" i="19"/>
  <c r="KP5" i="19"/>
  <c r="KP21" i="19"/>
  <c r="KP31" i="19"/>
  <c r="MT18" i="19"/>
  <c r="MT32" i="19"/>
  <c r="NV19" i="19"/>
  <c r="KP11" i="27"/>
  <c r="KP17" i="27"/>
  <c r="LR10" i="27"/>
  <c r="LR14" i="27"/>
  <c r="NV6" i="27"/>
  <c r="NV11" i="27"/>
  <c r="OX5" i="27"/>
  <c r="ED6" i="27"/>
  <c r="ED11" i="27"/>
  <c r="FF5" i="27"/>
  <c r="JN10" i="27"/>
  <c r="JN14" i="27"/>
  <c r="LR6" i="27"/>
  <c r="LR11" i="27"/>
  <c r="MT13" i="27"/>
  <c r="ED19" i="26"/>
  <c r="FF8" i="26"/>
  <c r="JN9" i="26"/>
  <c r="JN16" i="26"/>
  <c r="KP13" i="26"/>
  <c r="MT14" i="26"/>
  <c r="OX7" i="21"/>
  <c r="PA14" i="21"/>
  <c r="PA18" i="21"/>
  <c r="PA28" i="21"/>
  <c r="ED15" i="21"/>
  <c r="FF21" i="21"/>
  <c r="FF30" i="21"/>
  <c r="IL7" i="21"/>
  <c r="JN11" i="21"/>
  <c r="JN16" i="21"/>
  <c r="LR15" i="21"/>
  <c r="LR22" i="21"/>
  <c r="MT26" i="21"/>
  <c r="PA4" i="21"/>
  <c r="PA33" i="21"/>
  <c r="OX15" i="21"/>
  <c r="OX22" i="21"/>
  <c r="KP11" i="21"/>
  <c r="KP16" i="21"/>
  <c r="LR10" i="21"/>
  <c r="MT8" i="21"/>
  <c r="MT22" i="21"/>
  <c r="ED30" i="21"/>
  <c r="IL25" i="21"/>
  <c r="JN10" i="21"/>
  <c r="LR30" i="21"/>
  <c r="NY30" i="21"/>
  <c r="EG8" i="21"/>
  <c r="FI9" i="21"/>
  <c r="FI26" i="21"/>
  <c r="GK29" i="21"/>
  <c r="JQ33" i="21"/>
  <c r="KS23" i="21"/>
  <c r="LU8" i="21"/>
  <c r="MW9" i="21"/>
  <c r="PA6" i="21"/>
  <c r="FI34" i="19"/>
  <c r="GK11" i="19"/>
  <c r="GK28" i="19"/>
  <c r="IO9" i="19"/>
  <c r="IO10" i="19"/>
  <c r="JQ14" i="19"/>
  <c r="JQ26" i="19"/>
  <c r="OX34" i="19"/>
  <c r="FI24" i="19"/>
  <c r="FI23" i="19"/>
  <c r="GK14" i="19"/>
  <c r="GK26" i="19"/>
  <c r="HJ6" i="19"/>
  <c r="HJ16" i="19"/>
  <c r="HJ29" i="19"/>
  <c r="HM22" i="19"/>
  <c r="HM33" i="19"/>
  <c r="IL5" i="19"/>
  <c r="IL21" i="19"/>
  <c r="IO24" i="19"/>
  <c r="JQ20" i="19"/>
  <c r="KP18" i="19"/>
  <c r="LR19" i="19"/>
  <c r="LR34" i="19"/>
  <c r="NY15" i="19"/>
  <c r="NY30" i="19"/>
  <c r="OX6" i="19"/>
  <c r="OX16" i="19"/>
  <c r="OX29" i="19"/>
  <c r="NY4" i="19"/>
  <c r="NY11" i="19"/>
  <c r="NY28" i="19"/>
  <c r="EG9" i="19"/>
  <c r="EG10" i="19"/>
  <c r="GK22" i="19"/>
  <c r="GK33" i="19"/>
  <c r="HM24" i="19"/>
  <c r="LU23" i="19"/>
  <c r="MW14" i="19"/>
  <c r="MW26" i="19"/>
  <c r="MW15" i="19"/>
  <c r="MW30" i="19"/>
  <c r="CZ32" i="19"/>
  <c r="FI7" i="27"/>
  <c r="GH10" i="27"/>
  <c r="GH14" i="27"/>
  <c r="HM9" i="27"/>
  <c r="HM12" i="27"/>
  <c r="IL6" i="27"/>
  <c r="KS15" i="27"/>
  <c r="KS18" i="27"/>
  <c r="MW7" i="27"/>
  <c r="NV10" i="27"/>
  <c r="NV14" i="27"/>
  <c r="PA12" i="27"/>
  <c r="GK5" i="27"/>
  <c r="HM4" i="27"/>
  <c r="HM18" i="27"/>
  <c r="JQ17" i="27"/>
  <c r="JQ7" i="27"/>
  <c r="PA4" i="27"/>
  <c r="PA18" i="27"/>
  <c r="GK13" i="27"/>
  <c r="FI4" i="27"/>
  <c r="FI15" i="27"/>
  <c r="FI18" i="27"/>
  <c r="HM17" i="27"/>
  <c r="HM7" i="27"/>
  <c r="JQ9" i="27"/>
  <c r="MW4" i="27"/>
  <c r="MW15" i="27"/>
  <c r="MW18" i="27"/>
  <c r="PA17" i="27"/>
  <c r="PA12" i="26"/>
  <c r="PA18" i="26"/>
  <c r="IL13" i="26"/>
  <c r="JQ19" i="26"/>
  <c r="JQ17" i="26"/>
  <c r="KP8" i="26"/>
  <c r="KP14" i="26"/>
  <c r="MW11" i="26"/>
  <c r="OX9" i="26"/>
  <c r="OX16" i="26"/>
  <c r="ED15" i="4"/>
  <c r="EK15" i="4" s="1"/>
  <c r="ED18" i="4"/>
  <c r="EK18" i="4" s="1"/>
  <c r="FL22" i="4"/>
  <c r="FS22" i="4" s="1"/>
  <c r="FL25" i="4"/>
  <c r="FS25" i="4" s="1"/>
  <c r="GT5" i="4"/>
  <c r="HA5" i="4" s="1"/>
  <c r="GT10" i="4"/>
  <c r="HA10" i="4" s="1"/>
  <c r="GT19" i="4"/>
  <c r="HA19" i="4" s="1"/>
  <c r="IB16" i="4"/>
  <c r="II16" i="4" s="1"/>
  <c r="IB13" i="4"/>
  <c r="II13" i="4" s="1"/>
  <c r="IB24" i="4"/>
  <c r="II24" i="4" s="1"/>
  <c r="JJ7" i="4"/>
  <c r="JQ7" i="4" s="1"/>
  <c r="JJ14" i="4"/>
  <c r="JQ14" i="4" s="1"/>
  <c r="KR4" i="4"/>
  <c r="KY4" i="4" s="1"/>
  <c r="KR8" i="4"/>
  <c r="KY8" i="4" s="1"/>
  <c r="KR11" i="4"/>
  <c r="KY11" i="4" s="1"/>
  <c r="LZ6" i="4"/>
  <c r="MG6" i="4" s="1"/>
  <c r="LZ12" i="4"/>
  <c r="MG12" i="4" s="1"/>
  <c r="LZ21" i="4"/>
  <c r="MG21" i="4" s="1"/>
  <c r="NH15" i="4"/>
  <c r="NO15" i="4" s="1"/>
  <c r="NH20" i="4"/>
  <c r="NO20" i="4" s="1"/>
  <c r="NH23" i="4"/>
  <c r="NO23" i="4" s="1"/>
  <c r="NH18" i="4"/>
  <c r="NO18" i="4" s="1"/>
  <c r="OP17" i="4"/>
  <c r="OW17" i="4" s="1"/>
  <c r="OP22" i="4"/>
  <c r="OW22" i="4" s="1"/>
  <c r="OP25" i="4"/>
  <c r="OW25" i="4" s="1"/>
  <c r="PX5" i="4"/>
  <c r="QE5" i="4" s="1"/>
  <c r="ED20" i="4"/>
  <c r="EK20" i="4" s="1"/>
  <c r="ED23" i="4"/>
  <c r="EK23" i="4" s="1"/>
  <c r="FL17" i="4"/>
  <c r="FS17" i="4" s="1"/>
  <c r="ED16" i="4"/>
  <c r="EK16" i="4" s="1"/>
  <c r="ED13" i="4"/>
  <c r="EK13" i="4" s="1"/>
  <c r="ED24" i="4"/>
  <c r="EK24" i="4" s="1"/>
  <c r="FL7" i="4"/>
  <c r="FS7" i="4" s="1"/>
  <c r="FL14" i="4"/>
  <c r="FS14" i="4" s="1"/>
  <c r="GT4" i="4"/>
  <c r="HA4" i="4" s="1"/>
  <c r="GT8" i="4"/>
  <c r="HA8" i="4" s="1"/>
  <c r="GT11" i="4"/>
  <c r="HA11" i="4" s="1"/>
  <c r="IB6" i="4"/>
  <c r="II6" i="4" s="1"/>
  <c r="IB12" i="4"/>
  <c r="II12" i="4" s="1"/>
  <c r="IB21" i="4"/>
  <c r="II21" i="4" s="1"/>
  <c r="JJ15" i="4"/>
  <c r="JQ15" i="4" s="1"/>
  <c r="JJ20" i="4"/>
  <c r="JQ20" i="4" s="1"/>
  <c r="JJ23" i="4"/>
  <c r="JQ23" i="4" s="1"/>
  <c r="JJ18" i="4"/>
  <c r="JQ18" i="4" s="1"/>
  <c r="KR17" i="4"/>
  <c r="KY17" i="4" s="1"/>
  <c r="KR22" i="4"/>
  <c r="KY22" i="4" s="1"/>
  <c r="KR25" i="4"/>
  <c r="KY25" i="4" s="1"/>
  <c r="LZ5" i="4"/>
  <c r="MG5" i="4" s="1"/>
  <c r="LZ10" i="4"/>
  <c r="MG10" i="4" s="1"/>
  <c r="LZ19" i="4"/>
  <c r="MG19" i="4" s="1"/>
  <c r="NH16" i="4"/>
  <c r="NO16" i="4" s="1"/>
  <c r="NH13" i="4"/>
  <c r="NO13" i="4" s="1"/>
  <c r="NH24" i="4"/>
  <c r="NO24" i="4" s="1"/>
  <c r="OP7" i="4"/>
  <c r="OW7" i="4" s="1"/>
  <c r="OP14" i="4"/>
  <c r="OW14" i="4" s="1"/>
  <c r="PX4" i="4"/>
  <c r="PX8" i="4"/>
  <c r="PX11" i="4"/>
  <c r="QE11" i="4" s="1"/>
  <c r="RF6" i="4"/>
  <c r="RM6" i="4" s="1"/>
  <c r="RF12" i="4"/>
  <c r="RM12" i="4" s="1"/>
  <c r="RF21" i="4"/>
  <c r="RM21" i="4" s="1"/>
  <c r="EK14" i="4"/>
  <c r="FS11" i="4"/>
  <c r="JQ17" i="4"/>
  <c r="JQ22" i="4"/>
  <c r="MG16" i="4"/>
  <c r="NO14" i="4"/>
  <c r="OW4" i="4"/>
  <c r="II8" i="4"/>
  <c r="JQ12" i="4"/>
  <c r="MG17" i="4"/>
  <c r="MG22" i="4"/>
  <c r="OW13" i="4"/>
  <c r="QE7" i="4"/>
  <c r="RM4" i="4"/>
  <c r="RM8" i="4"/>
  <c r="RM11" i="4"/>
  <c r="EK19" i="4"/>
  <c r="II4" i="4"/>
  <c r="PX10" i="4"/>
  <c r="QE10" i="4" s="1"/>
  <c r="II11" i="4"/>
  <c r="ED4" i="4"/>
  <c r="EK4" i="4" s="1"/>
  <c r="ED8" i="4"/>
  <c r="EK8" i="4" s="1"/>
  <c r="ED11" i="4"/>
  <c r="EK11" i="4" s="1"/>
  <c r="FL6" i="4"/>
  <c r="FS6" i="4" s="1"/>
  <c r="FL12" i="4"/>
  <c r="FS12" i="4" s="1"/>
  <c r="FL21" i="4"/>
  <c r="FS21" i="4" s="1"/>
  <c r="GT15" i="4"/>
  <c r="HA15" i="4" s="1"/>
  <c r="GT20" i="4"/>
  <c r="HA20" i="4" s="1"/>
  <c r="GT23" i="4"/>
  <c r="HA23" i="4" s="1"/>
  <c r="GT18" i="4"/>
  <c r="HA18" i="4" s="1"/>
  <c r="IB17" i="4"/>
  <c r="II17" i="4" s="1"/>
  <c r="IB22" i="4"/>
  <c r="II22" i="4" s="1"/>
  <c r="IB25" i="4"/>
  <c r="II25" i="4" s="1"/>
  <c r="JJ5" i="4"/>
  <c r="JQ5" i="4" s="1"/>
  <c r="JJ10" i="4"/>
  <c r="JQ10" i="4" s="1"/>
  <c r="JJ19" i="4"/>
  <c r="JQ19" i="4" s="1"/>
  <c r="KR16" i="4"/>
  <c r="KY16" i="4" s="1"/>
  <c r="KR13" i="4"/>
  <c r="KY13" i="4" s="1"/>
  <c r="KR24" i="4"/>
  <c r="KY24" i="4" s="1"/>
  <c r="LZ7" i="4"/>
  <c r="MG7" i="4" s="1"/>
  <c r="LZ14" i="4"/>
  <c r="MG14" i="4" s="1"/>
  <c r="NH4" i="4"/>
  <c r="NO4" i="4" s="1"/>
  <c r="NH8" i="4"/>
  <c r="NO8" i="4" s="1"/>
  <c r="NH11" i="4"/>
  <c r="NO11" i="4" s="1"/>
  <c r="OP6" i="4"/>
  <c r="OW6" i="4" s="1"/>
  <c r="OP12" i="4"/>
  <c r="OW12" i="4" s="1"/>
  <c r="OP21" i="4"/>
  <c r="OW21" i="4" s="1"/>
  <c r="PX15" i="4"/>
  <c r="QE15" i="4" s="1"/>
  <c r="PX20" i="4"/>
  <c r="QE20" i="4" s="1"/>
  <c r="PX23" i="4"/>
  <c r="QE23" i="4" s="1"/>
  <c r="PX18" i="4"/>
  <c r="QE18" i="4" s="1"/>
  <c r="RF17" i="4"/>
  <c r="RM17" i="4" s="1"/>
  <c r="RF22" i="4"/>
  <c r="RM22" i="4" s="1"/>
  <c r="RF25" i="4"/>
  <c r="RM25" i="4" s="1"/>
  <c r="PA9" i="21"/>
  <c r="PA26" i="21"/>
  <c r="OX21" i="21"/>
  <c r="OX30" i="21"/>
  <c r="ED7" i="21"/>
  <c r="ED28" i="21"/>
  <c r="FF11" i="21"/>
  <c r="FF16" i="21"/>
  <c r="FF25" i="21"/>
  <c r="IL30" i="21"/>
  <c r="LR7" i="21"/>
  <c r="MT11" i="21"/>
  <c r="MT16" i="21"/>
  <c r="MT25" i="21"/>
  <c r="NV10" i="21"/>
  <c r="HJ10" i="27"/>
  <c r="FF10" i="27"/>
  <c r="FI9" i="27"/>
  <c r="FI12" i="27"/>
  <c r="HM5" i="27"/>
  <c r="KS7" i="27"/>
  <c r="MW9" i="27"/>
  <c r="PA16" i="27"/>
  <c r="ED7" i="26"/>
  <c r="ED13" i="26"/>
  <c r="FI19" i="26"/>
  <c r="FI17" i="26"/>
  <c r="GH8" i="26"/>
  <c r="GH14" i="26"/>
  <c r="IO11" i="26"/>
  <c r="KP16" i="26"/>
  <c r="LU7" i="26"/>
  <c r="LU13" i="26"/>
  <c r="MW4" i="26"/>
  <c r="MW19" i="26"/>
  <c r="MW17" i="26"/>
  <c r="NV8" i="26"/>
  <c r="NV14" i="26"/>
  <c r="ED9" i="26"/>
  <c r="ED16" i="26"/>
  <c r="HJ8" i="26"/>
  <c r="HJ14" i="26"/>
  <c r="LR9" i="26"/>
  <c r="LR16" i="26"/>
  <c r="MT7" i="26"/>
  <c r="MT13" i="26"/>
  <c r="PA9" i="26"/>
  <c r="PA16" i="26"/>
  <c r="EG6" i="26"/>
  <c r="EG12" i="26"/>
  <c r="EG18" i="26"/>
  <c r="FF9" i="26"/>
  <c r="FF16" i="26"/>
  <c r="HM19" i="26"/>
  <c r="HM14" i="26"/>
  <c r="HM17" i="26"/>
  <c r="IL8" i="26"/>
  <c r="IL14" i="26"/>
  <c r="KS11" i="26"/>
  <c r="KS15" i="26"/>
  <c r="LU6" i="26"/>
  <c r="MT9" i="26"/>
  <c r="MT16" i="26"/>
  <c r="NY13" i="26"/>
  <c r="PA4" i="26"/>
  <c r="PA19" i="26"/>
  <c r="PA17" i="26"/>
  <c r="EG4" i="26"/>
  <c r="EG17" i="26"/>
  <c r="HM11" i="26"/>
  <c r="HM15" i="26"/>
  <c r="IO6" i="26"/>
  <c r="IO12" i="26"/>
  <c r="IO18" i="26"/>
  <c r="KS7" i="26"/>
  <c r="PA11" i="26"/>
  <c r="PA15" i="26"/>
  <c r="ED8" i="22"/>
  <c r="EK8" i="22" s="1"/>
  <c r="NH8" i="22"/>
  <c r="NO8" i="22" s="1"/>
  <c r="KR4" i="22"/>
  <c r="KY4" i="22" s="1"/>
  <c r="JJ5" i="22"/>
  <c r="JQ5" i="22" s="1"/>
  <c r="JJ4" i="22"/>
  <c r="JQ4" i="22" s="1"/>
  <c r="ED22" i="4"/>
  <c r="EK22" i="4" s="1"/>
  <c r="FL19" i="4"/>
  <c r="FS19" i="4" s="1"/>
  <c r="KR21" i="4"/>
  <c r="KY21" i="4" s="1"/>
  <c r="NH17" i="4"/>
  <c r="NO17" i="4" s="1"/>
  <c r="NH25" i="4"/>
  <c r="NO25" i="4" s="1"/>
  <c r="OP10" i="4"/>
  <c r="OW10" i="4" s="1"/>
  <c r="OP19" i="4"/>
  <c r="OW19" i="4" s="1"/>
  <c r="PX16" i="4"/>
  <c r="QE16" i="4" s="1"/>
  <c r="PX13" i="4"/>
  <c r="QE13" i="4" s="1"/>
  <c r="PX24" i="4"/>
  <c r="QE24" i="4" s="1"/>
  <c r="RF7" i="4"/>
  <c r="RM7" i="4" s="1"/>
  <c r="RF14" i="4"/>
  <c r="RM14" i="4" s="1"/>
  <c r="ED17" i="4"/>
  <c r="EK17" i="4" s="1"/>
  <c r="FL5" i="4"/>
  <c r="FS5" i="4" s="1"/>
  <c r="GT24" i="4"/>
  <c r="HA24" i="4" s="1"/>
  <c r="IB7" i="4"/>
  <c r="II7" i="4" s="1"/>
  <c r="IB14" i="4"/>
  <c r="II14" i="4" s="1"/>
  <c r="JJ8" i="4"/>
  <c r="JQ8" i="4" s="1"/>
  <c r="KR12" i="4"/>
  <c r="KY12" i="4" s="1"/>
  <c r="LZ15" i="4"/>
  <c r="MG15" i="4" s="1"/>
  <c r="LZ20" i="4"/>
  <c r="MG20" i="4" s="1"/>
  <c r="LZ23" i="4"/>
  <c r="MG23" i="4" s="1"/>
  <c r="LZ18" i="4"/>
  <c r="MG18" i="4" s="1"/>
  <c r="NH22" i="4"/>
  <c r="NO22" i="4" s="1"/>
  <c r="ED25" i="4"/>
  <c r="EK25" i="4" s="1"/>
  <c r="GT16" i="4"/>
  <c r="HA16" i="4" s="1"/>
  <c r="GT13" i="4"/>
  <c r="HA13" i="4" s="1"/>
  <c r="JJ4" i="4"/>
  <c r="JQ4" i="4" s="1"/>
  <c r="JJ11" i="4"/>
  <c r="JQ11" i="4" s="1"/>
  <c r="KR6" i="4"/>
  <c r="KY6" i="4" s="1"/>
  <c r="OP5" i="4"/>
  <c r="OW5" i="4" s="1"/>
  <c r="KS10" i="19"/>
  <c r="KS23" i="19"/>
  <c r="LU14" i="19"/>
  <c r="LU26" i="19"/>
  <c r="FI7" i="19"/>
  <c r="FI12" i="19"/>
  <c r="FI25" i="19"/>
  <c r="GK23" i="19"/>
  <c r="HM14" i="19"/>
  <c r="HM26" i="19"/>
  <c r="KS20" i="19"/>
  <c r="KS35" i="19"/>
  <c r="LU11" i="19"/>
  <c r="EG35" i="19"/>
  <c r="FI11" i="19"/>
  <c r="FI28" i="19"/>
  <c r="HM9" i="19"/>
  <c r="KS24" i="19"/>
  <c r="LU20" i="19"/>
  <c r="MW11" i="19"/>
  <c r="MW28" i="19"/>
  <c r="GH13" i="19"/>
  <c r="GH19" i="19"/>
  <c r="FF13" i="19"/>
  <c r="GK21" i="19"/>
  <c r="GK5" i="19"/>
  <c r="EG7" i="19"/>
  <c r="GK9" i="19"/>
  <c r="GK31" i="19"/>
  <c r="GK20" i="19"/>
  <c r="GK35" i="19"/>
  <c r="NY26" i="19"/>
  <c r="NY20" i="19"/>
  <c r="GK10" i="19"/>
  <c r="EG15" i="19"/>
  <c r="EG30" i="19"/>
  <c r="GK7" i="19"/>
  <c r="GK12" i="19"/>
  <c r="HM23" i="19"/>
  <c r="IO14" i="19"/>
  <c r="IO26" i="19"/>
  <c r="IO20" i="19"/>
  <c r="IO35" i="19"/>
  <c r="CZ34" i="19"/>
  <c r="FL8" i="22"/>
  <c r="FS8" i="22" s="1"/>
  <c r="OP8" i="22"/>
  <c r="OW8" i="22" s="1"/>
  <c r="ED9" i="22"/>
  <c r="EK9" i="22" s="1"/>
  <c r="ED10" i="22"/>
  <c r="EK10" i="22" s="1"/>
  <c r="IB5" i="22"/>
  <c r="II5" i="22" s="1"/>
  <c r="LZ4" i="22"/>
  <c r="MG4" i="22" s="1"/>
  <c r="NH9" i="22"/>
  <c r="NO9" i="22" s="1"/>
  <c r="NH10" i="22"/>
  <c r="NO10" i="22" s="1"/>
  <c r="FL5" i="22"/>
  <c r="FS5" i="22" s="1"/>
  <c r="KR8" i="22"/>
  <c r="KY8" i="22" s="1"/>
  <c r="GT5" i="22"/>
  <c r="HA5" i="22" s="1"/>
  <c r="IB9" i="22"/>
  <c r="II9" i="22" s="1"/>
  <c r="IB10" i="22"/>
  <c r="II10" i="22" s="1"/>
  <c r="LZ8" i="22"/>
  <c r="MG8" i="22" s="1"/>
  <c r="RF9" i="22"/>
  <c r="RM9" i="22" s="1"/>
  <c r="RF10" i="22"/>
  <c r="RM10" i="22" s="1"/>
  <c r="OP5" i="22"/>
  <c r="OW5" i="22" s="1"/>
  <c r="PX5" i="22"/>
  <c r="QE5" i="22" s="1"/>
  <c r="RF5" i="22"/>
  <c r="RM5" i="22" s="1"/>
  <c r="GT7" i="22"/>
  <c r="HA7" i="22" s="1"/>
  <c r="KR7" i="22"/>
  <c r="KY7" i="22" s="1"/>
  <c r="LZ7" i="22"/>
  <c r="MG7" i="22" s="1"/>
  <c r="PX7" i="22"/>
  <c r="QE7" i="22" s="1"/>
  <c r="ED6" i="22"/>
  <c r="EK6" i="22" s="1"/>
  <c r="FL6" i="22"/>
  <c r="FS6" i="22" s="1"/>
  <c r="GT6" i="22"/>
  <c r="HA6" i="22" s="1"/>
  <c r="IB6" i="22"/>
  <c r="II6" i="22" s="1"/>
  <c r="LZ6" i="22"/>
  <c r="MG6" i="22" s="1"/>
  <c r="NH6" i="22"/>
  <c r="NO6" i="22" s="1"/>
  <c r="OP6" i="22"/>
  <c r="OW6" i="22" s="1"/>
  <c r="PX6" i="22"/>
  <c r="QE6" i="22" s="1"/>
  <c r="RF6" i="22"/>
  <c r="RM6" i="22" s="1"/>
  <c r="ED5" i="22"/>
  <c r="EK5" i="22" s="1"/>
  <c r="FL4" i="22"/>
  <c r="FS4" i="22" s="1"/>
  <c r="JJ7" i="22"/>
  <c r="JQ7" i="22" s="1"/>
  <c r="LZ9" i="22"/>
  <c r="MG9" i="22" s="1"/>
  <c r="LZ10" i="22"/>
  <c r="MG10" i="22" s="1"/>
  <c r="NH5" i="22"/>
  <c r="NO5" i="22" s="1"/>
  <c r="OP4" i="22"/>
  <c r="OW4" i="22" s="1"/>
  <c r="ED4" i="22"/>
  <c r="EK4" i="22" s="1"/>
  <c r="GT8" i="22"/>
  <c r="HA8" i="22" s="1"/>
  <c r="IB7" i="22"/>
  <c r="II7" i="22" s="1"/>
  <c r="KR9" i="22"/>
  <c r="KY9" i="22" s="1"/>
  <c r="KR10" i="22"/>
  <c r="KY10" i="22" s="1"/>
  <c r="NH4" i="22"/>
  <c r="NO4" i="22" s="1"/>
  <c r="PX8" i="22"/>
  <c r="QE8" i="22" s="1"/>
  <c r="RF7" i="22"/>
  <c r="RM7" i="22" s="1"/>
  <c r="ED25" i="21"/>
  <c r="FF10" i="21"/>
  <c r="FI17" i="21"/>
  <c r="FI23" i="21"/>
  <c r="HM9" i="21"/>
  <c r="HJ30" i="21"/>
  <c r="IO13" i="21"/>
  <c r="IO20" i="21"/>
  <c r="KP7" i="21"/>
  <c r="LU16" i="21"/>
  <c r="LR25" i="21"/>
  <c r="MT10" i="21"/>
  <c r="MW23" i="21"/>
  <c r="NY8" i="21"/>
  <c r="NV15" i="21"/>
  <c r="NV22" i="21"/>
  <c r="HM31" i="21"/>
  <c r="IO21" i="21"/>
  <c r="JQ13" i="21"/>
  <c r="JQ20" i="21"/>
  <c r="LU14" i="21"/>
  <c r="JN25" i="21"/>
  <c r="KS26" i="21"/>
  <c r="JQ11" i="21"/>
  <c r="JQ16" i="21"/>
  <c r="NY12" i="21"/>
  <c r="FI8" i="21"/>
  <c r="FI31" i="21"/>
  <c r="GK7" i="21"/>
  <c r="GK9" i="21"/>
  <c r="GK26" i="21"/>
  <c r="GK21" i="21"/>
  <c r="HM16" i="21"/>
  <c r="HM20" i="21"/>
  <c r="HM25" i="21"/>
  <c r="IO6" i="21"/>
  <c r="LU18" i="21"/>
  <c r="MW4" i="21"/>
  <c r="NY17" i="21"/>
  <c r="NY23" i="21"/>
  <c r="EG21" i="21"/>
  <c r="JQ18" i="21"/>
  <c r="FI29" i="21"/>
  <c r="GK6" i="21"/>
  <c r="HM14" i="21"/>
  <c r="HM18" i="21"/>
  <c r="HM28" i="21"/>
  <c r="IO33" i="21"/>
  <c r="LU17" i="21"/>
  <c r="ED6" i="21"/>
  <c r="HJ31" i="19"/>
  <c r="HJ19" i="19"/>
  <c r="HJ34" i="19"/>
  <c r="IO27" i="19"/>
  <c r="KP8" i="19"/>
  <c r="LR8" i="19"/>
  <c r="LR13" i="19"/>
  <c r="IL31" i="19"/>
  <c r="HM34" i="19"/>
  <c r="OX8" i="19"/>
  <c r="IO5" i="19"/>
  <c r="LR21" i="19"/>
  <c r="FI18" i="19"/>
  <c r="HM32" i="19"/>
  <c r="IO21" i="19"/>
  <c r="KS31" i="19"/>
  <c r="KS19" i="19"/>
  <c r="NV34" i="19"/>
  <c r="FI32" i="19"/>
  <c r="KS34" i="19"/>
  <c r="KS16" i="19"/>
  <c r="KS29" i="19"/>
  <c r="KS18" i="19"/>
  <c r="LU5" i="19"/>
  <c r="NY21" i="19"/>
  <c r="NY31" i="19"/>
  <c r="GH15" i="19"/>
  <c r="GH30" i="19"/>
  <c r="HJ25" i="19"/>
  <c r="IO12" i="19"/>
  <c r="NY19" i="19"/>
  <c r="NY35" i="19"/>
  <c r="NY23" i="19"/>
  <c r="PA14" i="19"/>
  <c r="PA26" i="19"/>
  <c r="PA20" i="19"/>
  <c r="PA35" i="19"/>
  <c r="PA23" i="19"/>
  <c r="HM28" i="19"/>
  <c r="HM15" i="19"/>
  <c r="HM30" i="19"/>
  <c r="IO4" i="19"/>
  <c r="IO25" i="19"/>
  <c r="IO22" i="19"/>
  <c r="IO33" i="19"/>
  <c r="JQ33" i="19"/>
  <c r="KS7" i="19"/>
  <c r="KS12" i="19"/>
  <c r="KS25" i="19"/>
  <c r="KS22" i="19"/>
  <c r="KS33" i="19"/>
  <c r="LU9" i="19"/>
  <c r="LU24" i="19"/>
  <c r="NY6" i="19"/>
  <c r="NY9" i="19"/>
  <c r="NY16" i="19"/>
  <c r="NY10" i="19"/>
  <c r="NY29" i="19"/>
  <c r="ED5" i="19"/>
  <c r="ED21" i="19"/>
  <c r="ED31" i="19"/>
  <c r="ED19" i="19"/>
  <c r="ED34" i="19"/>
  <c r="FF5" i="19"/>
  <c r="FF21" i="19"/>
  <c r="FF31" i="19"/>
  <c r="FF19" i="19"/>
  <c r="FF34" i="19"/>
  <c r="GH5" i="19"/>
  <c r="IO11" i="19"/>
  <c r="NY24" i="19"/>
  <c r="PA9" i="19"/>
  <c r="PA10" i="19"/>
  <c r="GK6" i="19"/>
  <c r="IO28" i="19"/>
  <c r="JQ28" i="19"/>
  <c r="KS4" i="19"/>
  <c r="KS11" i="19"/>
  <c r="KS28" i="19"/>
  <c r="LU12" i="19"/>
  <c r="LU25" i="19"/>
  <c r="LU22" i="19"/>
  <c r="MW33" i="19"/>
  <c r="NY7" i="19"/>
  <c r="NY12" i="19"/>
  <c r="NY25" i="19"/>
  <c r="NY22" i="19"/>
  <c r="PZ32" i="19"/>
  <c r="MW22" i="19"/>
  <c r="ED6" i="19"/>
  <c r="ED16" i="19"/>
  <c r="ED29" i="19"/>
  <c r="ED18" i="19"/>
  <c r="ED32" i="19"/>
  <c r="FF29" i="19"/>
  <c r="FF18" i="19"/>
  <c r="GH34" i="19"/>
  <c r="HJ5" i="19"/>
  <c r="LR4" i="19"/>
  <c r="NY33" i="19"/>
  <c r="PA7" i="19"/>
  <c r="PA12" i="19"/>
  <c r="OX17" i="19"/>
  <c r="OX13" i="19"/>
  <c r="MW8" i="19"/>
  <c r="NY18" i="19"/>
  <c r="EG27" i="19"/>
  <c r="GK29" i="19"/>
  <c r="GK19" i="19"/>
  <c r="HM17" i="19"/>
  <c r="HJ22" i="19"/>
  <c r="IO16" i="19"/>
  <c r="IO31" i="19"/>
  <c r="JN13" i="19"/>
  <c r="LU6" i="19"/>
  <c r="LU21" i="19"/>
  <c r="MW17" i="19"/>
  <c r="NY34" i="19"/>
  <c r="FI8" i="19"/>
  <c r="GK18" i="19"/>
  <c r="GK34" i="19"/>
  <c r="IO29" i="19"/>
  <c r="IO19" i="19"/>
  <c r="JN27" i="19"/>
  <c r="LU16" i="19"/>
  <c r="LU31" i="19"/>
  <c r="MW13" i="19"/>
  <c r="NY32" i="19"/>
  <c r="PA5" i="19"/>
  <c r="KS32" i="19"/>
  <c r="PZ34" i="19"/>
  <c r="EG5" i="19"/>
  <c r="EG14" i="19"/>
  <c r="FF17" i="19"/>
  <c r="GK4" i="19"/>
  <c r="GK25" i="19"/>
  <c r="GK24" i="19"/>
  <c r="GK32" i="19"/>
  <c r="HM13" i="19"/>
  <c r="HJ33" i="19"/>
  <c r="IO18" i="19"/>
  <c r="IO34" i="19"/>
  <c r="IO23" i="19"/>
  <c r="JN29" i="19"/>
  <c r="KS15" i="19"/>
  <c r="LU7" i="19"/>
  <c r="LU10" i="19"/>
  <c r="LU29" i="19"/>
  <c r="LU19" i="19"/>
  <c r="LU35" i="19"/>
  <c r="MW27" i="19"/>
  <c r="PA6" i="19"/>
  <c r="PA21" i="19"/>
  <c r="LR27" i="19"/>
  <c r="EG17" i="19"/>
  <c r="GK16" i="19"/>
  <c r="OX27" i="19"/>
  <c r="EG6" i="19"/>
  <c r="EG21" i="19"/>
  <c r="HM6" i="19"/>
  <c r="HM5" i="19"/>
  <c r="IO32" i="19"/>
  <c r="JQ5" i="19"/>
  <c r="LU18" i="19"/>
  <c r="LU34" i="19"/>
  <c r="NV24" i="19"/>
  <c r="PA16" i="19"/>
  <c r="PA31" i="19"/>
  <c r="JN8" i="19"/>
  <c r="DC34" i="19"/>
  <c r="EG16" i="19"/>
  <c r="EG31" i="19"/>
  <c r="EG20" i="19"/>
  <c r="FF6" i="19"/>
  <c r="FF16" i="19"/>
  <c r="FF27" i="19"/>
  <c r="HM27" i="19"/>
  <c r="JQ6" i="19"/>
  <c r="JQ21" i="19"/>
  <c r="KP17" i="19"/>
  <c r="LU32" i="19"/>
  <c r="MW5" i="19"/>
  <c r="NY8" i="19"/>
  <c r="PA29" i="19"/>
  <c r="PA19" i="19"/>
  <c r="EG29" i="19"/>
  <c r="EG19" i="19"/>
  <c r="HM7" i="19"/>
  <c r="HM16" i="19"/>
  <c r="HM21" i="19"/>
  <c r="JQ16" i="19"/>
  <c r="JQ31" i="19"/>
  <c r="KP13" i="19"/>
  <c r="MW6" i="19"/>
  <c r="MW21" i="19"/>
  <c r="NY17" i="19"/>
  <c r="PA18" i="19"/>
  <c r="PA34" i="19"/>
  <c r="ED13" i="19"/>
  <c r="EG12" i="19"/>
  <c r="EG18" i="19"/>
  <c r="EG34" i="19"/>
  <c r="EG23" i="19"/>
  <c r="FI14" i="19"/>
  <c r="GH8" i="19"/>
  <c r="IO15" i="19"/>
  <c r="JQ7" i="19"/>
  <c r="JQ10" i="19"/>
  <c r="JQ29" i="19"/>
  <c r="JQ19" i="19"/>
  <c r="JQ35" i="19"/>
  <c r="KP27" i="19"/>
  <c r="LU28" i="19"/>
  <c r="LU33" i="19"/>
  <c r="MW9" i="19"/>
  <c r="MW16" i="19"/>
  <c r="MW31" i="19"/>
  <c r="MW20" i="19"/>
  <c r="NY13" i="19"/>
  <c r="PA4" i="19"/>
  <c r="PA25" i="19"/>
  <c r="PA24" i="19"/>
  <c r="PA32" i="19"/>
  <c r="EG8" i="19"/>
  <c r="EG4" i="19"/>
  <c r="EG25" i="19"/>
  <c r="EG24" i="19"/>
  <c r="EG32" i="19"/>
  <c r="FI21" i="19"/>
  <c r="FI26" i="19"/>
  <c r="FF32" i="19"/>
  <c r="GH17" i="19"/>
  <c r="HM4" i="19"/>
  <c r="HM12" i="19"/>
  <c r="HM10" i="19"/>
  <c r="HM29" i="19"/>
  <c r="HM31" i="19"/>
  <c r="HM20" i="19"/>
  <c r="HJ32" i="19"/>
  <c r="IO8" i="19"/>
  <c r="IO30" i="19"/>
  <c r="JQ12" i="19"/>
  <c r="JQ18" i="19"/>
  <c r="JQ34" i="19"/>
  <c r="JQ23" i="19"/>
  <c r="KP29" i="19"/>
  <c r="LU15" i="19"/>
  <c r="MW7" i="19"/>
  <c r="MW10" i="19"/>
  <c r="MW29" i="19"/>
  <c r="MW19" i="19"/>
  <c r="MW35" i="19"/>
  <c r="NV16" i="19"/>
  <c r="PA11" i="19"/>
  <c r="PA22" i="19"/>
  <c r="IO6" i="19"/>
  <c r="JN17" i="19"/>
  <c r="FI9" i="19"/>
  <c r="FI16" i="19"/>
  <c r="FI31" i="19"/>
  <c r="FI20" i="19"/>
  <c r="HJ7" i="19"/>
  <c r="IO17" i="19"/>
  <c r="JQ4" i="19"/>
  <c r="JQ25" i="19"/>
  <c r="JQ24" i="19"/>
  <c r="JQ32" i="19"/>
  <c r="KS5" i="19"/>
  <c r="KS14" i="19"/>
  <c r="MW12" i="19"/>
  <c r="MW18" i="19"/>
  <c r="MW34" i="19"/>
  <c r="MW23" i="19"/>
  <c r="NY27" i="19"/>
  <c r="PA28" i="19"/>
  <c r="PA33" i="19"/>
  <c r="HM8" i="19"/>
  <c r="EG11" i="19"/>
  <c r="EG22" i="19"/>
  <c r="EG28" i="19"/>
  <c r="EG33" i="19"/>
  <c r="FI10" i="19"/>
  <c r="FI29" i="19"/>
  <c r="FI19" i="19"/>
  <c r="FI35" i="19"/>
  <c r="GH16" i="19"/>
  <c r="GH27" i="19"/>
  <c r="HM11" i="19"/>
  <c r="HM25" i="19"/>
  <c r="HM18" i="19"/>
  <c r="HM19" i="19"/>
  <c r="HM35" i="19"/>
  <c r="IL6" i="19"/>
  <c r="IO13" i="19"/>
  <c r="JQ11" i="19"/>
  <c r="JQ22" i="19"/>
  <c r="KS6" i="19"/>
  <c r="KS21" i="19"/>
  <c r="KS26" i="19"/>
  <c r="KP32" i="19"/>
  <c r="LR17" i="19"/>
  <c r="MW4" i="19"/>
  <c r="MW25" i="19"/>
  <c r="MW24" i="19"/>
  <c r="MW32" i="19"/>
  <c r="NY5" i="19"/>
  <c r="NY14" i="19"/>
  <c r="NV18" i="19"/>
  <c r="OX15" i="19"/>
  <c r="GH8" i="27"/>
  <c r="MW10" i="27"/>
  <c r="MT8" i="27"/>
  <c r="OX10" i="27"/>
  <c r="KS10" i="27"/>
  <c r="KS14" i="27"/>
  <c r="MW14" i="27"/>
  <c r="FI10" i="27"/>
  <c r="NV8" i="27"/>
  <c r="KS6" i="27"/>
  <c r="KS11" i="27"/>
  <c r="FF13" i="27"/>
  <c r="MW12" i="27"/>
  <c r="EG4" i="27"/>
  <c r="EG15" i="27"/>
  <c r="EG18" i="27"/>
  <c r="GK4" i="27"/>
  <c r="IO17" i="27"/>
  <c r="IO11" i="27"/>
  <c r="IO7" i="27"/>
  <c r="KS9" i="27"/>
  <c r="MW5" i="27"/>
  <c r="FI14" i="27"/>
  <c r="HJ16" i="27"/>
  <c r="HJ14" i="27"/>
  <c r="IO9" i="27"/>
  <c r="IO12" i="27"/>
  <c r="JN6" i="27"/>
  <c r="KP5" i="27"/>
  <c r="KP13" i="27"/>
  <c r="LU4" i="27"/>
  <c r="LU15" i="27"/>
  <c r="LU18" i="27"/>
  <c r="NY4" i="27"/>
  <c r="LR8" i="27"/>
  <c r="ED16" i="27"/>
  <c r="FI17" i="27"/>
  <c r="FI11" i="27"/>
  <c r="HM10" i="27"/>
  <c r="HM15" i="27"/>
  <c r="IO13" i="27"/>
  <c r="JN11" i="27"/>
  <c r="KS12" i="27"/>
  <c r="LR16" i="27"/>
  <c r="MW17" i="27"/>
  <c r="MW11" i="27"/>
  <c r="PA10" i="27"/>
  <c r="PA15" i="27"/>
  <c r="HM6" i="27"/>
  <c r="HM14" i="27"/>
  <c r="PA6" i="27"/>
  <c r="PA14" i="27"/>
  <c r="GK16" i="27"/>
  <c r="HM11" i="27"/>
  <c r="JQ10" i="27"/>
  <c r="NY16" i="27"/>
  <c r="PA11" i="27"/>
  <c r="IO8" i="27"/>
  <c r="JQ6" i="27"/>
  <c r="JQ14" i="27"/>
  <c r="PA9" i="27"/>
  <c r="PA7" i="27"/>
  <c r="JQ8" i="27"/>
  <c r="JQ16" i="27"/>
  <c r="ED8" i="27"/>
  <c r="IO16" i="27"/>
  <c r="JQ11" i="27"/>
  <c r="LU10" i="27"/>
  <c r="MW6" i="27"/>
  <c r="EG6" i="27"/>
  <c r="EG14" i="27"/>
  <c r="KP8" i="27"/>
  <c r="LU6" i="27"/>
  <c r="LU14" i="27"/>
  <c r="EG17" i="27"/>
  <c r="EG11" i="27"/>
  <c r="GK10" i="27"/>
  <c r="GK15" i="27"/>
  <c r="HJ13" i="27"/>
  <c r="IL11" i="27"/>
  <c r="JQ12" i="27"/>
  <c r="KP16" i="27"/>
  <c r="LU17" i="27"/>
  <c r="LU11" i="27"/>
  <c r="NY10" i="27"/>
  <c r="NY15" i="27"/>
  <c r="OX13" i="27"/>
  <c r="FI6" i="27"/>
  <c r="EG9" i="27"/>
  <c r="EG7" i="27"/>
  <c r="FI8" i="27"/>
  <c r="GK6" i="27"/>
  <c r="GK14" i="27"/>
  <c r="GK18" i="27"/>
  <c r="IO4" i="27"/>
  <c r="JQ5" i="27"/>
  <c r="LU9" i="27"/>
  <c r="LU7" i="27"/>
  <c r="NY6" i="27"/>
  <c r="NY14" i="27"/>
  <c r="NY18" i="27"/>
  <c r="EG10" i="27"/>
  <c r="EG12" i="27"/>
  <c r="FI16" i="27"/>
  <c r="GK17" i="27"/>
  <c r="GK11" i="27"/>
  <c r="IO10" i="27"/>
  <c r="IO15" i="27"/>
  <c r="JQ13" i="27"/>
  <c r="LU12" i="27"/>
  <c r="MT16" i="27"/>
  <c r="NY11" i="27"/>
  <c r="ED5" i="27"/>
  <c r="FF6" i="27"/>
  <c r="GK9" i="27"/>
  <c r="GK7" i="27"/>
  <c r="HJ8" i="27"/>
  <c r="IO6" i="27"/>
  <c r="IO14" i="27"/>
  <c r="IO18" i="27"/>
  <c r="KS4" i="27"/>
  <c r="LR5" i="27"/>
  <c r="MT6" i="27"/>
  <c r="NY9" i="27"/>
  <c r="NY7" i="27"/>
  <c r="PA8" i="27"/>
  <c r="GH9" i="26"/>
  <c r="KS20" i="26"/>
  <c r="MW9" i="26"/>
  <c r="MW16" i="26"/>
  <c r="KP9" i="26"/>
  <c r="JQ14" i="26"/>
  <c r="PA8" i="26"/>
  <c r="ED5" i="26"/>
  <c r="MW15" i="26"/>
  <c r="FI7" i="26"/>
  <c r="FI13" i="26"/>
  <c r="GK4" i="26"/>
  <c r="GK19" i="26"/>
  <c r="GK17" i="26"/>
  <c r="JQ11" i="26"/>
  <c r="JQ15" i="26"/>
  <c r="KS6" i="26"/>
  <c r="KS12" i="26"/>
  <c r="KS18" i="26"/>
  <c r="NY6" i="26"/>
  <c r="NY12" i="26"/>
  <c r="NY18" i="26"/>
  <c r="PA14" i="26"/>
  <c r="IL5" i="26"/>
  <c r="GH10" i="26"/>
  <c r="ED8" i="26"/>
  <c r="ED14" i="26"/>
  <c r="GK11" i="26"/>
  <c r="GK15" i="26"/>
  <c r="HM16" i="26"/>
  <c r="HM18" i="26"/>
  <c r="IL9" i="26"/>
  <c r="IL16" i="26"/>
  <c r="JQ7" i="26"/>
  <c r="JQ13" i="26"/>
  <c r="KS4" i="26"/>
  <c r="KS19" i="26"/>
  <c r="KS17" i="26"/>
  <c r="LR8" i="26"/>
  <c r="LR14" i="26"/>
  <c r="NY4" i="26"/>
  <c r="OX8" i="26"/>
  <c r="OX14" i="26"/>
  <c r="GK9" i="26"/>
  <c r="HM5" i="26"/>
  <c r="HJ13" i="26"/>
  <c r="KS8" i="26"/>
  <c r="KS16" i="26"/>
  <c r="LR10" i="26"/>
  <c r="OX7" i="26"/>
  <c r="MW14" i="26"/>
  <c r="EG9" i="26"/>
  <c r="FI5" i="26"/>
  <c r="GK8" i="26"/>
  <c r="GK16" i="26"/>
  <c r="JQ5" i="26"/>
  <c r="KS14" i="26"/>
  <c r="LR20" i="26"/>
  <c r="FF10" i="26"/>
  <c r="GK14" i="26"/>
  <c r="IO8" i="26"/>
  <c r="IO16" i="26"/>
  <c r="JN10" i="26"/>
  <c r="IO9" i="26"/>
  <c r="EG8" i="26"/>
  <c r="EG16" i="26"/>
  <c r="IO14" i="26"/>
  <c r="JQ20" i="26"/>
  <c r="NY9" i="26"/>
  <c r="OX5" i="26"/>
  <c r="NY8" i="26"/>
  <c r="NY16" i="26"/>
  <c r="PA10" i="26"/>
  <c r="NV5" i="26"/>
  <c r="EG15" i="26"/>
  <c r="GK7" i="26"/>
  <c r="HM6" i="26"/>
  <c r="HM20" i="26"/>
  <c r="IO15" i="26"/>
  <c r="LU9" i="26"/>
  <c r="LU12" i="26"/>
  <c r="MT5" i="26"/>
  <c r="NY19" i="26"/>
  <c r="NY14" i="26"/>
  <c r="OX20" i="26"/>
  <c r="HJ19" i="26"/>
  <c r="MW8" i="26"/>
  <c r="FI20" i="26"/>
  <c r="HM10" i="26"/>
  <c r="FI6" i="26"/>
  <c r="GK13" i="26"/>
  <c r="JQ6" i="26"/>
  <c r="LU4" i="26"/>
  <c r="LU8" i="26"/>
  <c r="LU16" i="26"/>
  <c r="LU18" i="26"/>
  <c r="MT10" i="26"/>
  <c r="NY11" i="26"/>
  <c r="NY17" i="26"/>
  <c r="ED10" i="26"/>
  <c r="IL10" i="26"/>
  <c r="ED20" i="26"/>
  <c r="IL20" i="26"/>
  <c r="NV10" i="26"/>
  <c r="FI9" i="26"/>
  <c r="FI12" i="26"/>
  <c r="HM4" i="26"/>
  <c r="HM9" i="26"/>
  <c r="JQ9" i="26"/>
  <c r="JQ12" i="26"/>
  <c r="KS5" i="26"/>
  <c r="LU19" i="26"/>
  <c r="LU14" i="26"/>
  <c r="MW20" i="26"/>
  <c r="NY15" i="26"/>
  <c r="GH20" i="26"/>
  <c r="KS9" i="26"/>
  <c r="LU5" i="26"/>
  <c r="NV20" i="26"/>
  <c r="GH4" i="26"/>
  <c r="FI4" i="26"/>
  <c r="FI8" i="26"/>
  <c r="FI16" i="26"/>
  <c r="FI18" i="26"/>
  <c r="GH5" i="26"/>
  <c r="HM8" i="26"/>
  <c r="HM12" i="26"/>
  <c r="JQ4" i="26"/>
  <c r="JQ8" i="26"/>
  <c r="JQ16" i="26"/>
  <c r="JQ18" i="26"/>
  <c r="KS10" i="26"/>
  <c r="LU11" i="26"/>
  <c r="LU17" i="26"/>
  <c r="MT8" i="26"/>
  <c r="NY7" i="26"/>
  <c r="PA6" i="26"/>
  <c r="ED7" i="22"/>
  <c r="EK7" i="22" s="1"/>
  <c r="FL9" i="22"/>
  <c r="FS9" i="22" s="1"/>
  <c r="FL10" i="22"/>
  <c r="FS10" i="22" s="1"/>
  <c r="GT4" i="22"/>
  <c r="HA4" i="22" s="1"/>
  <c r="IB8" i="22"/>
  <c r="II8" i="22" s="1"/>
  <c r="JJ6" i="22"/>
  <c r="JQ6" i="22" s="1"/>
  <c r="KR5" i="22"/>
  <c r="KY5" i="22" s="1"/>
  <c r="NH7" i="22"/>
  <c r="NO7" i="22" s="1"/>
  <c r="OP9" i="22"/>
  <c r="OW9" i="22" s="1"/>
  <c r="OP10" i="22"/>
  <c r="OW10" i="22" s="1"/>
  <c r="PX4" i="22"/>
  <c r="QE4" i="22" s="1"/>
  <c r="RF8" i="22"/>
  <c r="RM8" i="22" s="1"/>
  <c r="FL7" i="22"/>
  <c r="FS7" i="22" s="1"/>
  <c r="GT10" i="22"/>
  <c r="HA10" i="22" s="1"/>
  <c r="IB4" i="22"/>
  <c r="II4" i="22" s="1"/>
  <c r="JJ8" i="22"/>
  <c r="JQ8" i="22" s="1"/>
  <c r="KR6" i="22"/>
  <c r="KY6" i="22" s="1"/>
  <c r="LZ5" i="22"/>
  <c r="MG5" i="22" s="1"/>
  <c r="OP7" i="22"/>
  <c r="OW7" i="22" s="1"/>
  <c r="PX9" i="22"/>
  <c r="QE9" i="22" s="1"/>
  <c r="PX10" i="22"/>
  <c r="QE10" i="22" s="1"/>
  <c r="RF4" i="22"/>
  <c r="RM4" i="22" s="1"/>
  <c r="PX19" i="4"/>
  <c r="QE19" i="4" s="1"/>
  <c r="RF16" i="4"/>
  <c r="RM16" i="4" s="1"/>
  <c r="RF13" i="4"/>
  <c r="RM13" i="4" s="1"/>
  <c r="RF24" i="4"/>
  <c r="RM24" i="4" s="1"/>
  <c r="QE8" i="4"/>
  <c r="QE4" i="4"/>
  <c r="ED21" i="4"/>
  <c r="EK21" i="4" s="1"/>
  <c r="FL23" i="4"/>
  <c r="FS23" i="4" s="1"/>
  <c r="GT25" i="4"/>
  <c r="HA25" i="4" s="1"/>
  <c r="IB5" i="4"/>
  <c r="II5" i="4" s="1"/>
  <c r="IB10" i="4"/>
  <c r="II10" i="4" s="1"/>
  <c r="IB19" i="4"/>
  <c r="II19" i="4" s="1"/>
  <c r="JJ16" i="4"/>
  <c r="JQ16" i="4" s="1"/>
  <c r="JJ13" i="4"/>
  <c r="JQ13" i="4" s="1"/>
  <c r="JJ24" i="4"/>
  <c r="JQ24" i="4" s="1"/>
  <c r="KR7" i="4"/>
  <c r="KY7" i="4" s="1"/>
  <c r="KR14" i="4"/>
  <c r="KY14" i="4" s="1"/>
  <c r="LZ4" i="4"/>
  <c r="MG4" i="4" s="1"/>
  <c r="LZ8" i="4"/>
  <c r="MG8" i="4" s="1"/>
  <c r="LZ11" i="4"/>
  <c r="MG11" i="4" s="1"/>
  <c r="NH6" i="4"/>
  <c r="NO6" i="4" s="1"/>
  <c r="NH12" i="4"/>
  <c r="NO12" i="4" s="1"/>
  <c r="NH21" i="4"/>
  <c r="NO21" i="4" s="1"/>
  <c r="OP15" i="4"/>
  <c r="OW15" i="4" s="1"/>
  <c r="OP20" i="4"/>
  <c r="OW20" i="4" s="1"/>
  <c r="OP23" i="4"/>
  <c r="OW23" i="4" s="1"/>
  <c r="OP18" i="4"/>
  <c r="OW18" i="4" s="1"/>
  <c r="PX17" i="4"/>
  <c r="QE17" i="4" s="1"/>
  <c r="PX22" i="4"/>
  <c r="QE22" i="4" s="1"/>
  <c r="PX25" i="4"/>
  <c r="QE25" i="4" s="1"/>
  <c r="RF5" i="4"/>
  <c r="RM5" i="4" s="1"/>
  <c r="RF10" i="4"/>
  <c r="RM10" i="4" s="1"/>
  <c r="RF19" i="4"/>
  <c r="RM19" i="4" s="1"/>
  <c r="ED6" i="4"/>
  <c r="EK6" i="4" s="1"/>
  <c r="ED12" i="4"/>
  <c r="EK12" i="4" s="1"/>
  <c r="FL15" i="4"/>
  <c r="FS15" i="4" s="1"/>
  <c r="FL18" i="4"/>
  <c r="FS18" i="4" s="1"/>
  <c r="HM15" i="21"/>
  <c r="HM22" i="21"/>
  <c r="KS32" i="21"/>
  <c r="MW7" i="21"/>
  <c r="ED11" i="21"/>
  <c r="ED16" i="21"/>
  <c r="FF7" i="21"/>
  <c r="FI18" i="21"/>
  <c r="FI22" i="21"/>
  <c r="FI28" i="21"/>
  <c r="GK12" i="21"/>
  <c r="HJ7" i="21"/>
  <c r="IO4" i="21"/>
  <c r="IL11" i="21"/>
  <c r="IL16" i="21"/>
  <c r="JN7" i="21"/>
  <c r="JQ14" i="21"/>
  <c r="JQ25" i="21"/>
  <c r="JQ29" i="21"/>
  <c r="KS6" i="21"/>
  <c r="KS21" i="21"/>
  <c r="KP30" i="21"/>
  <c r="LR5" i="21"/>
  <c r="MT21" i="21"/>
  <c r="MT30" i="21"/>
  <c r="NY25" i="21"/>
  <c r="IO30" i="21"/>
  <c r="GK8" i="21"/>
  <c r="GH15" i="21"/>
  <c r="GH22" i="21"/>
  <c r="GK31" i="21"/>
  <c r="MT27" i="21"/>
  <c r="NY22" i="21"/>
  <c r="IO11" i="21"/>
  <c r="IO16" i="21"/>
  <c r="PA19" i="21"/>
  <c r="ED31" i="21"/>
  <c r="GK25" i="21"/>
  <c r="IL5" i="21"/>
  <c r="IO25" i="21"/>
  <c r="KP25" i="21"/>
  <c r="KP10" i="21"/>
  <c r="EG14" i="21"/>
  <c r="EG29" i="21"/>
  <c r="FI6" i="21"/>
  <c r="IO14" i="21"/>
  <c r="IO15" i="21"/>
  <c r="IO18" i="21"/>
  <c r="JQ6" i="21"/>
  <c r="KS31" i="21"/>
  <c r="LU9" i="21"/>
  <c r="LU32" i="21"/>
  <c r="MW31" i="21"/>
  <c r="OX16" i="21"/>
  <c r="MW10" i="21"/>
  <c r="FF19" i="21"/>
  <c r="GK14" i="21"/>
  <c r="GK15" i="21"/>
  <c r="GK18" i="21"/>
  <c r="GK22" i="21"/>
  <c r="GK28" i="21"/>
  <c r="HM4" i="21"/>
  <c r="IO28" i="21"/>
  <c r="JN30" i="21"/>
  <c r="KS11" i="21"/>
  <c r="KS13" i="21"/>
  <c r="LU21" i="21"/>
  <c r="MW13" i="21"/>
  <c r="NY7" i="21"/>
  <c r="NY9" i="21"/>
  <c r="NY26" i="21"/>
  <c r="FI7" i="21"/>
  <c r="FI4" i="21"/>
  <c r="FI30" i="21"/>
  <c r="FI33" i="21"/>
  <c r="HM30" i="21"/>
  <c r="HM33" i="21"/>
  <c r="IO17" i="21"/>
  <c r="JQ4" i="21"/>
  <c r="KS16" i="21"/>
  <c r="KS20" i="21"/>
  <c r="KS29" i="21"/>
  <c r="MW29" i="21"/>
  <c r="EG32" i="21"/>
  <c r="LR11" i="21"/>
  <c r="GK30" i="21"/>
  <c r="GH10" i="21"/>
  <c r="GK17" i="21"/>
  <c r="GK23" i="21"/>
  <c r="HJ15" i="21"/>
  <c r="HJ22" i="21"/>
  <c r="KS14" i="21"/>
  <c r="LR19" i="21"/>
  <c r="LR27" i="21"/>
  <c r="MT7" i="21"/>
  <c r="NY6" i="21"/>
  <c r="PA11" i="21"/>
  <c r="PA13" i="21"/>
  <c r="IO22" i="21"/>
  <c r="JQ15" i="21"/>
  <c r="LU5" i="21"/>
  <c r="FI10" i="21"/>
  <c r="HM7" i="21"/>
  <c r="JQ22" i="21"/>
  <c r="JQ30" i="21"/>
  <c r="KS15" i="21"/>
  <c r="KS25" i="21"/>
  <c r="LU11" i="21"/>
  <c r="LR16" i="21"/>
  <c r="LU27" i="21"/>
  <c r="MT12" i="21"/>
  <c r="NY10" i="21"/>
  <c r="NV17" i="21"/>
  <c r="PA16" i="21"/>
  <c r="OX32" i="21"/>
  <c r="EG5" i="21"/>
  <c r="EG11" i="21"/>
  <c r="ED27" i="21"/>
  <c r="GK10" i="21"/>
  <c r="HM26" i="21"/>
  <c r="HM29" i="21"/>
  <c r="IO7" i="21"/>
  <c r="IO9" i="21"/>
  <c r="IO23" i="21"/>
  <c r="IO31" i="21"/>
  <c r="JQ17" i="21"/>
  <c r="JQ28" i="21"/>
  <c r="KS18" i="21"/>
  <c r="KS22" i="21"/>
  <c r="KS30" i="21"/>
  <c r="KS33" i="21"/>
  <c r="LU13" i="21"/>
  <c r="MT19" i="21"/>
  <c r="NY21" i="21"/>
  <c r="NY29" i="21"/>
  <c r="NY31" i="21"/>
  <c r="OX10" i="21"/>
  <c r="PA15" i="21"/>
  <c r="PA20" i="21"/>
  <c r="EG13" i="21"/>
  <c r="ED22" i="21"/>
  <c r="FF6" i="21"/>
  <c r="FF12" i="21"/>
  <c r="GK4" i="21"/>
  <c r="HM6" i="21"/>
  <c r="HM10" i="21"/>
  <c r="HM21" i="21"/>
  <c r="IO26" i="21"/>
  <c r="IO29" i="21"/>
  <c r="JQ7" i="21"/>
  <c r="JQ9" i="21"/>
  <c r="JQ23" i="21"/>
  <c r="JQ31" i="21"/>
  <c r="KS17" i="21"/>
  <c r="KS28" i="21"/>
  <c r="NV23" i="21"/>
  <c r="PA7" i="21"/>
  <c r="PA25" i="21"/>
  <c r="LU15" i="21"/>
  <c r="MT15" i="21"/>
  <c r="MT32" i="21"/>
  <c r="NV4" i="21"/>
  <c r="OX14" i="21"/>
  <c r="PA22" i="21"/>
  <c r="FF27" i="21"/>
  <c r="GK19" i="21"/>
  <c r="HM12" i="21"/>
  <c r="JQ10" i="21"/>
  <c r="LU7" i="21"/>
  <c r="NY19" i="21"/>
  <c r="NV29" i="21"/>
  <c r="PA30" i="21"/>
  <c r="OX27" i="21"/>
  <c r="EG16" i="21"/>
  <c r="IO10" i="21"/>
  <c r="KS7" i="21"/>
  <c r="EG15" i="21"/>
  <c r="EG7" i="21"/>
  <c r="EG18" i="21"/>
  <c r="EG25" i="21"/>
  <c r="FF32" i="21"/>
  <c r="GK27" i="21"/>
  <c r="HM19" i="21"/>
  <c r="IL12" i="21"/>
  <c r="KS10" i="21"/>
  <c r="LU25" i="21"/>
  <c r="MT5" i="21"/>
  <c r="MW11" i="21"/>
  <c r="PA10" i="21"/>
  <c r="OX18" i="21"/>
  <c r="EG9" i="21"/>
  <c r="ED14" i="21"/>
  <c r="EG17" i="21"/>
  <c r="EG22" i="21"/>
  <c r="GK32" i="21"/>
  <c r="HM8" i="21"/>
  <c r="HM27" i="21"/>
  <c r="IL19" i="21"/>
  <c r="JN12" i="21"/>
  <c r="KS4" i="21"/>
  <c r="LU6" i="21"/>
  <c r="LU22" i="21"/>
  <c r="MW16" i="21"/>
  <c r="MW20" i="21"/>
  <c r="NY27" i="21"/>
  <c r="PA31" i="21"/>
  <c r="JN5" i="21"/>
  <c r="LU19" i="21"/>
  <c r="EG19" i="21"/>
  <c r="EG6" i="21"/>
  <c r="EG28" i="21"/>
  <c r="EG30" i="21"/>
  <c r="FF5" i="21"/>
  <c r="FI11" i="21"/>
  <c r="FI13" i="21"/>
  <c r="HM32" i="21"/>
  <c r="IO8" i="21"/>
  <c r="IL27" i="21"/>
  <c r="JN19" i="21"/>
  <c r="KS12" i="21"/>
  <c r="LU4" i="21"/>
  <c r="LU10" i="21"/>
  <c r="LU26" i="21"/>
  <c r="LU28" i="21"/>
  <c r="LU30" i="21"/>
  <c r="LU33" i="21"/>
  <c r="MW14" i="21"/>
  <c r="MW15" i="21"/>
  <c r="MW25" i="21"/>
  <c r="NY5" i="21"/>
  <c r="NY11" i="21"/>
  <c r="NY13" i="21"/>
  <c r="OX6" i="21"/>
  <c r="OX28" i="21"/>
  <c r="PA29" i="21"/>
  <c r="KP15" i="21"/>
  <c r="KS5" i="21"/>
  <c r="KP22" i="21"/>
  <c r="OX5" i="21"/>
  <c r="DC33" i="21"/>
  <c r="EG4" i="21"/>
  <c r="EG10" i="21"/>
  <c r="EG26" i="21"/>
  <c r="ED18" i="21"/>
  <c r="EG23" i="21"/>
  <c r="EG33" i="21"/>
  <c r="FI16" i="21"/>
  <c r="FI20" i="21"/>
  <c r="GK5" i="21"/>
  <c r="GK11" i="21"/>
  <c r="GK13" i="21"/>
  <c r="IL32" i="21"/>
  <c r="JQ8" i="21"/>
  <c r="JN27" i="21"/>
  <c r="KS19" i="21"/>
  <c r="LU23" i="21"/>
  <c r="MW18" i="21"/>
  <c r="MW22" i="21"/>
  <c r="MW30" i="21"/>
  <c r="MW33" i="21"/>
  <c r="NY32" i="21"/>
  <c r="OX12" i="21"/>
  <c r="ED12" i="21"/>
  <c r="CZ33" i="21"/>
  <c r="EG31" i="21"/>
  <c r="FI14" i="21"/>
  <c r="FI15" i="21"/>
  <c r="FI25" i="21"/>
  <c r="GK16" i="21"/>
  <c r="GK20" i="21"/>
  <c r="HM5" i="21"/>
  <c r="HM11" i="21"/>
  <c r="HM13" i="21"/>
  <c r="IL22" i="21"/>
  <c r="JN15" i="21"/>
  <c r="JN32" i="21"/>
  <c r="KS8" i="21"/>
  <c r="KS27" i="21"/>
  <c r="LU12" i="21"/>
  <c r="LU31" i="21"/>
  <c r="MW17" i="21"/>
  <c r="MW28" i="21"/>
  <c r="NY14" i="21"/>
  <c r="NY15" i="21"/>
  <c r="NY16" i="21"/>
  <c r="NY20" i="21"/>
  <c r="PA8" i="21"/>
  <c r="OX31" i="21"/>
  <c r="GH6" i="19"/>
  <c r="FI5" i="19"/>
  <c r="FI6" i="19"/>
  <c r="FF14" i="26"/>
  <c r="FI14" i="26"/>
  <c r="EG14" i="26"/>
  <c r="GT9" i="22"/>
  <c r="HA9" i="22" s="1"/>
  <c r="FL20" i="4"/>
  <c r="FS20" i="4" s="1"/>
  <c r="GT17" i="4"/>
  <c r="HA17" i="4" s="1"/>
  <c r="GT22" i="4"/>
  <c r="HA22" i="4" s="1"/>
  <c r="GT6" i="4"/>
  <c r="HA6" i="4" s="1"/>
  <c r="GT12" i="4"/>
  <c r="HA12" i="4" s="1"/>
  <c r="FL10" i="4"/>
  <c r="FS10" i="4" s="1"/>
  <c r="FL8" i="4"/>
  <c r="FS8" i="4" s="1"/>
  <c r="FL4" i="4"/>
  <c r="FS4" i="4" s="1"/>
  <c r="OX19" i="21"/>
  <c r="OX8" i="21"/>
  <c r="OX26" i="21"/>
  <c r="PA5" i="21"/>
  <c r="PA12" i="21"/>
  <c r="PA27" i="21"/>
  <c r="PA32" i="21"/>
  <c r="OX4" i="21"/>
  <c r="OX17" i="21"/>
  <c r="OX23" i="21"/>
  <c r="OX29" i="21"/>
  <c r="PA21" i="21"/>
  <c r="OX9" i="21"/>
  <c r="OX13" i="21"/>
  <c r="OX20" i="21"/>
  <c r="OX33" i="21"/>
  <c r="NV5" i="21"/>
  <c r="NV12" i="21"/>
  <c r="NV19" i="21"/>
  <c r="NV27" i="21"/>
  <c r="NV32" i="21"/>
  <c r="NV8" i="21"/>
  <c r="NV26" i="21"/>
  <c r="NV21" i="21"/>
  <c r="NV6" i="21"/>
  <c r="NV14" i="21"/>
  <c r="NV18" i="21"/>
  <c r="NV28" i="21"/>
  <c r="NV31" i="21"/>
  <c r="NV9" i="21"/>
  <c r="NV13" i="21"/>
  <c r="NV20" i="21"/>
  <c r="NV33" i="21"/>
  <c r="MW5" i="21"/>
  <c r="MW12" i="21"/>
  <c r="MW19" i="21"/>
  <c r="MW27" i="21"/>
  <c r="MW32" i="21"/>
  <c r="MT4" i="21"/>
  <c r="MT17" i="21"/>
  <c r="MT23" i="21"/>
  <c r="MT29" i="21"/>
  <c r="MW8" i="21"/>
  <c r="MW26" i="21"/>
  <c r="MW21" i="21"/>
  <c r="MT14" i="21"/>
  <c r="MT18" i="21"/>
  <c r="MT28" i="21"/>
  <c r="MT31" i="21"/>
  <c r="MT9" i="21"/>
  <c r="MT13" i="21"/>
  <c r="MT20" i="21"/>
  <c r="MT33" i="21"/>
  <c r="MW6" i="21"/>
  <c r="LR32" i="21"/>
  <c r="LR8" i="21"/>
  <c r="LR26" i="21"/>
  <c r="LR21" i="21"/>
  <c r="LR4" i="21"/>
  <c r="LR17" i="21"/>
  <c r="LR23" i="21"/>
  <c r="LR29" i="21"/>
  <c r="LR6" i="21"/>
  <c r="LR14" i="21"/>
  <c r="LR18" i="21"/>
  <c r="LR28" i="21"/>
  <c r="LR31" i="21"/>
  <c r="LR9" i="21"/>
  <c r="LR13" i="21"/>
  <c r="LR20" i="21"/>
  <c r="LR33" i="21"/>
  <c r="KP5" i="21"/>
  <c r="KP12" i="21"/>
  <c r="KP19" i="21"/>
  <c r="KP27" i="21"/>
  <c r="KP32" i="21"/>
  <c r="KP8" i="21"/>
  <c r="KP26" i="21"/>
  <c r="KP21" i="21"/>
  <c r="KP4" i="21"/>
  <c r="KP17" i="21"/>
  <c r="KP23" i="21"/>
  <c r="KP29" i="21"/>
  <c r="KP6" i="21"/>
  <c r="KP14" i="21"/>
  <c r="KP18" i="21"/>
  <c r="KP28" i="21"/>
  <c r="KP31" i="21"/>
  <c r="KP9" i="21"/>
  <c r="KP13" i="21"/>
  <c r="KP20" i="21"/>
  <c r="KP33" i="21"/>
  <c r="JN8" i="21"/>
  <c r="JN26" i="21"/>
  <c r="JQ5" i="21"/>
  <c r="JQ12" i="21"/>
  <c r="JQ19" i="21"/>
  <c r="JQ27" i="21"/>
  <c r="JQ32" i="21"/>
  <c r="JN4" i="21"/>
  <c r="JN17" i="21"/>
  <c r="JN23" i="21"/>
  <c r="JN29" i="21"/>
  <c r="JQ21" i="21"/>
  <c r="JN6" i="21"/>
  <c r="JN14" i="21"/>
  <c r="JN18" i="21"/>
  <c r="JN28" i="21"/>
  <c r="JN31" i="21"/>
  <c r="JN9" i="21"/>
  <c r="JN13" i="21"/>
  <c r="JN20" i="21"/>
  <c r="JN33" i="21"/>
  <c r="IO5" i="21"/>
  <c r="IO12" i="21"/>
  <c r="IO19" i="21"/>
  <c r="IO27" i="21"/>
  <c r="IO32" i="21"/>
  <c r="IL8" i="21"/>
  <c r="IL26" i="21"/>
  <c r="IL4" i="21"/>
  <c r="IL17" i="21"/>
  <c r="IL23" i="21"/>
  <c r="IL29" i="21"/>
  <c r="IL21" i="21"/>
  <c r="IL6" i="21"/>
  <c r="IL14" i="21"/>
  <c r="IL18" i="21"/>
  <c r="IL28" i="21"/>
  <c r="IL31" i="21"/>
  <c r="IL9" i="21"/>
  <c r="IL13" i="21"/>
  <c r="IL20" i="21"/>
  <c r="IL33" i="21"/>
  <c r="HJ5" i="21"/>
  <c r="HJ12" i="21"/>
  <c r="HJ19" i="21"/>
  <c r="HJ27" i="21"/>
  <c r="HJ32" i="21"/>
  <c r="HJ8" i="21"/>
  <c r="HJ26" i="21"/>
  <c r="HJ21" i="21"/>
  <c r="HJ4" i="21"/>
  <c r="HJ17" i="21"/>
  <c r="HJ23" i="21"/>
  <c r="HJ29" i="21"/>
  <c r="HJ6" i="21"/>
  <c r="HJ14" i="21"/>
  <c r="HJ18" i="21"/>
  <c r="HJ28" i="21"/>
  <c r="HJ31" i="21"/>
  <c r="HJ9" i="21"/>
  <c r="HJ13" i="21"/>
  <c r="HJ20" i="21"/>
  <c r="HJ33" i="21"/>
  <c r="GH5" i="21"/>
  <c r="GH12" i="21"/>
  <c r="GH19" i="21"/>
  <c r="GH27" i="21"/>
  <c r="GH32" i="21"/>
  <c r="GH8" i="21"/>
  <c r="GH26" i="21"/>
  <c r="GH21" i="21"/>
  <c r="GH4" i="21"/>
  <c r="GH17" i="21"/>
  <c r="GH23" i="21"/>
  <c r="GH29" i="21"/>
  <c r="GH6" i="21"/>
  <c r="GH14" i="21"/>
  <c r="GH18" i="21"/>
  <c r="GH28" i="21"/>
  <c r="GH31" i="21"/>
  <c r="GH9" i="21"/>
  <c r="GH13" i="21"/>
  <c r="GH20" i="21"/>
  <c r="GH33" i="21"/>
  <c r="FF8" i="21"/>
  <c r="FF26" i="21"/>
  <c r="FI5" i="21"/>
  <c r="FI12" i="21"/>
  <c r="FI19" i="21"/>
  <c r="FI27" i="21"/>
  <c r="FI32" i="21"/>
  <c r="FF4" i="21"/>
  <c r="FF17" i="21"/>
  <c r="FF23" i="21"/>
  <c r="FF29" i="21"/>
  <c r="FI21" i="21"/>
  <c r="FF14" i="21"/>
  <c r="FF18" i="21"/>
  <c r="FF28" i="21"/>
  <c r="FF31" i="21"/>
  <c r="FF9" i="21"/>
  <c r="FF13" i="21"/>
  <c r="FF20" i="21"/>
  <c r="FF33" i="21"/>
  <c r="ED5" i="21"/>
  <c r="ED19" i="21"/>
  <c r="ED32" i="21"/>
  <c r="ED8" i="21"/>
  <c r="ED26" i="21"/>
  <c r="ED21" i="21"/>
  <c r="EG12" i="21"/>
  <c r="EG27" i="21"/>
  <c r="ED4" i="21"/>
  <c r="ED17" i="21"/>
  <c r="ED23" i="21"/>
  <c r="ED29" i="21"/>
  <c r="ED9" i="21"/>
  <c r="ED13" i="21"/>
  <c r="ED20" i="21"/>
  <c r="ED33" i="21"/>
  <c r="QC34" i="19"/>
  <c r="OX4" i="19"/>
  <c r="OX11" i="19"/>
  <c r="OX28" i="19"/>
  <c r="PA8" i="19"/>
  <c r="PA17" i="19"/>
  <c r="PA13" i="19"/>
  <c r="PA27" i="19"/>
  <c r="OX7" i="19"/>
  <c r="OX12" i="19"/>
  <c r="OX25" i="19"/>
  <c r="OX22" i="19"/>
  <c r="OX33" i="19"/>
  <c r="PA15" i="19"/>
  <c r="PA30" i="19"/>
  <c r="OX24" i="19"/>
  <c r="OX10" i="19"/>
  <c r="OX9" i="19"/>
  <c r="OX14" i="19"/>
  <c r="OX26" i="19"/>
  <c r="OX20" i="19"/>
  <c r="OX35" i="19"/>
  <c r="OX23" i="19"/>
  <c r="NV8" i="19"/>
  <c r="NV17" i="19"/>
  <c r="NV13" i="19"/>
  <c r="NV27" i="19"/>
  <c r="NV4" i="19"/>
  <c r="NV11" i="19"/>
  <c r="NV28" i="19"/>
  <c r="NV15" i="19"/>
  <c r="NV30" i="19"/>
  <c r="NV7" i="19"/>
  <c r="NV12" i="19"/>
  <c r="NV25" i="19"/>
  <c r="NV22" i="19"/>
  <c r="NV33" i="19"/>
  <c r="NV9" i="19"/>
  <c r="NV10" i="19"/>
  <c r="NV14" i="19"/>
  <c r="NV26" i="19"/>
  <c r="NV20" i="19"/>
  <c r="NV35" i="19"/>
  <c r="NV23" i="19"/>
  <c r="MT8" i="19"/>
  <c r="MT17" i="19"/>
  <c r="MT13" i="19"/>
  <c r="MT27" i="19"/>
  <c r="MT4" i="19"/>
  <c r="MT11" i="19"/>
  <c r="MT28" i="19"/>
  <c r="MT15" i="19"/>
  <c r="MT30" i="19"/>
  <c r="MT7" i="19"/>
  <c r="MT12" i="19"/>
  <c r="MT25" i="19"/>
  <c r="MT22" i="19"/>
  <c r="MT33" i="19"/>
  <c r="MT9" i="19"/>
  <c r="MT10" i="19"/>
  <c r="MT24" i="19"/>
  <c r="MT14" i="19"/>
  <c r="MT26" i="19"/>
  <c r="MT20" i="19"/>
  <c r="MT35" i="19"/>
  <c r="MT23" i="19"/>
  <c r="LU8" i="19"/>
  <c r="LU17" i="19"/>
  <c r="LU13" i="19"/>
  <c r="LU27" i="19"/>
  <c r="LR15" i="19"/>
  <c r="LR7" i="19"/>
  <c r="LR12" i="19"/>
  <c r="LR25" i="19"/>
  <c r="LR22" i="19"/>
  <c r="LR33" i="19"/>
  <c r="LR11" i="19"/>
  <c r="LR28" i="19"/>
  <c r="LU4" i="19"/>
  <c r="LU30" i="19"/>
  <c r="LR9" i="19"/>
  <c r="LR10" i="19"/>
  <c r="LR24" i="19"/>
  <c r="LR14" i="19"/>
  <c r="LR26" i="19"/>
  <c r="LR20" i="19"/>
  <c r="LR35" i="19"/>
  <c r="LR23" i="19"/>
  <c r="KP28" i="19"/>
  <c r="KS8" i="19"/>
  <c r="KS17" i="19"/>
  <c r="KS13" i="19"/>
  <c r="KS27" i="19"/>
  <c r="KP4" i="19"/>
  <c r="KP15" i="19"/>
  <c r="KP7" i="19"/>
  <c r="KP12" i="19"/>
  <c r="KP25" i="19"/>
  <c r="KP22" i="19"/>
  <c r="KP33" i="19"/>
  <c r="KP11" i="19"/>
  <c r="KS30" i="19"/>
  <c r="KP9" i="19"/>
  <c r="KP24" i="19"/>
  <c r="KP10" i="19"/>
  <c r="KP14" i="19"/>
  <c r="KP26" i="19"/>
  <c r="KP20" i="19"/>
  <c r="KP35" i="19"/>
  <c r="KP23" i="19"/>
  <c r="JQ8" i="19"/>
  <c r="JQ17" i="19"/>
  <c r="JQ13" i="19"/>
  <c r="JQ27" i="19"/>
  <c r="JN4" i="19"/>
  <c r="JN11" i="19"/>
  <c r="JN28" i="19"/>
  <c r="JN7" i="19"/>
  <c r="JN12" i="19"/>
  <c r="JN25" i="19"/>
  <c r="JN22" i="19"/>
  <c r="JN33" i="19"/>
  <c r="JQ15" i="19"/>
  <c r="JQ30" i="19"/>
  <c r="JN10" i="19"/>
  <c r="JN24" i="19"/>
  <c r="JN14" i="19"/>
  <c r="JN26" i="19"/>
  <c r="JN20" i="19"/>
  <c r="JN35" i="19"/>
  <c r="JN23" i="19"/>
  <c r="JN9" i="19"/>
  <c r="IL8" i="19"/>
  <c r="IL17" i="19"/>
  <c r="IL13" i="19"/>
  <c r="IL27" i="19"/>
  <c r="IL4" i="19"/>
  <c r="IL11" i="19"/>
  <c r="IL28" i="19"/>
  <c r="IL15" i="19"/>
  <c r="IL30" i="19"/>
  <c r="IL7" i="19"/>
  <c r="IL12" i="19"/>
  <c r="IL25" i="19"/>
  <c r="IL22" i="19"/>
  <c r="IL33" i="19"/>
  <c r="IL9" i="19"/>
  <c r="IL10" i="19"/>
  <c r="IL24" i="19"/>
  <c r="IL14" i="19"/>
  <c r="IL26" i="19"/>
  <c r="IL20" i="19"/>
  <c r="IL35" i="19"/>
  <c r="IL23" i="19"/>
  <c r="HJ8" i="19"/>
  <c r="HJ17" i="19"/>
  <c r="HJ13" i="19"/>
  <c r="HJ27" i="19"/>
  <c r="HJ4" i="19"/>
  <c r="HJ11" i="19"/>
  <c r="HJ28" i="19"/>
  <c r="HJ15" i="19"/>
  <c r="HJ30" i="19"/>
  <c r="HJ9" i="19"/>
  <c r="HJ10" i="19"/>
  <c r="HJ24" i="19"/>
  <c r="HJ14" i="19"/>
  <c r="HJ26" i="19"/>
  <c r="HJ20" i="19"/>
  <c r="HJ35" i="19"/>
  <c r="HJ23" i="19"/>
  <c r="GK8" i="19"/>
  <c r="GK17" i="19"/>
  <c r="GK13" i="19"/>
  <c r="GK27" i="19"/>
  <c r="GH4" i="19"/>
  <c r="GH11" i="19"/>
  <c r="GH28" i="19"/>
  <c r="GH7" i="19"/>
  <c r="GH12" i="19"/>
  <c r="GH25" i="19"/>
  <c r="GH22" i="19"/>
  <c r="GH33" i="19"/>
  <c r="GK15" i="19"/>
  <c r="GK30" i="19"/>
  <c r="GH9" i="19"/>
  <c r="GH10" i="19"/>
  <c r="GH24" i="19"/>
  <c r="GH14" i="19"/>
  <c r="GH26" i="19"/>
  <c r="GH20" i="19"/>
  <c r="GH35" i="19"/>
  <c r="GH23" i="19"/>
  <c r="FF8" i="19"/>
  <c r="FF28" i="19"/>
  <c r="FI17" i="19"/>
  <c r="FI13" i="19"/>
  <c r="FI27" i="19"/>
  <c r="FF7" i="19"/>
  <c r="FF12" i="19"/>
  <c r="FF25" i="19"/>
  <c r="FF22" i="19"/>
  <c r="FF33" i="19"/>
  <c r="FF11" i="19"/>
  <c r="FI4" i="19"/>
  <c r="FI15" i="19"/>
  <c r="FI30" i="19"/>
  <c r="FF10" i="19"/>
  <c r="FF24" i="19"/>
  <c r="FF14" i="19"/>
  <c r="FF26" i="19"/>
  <c r="FF20" i="19"/>
  <c r="FF35" i="19"/>
  <c r="FF23" i="19"/>
  <c r="FF9" i="19"/>
  <c r="ED8" i="19"/>
  <c r="ED17" i="19"/>
  <c r="ED4" i="19"/>
  <c r="ED11" i="19"/>
  <c r="ED28" i="19"/>
  <c r="ED15" i="19"/>
  <c r="ED30" i="19"/>
  <c r="ED27" i="19"/>
  <c r="EG13" i="19"/>
  <c r="ED7" i="19"/>
  <c r="ED12" i="19"/>
  <c r="ED25" i="19"/>
  <c r="ED22" i="19"/>
  <c r="ED33" i="19"/>
  <c r="ED9" i="19"/>
  <c r="ED10" i="19"/>
  <c r="ED24" i="19"/>
  <c r="ED14" i="19"/>
  <c r="ED26" i="19"/>
  <c r="ED20" i="19"/>
  <c r="ED35" i="19"/>
  <c r="ED23" i="19"/>
  <c r="OX8" i="27"/>
  <c r="OX16" i="27"/>
  <c r="OX9" i="27"/>
  <c r="OX12" i="27"/>
  <c r="PA5" i="27"/>
  <c r="PA13" i="27"/>
  <c r="OX17" i="27"/>
  <c r="OX7" i="27"/>
  <c r="OX4" i="27"/>
  <c r="OX15" i="27"/>
  <c r="OX18" i="27"/>
  <c r="NV16" i="27"/>
  <c r="NY8" i="27"/>
  <c r="NV9" i="27"/>
  <c r="NV12" i="27"/>
  <c r="NY5" i="27"/>
  <c r="NY13" i="27"/>
  <c r="NV7" i="27"/>
  <c r="NV4" i="27"/>
  <c r="NV15" i="27"/>
  <c r="NV18" i="27"/>
  <c r="NY17" i="27"/>
  <c r="MT5" i="27"/>
  <c r="MW16" i="27"/>
  <c r="MT9" i="27"/>
  <c r="MT12" i="27"/>
  <c r="MW13" i="27"/>
  <c r="MT17" i="27"/>
  <c r="MT7" i="27"/>
  <c r="MW8" i="27"/>
  <c r="MT4" i="27"/>
  <c r="MT15" i="27"/>
  <c r="MT18" i="27"/>
  <c r="LU8" i="27"/>
  <c r="LU16" i="27"/>
  <c r="LR9" i="27"/>
  <c r="LR12" i="27"/>
  <c r="LU5" i="27"/>
  <c r="LU13" i="27"/>
  <c r="LR7" i="27"/>
  <c r="LR4" i="27"/>
  <c r="LR15" i="27"/>
  <c r="LR18" i="27"/>
  <c r="LR17" i="27"/>
  <c r="KS8" i="27"/>
  <c r="KS16" i="27"/>
  <c r="KP9" i="27"/>
  <c r="KP12" i="27"/>
  <c r="KS5" i="27"/>
  <c r="KS13" i="27"/>
  <c r="KP7" i="27"/>
  <c r="KP4" i="27"/>
  <c r="KP15" i="27"/>
  <c r="KP18" i="27"/>
  <c r="KS17" i="27"/>
  <c r="JN8" i="27"/>
  <c r="JN16" i="27"/>
  <c r="JN5" i="27"/>
  <c r="JN13" i="27"/>
  <c r="JN9" i="27"/>
  <c r="JN12" i="27"/>
  <c r="JN17" i="27"/>
  <c r="JN7" i="27"/>
  <c r="JN4" i="27"/>
  <c r="JN15" i="27"/>
  <c r="JN18" i="27"/>
  <c r="IL8" i="27"/>
  <c r="IL16" i="27"/>
  <c r="IL5" i="27"/>
  <c r="IL13" i="27"/>
  <c r="IL9" i="27"/>
  <c r="IL12" i="27"/>
  <c r="IL17" i="27"/>
  <c r="IL7" i="27"/>
  <c r="IL4" i="27"/>
  <c r="IL15" i="27"/>
  <c r="IL18" i="27"/>
  <c r="HM8" i="27"/>
  <c r="HM16" i="27"/>
  <c r="HJ9" i="27"/>
  <c r="HJ12" i="27"/>
  <c r="HJ5" i="27"/>
  <c r="HM13" i="27"/>
  <c r="HJ17" i="27"/>
  <c r="HJ7" i="27"/>
  <c r="HJ4" i="27"/>
  <c r="HJ15" i="27"/>
  <c r="HJ18" i="27"/>
  <c r="GH16" i="27"/>
  <c r="GH5" i="27"/>
  <c r="GH13" i="27"/>
  <c r="GK8" i="27"/>
  <c r="GH9" i="27"/>
  <c r="GH12" i="27"/>
  <c r="GH17" i="27"/>
  <c r="GH7" i="27"/>
  <c r="GH4" i="27"/>
  <c r="GH15" i="27"/>
  <c r="GH18" i="27"/>
  <c r="FF16" i="27"/>
  <c r="FI5" i="27"/>
  <c r="FI13" i="27"/>
  <c r="FF9" i="27"/>
  <c r="FF17" i="27"/>
  <c r="FF8" i="27"/>
  <c r="FF12" i="27"/>
  <c r="FF7" i="27"/>
  <c r="FF4" i="27"/>
  <c r="FF15" i="27"/>
  <c r="FF18" i="27"/>
  <c r="EG8" i="27"/>
  <c r="EG16" i="27"/>
  <c r="ED9" i="27"/>
  <c r="ED12" i="27"/>
  <c r="EG5" i="27"/>
  <c r="EG13" i="27"/>
  <c r="ED17" i="27"/>
  <c r="ED7" i="27"/>
  <c r="ED4" i="27"/>
  <c r="ED15" i="27"/>
  <c r="ED18" i="27"/>
  <c r="PA5" i="26"/>
  <c r="OX11" i="26"/>
  <c r="OX15" i="26"/>
  <c r="PA7" i="26"/>
  <c r="PA13" i="26"/>
  <c r="OX10" i="26"/>
  <c r="OX4" i="26"/>
  <c r="OX19" i="26"/>
  <c r="OX17" i="26"/>
  <c r="PA20" i="26"/>
  <c r="OX6" i="26"/>
  <c r="OX12" i="26"/>
  <c r="OX18" i="26"/>
  <c r="NV7" i="26"/>
  <c r="NV13" i="26"/>
  <c r="NY5" i="26"/>
  <c r="NY10" i="26"/>
  <c r="NY20" i="26"/>
  <c r="NV11" i="26"/>
  <c r="NV15" i="26"/>
  <c r="NV4" i="26"/>
  <c r="NV19" i="26"/>
  <c r="NV17" i="26"/>
  <c r="NV6" i="26"/>
  <c r="NV12" i="26"/>
  <c r="NV18" i="26"/>
  <c r="MT20" i="26"/>
  <c r="MW5" i="26"/>
  <c r="MW10" i="26"/>
  <c r="MT11" i="26"/>
  <c r="MT15" i="26"/>
  <c r="MW7" i="26"/>
  <c r="MW13" i="26"/>
  <c r="MT4" i="26"/>
  <c r="MT19" i="26"/>
  <c r="MT17" i="26"/>
  <c r="MT6" i="26"/>
  <c r="MT12" i="26"/>
  <c r="MT18" i="26"/>
  <c r="LR5" i="26"/>
  <c r="LR7" i="26"/>
  <c r="LR13" i="26"/>
  <c r="LU10" i="26"/>
  <c r="LU20" i="26"/>
  <c r="LR11" i="26"/>
  <c r="LR15" i="26"/>
  <c r="LR4" i="26"/>
  <c r="LR19" i="26"/>
  <c r="LR17" i="26"/>
  <c r="LR6" i="26"/>
  <c r="LR12" i="26"/>
  <c r="LR18" i="26"/>
  <c r="KP5" i="26"/>
  <c r="KP10" i="26"/>
  <c r="KP20" i="26"/>
  <c r="KP7" i="26"/>
  <c r="KP11" i="26"/>
  <c r="KP15" i="26"/>
  <c r="KS13" i="26"/>
  <c r="KP4" i="26"/>
  <c r="KP19" i="26"/>
  <c r="KP17" i="26"/>
  <c r="KP6" i="26"/>
  <c r="KP12" i="26"/>
  <c r="KP18" i="26"/>
  <c r="JN5" i="26"/>
  <c r="JN20" i="26"/>
  <c r="JN13" i="26"/>
  <c r="JQ10" i="26"/>
  <c r="JN11" i="26"/>
  <c r="JN15" i="26"/>
  <c r="JN7" i="26"/>
  <c r="JN4" i="26"/>
  <c r="JN19" i="26"/>
  <c r="JN17" i="26"/>
  <c r="JN6" i="26"/>
  <c r="JN12" i="26"/>
  <c r="JN18" i="26"/>
  <c r="IO5" i="26"/>
  <c r="IO10" i="26"/>
  <c r="IO20" i="26"/>
  <c r="IL11" i="26"/>
  <c r="IL15" i="26"/>
  <c r="IO7" i="26"/>
  <c r="IO13" i="26"/>
  <c r="IL4" i="26"/>
  <c r="IL17" i="26"/>
  <c r="IL6" i="26"/>
  <c r="IL12" i="26"/>
  <c r="IL18" i="26"/>
  <c r="IO19" i="26"/>
  <c r="HJ5" i="26"/>
  <c r="HJ10" i="26"/>
  <c r="HJ20" i="26"/>
  <c r="HJ11" i="26"/>
  <c r="HJ15" i="26"/>
  <c r="HM7" i="26"/>
  <c r="HM13" i="26"/>
  <c r="HJ4" i="26"/>
  <c r="HJ17" i="26"/>
  <c r="HJ6" i="26"/>
  <c r="HJ12" i="26"/>
  <c r="HJ18" i="26"/>
  <c r="GH7" i="26"/>
  <c r="GH13" i="26"/>
  <c r="GK5" i="26"/>
  <c r="GK10" i="26"/>
  <c r="GK20" i="26"/>
  <c r="GH11" i="26"/>
  <c r="GH15" i="26"/>
  <c r="GH19" i="26"/>
  <c r="GH17" i="26"/>
  <c r="GH6" i="26"/>
  <c r="GH12" i="26"/>
  <c r="GH18" i="26"/>
  <c r="FF5" i="26"/>
  <c r="FF20" i="26"/>
  <c r="FF7" i="26"/>
  <c r="FF13" i="26"/>
  <c r="FI10" i="26"/>
  <c r="FF11" i="26"/>
  <c r="FF15" i="26"/>
  <c r="FF17" i="26"/>
  <c r="FF4" i="26"/>
  <c r="FF19" i="26"/>
  <c r="FF6" i="26"/>
  <c r="FF12" i="26"/>
  <c r="FF18" i="26"/>
  <c r="EG5" i="26"/>
  <c r="EG10" i="26"/>
  <c r="EG20" i="26"/>
  <c r="ED11" i="26"/>
  <c r="ED15" i="26"/>
  <c r="EG7" i="26"/>
  <c r="EG13" i="26"/>
  <c r="ED4" i="26"/>
  <c r="ED17" i="26"/>
  <c r="ED6" i="26"/>
  <c r="ED12" i="26"/>
  <c r="ED18" i="26"/>
  <c r="EG19" i="26"/>
  <c r="CZ23" i="21"/>
  <c r="CZ25" i="21"/>
  <c r="QC31" i="21"/>
  <c r="DC25" i="21"/>
  <c r="QC33" i="21"/>
  <c r="PZ25" i="21"/>
  <c r="DC31" i="21"/>
  <c r="PZ23" i="21"/>
  <c r="QY31" i="21"/>
  <c r="PZ31" i="21"/>
  <c r="DC24" i="19"/>
  <c r="QC32" i="19"/>
  <c r="PZ24" i="19"/>
  <c r="L24" i="19"/>
  <c r="M24" i="19" s="1"/>
  <c r="DC23" i="21"/>
  <c r="QC25" i="21"/>
  <c r="L23" i="21"/>
  <c r="M23" i="21" s="1"/>
  <c r="QC23" i="21"/>
  <c r="QY32" i="19"/>
  <c r="RB34" i="19"/>
  <c r="QY23" i="21"/>
  <c r="QY33" i="21"/>
  <c r="RE33" i="21"/>
  <c r="RA33" i="21"/>
  <c r="I33" i="21"/>
  <c r="RB33" i="21"/>
  <c r="QZ33" i="21"/>
  <c r="H33" i="21"/>
  <c r="P33" i="21"/>
  <c r="Q33" i="21" s="1"/>
  <c r="RD33" i="21"/>
  <c r="N33" i="21"/>
  <c r="L33" i="21"/>
  <c r="RD31" i="21"/>
  <c r="QZ31" i="21"/>
  <c r="RA31" i="21"/>
  <c r="I31" i="21"/>
  <c r="RB31" i="21"/>
  <c r="H31" i="21"/>
  <c r="P31" i="21"/>
  <c r="Q31" i="21" s="1"/>
  <c r="RE31" i="21"/>
  <c r="N31" i="21"/>
  <c r="L31" i="21"/>
  <c r="QY25" i="21"/>
  <c r="RD25" i="21"/>
  <c r="QZ25" i="21"/>
  <c r="RB25" i="21"/>
  <c r="RA25" i="21"/>
  <c r="RE25" i="21"/>
  <c r="I25" i="21"/>
  <c r="H25" i="21"/>
  <c r="P25" i="21"/>
  <c r="Q25" i="21" s="1"/>
  <c r="N25" i="21"/>
  <c r="L25" i="21"/>
  <c r="RD23" i="21"/>
  <c r="QZ23" i="21"/>
  <c r="I23" i="21"/>
  <c r="RB23" i="21"/>
  <c r="RA23" i="21"/>
  <c r="H23" i="21"/>
  <c r="P23" i="21"/>
  <c r="Q23" i="21" s="1"/>
  <c r="RE23" i="21"/>
  <c r="N23" i="21"/>
  <c r="QZ34" i="19"/>
  <c r="RE34" i="19"/>
  <c r="QY34" i="19"/>
  <c r="RA34" i="19"/>
  <c r="I34" i="19"/>
  <c r="H34" i="19"/>
  <c r="P34" i="19"/>
  <c r="Q34" i="19" s="1"/>
  <c r="RD34" i="19"/>
  <c r="N34" i="19"/>
  <c r="L34" i="19"/>
  <c r="RD32" i="19"/>
  <c r="QZ32" i="19"/>
  <c r="I32" i="19"/>
  <c r="RA32" i="19"/>
  <c r="RB32" i="19"/>
  <c r="H32" i="19"/>
  <c r="P32" i="19"/>
  <c r="Q32" i="19" s="1"/>
  <c r="L32" i="19"/>
  <c r="RE32" i="19"/>
  <c r="N32" i="19"/>
  <c r="QC24" i="19"/>
  <c r="QY24" i="19"/>
  <c r="RD24" i="19"/>
  <c r="QZ24" i="19"/>
  <c r="I24" i="19"/>
  <c r="RA24" i="19"/>
  <c r="RB24" i="19"/>
  <c r="H24" i="19"/>
  <c r="P24" i="19"/>
  <c r="Q24" i="19" s="1"/>
  <c r="RE24" i="19"/>
  <c r="N24" i="19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9" i="2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K24" i="21" l="1"/>
  <c r="RF24" i="21"/>
  <c r="TV9" i="4"/>
  <c r="DC9" i="4"/>
  <c r="RC24" i="21"/>
  <c r="DE24" i="21"/>
  <c r="J24" i="21"/>
  <c r="A24" i="21" s="1" a="1"/>
  <c r="A24" i="21" s="1"/>
  <c r="M24" i="21"/>
  <c r="DD24" i="21"/>
  <c r="R24" i="21" s="1"/>
  <c r="O24" i="21"/>
  <c r="J9" i="4"/>
  <c r="M9" i="4"/>
  <c r="O9" i="4"/>
  <c r="DB9" i="4"/>
  <c r="V9" i="4" s="1"/>
  <c r="RF24" i="19"/>
  <c r="K33" i="21"/>
  <c r="J33" i="21" s="1"/>
  <c r="A33" i="21" s="1" a="1"/>
  <c r="A33" i="21" s="1"/>
  <c r="K25" i="21"/>
  <c r="J25" i="21" s="1"/>
  <c r="A25" i="21" s="1" a="1"/>
  <c r="A25" i="21" s="1"/>
  <c r="RF34" i="19"/>
  <c r="K34" i="19"/>
  <c r="J34" i="19" s="1"/>
  <c r="K32" i="19"/>
  <c r="J32" i="19" s="1"/>
  <c r="A32" i="19" s="1" a="1"/>
  <c r="A32" i="19" s="1"/>
  <c r="RC33" i="21"/>
  <c r="DE31" i="21"/>
  <c r="RC31" i="21"/>
  <c r="DE25" i="21"/>
  <c r="RF33" i="21"/>
  <c r="DE33" i="21"/>
  <c r="M33" i="21"/>
  <c r="DD33" i="21"/>
  <c r="O33" i="21"/>
  <c r="K31" i="21"/>
  <c r="J31" i="21" s="1"/>
  <c r="RF25" i="21"/>
  <c r="RF31" i="21"/>
  <c r="M31" i="21"/>
  <c r="DD31" i="21"/>
  <c r="O31" i="21"/>
  <c r="RC23" i="21"/>
  <c r="RC25" i="21"/>
  <c r="M25" i="21"/>
  <c r="DD25" i="21"/>
  <c r="O25" i="21"/>
  <c r="RF23" i="21"/>
  <c r="DE23" i="21"/>
  <c r="DD23" i="21"/>
  <c r="O23" i="21"/>
  <c r="K23" i="21"/>
  <c r="J23" i="21" s="1"/>
  <c r="RC34" i="19"/>
  <c r="RC24" i="19"/>
  <c r="RC32" i="19"/>
  <c r="DE34" i="19"/>
  <c r="M34" i="19"/>
  <c r="DD34" i="19"/>
  <c r="O34" i="19"/>
  <c r="K24" i="19"/>
  <c r="J24" i="19" s="1"/>
  <c r="A24" i="19" s="1" a="1"/>
  <c r="A24" i="19" s="1"/>
  <c r="RF32" i="19"/>
  <c r="DE32" i="19"/>
  <c r="DD32" i="19"/>
  <c r="O32" i="19"/>
  <c r="M32" i="19"/>
  <c r="CZ22" i="19"/>
  <c r="DE24" i="19"/>
  <c r="DD24" i="19"/>
  <c r="O24" i="19"/>
  <c r="PZ22" i="19"/>
  <c r="CZ20" i="19"/>
  <c r="CZ18" i="26"/>
  <c r="CZ14" i="27"/>
  <c r="CZ21" i="21"/>
  <c r="CZ27" i="19"/>
  <c r="PZ20" i="19"/>
  <c r="PZ14" i="27"/>
  <c r="CZ16" i="27"/>
  <c r="PZ16" i="27"/>
  <c r="CZ9" i="21"/>
  <c r="PZ21" i="21"/>
  <c r="PZ27" i="19"/>
  <c r="PZ15" i="19"/>
  <c r="CZ15" i="19"/>
  <c r="CZ16" i="26"/>
  <c r="PZ16" i="26"/>
  <c r="PZ18" i="26"/>
  <c r="DC21" i="21"/>
  <c r="PZ13" i="21"/>
  <c r="PZ12" i="21"/>
  <c r="CZ18" i="21"/>
  <c r="L21" i="21"/>
  <c r="M21" i="21" s="1"/>
  <c r="QC13" i="21"/>
  <c r="PZ18" i="21"/>
  <c r="QY9" i="21"/>
  <c r="RD9" i="21"/>
  <c r="QY12" i="21"/>
  <c r="RD13" i="21"/>
  <c r="QC18" i="21"/>
  <c r="QZ12" i="21"/>
  <c r="QY19" i="21"/>
  <c r="RD21" i="21"/>
  <c r="RE21" i="21"/>
  <c r="P21" i="21"/>
  <c r="Q21" i="21" s="1"/>
  <c r="PZ9" i="21"/>
  <c r="QC21" i="21"/>
  <c r="RB12" i="21"/>
  <c r="I13" i="21"/>
  <c r="PZ19" i="21"/>
  <c r="QC12" i="21"/>
  <c r="DC18" i="21"/>
  <c r="L18" i="21"/>
  <c r="M18" i="21" s="1"/>
  <c r="P19" i="21"/>
  <c r="DE19" i="21" s="1"/>
  <c r="P13" i="21"/>
  <c r="Q13" i="21" s="1"/>
  <c r="QZ19" i="21"/>
  <c r="CZ12" i="21"/>
  <c r="P18" i="21"/>
  <c r="Q18" i="21" s="1"/>
  <c r="RD18" i="21"/>
  <c r="QY14" i="27"/>
  <c r="QY16" i="27"/>
  <c r="QY18" i="26"/>
  <c r="QY16" i="26"/>
  <c r="CZ13" i="21"/>
  <c r="QY21" i="21"/>
  <c r="H19" i="21"/>
  <c r="P9" i="21"/>
  <c r="Q9" i="21" s="1"/>
  <c r="RA9" i="21"/>
  <c r="RA12" i="21"/>
  <c r="H13" i="21"/>
  <c r="QZ9" i="21"/>
  <c r="DC13" i="21"/>
  <c r="I12" i="21"/>
  <c r="QZ13" i="21"/>
  <c r="QZ18" i="21"/>
  <c r="RB21" i="21"/>
  <c r="QY18" i="21"/>
  <c r="I21" i="21"/>
  <c r="H12" i="21"/>
  <c r="RA19" i="21"/>
  <c r="N19" i="21"/>
  <c r="RB9" i="21"/>
  <c r="P12" i="21"/>
  <c r="Q12" i="21" s="1"/>
  <c r="DC9" i="21"/>
  <c r="QY13" i="21"/>
  <c r="L9" i="21"/>
  <c r="M9" i="21" s="1"/>
  <c r="RE18" i="21"/>
  <c r="QZ21" i="21"/>
  <c r="H21" i="21"/>
  <c r="RB19" i="21"/>
  <c r="CZ19" i="21"/>
  <c r="H9" i="21"/>
  <c r="RE13" i="21"/>
  <c r="N9" i="21"/>
  <c r="DC12" i="21"/>
  <c r="RA13" i="21"/>
  <c r="H18" i="21"/>
  <c r="RA18" i="21"/>
  <c r="RD19" i="21"/>
  <c r="RD12" i="21"/>
  <c r="N12" i="21"/>
  <c r="I18" i="21"/>
  <c r="L19" i="21"/>
  <c r="I19" i="21"/>
  <c r="L12" i="21"/>
  <c r="RA21" i="21"/>
  <c r="N21" i="21"/>
  <c r="I9" i="21"/>
  <c r="RB13" i="21"/>
  <c r="QC19" i="21"/>
  <c r="L13" i="21"/>
  <c r="RB18" i="21"/>
  <c r="RE19" i="21"/>
  <c r="DC19" i="21"/>
  <c r="QC9" i="21"/>
  <c r="N18" i="21"/>
  <c r="N13" i="21"/>
  <c r="RE9" i="21"/>
  <c r="RE12" i="21"/>
  <c r="QY22" i="19"/>
  <c r="RB22" i="19"/>
  <c r="QC22" i="19"/>
  <c r="RA22" i="19"/>
  <c r="P22" i="19"/>
  <c r="Q22" i="19" s="1"/>
  <c r="DC22" i="19"/>
  <c r="QZ22" i="19"/>
  <c r="RD22" i="19"/>
  <c r="I22" i="19"/>
  <c r="H22" i="19"/>
  <c r="N22" i="19"/>
  <c r="L22" i="19"/>
  <c r="RE22" i="19"/>
  <c r="RB20" i="19"/>
  <c r="QZ20" i="19"/>
  <c r="QY27" i="19"/>
  <c r="QY20" i="19"/>
  <c r="QC20" i="19"/>
  <c r="P20" i="19"/>
  <c r="Q20" i="19" s="1"/>
  <c r="RA20" i="19"/>
  <c r="L20" i="19"/>
  <c r="M20" i="19" s="1"/>
  <c r="RD20" i="19"/>
  <c r="I20" i="19"/>
  <c r="H20" i="19"/>
  <c r="N20" i="19"/>
  <c r="RE20" i="19"/>
  <c r="DC20" i="19"/>
  <c r="QZ27" i="19"/>
  <c r="RB15" i="19"/>
  <c r="QZ15" i="19"/>
  <c r="QY15" i="19"/>
  <c r="QC15" i="19"/>
  <c r="P15" i="19"/>
  <c r="Q15" i="19" s="1"/>
  <c r="DC15" i="19"/>
  <c r="RA15" i="19"/>
  <c r="H15" i="19"/>
  <c r="RD15" i="19"/>
  <c r="I15" i="19"/>
  <c r="N15" i="19"/>
  <c r="L15" i="19"/>
  <c r="RE15" i="19"/>
  <c r="RB27" i="19"/>
  <c r="QC27" i="19"/>
  <c r="P27" i="19"/>
  <c r="Q27" i="19" s="1"/>
  <c r="DC27" i="19"/>
  <c r="RA27" i="19"/>
  <c r="RD27" i="19"/>
  <c r="H27" i="19"/>
  <c r="I27" i="19"/>
  <c r="N27" i="19"/>
  <c r="L27" i="19"/>
  <c r="RE27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6" i="27"/>
  <c r="QZ16" i="27"/>
  <c r="QC16" i="27"/>
  <c r="P16" i="27"/>
  <c r="Q16" i="27" s="1"/>
  <c r="L16" i="27"/>
  <c r="M16" i="27" s="1"/>
  <c r="RA16" i="27"/>
  <c r="RD16" i="27"/>
  <c r="I16" i="27"/>
  <c r="H16" i="27"/>
  <c r="N16" i="27"/>
  <c r="RE16" i="27"/>
  <c r="DC16" i="27"/>
  <c r="RB16" i="26"/>
  <c r="QZ18" i="26"/>
  <c r="QZ16" i="26"/>
  <c r="P16" i="26"/>
  <c r="Q16" i="26" s="1"/>
  <c r="QC16" i="26"/>
  <c r="DC16" i="26"/>
  <c r="RA16" i="26"/>
  <c r="RD16" i="26"/>
  <c r="I16" i="26"/>
  <c r="H16" i="26"/>
  <c r="N16" i="26"/>
  <c r="L16" i="26"/>
  <c r="RE16" i="26"/>
  <c r="RB18" i="26"/>
  <c r="QC18" i="26"/>
  <c r="P18" i="26"/>
  <c r="DE18" i="26" s="1"/>
  <c r="DC18" i="26"/>
  <c r="RA18" i="26"/>
  <c r="N18" i="26"/>
  <c r="DD18" i="26" s="1"/>
  <c r="RD18" i="26"/>
  <c r="H18" i="26"/>
  <c r="I18" i="26"/>
  <c r="L18" i="26"/>
  <c r="M18" i="26" s="1"/>
  <c r="RE18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4" i="19"/>
  <c r="CW4" i="19"/>
  <c r="CX4" i="19"/>
  <c r="CY4" i="19"/>
  <c r="DA4" i="19"/>
  <c r="DB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CV8" i="26"/>
  <c r="CW8" i="26"/>
  <c r="CX8" i="26"/>
  <c r="CY8" i="26"/>
  <c r="DA8" i="26"/>
  <c r="DB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B24" i="21" l="1" a="1"/>
  <c r="B24" i="21" s="1"/>
  <c r="F24" i="21"/>
  <c r="S24" i="21"/>
  <c r="T24" i="21"/>
  <c r="F9" i="4"/>
  <c r="W9" i="4"/>
  <c r="X9" i="4"/>
  <c r="R23" i="21"/>
  <c r="S23" i="21" s="1"/>
  <c r="O19" i="21"/>
  <c r="R25" i="21"/>
  <c r="T25" i="21" s="1"/>
  <c r="R31" i="21"/>
  <c r="S31" i="21" s="1"/>
  <c r="R33" i="21"/>
  <c r="F33" i="21" s="1"/>
  <c r="R34" i="19"/>
  <c r="S34" i="19" s="1"/>
  <c r="B33" i="21" a="1"/>
  <c r="B33" i="21" s="1"/>
  <c r="A31" i="21" a="1"/>
  <c r="A31" i="21" s="1"/>
  <c r="B31" i="21" a="1"/>
  <c r="B31" i="21" s="1"/>
  <c r="B25" i="21" a="1"/>
  <c r="B25" i="21" s="1"/>
  <c r="A23" i="21" a="1"/>
  <c r="A23" i="21" s="1"/>
  <c r="B23" i="21" a="1"/>
  <c r="B23" i="21" s="1"/>
  <c r="R24" i="19"/>
  <c r="F24" i="19" s="1"/>
  <c r="A34" i="19" a="1"/>
  <c r="A34" i="19" s="1"/>
  <c r="B34" i="19" a="1"/>
  <c r="B34" i="19" s="1"/>
  <c r="R32" i="19"/>
  <c r="T32" i="19" s="1"/>
  <c r="B32" i="19" a="1"/>
  <c r="B32" i="19" s="1"/>
  <c r="B24" i="19" a="1"/>
  <c r="B24" i="19" s="1"/>
  <c r="DE16" i="26"/>
  <c r="Q19" i="21"/>
  <c r="DE13" i="21"/>
  <c r="K22" i="19"/>
  <c r="J22" i="19" s="1"/>
  <c r="K20" i="19"/>
  <c r="J20" i="19" s="1"/>
  <c r="A20" i="19" s="1" a="1"/>
  <c r="A20" i="19" s="1"/>
  <c r="PZ8" i="26"/>
  <c r="PZ19" i="26"/>
  <c r="DD19" i="21"/>
  <c r="R19" i="21" s="1"/>
  <c r="K9" i="21"/>
  <c r="J9" i="21" s="1"/>
  <c r="PZ26" i="21"/>
  <c r="RC12" i="21"/>
  <c r="K13" i="21"/>
  <c r="J13" i="21" s="1"/>
  <c r="A13" i="21" s="1" a="1"/>
  <c r="A13" i="21" s="1"/>
  <c r="RC16" i="27"/>
  <c r="K14" i="27"/>
  <c r="J14" i="27" s="1"/>
  <c r="DE9" i="21"/>
  <c r="K12" i="21"/>
  <c r="J12" i="21" s="1"/>
  <c r="K18" i="21"/>
  <c r="J18" i="21" s="1"/>
  <c r="DE21" i="21"/>
  <c r="DE18" i="21"/>
  <c r="RF9" i="21"/>
  <c r="RF19" i="21"/>
  <c r="RC9" i="21"/>
  <c r="K21" i="21"/>
  <c r="J21" i="21" s="1"/>
  <c r="RC19" i="21"/>
  <c r="K19" i="21"/>
  <c r="J19" i="21" s="1"/>
  <c r="RF12" i="21"/>
  <c r="K27" i="19"/>
  <c r="J27" i="19" s="1"/>
  <c r="A27" i="19" s="1" a="1"/>
  <c r="A27" i="19" s="1"/>
  <c r="DE27" i="19"/>
  <c r="K15" i="19"/>
  <c r="J15" i="19" s="1"/>
  <c r="A15" i="19" s="1" a="1"/>
  <c r="A15" i="19" s="1"/>
  <c r="RC14" i="27"/>
  <c r="K16" i="27"/>
  <c r="J16" i="27" s="1"/>
  <c r="RC16" i="26"/>
  <c r="RC18" i="26"/>
  <c r="K16" i="26"/>
  <c r="J16" i="26" s="1"/>
  <c r="K18" i="26"/>
  <c r="J18" i="26" s="1"/>
  <c r="RC18" i="21"/>
  <c r="RC13" i="21"/>
  <c r="RF18" i="21"/>
  <c r="DD9" i="21"/>
  <c r="O9" i="21"/>
  <c r="RF21" i="21"/>
  <c r="DE12" i="21"/>
  <c r="RF13" i="21"/>
  <c r="DD12" i="21"/>
  <c r="O12" i="21"/>
  <c r="RC21" i="21"/>
  <c r="DD21" i="21"/>
  <c r="O21" i="21"/>
  <c r="O13" i="21"/>
  <c r="DD13" i="21"/>
  <c r="M12" i="21"/>
  <c r="M13" i="21"/>
  <c r="O18" i="21"/>
  <c r="DD18" i="21"/>
  <c r="M19" i="21"/>
  <c r="PZ10" i="21"/>
  <c r="PZ6" i="21"/>
  <c r="RC22" i="19"/>
  <c r="DE22" i="19"/>
  <c r="RF22" i="19"/>
  <c r="DE20" i="19"/>
  <c r="RC15" i="19"/>
  <c r="DD22" i="19"/>
  <c r="O22" i="19"/>
  <c r="M22" i="19"/>
  <c r="RC20" i="19"/>
  <c r="RC27" i="19"/>
  <c r="RF20" i="19"/>
  <c r="DD20" i="19"/>
  <c r="O20" i="19"/>
  <c r="RF15" i="19"/>
  <c r="DE15" i="19"/>
  <c r="DD15" i="19"/>
  <c r="O15" i="19"/>
  <c r="M15" i="19"/>
  <c r="PZ11" i="19"/>
  <c r="CZ33" i="19"/>
  <c r="RF27" i="19"/>
  <c r="DD27" i="19"/>
  <c r="O27" i="19"/>
  <c r="M27" i="19"/>
  <c r="PZ33" i="19"/>
  <c r="RF14" i="27"/>
  <c r="DE14" i="27"/>
  <c r="RF16" i="27"/>
  <c r="DE16" i="27"/>
  <c r="DD14" i="27"/>
  <c r="O14" i="27"/>
  <c r="M14" i="27"/>
  <c r="DD16" i="27"/>
  <c r="O16" i="27"/>
  <c r="RF16" i="26"/>
  <c r="R18" i="26"/>
  <c r="RF18" i="26"/>
  <c r="DD16" i="26"/>
  <c r="O16" i="26"/>
  <c r="M16" i="26"/>
  <c r="Q18" i="26"/>
  <c r="O18" i="26"/>
  <c r="CW13" i="4"/>
  <c r="DA13" i="4" s="1"/>
  <c r="CZ26" i="21"/>
  <c r="CZ6" i="21"/>
  <c r="CZ10" i="21"/>
  <c r="QY6" i="21"/>
  <c r="QY26" i="21"/>
  <c r="QY11" i="26"/>
  <c r="CZ16" i="19"/>
  <c r="CZ11" i="19"/>
  <c r="TN13" i="4"/>
  <c r="PZ16" i="19"/>
  <c r="QY33" i="19"/>
  <c r="CZ10" i="19"/>
  <c r="PZ18" i="27"/>
  <c r="CZ19" i="26"/>
  <c r="PZ10" i="19"/>
  <c r="CZ4" i="19"/>
  <c r="PZ4" i="19"/>
  <c r="QY16" i="19"/>
  <c r="RD33" i="19"/>
  <c r="PZ6" i="27"/>
  <c r="CZ6" i="27"/>
  <c r="CZ18" i="27"/>
  <c r="RB11" i="26"/>
  <c r="PZ11" i="26"/>
  <c r="CZ8" i="26"/>
  <c r="CZ11" i="26"/>
  <c r="QY8" i="26"/>
  <c r="RD11" i="26"/>
  <c r="SN8" i="22"/>
  <c r="SU8" i="22" s="1"/>
  <c r="TQ8" i="22"/>
  <c r="CW8" i="22"/>
  <c r="DA8" i="22" s="1"/>
  <c r="TN6" i="4"/>
  <c r="SN6" i="4"/>
  <c r="SU6" i="4" s="1"/>
  <c r="SN13" i="4"/>
  <c r="SU13" i="4" s="1"/>
  <c r="TQ13" i="4"/>
  <c r="CW6" i="4"/>
  <c r="DA6" i="4" s="1"/>
  <c r="QZ26" i="21"/>
  <c r="RD26" i="21"/>
  <c r="RB26" i="21"/>
  <c r="RB33" i="19"/>
  <c r="QY11" i="19"/>
  <c r="QZ6" i="27"/>
  <c r="RB18" i="27"/>
  <c r="QY18" i="27"/>
  <c r="QZ18" i="27"/>
  <c r="QY6" i="27"/>
  <c r="QY19" i="26"/>
  <c r="QZ11" i="26"/>
  <c r="TQ6" i="4"/>
  <c r="QC26" i="21"/>
  <c r="P26" i="21"/>
  <c r="Q26" i="21" s="1"/>
  <c r="DC26" i="21"/>
  <c r="RA26" i="21"/>
  <c r="I26" i="21"/>
  <c r="H26" i="21"/>
  <c r="N26" i="21"/>
  <c r="L26" i="21"/>
  <c r="RE26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1" i="19"/>
  <c r="QZ16" i="19"/>
  <c r="QY10" i="19"/>
  <c r="RB11" i="19"/>
  <c r="QC11" i="19"/>
  <c r="P11" i="19"/>
  <c r="Q11" i="19" s="1"/>
  <c r="DC11" i="19"/>
  <c r="RA11" i="19"/>
  <c r="RD11" i="19"/>
  <c r="I11" i="19"/>
  <c r="H11" i="19"/>
  <c r="N11" i="19"/>
  <c r="L11" i="19"/>
  <c r="RE11" i="19"/>
  <c r="QZ10" i="19"/>
  <c r="RB16" i="19"/>
  <c r="QY4" i="19"/>
  <c r="QC16" i="19"/>
  <c r="P16" i="19"/>
  <c r="Q16" i="19" s="1"/>
  <c r="DC16" i="19"/>
  <c r="RA16" i="19"/>
  <c r="RD16" i="19"/>
  <c r="I16" i="19"/>
  <c r="H16" i="19"/>
  <c r="N16" i="19"/>
  <c r="L16" i="19"/>
  <c r="RE16" i="19"/>
  <c r="QZ4" i="19"/>
  <c r="RB10" i="19"/>
  <c r="QC10" i="19"/>
  <c r="DC10" i="19"/>
  <c r="P10" i="19"/>
  <c r="Q10" i="19" s="1"/>
  <c r="RA10" i="19"/>
  <c r="RD10" i="19"/>
  <c r="I10" i="19"/>
  <c r="H10" i="19"/>
  <c r="N10" i="19"/>
  <c r="L10" i="19"/>
  <c r="RE10" i="19"/>
  <c r="RB4" i="19"/>
  <c r="QC4" i="19"/>
  <c r="P4" i="19"/>
  <c r="Q4" i="19" s="1"/>
  <c r="DC4" i="19"/>
  <c r="RA4" i="19"/>
  <c r="RD4" i="19"/>
  <c r="I4" i="19"/>
  <c r="H4" i="19"/>
  <c r="N4" i="19"/>
  <c r="L4" i="19"/>
  <c r="RE4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1" i="26"/>
  <c r="DC11" i="26"/>
  <c r="RA11" i="26"/>
  <c r="P11" i="26"/>
  <c r="DE11" i="26" s="1"/>
  <c r="I11" i="26"/>
  <c r="H11" i="26"/>
  <c r="N11" i="26"/>
  <c r="L11" i="26"/>
  <c r="RE11" i="26"/>
  <c r="RB19" i="26"/>
  <c r="QZ8" i="26"/>
  <c r="QZ19" i="26"/>
  <c r="QC19" i="26"/>
  <c r="P19" i="26"/>
  <c r="Q19" i="26" s="1"/>
  <c r="RA19" i="26"/>
  <c r="L19" i="26"/>
  <c r="M19" i="26" s="1"/>
  <c r="RD19" i="26"/>
  <c r="I19" i="26"/>
  <c r="H19" i="26"/>
  <c r="N19" i="26"/>
  <c r="RE19" i="26"/>
  <c r="DC19" i="26"/>
  <c r="RB8" i="26"/>
  <c r="QC8" i="26"/>
  <c r="P8" i="26"/>
  <c r="Q8" i="26" s="1"/>
  <c r="DC8" i="26"/>
  <c r="RA8" i="26"/>
  <c r="RD8" i="26"/>
  <c r="I8" i="26"/>
  <c r="H8" i="26"/>
  <c r="N8" i="26"/>
  <c r="L8" i="26"/>
  <c r="RE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3" i="4"/>
  <c r="O13" i="4" s="1"/>
  <c r="TU13" i="4"/>
  <c r="R13" i="4"/>
  <c r="S13" i="4" s="1"/>
  <c r="H13" i="4"/>
  <c r="K13" i="4"/>
  <c r="T13" i="4"/>
  <c r="U13" i="4" s="1"/>
  <c r="P13" i="4"/>
  <c r="L13" i="4"/>
  <c r="I13" i="4"/>
  <c r="N6" i="4"/>
  <c r="O6" i="4" s="1"/>
  <c r="TU6" i="4"/>
  <c r="R6" i="4"/>
  <c r="S6" i="4" s="1"/>
  <c r="I6" i="4"/>
  <c r="H6" i="4"/>
  <c r="T6" i="4"/>
  <c r="U6" i="4" s="1"/>
  <c r="P6" i="4"/>
  <c r="K6" i="4"/>
  <c r="L6" i="4"/>
  <c r="T23" i="21" l="1"/>
  <c r="F23" i="21"/>
  <c r="F31" i="21"/>
  <c r="S25" i="21"/>
  <c r="F25" i="21"/>
  <c r="T31" i="21"/>
  <c r="T34" i="19"/>
  <c r="F34" i="19"/>
  <c r="F32" i="19"/>
  <c r="T33" i="21"/>
  <c r="S33" i="21"/>
  <c r="S32" i="19"/>
  <c r="S24" i="19"/>
  <c r="T24" i="19"/>
  <c r="T19" i="21"/>
  <c r="S19" i="21"/>
  <c r="S18" i="26"/>
  <c r="T18" i="26"/>
  <c r="R16" i="26"/>
  <c r="F16" i="26" s="1"/>
  <c r="R9" i="21"/>
  <c r="R12" i="21"/>
  <c r="R18" i="21"/>
  <c r="R21" i="21"/>
  <c r="A19" i="21" a="1"/>
  <c r="A19" i="21" s="1"/>
  <c r="B19" i="21" a="1"/>
  <c r="B19" i="21" s="1"/>
  <c r="F19" i="21"/>
  <c r="R14" i="27"/>
  <c r="K26" i="21"/>
  <c r="J26" i="21" s="1"/>
  <c r="B26" i="21" s="1" a="1"/>
  <c r="B26" i="21" s="1"/>
  <c r="B12" i="21" a="1"/>
  <c r="B12" i="21" s="1"/>
  <c r="A12" i="21" a="1"/>
  <c r="A12" i="21" s="1"/>
  <c r="B13" i="21" a="1"/>
  <c r="B13" i="21" s="1"/>
  <c r="R13" i="21"/>
  <c r="B21" i="21" a="1"/>
  <c r="B21" i="21" s="1"/>
  <c r="A21" i="21" a="1"/>
  <c r="A21" i="21" s="1"/>
  <c r="A18" i="21" a="1"/>
  <c r="A18" i="21" s="1"/>
  <c r="B18" i="21" a="1"/>
  <c r="B18" i="21" s="1"/>
  <c r="K6" i="21"/>
  <c r="J6" i="21" s="1"/>
  <c r="R27" i="19"/>
  <c r="R22" i="19"/>
  <c r="A22" i="19" a="1"/>
  <c r="A22" i="19" s="1"/>
  <c r="B22" i="19" a="1"/>
  <c r="B22" i="19" s="1"/>
  <c r="B20" i="19" a="1"/>
  <c r="B20" i="19" s="1"/>
  <c r="R20" i="19"/>
  <c r="R15" i="19"/>
  <c r="B15" i="19" a="1"/>
  <c r="B15" i="19" s="1"/>
  <c r="B27" i="19" a="1"/>
  <c r="B27" i="19" s="1"/>
  <c r="R16" i="27"/>
  <c r="A14" i="27" a="1"/>
  <c r="A14" i="27" s="1"/>
  <c r="B14" i="27" a="1"/>
  <c r="B14" i="27" s="1"/>
  <c r="A16" i="27" a="1"/>
  <c r="A16" i="27" s="1"/>
  <c r="B16" i="27" a="1"/>
  <c r="B16" i="27" s="1"/>
  <c r="F18" i="26"/>
  <c r="K10" i="21"/>
  <c r="J10" i="21" s="1"/>
  <c r="Q10" i="21"/>
  <c r="TR13" i="4"/>
  <c r="TV13" i="4" s="1"/>
  <c r="RC26" i="21"/>
  <c r="K11" i="19"/>
  <c r="J11" i="19" s="1"/>
  <c r="RC6" i="27"/>
  <c r="K18" i="27"/>
  <c r="J18" i="27" s="1"/>
  <c r="TR6" i="4"/>
  <c r="TV6" i="4" s="1"/>
  <c r="K16" i="19"/>
  <c r="J16" i="19" s="1"/>
  <c r="RC10" i="19"/>
  <c r="K33" i="19"/>
  <c r="J33" i="19" s="1"/>
  <c r="RC18" i="27"/>
  <c r="K6" i="27"/>
  <c r="J6" i="27" s="1"/>
  <c r="K11" i="26"/>
  <c r="J11" i="26" s="1"/>
  <c r="DE19" i="26"/>
  <c r="Q11" i="26"/>
  <c r="TR8" i="22"/>
  <c r="TV8" i="22" s="1"/>
  <c r="DE26" i="21"/>
  <c r="RF10" i="21"/>
  <c r="RC33" i="19"/>
  <c r="RC11" i="19"/>
  <c r="DE33" i="19"/>
  <c r="RF33" i="19"/>
  <c r="RC16" i="19"/>
  <c r="DE18" i="27"/>
  <c r="RC11" i="26"/>
  <c r="RF11" i="26"/>
  <c r="K19" i="26"/>
  <c r="J19" i="26" s="1"/>
  <c r="RF26" i="21"/>
  <c r="DD26" i="21"/>
  <c r="O26" i="21"/>
  <c r="M26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6" i="19"/>
  <c r="DE10" i="19"/>
  <c r="DE11" i="19"/>
  <c r="RF11" i="19"/>
  <c r="DD11" i="19"/>
  <c r="O11" i="19"/>
  <c r="M11" i="19"/>
  <c r="RC4" i="19"/>
  <c r="RF16" i="19"/>
  <c r="K10" i="19"/>
  <c r="J10" i="19" s="1"/>
  <c r="DD16" i="19"/>
  <c r="O16" i="19"/>
  <c r="M16" i="19"/>
  <c r="K4" i="19"/>
  <c r="J4" i="19" s="1"/>
  <c r="RF10" i="19"/>
  <c r="DD10" i="19"/>
  <c r="O10" i="19"/>
  <c r="M10" i="19"/>
  <c r="DE4" i="19"/>
  <c r="RF4" i="19"/>
  <c r="DD4" i="19"/>
  <c r="O4" i="19"/>
  <c r="M4" i="19"/>
  <c r="RF18" i="27"/>
  <c r="DD18" i="27"/>
  <c r="O18" i="27"/>
  <c r="M18" i="27"/>
  <c r="DE6" i="27"/>
  <c r="RF6" i="27"/>
  <c r="DD6" i="27"/>
  <c r="O6" i="27"/>
  <c r="M6" i="27"/>
  <c r="DD11" i="26"/>
  <c r="O11" i="26"/>
  <c r="M11" i="26"/>
  <c r="RC19" i="26"/>
  <c r="RC8" i="26"/>
  <c r="RF19" i="26"/>
  <c r="DD19" i="26"/>
  <c r="O19" i="26"/>
  <c r="RF8" i="26"/>
  <c r="DE8" i="26"/>
  <c r="DD8" i="26"/>
  <c r="O8" i="26"/>
  <c r="M8" i="26"/>
  <c r="K8" i="26"/>
  <c r="J8" i="26" s="1"/>
  <c r="J8" i="22"/>
  <c r="B8" i="22" s="1" a="1"/>
  <c r="B8" i="22" s="1"/>
  <c r="M8" i="22"/>
  <c r="Q8" i="22"/>
  <c r="DC8" i="22"/>
  <c r="DB8" i="22"/>
  <c r="J13" i="4"/>
  <c r="A13" i="4" s="1" a="1"/>
  <c r="A13" i="4" s="1"/>
  <c r="M13" i="4"/>
  <c r="Q13" i="4"/>
  <c r="DC13" i="4"/>
  <c r="DB13" i="4"/>
  <c r="M6" i="4"/>
  <c r="J6" i="4"/>
  <c r="Q6" i="4"/>
  <c r="DC6" i="4"/>
  <c r="DB6" i="4"/>
  <c r="T9" i="21" l="1"/>
  <c r="S9" i="21"/>
  <c r="F13" i="21"/>
  <c r="S13" i="21"/>
  <c r="T13" i="21"/>
  <c r="S18" i="21"/>
  <c r="T18" i="21"/>
  <c r="S21" i="21"/>
  <c r="T21" i="21"/>
  <c r="S12" i="21"/>
  <c r="T12" i="21"/>
  <c r="F21" i="21"/>
  <c r="T10" i="21"/>
  <c r="S10" i="21"/>
  <c r="F9" i="21"/>
  <c r="F18" i="21"/>
  <c r="T22" i="19"/>
  <c r="S22" i="19"/>
  <c r="S27" i="19"/>
  <c r="T27" i="19"/>
  <c r="F15" i="19"/>
  <c r="S15" i="19"/>
  <c r="T15" i="19"/>
  <c r="S20" i="19"/>
  <c r="T20" i="19"/>
  <c r="S14" i="27"/>
  <c r="T14" i="27"/>
  <c r="F14" i="27"/>
  <c r="T16" i="27"/>
  <c r="S16" i="27"/>
  <c r="S16" i="26"/>
  <c r="T16" i="26"/>
  <c r="F12" i="21"/>
  <c r="F22" i="19"/>
  <c r="F27" i="19"/>
  <c r="F16" i="27"/>
  <c r="F20" i="19"/>
  <c r="A26" i="21" a="1"/>
  <c r="A26" i="21" s="1"/>
  <c r="R26" i="21"/>
  <c r="R33" i="19"/>
  <c r="R18" i="27"/>
  <c r="R11" i="26"/>
  <c r="R8" i="26"/>
  <c r="R6" i="21"/>
  <c r="R16" i="19"/>
  <c r="R6" i="27"/>
  <c r="V8" i="22"/>
  <c r="X8" i="22" s="1"/>
  <c r="V6" i="4"/>
  <c r="W6" i="4" s="1"/>
  <c r="F10" i="21"/>
  <c r="R11" i="19"/>
  <c r="R10" i="19"/>
  <c r="R4" i="19"/>
  <c r="R19" i="26"/>
  <c r="A8" i="22" a="1"/>
  <c r="A8" i="22" s="1"/>
  <c r="V13" i="4"/>
  <c r="X13" i="4" s="1"/>
  <c r="B13" i="4" a="1"/>
  <c r="B13" i="4" s="1"/>
  <c r="W13" i="4" l="1"/>
  <c r="T26" i="21"/>
  <c r="S26" i="21"/>
  <c r="F6" i="21"/>
  <c r="S6" i="21"/>
  <c r="T6" i="21"/>
  <c r="F4" i="19"/>
  <c r="S4" i="19"/>
  <c r="T4" i="19"/>
  <c r="S33" i="19"/>
  <c r="T33" i="19"/>
  <c r="S10" i="19"/>
  <c r="T10" i="19"/>
  <c r="S11" i="19"/>
  <c r="T11" i="19"/>
  <c r="T16" i="19"/>
  <c r="S16" i="19"/>
  <c r="S6" i="27"/>
  <c r="T6" i="27"/>
  <c r="S18" i="27"/>
  <c r="T18" i="27"/>
  <c r="T8" i="26"/>
  <c r="S8" i="26"/>
  <c r="S11" i="26"/>
  <c r="T11" i="26"/>
  <c r="S19" i="26"/>
  <c r="T19" i="26"/>
  <c r="F13" i="4"/>
  <c r="F18" i="27"/>
  <c r="F33" i="19"/>
  <c r="F11" i="26"/>
  <c r="F6" i="4"/>
  <c r="F26" i="21"/>
  <c r="F8" i="22"/>
  <c r="F16" i="19"/>
  <c r="F11" i="19"/>
  <c r="F8" i="26"/>
  <c r="W8" i="22"/>
  <c r="F6" i="27"/>
  <c r="X6" i="4"/>
  <c r="F19" i="26"/>
  <c r="F10" i="19"/>
  <c r="CV10" i="27" l="1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P10" i="27" l="1"/>
  <c r="Q10" i="27" s="1"/>
  <c r="P16" i="21"/>
  <c r="Q16" i="21" s="1"/>
  <c r="DC10" i="27"/>
  <c r="PZ10" i="27"/>
  <c r="RD10" i="27"/>
  <c r="QY10" i="27"/>
  <c r="QC10" i="27"/>
  <c r="RB10" i="27"/>
  <c r="CZ10" i="27"/>
  <c r="RA10" i="27"/>
  <c r="RE10" i="27"/>
  <c r="QZ10" i="27"/>
  <c r="H10" i="27"/>
  <c r="N10" i="27"/>
  <c r="I10" i="27"/>
  <c r="L10" i="27"/>
  <c r="PZ16" i="21"/>
  <c r="QC16" i="21"/>
  <c r="RD16" i="21"/>
  <c r="RB16" i="21"/>
  <c r="CZ16" i="21"/>
  <c r="QZ16" i="21"/>
  <c r="QY16" i="21"/>
  <c r="RA16" i="21"/>
  <c r="RE16" i="21"/>
  <c r="I16" i="21"/>
  <c r="H16" i="21"/>
  <c r="DC16" i="21"/>
  <c r="N16" i="21"/>
  <c r="L16" i="21"/>
  <c r="PZ29" i="21"/>
  <c r="QC29" i="21"/>
  <c r="RD28" i="21"/>
  <c r="N30" i="21"/>
  <c r="QY29" i="21"/>
  <c r="RD23" i="19"/>
  <c r="QY23" i="19"/>
  <c r="PZ23" i="19"/>
  <c r="P30" i="19"/>
  <c r="Q30" i="19" s="1"/>
  <c r="QY28" i="21"/>
  <c r="PZ28" i="21"/>
  <c r="QC30" i="21"/>
  <c r="PZ15" i="21"/>
  <c r="RD29" i="21"/>
  <c r="DC30" i="21"/>
  <c r="CZ29" i="21"/>
  <c r="RB29" i="21"/>
  <c r="RE29" i="21"/>
  <c r="P29" i="21"/>
  <c r="Q29" i="21" s="1"/>
  <c r="RA29" i="21"/>
  <c r="QZ29" i="21"/>
  <c r="I29" i="21"/>
  <c r="DC29" i="21"/>
  <c r="N29" i="21"/>
  <c r="L29" i="21"/>
  <c r="H29" i="21"/>
  <c r="P30" i="21"/>
  <c r="Q30" i="21" s="1"/>
  <c r="QY30" i="21"/>
  <c r="PZ30" i="21"/>
  <c r="DC28" i="21"/>
  <c r="P28" i="21"/>
  <c r="Q28" i="21" s="1"/>
  <c r="CZ30" i="21"/>
  <c r="RD30" i="21"/>
  <c r="RB30" i="21"/>
  <c r="RA30" i="21"/>
  <c r="QZ30" i="21"/>
  <c r="RE30" i="21"/>
  <c r="H30" i="21"/>
  <c r="I30" i="21"/>
  <c r="L30" i="21"/>
  <c r="CZ28" i="21"/>
  <c r="N28" i="21"/>
  <c r="RA28" i="21"/>
  <c r="QZ28" i="21"/>
  <c r="RE28" i="21"/>
  <c r="H28" i="21"/>
  <c r="L28" i="21"/>
  <c r="M28" i="21" s="1"/>
  <c r="RB28" i="21"/>
  <c r="QC28" i="21"/>
  <c r="I28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DC30" i="19"/>
  <c r="DC23" i="19"/>
  <c r="RA30" i="19"/>
  <c r="QY30" i="19"/>
  <c r="PZ30" i="19"/>
  <c r="CZ30" i="19"/>
  <c r="RD30" i="19"/>
  <c r="N30" i="19"/>
  <c r="QZ30" i="19"/>
  <c r="L30" i="19"/>
  <c r="M30" i="19" s="1"/>
  <c r="H30" i="19"/>
  <c r="RB30" i="19"/>
  <c r="QC30" i="19"/>
  <c r="I30" i="19"/>
  <c r="RE30" i="19"/>
  <c r="P23" i="19"/>
  <c r="Q23" i="19" s="1"/>
  <c r="QC23" i="19"/>
  <c r="CZ23" i="19"/>
  <c r="H23" i="19"/>
  <c r="RB23" i="19"/>
  <c r="RA23" i="19"/>
  <c r="QZ23" i="19"/>
  <c r="RE23" i="19"/>
  <c r="N23" i="19"/>
  <c r="I23" i="19"/>
  <c r="L23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O23" i="19" l="1"/>
  <c r="O10" i="27"/>
  <c r="O28" i="21"/>
  <c r="O29" i="21"/>
  <c r="O30" i="19"/>
  <c r="DE10" i="27"/>
  <c r="DE16" i="21"/>
  <c r="K10" i="27"/>
  <c r="J10" i="27" s="1"/>
  <c r="RC10" i="27"/>
  <c r="RF10" i="27"/>
  <c r="DD10" i="27"/>
  <c r="M10" i="27"/>
  <c r="DD28" i="21"/>
  <c r="O15" i="21"/>
  <c r="RC16" i="21"/>
  <c r="O30" i="21"/>
  <c r="K16" i="21"/>
  <c r="J16" i="21" s="1"/>
  <c r="RF16" i="21"/>
  <c r="M16" i="21"/>
  <c r="O16" i="21"/>
  <c r="DD16" i="21"/>
  <c r="RC29" i="21"/>
  <c r="DD30" i="21"/>
  <c r="DE30" i="19"/>
  <c r="DE30" i="21"/>
  <c r="DE29" i="21"/>
  <c r="K29" i="21"/>
  <c r="J29" i="21" s="1"/>
  <c r="A29" i="21" s="1" a="1"/>
  <c r="A29" i="21" s="1"/>
  <c r="RC23" i="19"/>
  <c r="RF28" i="21"/>
  <c r="RC30" i="21"/>
  <c r="RC30" i="19"/>
  <c r="RF30" i="19"/>
  <c r="DE28" i="21"/>
  <c r="RC15" i="21"/>
  <c r="RF29" i="21"/>
  <c r="M29" i="21"/>
  <c r="DD29" i="21"/>
  <c r="K30" i="21"/>
  <c r="J30" i="21" s="1"/>
  <c r="RF30" i="21"/>
  <c r="M30" i="21"/>
  <c r="K28" i="21"/>
  <c r="J28" i="21" s="1"/>
  <c r="A28" i="21" s="1" a="1"/>
  <c r="A28" i="21" s="1"/>
  <c r="K15" i="21"/>
  <c r="J15" i="21" s="1"/>
  <c r="A15" i="21" s="1" a="1"/>
  <c r="A15" i="21" s="1"/>
  <c r="RC28" i="21"/>
  <c r="RF15" i="21"/>
  <c r="DE15" i="21"/>
  <c r="M15" i="21"/>
  <c r="DD15" i="21"/>
  <c r="DD30" i="19"/>
  <c r="K30" i="19"/>
  <c r="J30" i="19" s="1"/>
  <c r="A30" i="19" s="1" a="1"/>
  <c r="A30" i="19" s="1"/>
  <c r="DE23" i="19"/>
  <c r="DD23" i="19"/>
  <c r="RF23" i="19"/>
  <c r="K23" i="19"/>
  <c r="J23" i="19" s="1"/>
  <c r="M23" i="19"/>
  <c r="TR8" i="4"/>
  <c r="TV8" i="4" s="1"/>
  <c r="DC8" i="4"/>
  <c r="DB8" i="4"/>
  <c r="O8" i="4"/>
  <c r="J8" i="4"/>
  <c r="PZ14" i="21"/>
  <c r="PZ22" i="21"/>
  <c r="QC17" i="19"/>
  <c r="RD17" i="19"/>
  <c r="QY17" i="19"/>
  <c r="PZ7" i="27"/>
  <c r="QC11" i="27"/>
  <c r="SN25" i="4"/>
  <c r="SU25" i="4" s="1"/>
  <c r="PZ32" i="21"/>
  <c r="RD14" i="21"/>
  <c r="P17" i="19"/>
  <c r="Q17" i="19" s="1"/>
  <c r="P15" i="27"/>
  <c r="Q15" i="27" s="1"/>
  <c r="QC15" i="27"/>
  <c r="QC7" i="27"/>
  <c r="PZ13" i="26"/>
  <c r="RD15" i="26"/>
  <c r="RD14" i="26"/>
  <c r="RB14" i="26"/>
  <c r="DC17" i="26"/>
  <c r="SN23" i="4"/>
  <c r="SU23" i="4" s="1"/>
  <c r="SN16" i="4"/>
  <c r="SU16" i="4" s="1"/>
  <c r="RA20" i="21"/>
  <c r="PZ20" i="21"/>
  <c r="P20" i="21"/>
  <c r="DE20" i="21" s="1"/>
  <c r="RA32" i="21"/>
  <c r="QC22" i="21"/>
  <c r="RD22" i="21"/>
  <c r="QY22" i="21"/>
  <c r="RA14" i="21"/>
  <c r="RD15" i="27"/>
  <c r="QY15" i="27"/>
  <c r="RA11" i="27"/>
  <c r="PZ15" i="27"/>
  <c r="RB11" i="27"/>
  <c r="N7" i="27"/>
  <c r="QZ11" i="27"/>
  <c r="RD11" i="27"/>
  <c r="QZ7" i="27"/>
  <c r="I11" i="27"/>
  <c r="PZ11" i="27"/>
  <c r="CZ15" i="27"/>
  <c r="RA14" i="26"/>
  <c r="CZ14" i="26"/>
  <c r="RA15" i="26"/>
  <c r="P17" i="26"/>
  <c r="DE17" i="26" s="1"/>
  <c r="QC13" i="26"/>
  <c r="DC13" i="26"/>
  <c r="RD17" i="26"/>
  <c r="TQ12" i="4"/>
  <c r="TQ25" i="4"/>
  <c r="CW12" i="4"/>
  <c r="DA12" i="4" s="1"/>
  <c r="TQ16" i="4"/>
  <c r="TU25" i="4"/>
  <c r="I25" i="4"/>
  <c r="SN12" i="4"/>
  <c r="SU12" i="4" s="1"/>
  <c r="N16" i="4"/>
  <c r="O16" i="4" s="1"/>
  <c r="CZ14" i="21"/>
  <c r="P14" i="21"/>
  <c r="Q14" i="21" s="1"/>
  <c r="P17" i="21"/>
  <c r="Q17" i="21" s="1"/>
  <c r="DC17" i="21"/>
  <c r="RD17" i="21"/>
  <c r="QY17" i="21"/>
  <c r="P22" i="21"/>
  <c r="Q22" i="21" s="1"/>
  <c r="QZ14" i="21"/>
  <c r="RB20" i="21"/>
  <c r="QY14" i="21"/>
  <c r="CZ20" i="21"/>
  <c r="RB22" i="21"/>
  <c r="RE14" i="21"/>
  <c r="QY32" i="21"/>
  <c r="RA22" i="21"/>
  <c r="H14" i="21"/>
  <c r="RB14" i="21"/>
  <c r="QC14" i="21"/>
  <c r="I14" i="21"/>
  <c r="DC14" i="21"/>
  <c r="N14" i="21"/>
  <c r="L14" i="21"/>
  <c r="I32" i="21"/>
  <c r="QZ22" i="21"/>
  <c r="RE32" i="21"/>
  <c r="RD32" i="21"/>
  <c r="QZ20" i="21"/>
  <c r="QC20" i="21"/>
  <c r="RE22" i="21"/>
  <c r="RA17" i="21"/>
  <c r="CZ22" i="21"/>
  <c r="RE17" i="21"/>
  <c r="CZ17" i="21"/>
  <c r="H20" i="21"/>
  <c r="RB32" i="21"/>
  <c r="QC32" i="21"/>
  <c r="CZ32" i="21"/>
  <c r="P32" i="21"/>
  <c r="DE32" i="21" s="1"/>
  <c r="PZ17" i="21"/>
  <c r="L17" i="21"/>
  <c r="M17" i="21" s="1"/>
  <c r="RD20" i="21"/>
  <c r="QY20" i="21"/>
  <c r="I20" i="21"/>
  <c r="H22" i="21"/>
  <c r="QZ32" i="21"/>
  <c r="H17" i="21"/>
  <c r="RE20" i="21"/>
  <c r="I22" i="21"/>
  <c r="DC32" i="21"/>
  <c r="N32" i="21"/>
  <c r="RB17" i="21"/>
  <c r="QC17" i="21"/>
  <c r="I17" i="21"/>
  <c r="DC20" i="21"/>
  <c r="N20" i="21"/>
  <c r="L32" i="21"/>
  <c r="QZ17" i="21"/>
  <c r="DC22" i="21"/>
  <c r="N22" i="21"/>
  <c r="N17" i="21"/>
  <c r="L20" i="21"/>
  <c r="H32" i="21"/>
  <c r="L22" i="21"/>
  <c r="CZ17" i="19"/>
  <c r="RB17" i="19"/>
  <c r="RE17" i="19"/>
  <c r="PZ17" i="19"/>
  <c r="RA17" i="19"/>
  <c r="QZ17" i="19"/>
  <c r="I17" i="19"/>
  <c r="H17" i="19"/>
  <c r="DC17" i="19"/>
  <c r="N17" i="19"/>
  <c r="L17" i="19"/>
  <c r="H7" i="27"/>
  <c r="RE15" i="27"/>
  <c r="CZ7" i="27"/>
  <c r="I7" i="27"/>
  <c r="RB15" i="27"/>
  <c r="DC7" i="27"/>
  <c r="QY11" i="27"/>
  <c r="RD7" i="27"/>
  <c r="RB7" i="27"/>
  <c r="QZ15" i="27"/>
  <c r="RE7" i="27"/>
  <c r="CZ11" i="27"/>
  <c r="P11" i="27"/>
  <c r="DE11" i="27" s="1"/>
  <c r="RA7" i="27"/>
  <c r="RA15" i="27"/>
  <c r="I15" i="27"/>
  <c r="H11" i="27"/>
  <c r="QY7" i="27"/>
  <c r="H15" i="27"/>
  <c r="DC11" i="27"/>
  <c r="N11" i="27"/>
  <c r="L7" i="27"/>
  <c r="DC15" i="27"/>
  <c r="N15" i="27"/>
  <c r="RE11" i="27"/>
  <c r="L11" i="27"/>
  <c r="P7" i="27"/>
  <c r="L15" i="27"/>
  <c r="QY14" i="26"/>
  <c r="CZ17" i="26"/>
  <c r="N17" i="26"/>
  <c r="RE14" i="26"/>
  <c r="P14" i="26"/>
  <c r="DE14" i="26" s="1"/>
  <c r="P15" i="26"/>
  <c r="Q15" i="26" s="1"/>
  <c r="QY13" i="26"/>
  <c r="QZ15" i="26"/>
  <c r="N15" i="26"/>
  <c r="RE17" i="26"/>
  <c r="RB17" i="26"/>
  <c r="PZ14" i="26"/>
  <c r="RE15" i="26"/>
  <c r="H17" i="26"/>
  <c r="P13" i="26"/>
  <c r="Q13" i="26" s="1"/>
  <c r="QZ14" i="26"/>
  <c r="PZ15" i="26"/>
  <c r="I17" i="26"/>
  <c r="L17" i="26"/>
  <c r="M17" i="26" s="1"/>
  <c r="DC15" i="26"/>
  <c r="RB13" i="26"/>
  <c r="RD13" i="26"/>
  <c r="QY15" i="26"/>
  <c r="RE13" i="26"/>
  <c r="QZ13" i="26"/>
  <c r="QC17" i="26"/>
  <c r="RA13" i="26"/>
  <c r="H13" i="26"/>
  <c r="RA17" i="26"/>
  <c r="QZ17" i="26"/>
  <c r="CZ13" i="26"/>
  <c r="N13" i="26"/>
  <c r="QC14" i="26"/>
  <c r="I14" i="26"/>
  <c r="L15" i="26"/>
  <c r="H14" i="26"/>
  <c r="CZ15" i="26"/>
  <c r="QY17" i="26"/>
  <c r="PZ17" i="26"/>
  <c r="I13" i="26"/>
  <c r="DC14" i="26"/>
  <c r="N14" i="26"/>
  <c r="RB15" i="26"/>
  <c r="QC15" i="26"/>
  <c r="I15" i="26"/>
  <c r="H15" i="26"/>
  <c r="L14" i="26"/>
  <c r="L13" i="26"/>
  <c r="TU18" i="4"/>
  <c r="R25" i="4"/>
  <c r="S25" i="4" s="1"/>
  <c r="L12" i="4"/>
  <c r="M12" i="4" s="1"/>
  <c r="TU16" i="4"/>
  <c r="R12" i="4"/>
  <c r="S12" i="4" s="1"/>
  <c r="CW18" i="4"/>
  <c r="DA18" i="4" s="1"/>
  <c r="T16" i="4"/>
  <c r="U16" i="4" s="1"/>
  <c r="TU23" i="4"/>
  <c r="R23" i="4"/>
  <c r="S23" i="4" s="1"/>
  <c r="TN18" i="4"/>
  <c r="CW16" i="4"/>
  <c r="DA16" i="4" s="1"/>
  <c r="I12" i="4"/>
  <c r="P12" i="4"/>
  <c r="Q12" i="4" s="1"/>
  <c r="I18" i="4"/>
  <c r="TQ18" i="4"/>
  <c r="TU12" i="4"/>
  <c r="I23" i="4"/>
  <c r="TQ23" i="4"/>
  <c r="L16" i="4"/>
  <c r="M16" i="4" s="1"/>
  <c r="TN12" i="4"/>
  <c r="CW25" i="4"/>
  <c r="DA25" i="4" s="1"/>
  <c r="TN23" i="4"/>
  <c r="CW23" i="4"/>
  <c r="DA23" i="4" s="1"/>
  <c r="H23" i="4"/>
  <c r="N12" i="4"/>
  <c r="O12" i="4" s="1"/>
  <c r="T18" i="4"/>
  <c r="U18" i="4" s="1"/>
  <c r="T25" i="4"/>
  <c r="U25" i="4" s="1"/>
  <c r="H16" i="4"/>
  <c r="K25" i="4"/>
  <c r="SN18" i="4"/>
  <c r="SU18" i="4" s="1"/>
  <c r="H18" i="4"/>
  <c r="H25" i="4"/>
  <c r="K18" i="4"/>
  <c r="L23" i="4"/>
  <c r="R18" i="4"/>
  <c r="S18" i="4" s="1"/>
  <c r="TN16" i="4"/>
  <c r="P23" i="4"/>
  <c r="Q23" i="4" s="1"/>
  <c r="TN25" i="4"/>
  <c r="K12" i="4"/>
  <c r="T12" i="4"/>
  <c r="U12" i="4" s="1"/>
  <c r="P16" i="4"/>
  <c r="Q16" i="4" s="1"/>
  <c r="L18" i="4"/>
  <c r="N18" i="4"/>
  <c r="P18" i="4"/>
  <c r="Q18" i="4" s="1"/>
  <c r="N25" i="4"/>
  <c r="P25" i="4"/>
  <c r="Q25" i="4" s="1"/>
  <c r="H12" i="4"/>
  <c r="K23" i="4"/>
  <c r="T23" i="4"/>
  <c r="U23" i="4" s="1"/>
  <c r="N23" i="4"/>
  <c r="L25" i="4"/>
  <c r="R16" i="4"/>
  <c r="S16" i="4" s="1"/>
  <c r="K16" i="4"/>
  <c r="I16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9" i="27"/>
  <c r="CW9" i="27"/>
  <c r="CX9" i="27"/>
  <c r="CY9" i="27"/>
  <c r="DA9" i="27"/>
  <c r="DB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6" i="21" l="1"/>
  <c r="R10" i="27"/>
  <c r="R28" i="21"/>
  <c r="O14" i="21"/>
  <c r="O17" i="21"/>
  <c r="O32" i="21"/>
  <c r="R30" i="19"/>
  <c r="A16" i="21" a="1"/>
  <c r="A16" i="21" s="1"/>
  <c r="B16" i="21" a="1"/>
  <c r="B16" i="21" s="1"/>
  <c r="RC11" i="27"/>
  <c r="O15" i="27"/>
  <c r="O22" i="21"/>
  <c r="O20" i="21"/>
  <c r="O11" i="27"/>
  <c r="O17" i="26"/>
  <c r="O17" i="19"/>
  <c r="DD7" i="27"/>
  <c r="O7" i="27"/>
  <c r="O15" i="26"/>
  <c r="O14" i="26"/>
  <c r="O13" i="26"/>
  <c r="R29" i="21"/>
  <c r="R30" i="21"/>
  <c r="TR23" i="4"/>
  <c r="TV23" i="4" s="1"/>
  <c r="B29" i="21" a="1"/>
  <c r="B29" i="21" s="1"/>
  <c r="R15" i="21"/>
  <c r="B30" i="21" a="1"/>
  <c r="B30" i="21" s="1"/>
  <c r="A30" i="21" a="1"/>
  <c r="A30" i="21" s="1"/>
  <c r="B28" i="21" a="1"/>
  <c r="B28" i="21" s="1"/>
  <c r="B15" i="21" a="1"/>
  <c r="B15" i="21" s="1"/>
  <c r="R23" i="19"/>
  <c r="B30" i="19" a="1"/>
  <c r="B30" i="19" s="1"/>
  <c r="A23" i="19" a="1"/>
  <c r="A23" i="19" s="1"/>
  <c r="B23" i="19" a="1"/>
  <c r="B23" i="19" s="1"/>
  <c r="V8" i="4"/>
  <c r="F8" i="4" s="1"/>
  <c r="DE17" i="19"/>
  <c r="DD13" i="26"/>
  <c r="TR25" i="4"/>
  <c r="TV25" i="4" s="1"/>
  <c r="Q20" i="21"/>
  <c r="DE22" i="21"/>
  <c r="RC32" i="21"/>
  <c r="RC7" i="27"/>
  <c r="RC15" i="26"/>
  <c r="TR12" i="4"/>
  <c r="TV12" i="4" s="1"/>
  <c r="TR16" i="4"/>
  <c r="TV16" i="4" s="1"/>
  <c r="DE14" i="21"/>
  <c r="DE17" i="21"/>
  <c r="RF11" i="27"/>
  <c r="K7" i="27"/>
  <c r="J7" i="27" s="1"/>
  <c r="RC14" i="26"/>
  <c r="TR18" i="4"/>
  <c r="TV18" i="4" s="1"/>
  <c r="RF14" i="21"/>
  <c r="RC17" i="19"/>
  <c r="DE15" i="27"/>
  <c r="RF15" i="27"/>
  <c r="Q11" i="27"/>
  <c r="Q32" i="21"/>
  <c r="K14" i="21"/>
  <c r="J14" i="21" s="1"/>
  <c r="A14" i="21" s="1" a="1"/>
  <c r="A14" i="21" s="1"/>
  <c r="K17" i="21"/>
  <c r="J17" i="21" s="1"/>
  <c r="A17" i="21" s="1" a="1"/>
  <c r="A17" i="21" s="1"/>
  <c r="K20" i="21"/>
  <c r="J20" i="21" s="1"/>
  <c r="B20" i="21" s="1" a="1"/>
  <c r="B20" i="21" s="1"/>
  <c r="RC14" i="21"/>
  <c r="K32" i="21"/>
  <c r="J32" i="21" s="1"/>
  <c r="RC20" i="21"/>
  <c r="RF32" i="21"/>
  <c r="RF22" i="21"/>
  <c r="K17" i="19"/>
  <c r="J17" i="19" s="1"/>
  <c r="K11" i="27"/>
  <c r="J11" i="27" s="1"/>
  <c r="RC15" i="27"/>
  <c r="RF7" i="27"/>
  <c r="K15" i="27"/>
  <c r="J15" i="27" s="1"/>
  <c r="RF15" i="26"/>
  <c r="K13" i="26"/>
  <c r="J13" i="26" s="1"/>
  <c r="DE15" i="26"/>
  <c r="Q17" i="26"/>
  <c r="K17" i="26"/>
  <c r="J17" i="26" s="1"/>
  <c r="DD17" i="26"/>
  <c r="R17" i="26" s="1"/>
  <c r="Q14" i="26"/>
  <c r="RF13" i="26"/>
  <c r="K14" i="26"/>
  <c r="J14" i="26" s="1"/>
  <c r="B14" i="26" s="1" a="1"/>
  <c r="B14" i="26" s="1"/>
  <c r="DB12" i="4"/>
  <c r="J25" i="4"/>
  <c r="A25" i="4" s="1" a="1"/>
  <c r="A25" i="4" s="1"/>
  <c r="DB16" i="4"/>
  <c r="K22" i="21"/>
  <c r="J22" i="21" s="1"/>
  <c r="B22" i="21" s="1" a="1"/>
  <c r="B22" i="21" s="1"/>
  <c r="RF20" i="21"/>
  <c r="M14" i="21"/>
  <c r="DD14" i="21"/>
  <c r="RC22" i="21"/>
  <c r="M22" i="21"/>
  <c r="DD17" i="21"/>
  <c r="RF17" i="21"/>
  <c r="RC17" i="21"/>
  <c r="M32" i="21"/>
  <c r="DD32" i="21"/>
  <c r="DD22" i="21"/>
  <c r="DD20" i="21"/>
  <c r="M20" i="21"/>
  <c r="RF17" i="19"/>
  <c r="DD17" i="19"/>
  <c r="M17" i="19"/>
  <c r="M15" i="27"/>
  <c r="DD15" i="27"/>
  <c r="DD11" i="27"/>
  <c r="DE7" i="27"/>
  <c r="Q7" i="27"/>
  <c r="M7" i="27"/>
  <c r="M11" i="27"/>
  <c r="RC17" i="26"/>
  <c r="RF17" i="26"/>
  <c r="K15" i="26"/>
  <c r="J15" i="26" s="1"/>
  <c r="RC13" i="26"/>
  <c r="DE13" i="26"/>
  <c r="RF14" i="26"/>
  <c r="DD15" i="26"/>
  <c r="DD14" i="26"/>
  <c r="M13" i="26"/>
  <c r="M15" i="26"/>
  <c r="M14" i="26"/>
  <c r="J18" i="4"/>
  <c r="B18" i="4" s="1" a="1"/>
  <c r="B18" i="4" s="1"/>
  <c r="J23" i="4"/>
  <c r="A23" i="4" s="1" a="1"/>
  <c r="A23" i="4" s="1"/>
  <c r="DC12" i="4"/>
  <c r="J16" i="4"/>
  <c r="J12" i="4"/>
  <c r="A12" i="4" s="1" a="1"/>
  <c r="A12" i="4" s="1"/>
  <c r="DC18" i="4"/>
  <c r="O18" i="4"/>
  <c r="DB18" i="4"/>
  <c r="M18" i="4"/>
  <c r="M25" i="4"/>
  <c r="O23" i="4"/>
  <c r="DB23" i="4"/>
  <c r="DC25" i="4"/>
  <c r="DC16" i="4"/>
  <c r="M23" i="4"/>
  <c r="O25" i="4"/>
  <c r="DB25" i="4"/>
  <c r="DC23" i="4"/>
  <c r="RD12" i="26"/>
  <c r="DC4" i="21"/>
  <c r="PZ28" i="19"/>
  <c r="QY12" i="26"/>
  <c r="CW7" i="22"/>
  <c r="DA7" i="22" s="1"/>
  <c r="PZ4" i="21"/>
  <c r="QC4" i="21"/>
  <c r="PZ29" i="19"/>
  <c r="QC29" i="19"/>
  <c r="RD9" i="27"/>
  <c r="QY9" i="27"/>
  <c r="PZ9" i="27"/>
  <c r="QC9" i="27"/>
  <c r="QC12" i="26"/>
  <c r="SN5" i="22"/>
  <c r="SU5" i="22" s="1"/>
  <c r="CW14" i="4"/>
  <c r="DA14" i="4" s="1"/>
  <c r="P28" i="19"/>
  <c r="Q28" i="19" s="1"/>
  <c r="QY29" i="19"/>
  <c r="P29" i="19"/>
  <c r="Q29" i="19" s="1"/>
  <c r="P9" i="27"/>
  <c r="Q9" i="27" s="1"/>
  <c r="CZ12" i="26"/>
  <c r="P12" i="26"/>
  <c r="Q12" i="26" s="1"/>
  <c r="P5" i="22"/>
  <c r="CW5" i="22"/>
  <c r="DA5" i="22" s="1"/>
  <c r="TN7" i="22"/>
  <c r="CW5" i="4"/>
  <c r="DA5" i="4" s="1"/>
  <c r="TQ14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29" i="19"/>
  <c r="QZ29" i="19"/>
  <c r="RB29" i="19"/>
  <c r="RD29" i="19"/>
  <c r="RA29" i="19"/>
  <c r="RE29" i="19"/>
  <c r="H29" i="19"/>
  <c r="I29" i="19"/>
  <c r="DC29" i="19"/>
  <c r="N29" i="19"/>
  <c r="L29" i="19"/>
  <c r="CZ28" i="19"/>
  <c r="QC28" i="19"/>
  <c r="RA28" i="19"/>
  <c r="QZ28" i="19"/>
  <c r="RD28" i="19"/>
  <c r="QY28" i="19"/>
  <c r="RE28" i="19"/>
  <c r="H28" i="19"/>
  <c r="RB28" i="19"/>
  <c r="I28" i="19"/>
  <c r="DC28" i="19"/>
  <c r="N28" i="19"/>
  <c r="L28" i="19"/>
  <c r="PZ5" i="19"/>
  <c r="PZ14" i="19"/>
  <c r="PZ35" i="19"/>
  <c r="P5" i="19"/>
  <c r="Q5" i="19" s="1"/>
  <c r="RB35" i="19"/>
  <c r="RD5" i="19"/>
  <c r="QY5" i="19"/>
  <c r="QC35" i="19"/>
  <c r="CZ35" i="19"/>
  <c r="P35" i="19"/>
  <c r="Q35" i="19" s="1"/>
  <c r="RA35" i="19"/>
  <c r="DC35" i="19"/>
  <c r="RE35" i="19"/>
  <c r="RD35" i="19"/>
  <c r="QY35" i="19"/>
  <c r="QZ35" i="19"/>
  <c r="H35" i="19"/>
  <c r="I35" i="19"/>
  <c r="N35" i="19"/>
  <c r="L35" i="19"/>
  <c r="QC5" i="19"/>
  <c r="RD14" i="19"/>
  <c r="QY14" i="19"/>
  <c r="P14" i="19"/>
  <c r="Q14" i="19" s="1"/>
  <c r="CZ5" i="19"/>
  <c r="RB5" i="19"/>
  <c r="RA5" i="19"/>
  <c r="RE5" i="19"/>
  <c r="QZ5" i="19"/>
  <c r="I5" i="19"/>
  <c r="DC5" i="19"/>
  <c r="N5" i="19"/>
  <c r="H5" i="19"/>
  <c r="L5" i="19"/>
  <c r="RB14" i="19"/>
  <c r="QC14" i="19"/>
  <c r="CZ14" i="19"/>
  <c r="RE14" i="19"/>
  <c r="QZ14" i="19"/>
  <c r="RA14" i="19"/>
  <c r="I14" i="19"/>
  <c r="H14" i="19"/>
  <c r="DC14" i="19"/>
  <c r="N14" i="19"/>
  <c r="L14" i="19"/>
  <c r="CZ9" i="27"/>
  <c r="RE9" i="27"/>
  <c r="QZ9" i="27"/>
  <c r="RA9" i="27"/>
  <c r="RB9" i="27"/>
  <c r="H9" i="27"/>
  <c r="I9" i="27"/>
  <c r="DC9" i="27"/>
  <c r="N9" i="27"/>
  <c r="L9" i="27"/>
  <c r="PZ12" i="26"/>
  <c r="RB12" i="26"/>
  <c r="RA12" i="26"/>
  <c r="RE12" i="26"/>
  <c r="QZ12" i="26"/>
  <c r="I12" i="26"/>
  <c r="H12" i="26"/>
  <c r="DC12" i="26"/>
  <c r="N12" i="26"/>
  <c r="L12" i="26"/>
  <c r="SN7" i="22"/>
  <c r="SU7" i="22" s="1"/>
  <c r="TU7" i="22"/>
  <c r="TQ7" i="22"/>
  <c r="I7" i="22"/>
  <c r="K7" i="22"/>
  <c r="P7" i="22"/>
  <c r="L7" i="22"/>
  <c r="M7" i="22" s="1"/>
  <c r="R7" i="22"/>
  <c r="S7" i="22" s="1"/>
  <c r="H7" i="22"/>
  <c r="N7" i="22"/>
  <c r="T7" i="22"/>
  <c r="U7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P5" i="4"/>
  <c r="TN5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30" i="21" l="1"/>
  <c r="T30" i="21"/>
  <c r="T28" i="21"/>
  <c r="S28" i="21"/>
  <c r="F29" i="21"/>
  <c r="T29" i="21"/>
  <c r="S29" i="21"/>
  <c r="F15" i="21"/>
  <c r="S15" i="21"/>
  <c r="T15" i="21"/>
  <c r="F16" i="21"/>
  <c r="S16" i="21"/>
  <c r="T16" i="21"/>
  <c r="S23" i="19"/>
  <c r="T23" i="19"/>
  <c r="T30" i="19"/>
  <c r="S30" i="19"/>
  <c r="T10" i="27"/>
  <c r="S10" i="27"/>
  <c r="S17" i="26"/>
  <c r="T17" i="26"/>
  <c r="F10" i="27"/>
  <c r="F28" i="21"/>
  <c r="F30" i="19"/>
  <c r="DC7" i="22"/>
  <c r="Q7" i="22"/>
  <c r="DC5" i="22"/>
  <c r="Q5" i="22"/>
  <c r="DC5" i="4"/>
  <c r="Q5" i="4"/>
  <c r="O12" i="26"/>
  <c r="F30" i="21"/>
  <c r="O4" i="21"/>
  <c r="R7" i="27"/>
  <c r="O5" i="19"/>
  <c r="O28" i="19"/>
  <c r="O29" i="19"/>
  <c r="O35" i="19"/>
  <c r="O14" i="19"/>
  <c r="O9" i="27"/>
  <c r="R13" i="26"/>
  <c r="F23" i="19"/>
  <c r="R11" i="27"/>
  <c r="W8" i="4"/>
  <c r="X8" i="4"/>
  <c r="R22" i="21"/>
  <c r="R14" i="26"/>
  <c r="R20" i="21"/>
  <c r="R14" i="21"/>
  <c r="R17" i="21"/>
  <c r="R32" i="21"/>
  <c r="V12" i="4"/>
  <c r="X12" i="4" s="1"/>
  <c r="B32" i="21" a="1"/>
  <c r="B32" i="21" s="1"/>
  <c r="A32" i="21" a="1"/>
  <c r="A32" i="21" s="1"/>
  <c r="R15" i="26"/>
  <c r="R15" i="27"/>
  <c r="A22" i="21" a="1"/>
  <c r="A22" i="21" s="1"/>
  <c r="R17" i="19"/>
  <c r="B25" i="4" a="1"/>
  <c r="B25" i="4" s="1"/>
  <c r="B14" i="21" a="1"/>
  <c r="B14" i="21" s="1"/>
  <c r="A20" i="21" a="1"/>
  <c r="A20" i="21" s="1"/>
  <c r="V16" i="4"/>
  <c r="F16" i="4" s="1"/>
  <c r="B17" i="21" a="1"/>
  <c r="B17" i="21" s="1"/>
  <c r="F17" i="26"/>
  <c r="A14" i="26" a="1"/>
  <c r="A14" i="26" s="1"/>
  <c r="B15" i="26" a="1"/>
  <c r="B15" i="26" s="1"/>
  <c r="A15" i="26" a="1"/>
  <c r="A15" i="26" s="1"/>
  <c r="A17" i="26" a="1"/>
  <c r="A17" i="26" s="1"/>
  <c r="B17" i="26" a="1"/>
  <c r="B17" i="26" s="1"/>
  <c r="A18" i="4" a="1"/>
  <c r="A18" i="4" s="1"/>
  <c r="B23" i="4" a="1"/>
  <c r="B23" i="4" s="1"/>
  <c r="V18" i="4"/>
  <c r="W18" i="4" s="1"/>
  <c r="V23" i="4"/>
  <c r="F23" i="4" s="1"/>
  <c r="B12" i="4" a="1"/>
  <c r="B12" i="4" s="1"/>
  <c r="V25" i="4"/>
  <c r="W25" i="4" s="1"/>
  <c r="DE28" i="19"/>
  <c r="DE9" i="27"/>
  <c r="DB5" i="22"/>
  <c r="K12" i="26"/>
  <c r="J12" i="26" s="1"/>
  <c r="B12" i="26" s="1" a="1"/>
  <c r="B12" i="26" s="1"/>
  <c r="K4" i="21"/>
  <c r="J4" i="21" s="1"/>
  <c r="RF4" i="21"/>
  <c r="K29" i="19"/>
  <c r="J29" i="19" s="1"/>
  <c r="K28" i="19"/>
  <c r="J28" i="19" s="1"/>
  <c r="K9" i="27"/>
  <c r="J9" i="27" s="1"/>
  <c r="DE12" i="26"/>
  <c r="TR7" i="22"/>
  <c r="TV7" i="22" s="1"/>
  <c r="O5" i="22"/>
  <c r="DE4" i="21"/>
  <c r="DE29" i="19"/>
  <c r="RF29" i="19"/>
  <c r="RC29" i="19"/>
  <c r="DE35" i="19"/>
  <c r="RC9" i="27"/>
  <c r="RF9" i="27"/>
  <c r="RC12" i="26"/>
  <c r="RF12" i="26"/>
  <c r="TR14" i="4"/>
  <c r="TV14" i="4" s="1"/>
  <c r="TR5" i="4"/>
  <c r="TV5" i="4" s="1"/>
  <c r="RC4" i="21"/>
  <c r="DD4" i="21"/>
  <c r="M4" i="21"/>
  <c r="M29" i="19"/>
  <c r="DD29" i="19"/>
  <c r="DE14" i="19"/>
  <c r="RF28" i="19"/>
  <c r="RC28" i="19"/>
  <c r="DD28" i="19"/>
  <c r="M28" i="19"/>
  <c r="K5" i="19"/>
  <c r="J5" i="19" s="1"/>
  <c r="RF35" i="19"/>
  <c r="K35" i="19"/>
  <c r="J35" i="19" s="1"/>
  <c r="DE5" i="19"/>
  <c r="RC35" i="19"/>
  <c r="DD35" i="19"/>
  <c r="M35" i="19"/>
  <c r="RF14" i="19"/>
  <c r="K14" i="19"/>
  <c r="J14" i="19" s="1"/>
  <c r="RC5" i="19"/>
  <c r="RF5" i="19"/>
  <c r="M5" i="19"/>
  <c r="DD5" i="19"/>
  <c r="RC14" i="19"/>
  <c r="M14" i="19"/>
  <c r="DD14" i="19"/>
  <c r="M9" i="27"/>
  <c r="DD9" i="27"/>
  <c r="M12" i="26"/>
  <c r="DD12" i="26"/>
  <c r="J7" i="22"/>
  <c r="DB7" i="22"/>
  <c r="O7" i="22"/>
  <c r="J5" i="22"/>
  <c r="TR5" i="22"/>
  <c r="TV5" i="22" s="1"/>
  <c r="DC14" i="4"/>
  <c r="J14" i="4"/>
  <c r="O14" i="4"/>
  <c r="DB14" i="4"/>
  <c r="J5" i="4"/>
  <c r="O5" i="4"/>
  <c r="DB5" i="4"/>
  <c r="F22" i="21" l="1"/>
  <c r="S22" i="21"/>
  <c r="T22" i="21"/>
  <c r="F20" i="21"/>
  <c r="S20" i="21"/>
  <c r="T20" i="21"/>
  <c r="F14" i="21"/>
  <c r="S14" i="21"/>
  <c r="T14" i="21"/>
  <c r="F32" i="21"/>
  <c r="S32" i="21"/>
  <c r="T32" i="21"/>
  <c r="F17" i="21"/>
  <c r="S17" i="21"/>
  <c r="T17" i="21"/>
  <c r="F17" i="19"/>
  <c r="T17" i="19"/>
  <c r="S17" i="19"/>
  <c r="F15" i="27"/>
  <c r="S15" i="27"/>
  <c r="T15" i="27"/>
  <c r="F11" i="27"/>
  <c r="T11" i="27"/>
  <c r="S11" i="27"/>
  <c r="F7" i="27"/>
  <c r="S7" i="27"/>
  <c r="T7" i="27"/>
  <c r="S13" i="26"/>
  <c r="T13" i="26"/>
  <c r="F14" i="26"/>
  <c r="S14" i="26"/>
  <c r="T14" i="26"/>
  <c r="S15" i="26"/>
  <c r="T15" i="26"/>
  <c r="V7" i="22"/>
  <c r="X7" i="22" s="1"/>
  <c r="V5" i="22"/>
  <c r="X5" i="22" s="1"/>
  <c r="V5" i="4"/>
  <c r="X5" i="4" s="1"/>
  <c r="F13" i="26"/>
  <c r="W12" i="4"/>
  <c r="F12" i="4"/>
  <c r="F15" i="26"/>
  <c r="W16" i="4"/>
  <c r="X16" i="4"/>
  <c r="R28" i="19"/>
  <c r="F25" i="4"/>
  <c r="X25" i="4"/>
  <c r="X18" i="4"/>
  <c r="F18" i="4"/>
  <c r="W23" i="4"/>
  <c r="X23" i="4"/>
  <c r="R9" i="27"/>
  <c r="R12" i="26"/>
  <c r="R29" i="19"/>
  <c r="V14" i="4"/>
  <c r="W14" i="4" s="1"/>
  <c r="R4" i="21"/>
  <c r="R5" i="19"/>
  <c r="R35" i="19"/>
  <c r="R14" i="19"/>
  <c r="A12" i="26" a="1"/>
  <c r="A12" i="26" s="1"/>
  <c r="A14" i="4" a="1"/>
  <c r="A14" i="4" s="1"/>
  <c r="B14" i="4" a="1"/>
  <c r="B14" i="4" s="1"/>
  <c r="W7" i="22" l="1"/>
  <c r="F7" i="22"/>
  <c r="T4" i="21"/>
  <c r="S4" i="21"/>
  <c r="F28" i="19"/>
  <c r="T28" i="19"/>
  <c r="S28" i="19"/>
  <c r="S29" i="19"/>
  <c r="T29" i="19"/>
  <c r="F14" i="19"/>
  <c r="T14" i="19"/>
  <c r="S14" i="19"/>
  <c r="S35" i="19"/>
  <c r="T35" i="19"/>
  <c r="S5" i="19"/>
  <c r="T5" i="19"/>
  <c r="S9" i="27"/>
  <c r="T9" i="27"/>
  <c r="F12" i="26"/>
  <c r="S12" i="26"/>
  <c r="T12" i="26"/>
  <c r="W5" i="22"/>
  <c r="F5" i="22"/>
  <c r="W5" i="4"/>
  <c r="F5" i="4"/>
  <c r="F9" i="27"/>
  <c r="X14" i="4"/>
  <c r="F29" i="19"/>
  <c r="F14" i="4"/>
  <c r="F5" i="19"/>
  <c r="F4" i="21"/>
  <c r="F35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C12" i="19" l="1"/>
  <c r="QC20" i="26"/>
  <c r="DC20" i="26"/>
  <c r="DC12" i="19"/>
  <c r="P20" i="26"/>
  <c r="Q20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20" i="26"/>
  <c r="PZ20" i="26"/>
  <c r="RE20" i="26"/>
  <c r="RD20" i="26"/>
  <c r="CZ20" i="26"/>
  <c r="RA20" i="26"/>
  <c r="N20" i="26"/>
  <c r="QZ20" i="26"/>
  <c r="H20" i="26"/>
  <c r="L20" i="26"/>
  <c r="M20" i="26" s="1"/>
  <c r="RB20" i="26"/>
  <c r="I20" i="26"/>
  <c r="O20" i="26" l="1"/>
  <c r="RF12" i="19"/>
  <c r="RF20" i="26"/>
  <c r="DE20" i="26"/>
  <c r="K12" i="19"/>
  <c r="J12" i="19" s="1"/>
  <c r="DD12" i="19"/>
  <c r="Q12" i="19"/>
  <c r="K20" i="26"/>
  <c r="J20" i="26" s="1"/>
  <c r="DD20" i="26"/>
  <c r="RC12" i="19"/>
  <c r="RC20" i="26"/>
  <c r="R20" i="26" l="1"/>
  <c r="R12" i="19"/>
  <c r="F12" i="19" l="1"/>
  <c r="S12" i="19"/>
  <c r="T12" i="19"/>
  <c r="F20" i="26"/>
  <c r="S20" i="26"/>
  <c r="T20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DC13" i="27"/>
  <c r="I13" i="27"/>
  <c r="H13" i="27"/>
  <c r="I5" i="26"/>
  <c r="H5" i="26"/>
  <c r="H10" i="22"/>
  <c r="I10" i="22"/>
  <c r="I24" i="4"/>
  <c r="I22" i="4"/>
  <c r="H24" i="4"/>
  <c r="H22" i="4"/>
  <c r="PZ5" i="26"/>
  <c r="PZ13" i="27"/>
  <c r="P13" i="27"/>
  <c r="DE13" i="27" s="1"/>
  <c r="RD13" i="27"/>
  <c r="QY13" i="27"/>
  <c r="QY5" i="26"/>
  <c r="CW10" i="22"/>
  <c r="DA10" i="22" s="1"/>
  <c r="SN22" i="4"/>
  <c r="SU22" i="4" s="1"/>
  <c r="SN10" i="22"/>
  <c r="SU10" i="22" s="1"/>
  <c r="TU10" i="22"/>
  <c r="TQ10" i="22"/>
  <c r="TN10" i="22"/>
  <c r="T10" i="22"/>
  <c r="U10" i="22" s="1"/>
  <c r="N10" i="22"/>
  <c r="O10" i="22" s="1"/>
  <c r="L10" i="22"/>
  <c r="M10" i="22" s="1"/>
  <c r="K10" i="22"/>
  <c r="R10" i="22"/>
  <c r="S10" i="22" s="1"/>
  <c r="P10" i="22"/>
  <c r="Q10" i="22" s="1"/>
  <c r="CW22" i="4"/>
  <c r="DA22" i="4" s="1"/>
  <c r="CW24" i="4"/>
  <c r="DA24" i="4" s="1"/>
  <c r="SN24" i="4"/>
  <c r="SU24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O13" i="27" l="1"/>
  <c r="O5" i="26"/>
  <c r="RF13" i="27"/>
  <c r="QC27" i="21"/>
  <c r="RF5" i="26"/>
  <c r="DC27" i="21"/>
  <c r="I27" i="21"/>
  <c r="H27" i="21"/>
  <c r="RD27" i="21"/>
  <c r="J24" i="4"/>
  <c r="TR24" i="4"/>
  <c r="TV24" i="4" s="1"/>
  <c r="Q13" i="27"/>
  <c r="DD13" i="27"/>
  <c r="RC5" i="26"/>
  <c r="TR10" i="22"/>
  <c r="TV10" i="22" s="1"/>
  <c r="DC10" i="22"/>
  <c r="DB10" i="22"/>
  <c r="J10" i="22"/>
  <c r="TR22" i="4"/>
  <c r="TV22" i="4" s="1"/>
  <c r="J22" i="4"/>
  <c r="DC22" i="4"/>
  <c r="DB22" i="4"/>
  <c r="DC24" i="4"/>
  <c r="O24" i="4"/>
  <c r="DB24" i="4"/>
  <c r="RC13" i="27"/>
  <c r="K13" i="27"/>
  <c r="DD5" i="26"/>
  <c r="R5" i="26" s="1"/>
  <c r="K5" i="26"/>
  <c r="Q5" i="26"/>
  <c r="PZ27" i="21"/>
  <c r="RE27" i="21"/>
  <c r="P27" i="21"/>
  <c r="Q27" i="21" s="1"/>
  <c r="RA27" i="21"/>
  <c r="QZ27" i="21"/>
  <c r="RB27" i="21"/>
  <c r="QY27" i="21"/>
  <c r="N27" i="21"/>
  <c r="L27" i="21"/>
  <c r="M27" i="21" s="1"/>
  <c r="CZ27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7" i="21"/>
  <c r="O27" i="21"/>
  <c r="A10" i="22" a="1"/>
  <c r="A10" i="22" s="1"/>
  <c r="B10" i="22" a="1"/>
  <c r="B10" i="22" s="1"/>
  <c r="A24" i="4" a="1"/>
  <c r="A24" i="4" s="1"/>
  <c r="B24" i="4" a="1"/>
  <c r="B24" i="4" s="1"/>
  <c r="A22" i="4" a="1"/>
  <c r="A22" i="4" s="1"/>
  <c r="B22" i="4" a="1"/>
  <c r="B22" i="4" s="1"/>
  <c r="QC7" i="21"/>
  <c r="RF27" i="21"/>
  <c r="QC25" i="19"/>
  <c r="QC4" i="26"/>
  <c r="DC4" i="26"/>
  <c r="DC7" i="21"/>
  <c r="DC25" i="19"/>
  <c r="H25" i="19"/>
  <c r="I7" i="21"/>
  <c r="H7" i="21"/>
  <c r="RC27" i="21"/>
  <c r="I25" i="19"/>
  <c r="I4" i="26"/>
  <c r="H4" i="26"/>
  <c r="J5" i="26"/>
  <c r="B5" i="26" s="1" a="1"/>
  <c r="B5" i="26" s="1"/>
  <c r="R13" i="27"/>
  <c r="K27" i="21"/>
  <c r="V10" i="22"/>
  <c r="X10" i="22" s="1"/>
  <c r="V22" i="4"/>
  <c r="W22" i="4" s="1"/>
  <c r="V24" i="4"/>
  <c r="W24" i="4" s="1"/>
  <c r="F5" i="26"/>
  <c r="DE27" i="21"/>
  <c r="RD25" i="19"/>
  <c r="P25" i="19"/>
  <c r="DE25" i="19" s="1"/>
  <c r="QY25" i="19"/>
  <c r="PZ25" i="19"/>
  <c r="PZ4" i="26"/>
  <c r="PZ7" i="21"/>
  <c r="P7" i="21"/>
  <c r="Q7" i="21" s="1"/>
  <c r="QY7" i="21"/>
  <c r="QZ7" i="21"/>
  <c r="RA7" i="21"/>
  <c r="CZ7" i="21"/>
  <c r="N7" i="21"/>
  <c r="RD7" i="21"/>
  <c r="RE7" i="21"/>
  <c r="L7" i="21"/>
  <c r="M7" i="21" s="1"/>
  <c r="RB7" i="21"/>
  <c r="RE25" i="19"/>
  <c r="RB25" i="19"/>
  <c r="RA25" i="19"/>
  <c r="N25" i="19"/>
  <c r="QZ25" i="19"/>
  <c r="L25" i="19"/>
  <c r="CZ25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3" i="27" l="1"/>
  <c r="S13" i="27"/>
  <c r="T13" i="27"/>
  <c r="O7" i="21"/>
  <c r="O25" i="19"/>
  <c r="O4" i="26"/>
  <c r="RF7" i="21"/>
  <c r="RF25" i="19"/>
  <c r="RF4" i="26"/>
  <c r="J27" i="21"/>
  <c r="J13" i="27"/>
  <c r="R27" i="21"/>
  <c r="W10" i="22"/>
  <c r="F10" i="22"/>
  <c r="F22" i="4"/>
  <c r="X22" i="4"/>
  <c r="F24" i="4"/>
  <c r="X24" i="4"/>
  <c r="Q25" i="19"/>
  <c r="DE7" i="21"/>
  <c r="DD7" i="21"/>
  <c r="RC7" i="21"/>
  <c r="K7" i="21"/>
  <c r="DD25" i="19"/>
  <c r="R25" i="19" s="1"/>
  <c r="RC25" i="19"/>
  <c r="K25" i="19"/>
  <c r="M25" i="19"/>
  <c r="K4" i="26"/>
  <c r="RC4" i="26"/>
  <c r="DD4" i="26"/>
  <c r="R4" i="26" s="1"/>
  <c r="Q4" i="26"/>
  <c r="F27" i="21" l="1"/>
  <c r="T27" i="21"/>
  <c r="S27" i="21"/>
  <c r="T25" i="19"/>
  <c r="S25" i="19"/>
  <c r="T4" i="26"/>
  <c r="S4" i="26"/>
  <c r="A27" i="21" a="1"/>
  <c r="A27" i="21" s="1"/>
  <c r="B27" i="21" a="1"/>
  <c r="B27" i="21" s="1"/>
  <c r="A13" i="27" a="1"/>
  <c r="A13" i="27" s="1"/>
  <c r="B13" i="27" a="1"/>
  <c r="B13" i="27" s="1"/>
  <c r="J7" i="21"/>
  <c r="J4" i="26"/>
  <c r="R7" i="21"/>
  <c r="F25" i="19"/>
  <c r="F4" i="26"/>
  <c r="S7" i="21" l="1"/>
  <c r="T7" i="21"/>
  <c r="B4" i="26" a="1"/>
  <c r="B4" i="26" s="1"/>
  <c r="J25" i="19"/>
  <c r="F7" i="21"/>
  <c r="CQ6" i="22" l="1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6" i="22" l="1"/>
  <c r="H6" i="22"/>
  <c r="I15" i="4"/>
  <c r="H15" i="4"/>
  <c r="P6" i="22"/>
  <c r="Q6" i="22" s="1"/>
  <c r="CW15" i="4"/>
  <c r="DA15" i="4" s="1"/>
  <c r="SN6" i="22"/>
  <c r="SU6" i="22" s="1"/>
  <c r="CW6" i="22"/>
  <c r="DA6" i="22" s="1"/>
  <c r="SN15" i="4"/>
  <c r="SU15" i="4" s="1"/>
  <c r="TQ6" i="22"/>
  <c r="TN6" i="22"/>
  <c r="TU6" i="22"/>
  <c r="K6" i="22"/>
  <c r="N6" i="22"/>
  <c r="O6" i="22" s="1"/>
  <c r="T6" i="22"/>
  <c r="U6" i="22" s="1"/>
  <c r="L6" i="22"/>
  <c r="R6" i="22"/>
  <c r="S6" i="22" s="1"/>
  <c r="TQ15" i="4"/>
  <c r="TN15" i="4"/>
  <c r="TU15" i="4"/>
  <c r="N15" i="4"/>
  <c r="O15" i="4" s="1"/>
  <c r="T15" i="4"/>
  <c r="U15" i="4" s="1"/>
  <c r="L15" i="4"/>
  <c r="K15" i="4"/>
  <c r="R15" i="4"/>
  <c r="S15" i="4" s="1"/>
  <c r="P15" i="4"/>
  <c r="Q15" i="4" s="1"/>
  <c r="J6" i="22" l="1"/>
  <c r="J15" i="4"/>
  <c r="M6" i="22"/>
  <c r="TR15" i="4"/>
  <c r="TV15" i="4" s="1"/>
  <c r="M15" i="4"/>
  <c r="TR6" i="22"/>
  <c r="TV6" i="22" s="1"/>
  <c r="DC6" i="22"/>
  <c r="DB6" i="22"/>
  <c r="DB15" i="4"/>
  <c r="DC15" i="4"/>
  <c r="V15" i="4" l="1"/>
  <c r="F15" i="4" s="1"/>
  <c r="V6" i="22"/>
  <c r="W6" i="22" l="1"/>
  <c r="X6" i="22"/>
  <c r="F6" i="22"/>
  <c r="W15" i="4"/>
  <c r="X15" i="4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7" i="27"/>
  <c r="I17" i="27"/>
  <c r="DC17" i="27"/>
  <c r="I4" i="27"/>
  <c r="H4" i="27"/>
  <c r="H17" i="27"/>
  <c r="PZ17" i="27"/>
  <c r="QY17" i="27"/>
  <c r="RD4" i="27"/>
  <c r="QY4" i="27"/>
  <c r="PZ4" i="27"/>
  <c r="RA17" i="27"/>
  <c r="QZ17" i="27"/>
  <c r="P17" i="27"/>
  <c r="DE17" i="27" s="1"/>
  <c r="RD17" i="27"/>
  <c r="CZ17" i="27"/>
  <c r="N17" i="27"/>
  <c r="RE17" i="27"/>
  <c r="L17" i="27"/>
  <c r="M17" i="27" s="1"/>
  <c r="RB17" i="27"/>
  <c r="P4" i="27"/>
  <c r="Q4" i="27" s="1"/>
  <c r="QZ4" i="27"/>
  <c r="RA4" i="27"/>
  <c r="CZ4" i="27"/>
  <c r="N4" i="27"/>
  <c r="RE4" i="27"/>
  <c r="L4" i="27"/>
  <c r="RB4" i="27"/>
  <c r="M4" i="27" l="1"/>
  <c r="O4" i="27"/>
  <c r="DD17" i="27"/>
  <c r="R17" i="27" s="1"/>
  <c r="O17" i="27"/>
  <c r="RF17" i="27"/>
  <c r="RF4" i="27"/>
  <c r="RC17" i="27"/>
  <c r="DE4" i="27"/>
  <c r="RC4" i="27"/>
  <c r="Q17" i="27"/>
  <c r="K17" i="27"/>
  <c r="DD4" i="27"/>
  <c r="K4" i="27"/>
  <c r="T17" i="27" l="1"/>
  <c r="S17" i="27"/>
  <c r="J17" i="27"/>
  <c r="R4" i="27"/>
  <c r="F17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D11" i="4"/>
  <c r="TP11" i="4" s="1"/>
  <c r="TE11" i="4"/>
  <c r="TF11" i="4"/>
  <c r="TG11" i="4"/>
  <c r="TH11" i="4"/>
  <c r="TS11" i="4" s="1"/>
  <c r="TI11" i="4"/>
  <c r="TT11" i="4" s="1"/>
  <c r="TJ11" i="4"/>
  <c r="B4" i="27" l="1" a="1"/>
  <c r="B4" i="27" s="1"/>
  <c r="H12" i="27"/>
  <c r="QC11" i="21"/>
  <c r="QC5" i="21"/>
  <c r="H26" i="19"/>
  <c r="QC21" i="19"/>
  <c r="QC9" i="19"/>
  <c r="QC26" i="19"/>
  <c r="QC19" i="19"/>
  <c r="QC12" i="27"/>
  <c r="DC6" i="26"/>
  <c r="DC7" i="26"/>
  <c r="QC6" i="26"/>
  <c r="QC7" i="26"/>
  <c r="QC10" i="26"/>
  <c r="DC10" i="26"/>
  <c r="H11" i="21"/>
  <c r="H5" i="21"/>
  <c r="DC11" i="21"/>
  <c r="DC5" i="21"/>
  <c r="DC26" i="19"/>
  <c r="DC9" i="19"/>
  <c r="DC19" i="19"/>
  <c r="DC21" i="19"/>
  <c r="DC12" i="27"/>
  <c r="H9" i="19"/>
  <c r="H21" i="19"/>
  <c r="I11" i="21"/>
  <c r="I5" i="21"/>
  <c r="I26" i="19"/>
  <c r="I21" i="19"/>
  <c r="I19" i="19"/>
  <c r="H19" i="19"/>
  <c r="I9" i="19"/>
  <c r="I12" i="27"/>
  <c r="I6" i="26"/>
  <c r="I7" i="26"/>
  <c r="H10" i="26"/>
  <c r="H6" i="26"/>
  <c r="H7" i="26"/>
  <c r="I10" i="26"/>
  <c r="H4" i="22"/>
  <c r="I9" i="22"/>
  <c r="H9" i="22"/>
  <c r="I4" i="22"/>
  <c r="I4" i="4"/>
  <c r="H19" i="4"/>
  <c r="H20" i="4"/>
  <c r="H4" i="4"/>
  <c r="H21" i="4"/>
  <c r="H7" i="4"/>
  <c r="I19" i="4"/>
  <c r="I11" i="4"/>
  <c r="I20" i="4"/>
  <c r="I21" i="4"/>
  <c r="I7" i="4"/>
  <c r="H11" i="4"/>
  <c r="CW9" i="22"/>
  <c r="DA9" i="22" s="1"/>
  <c r="P9" i="22"/>
  <c r="Q9" i="22" s="1"/>
  <c r="P4" i="22"/>
  <c r="Q4" i="22" s="1"/>
  <c r="PZ6" i="26"/>
  <c r="CW21" i="4"/>
  <c r="DA21" i="4" s="1"/>
  <c r="PZ7" i="26"/>
  <c r="QY7" i="26"/>
  <c r="CW7" i="4"/>
  <c r="DA7" i="4" s="1"/>
  <c r="RA7" i="26"/>
  <c r="CZ7" i="26"/>
  <c r="QZ7" i="26"/>
  <c r="CW19" i="4"/>
  <c r="DA19" i="4" s="1"/>
  <c r="CW11" i="4"/>
  <c r="DA11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19" i="19"/>
  <c r="QY19" i="19"/>
  <c r="PZ19" i="19"/>
  <c r="SN7" i="4"/>
  <c r="SU7" i="4" s="1"/>
  <c r="TQ7" i="4"/>
  <c r="SN21" i="4"/>
  <c r="SU21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1" i="4"/>
  <c r="TN21" i="4"/>
  <c r="TU21" i="4"/>
  <c r="T21" i="4"/>
  <c r="U21" i="4" s="1"/>
  <c r="N21" i="4"/>
  <c r="O21" i="4" s="1"/>
  <c r="L21" i="4"/>
  <c r="K21" i="4"/>
  <c r="R21" i="4"/>
  <c r="S21" i="4" s="1"/>
  <c r="P21" i="4"/>
  <c r="Q21" i="4" s="1"/>
  <c r="RA19" i="19"/>
  <c r="RE19" i="19"/>
  <c r="P19" i="19"/>
  <c r="DE19" i="19" s="1"/>
  <c r="QZ19" i="19"/>
  <c r="RB19" i="19"/>
  <c r="N19" i="19"/>
  <c r="L19" i="19"/>
  <c r="CZ19" i="19"/>
  <c r="T4" i="22"/>
  <c r="U4" i="22" s="1"/>
  <c r="T9" i="22"/>
  <c r="U9" i="22" s="1"/>
  <c r="T11" i="4"/>
  <c r="U11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26" i="19"/>
  <c r="RA21" i="19"/>
  <c r="CZ21" i="19"/>
  <c r="RD10" i="26"/>
  <c r="QY10" i="26"/>
  <c r="SN4" i="22"/>
  <c r="SU4" i="22" s="1"/>
  <c r="N4" i="22"/>
  <c r="O4" i="22" s="1"/>
  <c r="RD21" i="19"/>
  <c r="CZ10" i="26"/>
  <c r="SN9" i="22"/>
  <c r="SU9" i="22" s="1"/>
  <c r="SN19" i="4"/>
  <c r="SU19" i="4" s="1"/>
  <c r="P4" i="4"/>
  <c r="SN20" i="4"/>
  <c r="SU20" i="4" s="1"/>
  <c r="P11" i="4"/>
  <c r="P20" i="4"/>
  <c r="SN11" i="4"/>
  <c r="SU11" i="4" s="1"/>
  <c r="P19" i="4"/>
  <c r="Q19" i="4" s="1"/>
  <c r="SN4" i="4"/>
  <c r="SU4" i="4" s="1"/>
  <c r="CZ5" i="21"/>
  <c r="P11" i="21"/>
  <c r="Q11" i="21" s="1"/>
  <c r="QY11" i="21"/>
  <c r="RD5" i="21"/>
  <c r="RA11" i="21"/>
  <c r="RD11" i="21"/>
  <c r="RE11" i="21"/>
  <c r="RE5" i="21"/>
  <c r="QZ11" i="21"/>
  <c r="L21" i="19"/>
  <c r="M21" i="19" s="1"/>
  <c r="RA26" i="19"/>
  <c r="RD26" i="19"/>
  <c r="RE21" i="19"/>
  <c r="N21" i="19"/>
  <c r="P26" i="19"/>
  <c r="DE26" i="19" s="1"/>
  <c r="L26" i="19"/>
  <c r="M26" i="19" s="1"/>
  <c r="CZ12" i="27"/>
  <c r="RA12" i="27"/>
  <c r="RD12" i="27"/>
  <c r="QY12" i="27"/>
  <c r="PZ12" i="27"/>
  <c r="RA10" i="26"/>
  <c r="TU4" i="22"/>
  <c r="TU9" i="22"/>
  <c r="TN19" i="4"/>
  <c r="TQ11" i="4"/>
  <c r="CW4" i="4"/>
  <c r="DA4" i="4" s="1"/>
  <c r="TN11" i="4"/>
  <c r="TU20" i="4"/>
  <c r="TQ4" i="4"/>
  <c r="TO11" i="4"/>
  <c r="TQ19" i="4"/>
  <c r="TQ20" i="4"/>
  <c r="TU4" i="4"/>
  <c r="TN20" i="4"/>
  <c r="TN4" i="4"/>
  <c r="TU19" i="4"/>
  <c r="N20" i="4"/>
  <c r="L20" i="4"/>
  <c r="N11" i="4"/>
  <c r="K20" i="4"/>
  <c r="PZ11" i="21"/>
  <c r="CZ11" i="21"/>
  <c r="L11" i="21"/>
  <c r="N11" i="21"/>
  <c r="P5" i="21"/>
  <c r="QY5" i="21"/>
  <c r="RB5" i="21"/>
  <c r="RA5" i="21"/>
  <c r="RB11" i="21"/>
  <c r="QZ5" i="21"/>
  <c r="N5" i="21"/>
  <c r="L5" i="21"/>
  <c r="PZ5" i="21"/>
  <c r="RB26" i="19"/>
  <c r="RE26" i="19"/>
  <c r="QZ26" i="19"/>
  <c r="PZ26" i="19"/>
  <c r="QY26" i="19"/>
  <c r="N26" i="19"/>
  <c r="PZ21" i="19"/>
  <c r="QZ21" i="19"/>
  <c r="QY21" i="19"/>
  <c r="RB21" i="19"/>
  <c r="P21" i="19"/>
  <c r="L12" i="27"/>
  <c r="N12" i="27"/>
  <c r="RE12" i="27"/>
  <c r="RB12" i="27"/>
  <c r="P12" i="27"/>
  <c r="QZ12" i="27"/>
  <c r="PZ10" i="26"/>
  <c r="RE10" i="26"/>
  <c r="P10" i="26"/>
  <c r="QZ10" i="26"/>
  <c r="N10" i="26"/>
  <c r="RB10" i="26"/>
  <c r="L10" i="26"/>
  <c r="K9" i="22"/>
  <c r="R9" i="22"/>
  <c r="S9" i="22" s="1"/>
  <c r="TQ4" i="22"/>
  <c r="L9" i="22"/>
  <c r="TQ9" i="22"/>
  <c r="R4" i="22"/>
  <c r="S4" i="22" s="1"/>
  <c r="N9" i="22"/>
  <c r="TN4" i="22"/>
  <c r="TN9" i="22"/>
  <c r="CW4" i="22"/>
  <c r="DA4" i="22" s="1"/>
  <c r="L4" i="22"/>
  <c r="K4" i="22"/>
  <c r="R11" i="4"/>
  <c r="S11" i="4" s="1"/>
  <c r="TU11" i="4"/>
  <c r="L11" i="4"/>
  <c r="N4" i="4"/>
  <c r="K11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1" i="4"/>
  <c r="Q11" i="4"/>
  <c r="DC4" i="4"/>
  <c r="Q4" i="4"/>
  <c r="DC20" i="4"/>
  <c r="Q20" i="4"/>
  <c r="O5" i="21"/>
  <c r="O21" i="19"/>
  <c r="O10" i="26"/>
  <c r="O7" i="26"/>
  <c r="DD19" i="19"/>
  <c r="R19" i="19" s="1"/>
  <c r="O19" i="19"/>
  <c r="O9" i="19"/>
  <c r="O26" i="19"/>
  <c r="O12" i="27"/>
  <c r="RF11" i="21"/>
  <c r="RF26" i="19"/>
  <c r="RF6" i="26"/>
  <c r="RF7" i="26"/>
  <c r="RF5" i="21"/>
  <c r="RF21" i="19"/>
  <c r="RF9" i="19"/>
  <c r="RF19" i="19"/>
  <c r="RF12" i="27"/>
  <c r="RF10" i="26"/>
  <c r="J11" i="4"/>
  <c r="J20" i="4"/>
  <c r="J21" i="4"/>
  <c r="DC9" i="22"/>
  <c r="DC4" i="22"/>
  <c r="M21" i="4"/>
  <c r="M20" i="4"/>
  <c r="M7" i="4"/>
  <c r="RC9" i="19"/>
  <c r="Q19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19" i="19"/>
  <c r="Q9" i="19"/>
  <c r="DB21" i="4"/>
  <c r="TR21" i="4"/>
  <c r="TV21" i="4" s="1"/>
  <c r="J7" i="4"/>
  <c r="DC7" i="4"/>
  <c r="DB7" i="4"/>
  <c r="DC21" i="4"/>
  <c r="DB19" i="4"/>
  <c r="M19" i="19"/>
  <c r="K19" i="19"/>
  <c r="K9" i="19"/>
  <c r="DD21" i="19"/>
  <c r="DD9" i="19"/>
  <c r="DB11" i="4"/>
  <c r="DB4" i="4"/>
  <c r="DE11" i="21"/>
  <c r="Q26" i="19"/>
  <c r="DB4" i="22"/>
  <c r="DB9" i="22"/>
  <c r="DB20" i="4"/>
  <c r="TR11" i="4"/>
  <c r="TV11" i="4" s="1"/>
  <c r="O9" i="22"/>
  <c r="TR4" i="4"/>
  <c r="TV4" i="4" s="1"/>
  <c r="TR20" i="4"/>
  <c r="TV20" i="4" s="1"/>
  <c r="TR19" i="4"/>
  <c r="TV19" i="4" s="1"/>
  <c r="O4" i="4"/>
  <c r="DC19" i="4"/>
  <c r="O20" i="4"/>
  <c r="O11" i="4"/>
  <c r="O19" i="4"/>
  <c r="RC11" i="21"/>
  <c r="K11" i="21"/>
  <c r="K5" i="21"/>
  <c r="K26" i="19"/>
  <c r="K21" i="19"/>
  <c r="TR4" i="22"/>
  <c r="TV4" i="22" s="1"/>
  <c r="TR9" i="22"/>
  <c r="TV9" i="22" s="1"/>
  <c r="J9" i="22"/>
  <c r="J19" i="4"/>
  <c r="J4" i="4"/>
  <c r="DD5" i="21"/>
  <c r="DE5" i="21"/>
  <c r="Q5" i="21"/>
  <c r="DD11" i="21"/>
  <c r="M5" i="21"/>
  <c r="M11" i="21"/>
  <c r="RC5" i="21"/>
  <c r="DD26" i="19"/>
  <c r="RC21" i="19"/>
  <c r="DE21" i="19"/>
  <c r="Q21" i="19"/>
  <c r="RC26" i="19"/>
  <c r="K12" i="27"/>
  <c r="RC12" i="27"/>
  <c r="DE12" i="27"/>
  <c r="Q12" i="27"/>
  <c r="DD12" i="27"/>
  <c r="M12" i="27"/>
  <c r="RC10" i="26"/>
  <c r="K10" i="26"/>
  <c r="Q10" i="26"/>
  <c r="DE10" i="26"/>
  <c r="DD10" i="26"/>
  <c r="M10" i="26"/>
  <c r="M9" i="22"/>
  <c r="J4" i="22"/>
  <c r="M4" i="22"/>
  <c r="M4" i="4"/>
  <c r="M19" i="4"/>
  <c r="M11" i="4"/>
  <c r="S19" i="19" l="1"/>
  <c r="T19" i="19"/>
  <c r="V11" i="4"/>
  <c r="X11" i="4" s="1"/>
  <c r="V4" i="4"/>
  <c r="X4" i="4" s="1"/>
  <c r="B4" i="22" a="1"/>
  <c r="B4" i="22" s="1"/>
  <c r="A11" i="4" a="1"/>
  <c r="A11" i="4" s="1"/>
  <c r="B11" i="4" a="1"/>
  <c r="B11" i="4" s="1"/>
  <c r="A19" i="4" a="1"/>
  <c r="A19" i="4" s="1"/>
  <c r="B19" i="4" a="1"/>
  <c r="B19" i="4" s="1"/>
  <c r="A21" i="4" a="1"/>
  <c r="A21" i="4" s="1"/>
  <c r="B21" i="4" a="1"/>
  <c r="B21" i="4" s="1"/>
  <c r="J11" i="21"/>
  <c r="B11" i="21" s="1" a="1"/>
  <c r="B11" i="21" s="1"/>
  <c r="J19" i="19"/>
  <c r="J26" i="19"/>
  <c r="J21" i="19"/>
  <c r="J9" i="19"/>
  <c r="J10" i="26"/>
  <c r="J6" i="26"/>
  <c r="J7" i="26"/>
  <c r="V4" i="22"/>
  <c r="V9" i="22"/>
  <c r="F4" i="4"/>
  <c r="F11" i="4"/>
  <c r="R6" i="26"/>
  <c r="R7" i="26"/>
  <c r="V21" i="4"/>
  <c r="F21" i="4" s="1"/>
  <c r="R9" i="19"/>
  <c r="R21" i="19"/>
  <c r="V7" i="4"/>
  <c r="F7" i="4" s="1"/>
  <c r="F19" i="19"/>
  <c r="R26" i="19"/>
  <c r="R11" i="21"/>
  <c r="V19" i="4"/>
  <c r="X19" i="4" s="1"/>
  <c r="R10" i="26"/>
  <c r="V20" i="4"/>
  <c r="F20" i="4" s="1"/>
  <c r="R5" i="21"/>
  <c r="R12" i="27"/>
  <c r="W11" i="4" l="1"/>
  <c r="S11" i="21"/>
  <c r="T11" i="21"/>
  <c r="S5" i="21"/>
  <c r="T5" i="21"/>
  <c r="F26" i="19"/>
  <c r="S26" i="19"/>
  <c r="T26" i="19"/>
  <c r="S21" i="19"/>
  <c r="T21" i="19"/>
  <c r="F9" i="19"/>
  <c r="S9" i="19"/>
  <c r="T9" i="19"/>
  <c r="T12" i="27"/>
  <c r="S12" i="27"/>
  <c r="F10" i="26"/>
  <c r="S10" i="26"/>
  <c r="T10" i="26"/>
  <c r="F7" i="26"/>
  <c r="S7" i="26"/>
  <c r="T7" i="26"/>
  <c r="F6" i="26"/>
  <c r="S6" i="26"/>
  <c r="T6" i="26"/>
  <c r="W4" i="4"/>
  <c r="B10" i="26" a="1"/>
  <c r="B10" i="26" s="1"/>
  <c r="W9" i="22"/>
  <c r="X9" i="22"/>
  <c r="F4" i="22"/>
  <c r="X4" i="22"/>
  <c r="A19" i="19" a="1"/>
  <c r="A19" i="19" s="1"/>
  <c r="B19" i="19" a="1"/>
  <c r="B19" i="19" s="1"/>
  <c r="F9" i="22"/>
  <c r="A11" i="21" a="1"/>
  <c r="A11" i="21" s="1"/>
  <c r="J5" i="21"/>
  <c r="J12" i="27"/>
  <c r="W4" i="22"/>
  <c r="X21" i="4"/>
  <c r="W21" i="4"/>
  <c r="F19" i="4"/>
  <c r="X7" i="4"/>
  <c r="F21" i="19"/>
  <c r="W7" i="4"/>
  <c r="W19" i="4"/>
  <c r="F11" i="21"/>
  <c r="F5" i="21"/>
  <c r="X20" i="4"/>
  <c r="W20" i="4"/>
  <c r="F12" i="27"/>
  <c r="A7" i="22" l="1" a="1"/>
  <c r="A7" i="22" s="1"/>
  <c r="B7" i="22" a="1"/>
  <c r="B7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D8" i="27"/>
  <c r="QB8" i="27"/>
  <c r="QA8" i="27"/>
  <c r="PY8" i="27"/>
  <c r="PX8" i="27"/>
  <c r="PW8" i="27"/>
  <c r="PV8" i="27"/>
  <c r="DB8" i="27"/>
  <c r="DA8" i="27"/>
  <c r="CY8" i="27"/>
  <c r="CX8" i="27"/>
  <c r="CW8" i="27"/>
  <c r="CV8" i="27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D9" i="26"/>
  <c r="QB9" i="26"/>
  <c r="QA9" i="26"/>
  <c r="PY9" i="26"/>
  <c r="PX9" i="26"/>
  <c r="PW9" i="26"/>
  <c r="PV9" i="26"/>
  <c r="DB9" i="26"/>
  <c r="DA9" i="26"/>
  <c r="CY9" i="26"/>
  <c r="CX9" i="26"/>
  <c r="CW9" i="26"/>
  <c r="CV9" i="26"/>
  <c r="DC9" i="26" l="1"/>
  <c r="H8" i="27"/>
  <c r="H5" i="27"/>
  <c r="QC8" i="27"/>
  <c r="QC5" i="27"/>
  <c r="QC9" i="26"/>
  <c r="I8" i="27"/>
  <c r="DC8" i="27"/>
  <c r="I5" i="27"/>
  <c r="DC5" i="27"/>
  <c r="H9" i="26"/>
  <c r="I9" i="26"/>
  <c r="PZ5" i="27"/>
  <c r="QY9" i="26"/>
  <c r="CZ9" i="26"/>
  <c r="PZ9" i="26"/>
  <c r="P8" i="27"/>
  <c r="Q8" i="27" s="1"/>
  <c r="QY5" i="27"/>
  <c r="RD5" i="27"/>
  <c r="P5" i="27"/>
  <c r="Q5" i="27" s="1"/>
  <c r="RA5" i="27"/>
  <c r="L8" i="27"/>
  <c r="M8" i="27" s="1"/>
  <c r="QZ8" i="27"/>
  <c r="RA8" i="27"/>
  <c r="L5" i="27"/>
  <c r="M5" i="27" s="1"/>
  <c r="RB8" i="27"/>
  <c r="RD8" i="27"/>
  <c r="RA9" i="26"/>
  <c r="P9" i="26"/>
  <c r="Q9" i="26" s="1"/>
  <c r="QZ9" i="26"/>
  <c r="RE9" i="26"/>
  <c r="RB9" i="26"/>
  <c r="RD9" i="26"/>
  <c r="CZ8" i="27"/>
  <c r="QZ5" i="27"/>
  <c r="N5" i="27"/>
  <c r="RB5" i="27"/>
  <c r="CZ5" i="27"/>
  <c r="N8" i="27"/>
  <c r="RE8" i="27"/>
  <c r="QY8" i="27"/>
  <c r="PZ8" i="27"/>
  <c r="RE5" i="27"/>
  <c r="L9" i="26"/>
  <c r="N9" i="26"/>
  <c r="O9" i="26" l="1"/>
  <c r="O8" i="27"/>
  <c r="O5" i="27"/>
  <c r="RF8" i="27"/>
  <c r="RF5" i="27"/>
  <c r="RF9" i="26"/>
  <c r="DE5" i="27"/>
  <c r="RC8" i="27"/>
  <c r="DE8" i="27"/>
  <c r="K5" i="27"/>
  <c r="K8" i="27"/>
  <c r="RC9" i="26"/>
  <c r="DE9" i="26"/>
  <c r="DD5" i="27"/>
  <c r="RC5" i="27"/>
  <c r="DD8" i="27"/>
  <c r="DD9" i="26"/>
  <c r="M9" i="26"/>
  <c r="K9" i="26"/>
  <c r="J8" i="27" l="1"/>
  <c r="J5" i="27"/>
  <c r="R8" i="27"/>
  <c r="R5" i="27"/>
  <c r="R9" i="26"/>
  <c r="T5" i="27" l="1"/>
  <c r="S5" i="27"/>
  <c r="S8" i="27"/>
  <c r="T8" i="27"/>
  <c r="S9" i="26"/>
  <c r="T9" i="26"/>
  <c r="J9" i="26"/>
  <c r="F8" i="27"/>
  <c r="F5" i="27"/>
  <c r="A6" i="27" s="1" a="1"/>
  <c r="A6" i="27" s="1"/>
  <c r="F9" i="26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B6" i="27" l="1" a="1"/>
  <c r="B6" i="27" s="1"/>
  <c r="B16" i="26" a="1"/>
  <c r="B16" i="26" s="1"/>
  <c r="B18" i="26" a="1"/>
  <c r="B18" i="26" s="1"/>
  <c r="A18" i="26" a="1"/>
  <c r="A18" i="26" s="1"/>
  <c r="A16" i="26" a="1"/>
  <c r="A16" i="26" s="1"/>
  <c r="B18" i="27" a="1"/>
  <c r="B18" i="27" s="1"/>
  <c r="A18" i="27" a="1"/>
  <c r="A18" i="27" s="1"/>
  <c r="B11" i="26" a="1"/>
  <c r="B11" i="26" s="1"/>
  <c r="A11" i="26" a="1"/>
  <c r="A11" i="26" s="1"/>
  <c r="B19" i="26" a="1"/>
  <c r="B19" i="26" s="1"/>
  <c r="A19" i="26" a="1"/>
  <c r="A19" i="26" s="1"/>
  <c r="B8" i="26" a="1"/>
  <c r="B8" i="26" s="1"/>
  <c r="A8" i="26" a="1"/>
  <c r="A8" i="26" s="1"/>
  <c r="B10" i="27" a="1"/>
  <c r="B10" i="27" s="1"/>
  <c r="B5" i="27" a="1"/>
  <c r="B5" i="27" s="1"/>
  <c r="A10" i="27" a="1"/>
  <c r="A10" i="27" s="1"/>
  <c r="A11" i="27" a="1"/>
  <c r="A11" i="27" s="1"/>
  <c r="B7" i="27" a="1"/>
  <c r="B7" i="27" s="1"/>
  <c r="A20" i="26" a="1"/>
  <c r="A20" i="26" s="1"/>
  <c r="B20" i="26" a="1"/>
  <c r="B20" i="26" s="1"/>
  <c r="A6" i="26" a="1"/>
  <c r="A6" i="26" s="1"/>
  <c r="B6" i="26" a="1"/>
  <c r="B6" i="26" s="1"/>
  <c r="B11" i="27" a="1"/>
  <c r="B11" i="27" s="1"/>
  <c r="A7" i="27" a="1"/>
  <c r="A7" i="27" s="1"/>
  <c r="B15" i="27" a="1"/>
  <c r="B15" i="27" s="1"/>
  <c r="A15" i="27" a="1"/>
  <c r="A15" i="27" s="1"/>
  <c r="A13" i="26" a="1"/>
  <c r="A13" i="26" s="1"/>
  <c r="B13" i="26" a="1"/>
  <c r="B13" i="26" s="1"/>
  <c r="B9" i="27" a="1"/>
  <c r="B9" i="27" s="1"/>
  <c r="A9" i="27" a="1"/>
  <c r="A9" i="27" s="1"/>
  <c r="B12" i="27" a="1"/>
  <c r="B12" i="27" s="1"/>
  <c r="B17" i="27" a="1"/>
  <c r="B17" i="27" s="1"/>
  <c r="B8" i="27" a="1"/>
  <c r="B8" i="27" s="1"/>
  <c r="A9" i="26" a="1"/>
  <c r="A9" i="26" s="1"/>
  <c r="B9" i="26" a="1"/>
  <c r="B9" i="26" s="1"/>
  <c r="B7" i="26" a="1"/>
  <c r="B7" i="26" s="1"/>
  <c r="QC18" i="19"/>
  <c r="DC18" i="19"/>
  <c r="A12" i="27" a="1"/>
  <c r="A12" i="27" s="1"/>
  <c r="A8" i="27" a="1"/>
  <c r="A8" i="27" s="1"/>
  <c r="I18" i="19"/>
  <c r="H18" i="19"/>
  <c r="A17" i="27" a="1"/>
  <c r="A17" i="27" s="1"/>
  <c r="A4" i="27" a="1"/>
  <c r="A4" i="27" s="1"/>
  <c r="A5" i="27" a="1"/>
  <c r="A5" i="27" s="1"/>
  <c r="A5" i="26" a="1"/>
  <c r="A5" i="26" s="1"/>
  <c r="A4" i="26" a="1"/>
  <c r="A4" i="26" s="1"/>
  <c r="A10" i="26" a="1"/>
  <c r="A10" i="26" s="1"/>
  <c r="A7" i="26" a="1"/>
  <c r="A7" i="26" s="1"/>
  <c r="PZ18" i="19"/>
  <c r="QY18" i="19"/>
  <c r="P18" i="19"/>
  <c r="RD18" i="19"/>
  <c r="CZ18" i="19"/>
  <c r="RA18" i="19"/>
  <c r="RE18" i="19"/>
  <c r="QZ18" i="19"/>
  <c r="N18" i="19"/>
  <c r="L18" i="19"/>
  <c r="RB18" i="19"/>
  <c r="O18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18" i="19"/>
  <c r="DD18" i="19"/>
  <c r="Q18" i="19"/>
  <c r="DE18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18" i="19"/>
  <c r="RC18" i="19"/>
  <c r="M18" i="19"/>
  <c r="J18" i="19" l="1"/>
  <c r="R18" i="19"/>
  <c r="S18" i="19" l="1"/>
  <c r="T18" i="19"/>
  <c r="F18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C31" i="19" l="1"/>
  <c r="QC8" i="19"/>
  <c r="DC31" i="19"/>
  <c r="DC8" i="19"/>
  <c r="I31" i="19"/>
  <c r="I8" i="19"/>
  <c r="H31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31" i="19"/>
  <c r="QY31" i="19"/>
  <c r="PZ31" i="19"/>
  <c r="P31" i="19"/>
  <c r="DE31" i="19" s="1"/>
  <c r="CZ31" i="19"/>
  <c r="QZ31" i="19"/>
  <c r="RA31" i="19"/>
  <c r="RE31" i="19"/>
  <c r="N31" i="19"/>
  <c r="L31" i="19"/>
  <c r="M31" i="19" s="1"/>
  <c r="RB31" i="19"/>
  <c r="O8" i="19" l="1"/>
  <c r="DD31" i="19"/>
  <c r="R31" i="19" s="1"/>
  <c r="O31" i="19"/>
  <c r="RF8" i="19"/>
  <c r="RF31" i="19"/>
  <c r="Q8" i="19"/>
  <c r="DE8" i="19"/>
  <c r="DD8" i="19"/>
  <c r="K8" i="19"/>
  <c r="Q31" i="19"/>
  <c r="RC8" i="19"/>
  <c r="M8" i="19"/>
  <c r="K31" i="19"/>
  <c r="RC31" i="19"/>
  <c r="S31" i="19" l="1"/>
  <c r="T31" i="19"/>
  <c r="R8" i="19"/>
  <c r="F31" i="19"/>
  <c r="S8" i="19" l="1"/>
  <c r="T8" i="19"/>
  <c r="J31" i="19"/>
  <c r="J8" i="19"/>
  <c r="F8" i="19"/>
  <c r="CV8" i="21" l="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C8" i="21" l="1"/>
  <c r="DC8" i="21"/>
  <c r="I8" i="21"/>
  <c r="H8" i="21"/>
  <c r="P8" i="21"/>
  <c r="DE8" i="21" s="1"/>
  <c r="RD8" i="21"/>
  <c r="QY8" i="21"/>
  <c r="PZ8" i="21"/>
  <c r="CZ8" i="21"/>
  <c r="RA8" i="21"/>
  <c r="QZ8" i="21"/>
  <c r="RE8" i="21"/>
  <c r="N8" i="21"/>
  <c r="L8" i="21"/>
  <c r="RB8" i="21"/>
  <c r="O8" i="21" l="1"/>
  <c r="RF8" i="21"/>
  <c r="DD8" i="21"/>
  <c r="M8" i="21"/>
  <c r="K8" i="21"/>
  <c r="Q8" i="21"/>
  <c r="RC8" i="21"/>
  <c r="R8" i="21" l="1"/>
  <c r="S8" i="21" l="1"/>
  <c r="T8" i="21"/>
  <c r="J8" i="21"/>
  <c r="F8" i="21"/>
  <c r="A4" i="22" l="1" a="1"/>
  <c r="A4" i="22" s="1"/>
  <c r="B6" i="22" a="1"/>
  <c r="B6" i="22" s="1"/>
  <c r="B9" i="22" a="1"/>
  <c r="B9" i="22" s="1"/>
  <c r="A6" i="22" a="1"/>
  <c r="A6" i="22" s="1"/>
  <c r="A9" i="22" a="1"/>
  <c r="A9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0" i="4" l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I10" i="4" l="1"/>
  <c r="H10" i="4"/>
  <c r="T10" i="4"/>
  <c r="U10" i="4" s="1"/>
  <c r="P10" i="4"/>
  <c r="Q10" i="4" s="1"/>
  <c r="R10" i="4"/>
  <c r="S10" i="4" s="1"/>
  <c r="SN10" i="4"/>
  <c r="SU10" i="4" s="1"/>
  <c r="CW10" i="4"/>
  <c r="DA10" i="4" s="1"/>
  <c r="TQ10" i="4"/>
  <c r="TU10" i="4"/>
  <c r="N10" i="4"/>
  <c r="L10" i="4"/>
  <c r="K10" i="4"/>
  <c r="TN10" i="4"/>
  <c r="DB10" i="4" l="1"/>
  <c r="DC10" i="4"/>
  <c r="O10" i="4"/>
  <c r="TR10" i="4"/>
  <c r="TV10" i="4" s="1"/>
  <c r="M10" i="4"/>
  <c r="J10" i="4" l="1"/>
  <c r="V10" i="4"/>
  <c r="X10" i="4" s="1"/>
  <c r="A10" i="4" l="1" a="1"/>
  <c r="A10" i="4" s="1"/>
  <c r="B10" i="4" a="1"/>
  <c r="B10" i="4" s="1"/>
  <c r="F10" i="4"/>
  <c r="W10" i="4"/>
  <c r="PY6" i="19"/>
  <c r="PY13" i="19"/>
  <c r="PY7" i="19"/>
  <c r="CY6" i="19"/>
  <c r="CY13" i="19"/>
  <c r="CY7" i="19"/>
  <c r="PX7" i="19"/>
  <c r="PX13" i="19"/>
  <c r="PX6" i="19"/>
  <c r="CX7" i="19"/>
  <c r="CX13" i="19"/>
  <c r="CX6" i="19"/>
  <c r="CV13" i="19"/>
  <c r="CW13" i="19"/>
  <c r="DA13" i="19"/>
  <c r="DB13" i="19"/>
  <c r="PV13" i="19"/>
  <c r="PW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D7" i="19"/>
  <c r="QB7" i="19"/>
  <c r="QA7" i="19"/>
  <c r="PW7" i="19"/>
  <c r="PV7" i="19"/>
  <c r="DB7" i="19"/>
  <c r="DA7" i="19"/>
  <c r="CW7" i="19"/>
  <c r="CV7" i="19"/>
  <c r="QC6" i="19" l="1"/>
  <c r="QC7" i="19"/>
  <c r="QC13" i="19"/>
  <c r="I6" i="19"/>
  <c r="DC6" i="19"/>
  <c r="DC13" i="19"/>
  <c r="DC7" i="19"/>
  <c r="I13" i="19"/>
  <c r="H6" i="19"/>
  <c r="H13" i="19"/>
  <c r="H7" i="19"/>
  <c r="I7" i="19"/>
  <c r="CZ13" i="19"/>
  <c r="PZ13" i="19"/>
  <c r="CZ6" i="19"/>
  <c r="PZ7" i="19"/>
  <c r="PZ6" i="19"/>
  <c r="CZ7" i="19"/>
  <c r="RB13" i="19"/>
  <c r="RB6" i="19"/>
  <c r="RB7" i="19"/>
  <c r="RD6" i="19"/>
  <c r="RA6" i="19"/>
  <c r="QY6" i="19"/>
  <c r="P6" i="19"/>
  <c r="DE6" i="19" s="1"/>
  <c r="QZ6" i="19"/>
  <c r="P13" i="19"/>
  <c r="DE13" i="19" s="1"/>
  <c r="RE6" i="19"/>
  <c r="L6" i="19"/>
  <c r="RA13" i="19"/>
  <c r="QZ13" i="19"/>
  <c r="RD13" i="19"/>
  <c r="QY13" i="19"/>
  <c r="N13" i="19"/>
  <c r="L13" i="19"/>
  <c r="RE13" i="19"/>
  <c r="N6" i="19"/>
  <c r="P7" i="19"/>
  <c r="DE7" i="19" s="1"/>
  <c r="QY7" i="19"/>
  <c r="QZ7" i="19"/>
  <c r="RE7" i="19"/>
  <c r="RD7" i="19"/>
  <c r="L7" i="19"/>
  <c r="RA7" i="19"/>
  <c r="N7" i="19"/>
  <c r="DD13" i="19" l="1"/>
  <c r="R13" i="19" s="1"/>
  <c r="O13" i="19"/>
  <c r="DD6" i="19"/>
  <c r="O6" i="19"/>
  <c r="DD7" i="19"/>
  <c r="O7" i="19"/>
  <c r="RF6" i="19"/>
  <c r="RF13" i="19"/>
  <c r="RF7" i="19"/>
  <c r="Q7" i="19"/>
  <c r="Q6" i="19"/>
  <c r="K6" i="19"/>
  <c r="K13" i="19"/>
  <c r="M7" i="19"/>
  <c r="M6" i="19"/>
  <c r="RC13" i="19"/>
  <c r="K7" i="19"/>
  <c r="RC7" i="19"/>
  <c r="RC6" i="19"/>
  <c r="Q13" i="19"/>
  <c r="M13" i="19"/>
  <c r="S13" i="19" l="1"/>
  <c r="T13" i="19"/>
  <c r="F13" i="19"/>
  <c r="R6" i="19"/>
  <c r="R7" i="19"/>
  <c r="S7" i="19" l="1"/>
  <c r="T7" i="19"/>
  <c r="S6" i="19"/>
  <c r="T6" i="19"/>
  <c r="J7" i="19"/>
  <c r="J13" i="19"/>
  <c r="J6" i="19"/>
  <c r="B21" i="19" s="1" a="1"/>
  <c r="B21" i="19" s="1"/>
  <c r="F6" i="19"/>
  <c r="F7" i="19"/>
  <c r="A9" i="21" l="1" a="1"/>
  <c r="A9" i="21" s="1"/>
  <c r="B9" i="21" a="1"/>
  <c r="B9" i="21" s="1"/>
  <c r="B10" i="21" a="1"/>
  <c r="B10" i="21" s="1"/>
  <c r="A8" i="21" a="1"/>
  <c r="A8" i="21" s="1"/>
  <c r="B8" i="21" a="1"/>
  <c r="B8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1" i="19" a="1"/>
  <c r="B11" i="19" s="1"/>
  <c r="A4" i="19" a="1"/>
  <c r="A4" i="19" s="1"/>
  <c r="A16" i="19" a="1"/>
  <c r="A16" i="19" s="1"/>
  <c r="A11" i="19" a="1"/>
  <c r="A11" i="19" s="1"/>
  <c r="A10" i="19" a="1"/>
  <c r="A10" i="19" s="1"/>
  <c r="B4" i="19" a="1"/>
  <c r="B4" i="19" s="1"/>
  <c r="B16" i="19" a="1"/>
  <c r="B16" i="19" s="1"/>
  <c r="B10" i="19" a="1"/>
  <c r="B10" i="19" s="1"/>
  <c r="B12" i="19" a="1"/>
  <c r="B12" i="19" s="1"/>
  <c r="A12" i="19" a="1"/>
  <c r="A12" i="19" s="1"/>
  <c r="A17" i="19" a="1"/>
  <c r="A17" i="19" s="1"/>
  <c r="B17" i="19" a="1"/>
  <c r="B17" i="19" s="1"/>
  <c r="B5" i="21" a="1"/>
  <c r="B5" i="21" s="1"/>
  <c r="A4" i="21" a="1"/>
  <c r="A4" i="21" s="1"/>
  <c r="B4" i="21" a="1"/>
  <c r="B4" i="21" s="1"/>
  <c r="B14" i="19" a="1"/>
  <c r="B14" i="19" s="1"/>
  <c r="A14" i="19" a="1"/>
  <c r="A14" i="19" s="1"/>
  <c r="A5" i="19" a="1"/>
  <c r="A5" i="19" s="1"/>
  <c r="B29" i="19" a="1"/>
  <c r="B29" i="19" s="1"/>
  <c r="B5" i="19" a="1"/>
  <c r="B5" i="19" s="1"/>
  <c r="A35" i="19" a="1"/>
  <c r="A35" i="19" s="1"/>
  <c r="B35" i="19" a="1"/>
  <c r="B35" i="19" s="1"/>
  <c r="A29" i="19" a="1"/>
  <c r="A29" i="19" s="1"/>
  <c r="B28" i="19" a="1"/>
  <c r="B28" i="19" s="1"/>
  <c r="A28" i="19" a="1"/>
  <c r="A28" i="19" s="1"/>
  <c r="B7" i="21" a="1"/>
  <c r="B7" i="21" s="1"/>
  <c r="B7" i="19" a="1"/>
  <c r="B7" i="19" s="1"/>
  <c r="B13" i="19" a="1"/>
  <c r="B13" i="19" s="1"/>
  <c r="B9" i="19" a="1"/>
  <c r="B9" i="19" s="1"/>
  <c r="B26" i="19" a="1"/>
  <c r="B26" i="19" s="1"/>
  <c r="B31" i="19" a="1"/>
  <c r="B31" i="19" s="1"/>
  <c r="B25" i="19" a="1"/>
  <c r="B25" i="19" s="1"/>
  <c r="B8" i="19" a="1"/>
  <c r="B8" i="19" s="1"/>
  <c r="B18" i="19" a="1"/>
  <c r="B18" i="19" s="1"/>
  <c r="B6" i="19" a="1"/>
  <c r="B6" i="19" s="1"/>
  <c r="A6" i="19" a="1"/>
  <c r="A6" i="19" s="1"/>
  <c r="A13" i="19" a="1"/>
  <c r="A13" i="19" s="1"/>
  <c r="A7" i="19" a="1"/>
  <c r="A7" i="19" s="1"/>
  <c r="A5" i="21" a="1"/>
  <c r="A5" i="21" s="1"/>
  <c r="A7" i="21" a="1"/>
  <c r="A7" i="21" s="1"/>
  <c r="A25" i="19" a="1"/>
  <c r="A25" i="19" s="1"/>
  <c r="A26" i="19" a="1"/>
  <c r="A26" i="19" s="1"/>
  <c r="A18" i="19" a="1"/>
  <c r="A18" i="19" s="1"/>
  <c r="A21" i="19" a="1"/>
  <c r="A21" i="19" s="1"/>
  <c r="A31" i="19" a="1"/>
  <c r="A31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U17" i="4"/>
  <c r="CR17" i="4"/>
  <c r="CQ17" i="4"/>
  <c r="SN17" i="4" l="1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7" i="4"/>
  <c r="CT17" i="4"/>
  <c r="CV17" i="4"/>
  <c r="CX17" i="4"/>
  <c r="CZ17" i="4"/>
  <c r="I17" i="4" l="1"/>
  <c r="H17" i="4"/>
  <c r="T17" i="4"/>
  <c r="U17" i="4" s="1"/>
  <c r="P17" i="4"/>
  <c r="Q17" i="4" s="1"/>
  <c r="R17" i="4"/>
  <c r="S17" i="4" s="1"/>
  <c r="L17" i="4"/>
  <c r="N17" i="4"/>
  <c r="K17" i="4"/>
  <c r="TQ17" i="4"/>
  <c r="TU17" i="4"/>
  <c r="CW17" i="4"/>
  <c r="DA17" i="4" s="1"/>
  <c r="SW17" i="4"/>
  <c r="SX17" i="4"/>
  <c r="TL17" i="4" s="1"/>
  <c r="SY17" i="4"/>
  <c r="TM17" i="4" s="1"/>
  <c r="SV17" i="4"/>
  <c r="J17" i="4" l="1"/>
  <c r="M17" i="4"/>
  <c r="DB17" i="4"/>
  <c r="DC17" i="4"/>
  <c r="TN17" i="4"/>
  <c r="TR17" i="4" s="1"/>
  <c r="TV17" i="4" s="1"/>
  <c r="O17" i="4"/>
  <c r="V17" i="4" l="1"/>
  <c r="X17" i="4" s="1"/>
  <c r="F17" i="4" l="1"/>
  <c r="W17" i="4"/>
  <c r="B5" i="4" l="1" a="1"/>
  <c r="B5" i="4" s="1"/>
  <c r="B9" i="4" a="1"/>
  <c r="B9" i="4" s="1"/>
  <c r="A9" i="4" a="1"/>
  <c r="A9" i="4" s="1"/>
  <c r="B6" i="4" a="1"/>
  <c r="B6" i="4" s="1"/>
  <c r="A6" i="4" a="1"/>
  <c r="A6" i="4" s="1"/>
  <c r="B8" i="4" a="1"/>
  <c r="B8" i="4" s="1"/>
  <c r="B16" i="4" a="1"/>
  <c r="B16" i="4" s="1"/>
  <c r="A16" i="4" a="1"/>
  <c r="A16" i="4" s="1"/>
  <c r="A8" i="4" a="1"/>
  <c r="A8" i="4" s="1"/>
  <c r="A5" i="4" a="1"/>
  <c r="A5" i="4" s="1"/>
  <c r="B17" i="4" a="1"/>
  <c r="B17" i="4" s="1"/>
  <c r="A17" i="4" a="1"/>
  <c r="A17" i="4" s="1"/>
  <c r="B7" i="4" a="1"/>
  <c r="B7" i="4" s="1"/>
  <c r="A7" i="4" a="1"/>
  <c r="A7" i="4" s="1"/>
  <c r="B15" i="4" a="1"/>
  <c r="B15" i="4" s="1"/>
  <c r="B4" i="4" a="1"/>
  <c r="B4" i="4" s="1"/>
  <c r="B20" i="4" a="1"/>
  <c r="B20" i="4" s="1"/>
  <c r="A4" i="4" a="1"/>
  <c r="A4" i="4" s="1"/>
  <c r="A15" i="4" a="1"/>
  <c r="A15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<sst xmlns="http://schemas.openxmlformats.org/spreadsheetml/2006/main" count="3959" uniqueCount="202">
  <si>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</si>
  <si>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</si>
  <si>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</si>
  <si>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</si>
  <si>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</si>
  <si>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</si>
  <si>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</si>
  <si>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</si>
  <si>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</si>
  <si>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</si>
  <si>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</si>
  <si>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</si>
  <si>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</si>
  <si>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</si>
  <si>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</si>
  <si>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</si>
  <si>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</si>
  <si>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</si>
  <si>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</si>
  <si>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</si>
  <si>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</si>
  <si>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</si>
  <si>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</si>
  <si>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</si>
  <si>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</si>
  <si>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</si>
  <si>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</si>
  <si>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</si>
  <si>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</si>
  <si>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</si>
  <si>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</si>
  <si>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</si>
  <si>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</si>
  <si>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</si>
  <si>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</si>
  <si>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</si>
  <si>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</si>
  <si>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</si>
  <si>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</si>
  <si>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</si>
  <si>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</si>
  <si>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</si>
  <si>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</si>
  <si>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</si>
  <si>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</si>
  <si>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</si>
  <si>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</si>
  <si>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</si>
  <si>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</si>
  <si>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</si>
  <si>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</si>
  <si>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</si>
  <si>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</si>
  <si>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</si>
  <si>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</si>
  <si>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</si>
  <si>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</si>
  <si>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</si>
  <si>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</si>
  <si>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</si>
  <si>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</si>
  <si>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</si>
  <si>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</si>
  <si>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</si>
  <si>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</si>
  <si>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</si>
  <si>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</si>
  <si>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</si>
  <si>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</si>
  <si>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</si>
  <si>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</si>
  <si>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</si>
  <si>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</si>
  <si>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</si>
  <si>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</si>
  <si>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</si>
  <si>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</si>
  <si>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</si>
  <si>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</si>
  <si>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</si>
  <si>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</si>
  <si>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</si>
  <si>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</si>
  <si>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</si>
  <si>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</si>
  <si>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</si>
  <si>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</si>
  <si>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</si>
  <si>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</si>
  <si>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</si>
  <si>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</si>
  <si>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</si>
  <si>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</si>
  <si>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</si>
  <si>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</si>
  <si>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</si>
  <si>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</si>
  <si>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</si>
  <si>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</si>
  <si>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</si>
  <si>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</si>
  <si>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</si>
  <si>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</si>
  <si>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</si>
  <si>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</si>
  <si>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</si>
  <si>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</si>
  <si>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</si>
  <si>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</si>
  <si>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</si>
  <si>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</si>
  <si>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</si>
  <si>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</si>
  <si>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</si>
  <si>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</si>
  <si>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</si>
  <si>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</si>
  <si>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</si>
  <si>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</si>
  <si>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</si>
  <si>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</si>
  <si>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</si>
  <si>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</si>
  <si>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</si>
  <si>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</si>
  <si>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</si>
  <si>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</si>
  <si>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</si>
  <si>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</si>
  <si>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</si>
  <si>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</si>
  <si>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</si>
  <si>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</si>
  <si>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</si>
  <si>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</si>
  <si>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</si>
  <si>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</si>
  <si>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</si>
  <si>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</si>
  <si>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</si>
  <si>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</si>
  <si>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</si>
  <si>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</si>
  <si>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</si>
  <si>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</si>
  <si>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</si>
  <si>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</si>
  <si>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</si>
  <si>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</si>
  <si>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</si>
  <si>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</si>
  <si>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</si>
  <si>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</si>
  <si>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</si>
  <si>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</si>
  <si>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</si>
  <si>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</si>
  <si>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</si>
  <si>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</si>
  <si>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</si>
  <si>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</si>
  <si>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</si>
  <si>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</si>
  <si>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</si>
  <si>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</si>
  <si>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</si>
  <si>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</si>
  <si>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</si>
  <si>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</si>
  <si>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</si>
  <si>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</si>
  <si>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</si>
  <si>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</si>
  <si>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</si>
  <si>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</si>
  <si>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</si>
  <si>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</si>
  <si>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</si>
  <si>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</si>
  <si>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</si>
  <si>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</si>
  <si>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</si>
  <si>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</si>
  <si>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</si>
  <si>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</si>
  <si>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</si>
  <si>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</si>
  <si>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</si>
  <si>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</si>
  <si>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</si>
  <si>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</si>
  <si>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</si>
  <si>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</si>
  <si>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</si>
  <si>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</si>
  <si>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</si>
  <si>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</si>
  <si>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NL</t>
  </si>
  <si>
    <t>EVSTIGNEEV, Gleb</t>
  </si>
  <si>
    <t>BECKETT, Aleisha</t>
  </si>
  <si>
    <t>2025 World Cup GER</t>
  </si>
  <si>
    <t>2025 World Cup GER (Sept 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</si>
</sst>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EVSTIGNEEV, Gleb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No DD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KUZNAK, Sienna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MEYER, Jeremy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Emily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KWASNIAK, Alicja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45923</v>
      </c>
      <c r="C34" s="66"/>
    </row>
    <row r="35" spans="1:3" x14ac:dyDescent="0.2">
      <c r="B35" t="s">
        <v>200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168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184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182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193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195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201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DD"),SUMPRODUCT((J$4:J$26&lt;&gt;"")*(J$4:J$26&lt;&gt;"No DD")*(F$4:F$26&gt;F4))+1,IF(J4="No DD",SUMPRODUCT((J$4:J$26="No DD")*(F$4:F$26&gt;F4))+1+SUMPRODUCT((J$4:J$26&lt;&gt;"")*(J$4:J$26&lt;&gt;"No DD")),""))</f>
        <v>1</v>
      </c>
      <c r="B4" s="4" t="str" cm="1">
        <f t="array" ref="B4">IF(AND(J4&lt;&gt;"",J4&lt;&gt;"No DD",G4=""),SUMPRODUCT((J$4:J$26&lt;&gt;"")*(J$4:J$26&lt;&gt;"No DD")*(G$4:G$26="")*(F$4:F$26&gt;F4))+1,IF(J4="No DD",SUMPRODUCT((J$4:J$26="No DD")*(F$4:F$26&gt;F4)*(G$4:G$26=""))+1+SUMPRODUCT((J$4:J$26&lt;&gt;"")*(G$4:G$26="")*(J$4:J$26&lt;&gt;"No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202.72002024700566</v>
      </c>
      <c r="G4" s="64" t="s">
        <v>46</v>
      </c>
      <c r="H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I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J4" s="36" t="str">
        <f>IF(AND(I4="P",H4=""),"No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K4="P","Worlds Team",IF(H4="P","National Team","")))))</f>
        <v>National Team</v>
      </c>
      <c r="K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/>
      </c>
      <c r="L4" s="8">
        <f>IF(COUNT(AQ4,AT4,BR4,BU4,CS4,CV4)&gt;0,LARGE((AQ4,AT4,BR4,BU4,CS4,CV4),1),0)</f>
        <v>56.35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>IF(P4="","",IF(P4=CZ4,$CA$1,IF(P4=BY4,$AZ$1,IF(P4=AX4,$Y$1,IF(OR(P4=CS4,P4=CV4,P4=CZ4),$CA$1,IF(OR(P4=BR4,P4=BU4,P4=BY4),$AZ$1,IF(OR(P4=AQ4,P4=AT4,P4=AX4),$Y$1,"")))))))</f>
        <v>2025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16.28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>IF(AA4&gt;0,AA4,"")</f>
        <v>14.2</v>
      </c>
      <c r="AP4" s="38">
        <f>IF(AB4&gt;0,AB4,"")</f>
        <v>13.71</v>
      </c>
      <c r="AQ4" s="40">
        <f>IF(SUM(Y4:AB4)-AC4&gt;0,SUM(Y4:AB4)-AC4,"")</f>
        <v>48.71</v>
      </c>
      <c r="AR4" s="40">
        <f>IF(AF4&gt;0,AF4,"")</f>
        <v>15.1</v>
      </c>
      <c r="AS4" s="40">
        <f>IF(AG4&gt;0,AG4,"")</f>
        <v>15.19</v>
      </c>
      <c r="AT4" s="40">
        <f>IF(SUM(AD4:AG4)-AH4&gt;0,SUM(AD4:AG4)-AH4,"")</f>
        <v>51.989999999999995</v>
      </c>
      <c r="AU4" s="40">
        <f>IF(AQ4="","",MAX(AQ4,AT4))</f>
        <v>51.989999999999995</v>
      </c>
      <c r="AV4" s="40">
        <f>IF(AK4&gt;0,AK4,"")</f>
        <v>14.7</v>
      </c>
      <c r="AW4" s="40">
        <f>IF(AL4&gt;0,AL4,"")</f>
        <v>15.29</v>
      </c>
      <c r="AX4" s="40">
        <f>IF(SUM(AI4:AL4)-AM4&gt;0,SUM(AI4:AL4)-AM4,"")</f>
        <v>54.589999999999996</v>
      </c>
      <c r="AY4" s="40">
        <f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>IF(BB4&gt;0,BB4,"")</f>
        <v>15.9</v>
      </c>
      <c r="BQ4" s="39">
        <f>IF(BC4&gt;0,BC4,"")</f>
        <v>15.33</v>
      </c>
      <c r="BR4" s="11">
        <f>IF(SUM(AZ4:BC4)-BD4&gt;0,SUM(AZ4:BC4)-BD4,"")</f>
        <v>56.03</v>
      </c>
      <c r="BS4" s="11">
        <f>IF(BG4&gt;0,BG4,"")</f>
        <v>6.9</v>
      </c>
      <c r="BT4" s="11">
        <f>IF(BH4&gt;0,BH4,"")</f>
        <v>6.43</v>
      </c>
      <c r="BU4" s="11">
        <f>IF(SUM(BE4:BH4)-BI4&gt;0,SUM(BE4:BH4)-BI4,"")</f>
        <v>23.73</v>
      </c>
      <c r="BV4" s="11">
        <f>IF(BR4="","",MAX(BR4,BU4))</f>
        <v>56.03</v>
      </c>
      <c r="BW4" s="11">
        <f>IF(BL4&gt;0,BL4,"")</f>
        <v>13.9</v>
      </c>
      <c r="BX4" s="11">
        <f>IF(BM4&gt;0,BM4,"")</f>
        <v>15.04</v>
      </c>
      <c r="BY4" s="11">
        <f>IF(SUM(BJ4:BM4)-BN4&gt;0,SUM(BJ4:BM4)-BN4,"")</f>
        <v>53.339999999999996</v>
      </c>
      <c r="BZ4" s="11">
        <f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>IF(CC4&gt;0,CC4,"")</f>
        <v>15.3</v>
      </c>
      <c r="CR4" s="38">
        <f>IF(CD4&gt;0,CD4,"")</f>
        <v>15.96</v>
      </c>
      <c r="CS4" s="40">
        <f>IF(SUM(CA4:CD4)-CE4&gt;0,SUM(CA4:CD4)-CE4,"")</f>
        <v>56.26</v>
      </c>
      <c r="CT4" s="40">
        <f>IF(CH4&gt;0,CH4,"")</f>
        <v>15.3</v>
      </c>
      <c r="CU4" s="40">
        <f>IF(CI4&gt;0,CI4,"")</f>
        <v>16.149999999999999</v>
      </c>
      <c r="CV4" s="40">
        <f>IF(SUM(CF4:CI4)-CJ4&gt;0,SUM(CF4:CI4)-CJ4,"")</f>
        <v>56.35</v>
      </c>
      <c r="CW4" s="40">
        <f>IF(CS4="","",MAX(CS4,CV4))</f>
        <v>56.35</v>
      </c>
      <c r="CX4" s="40">
        <f>IF(CM4&gt;0,CM4,"")</f>
        <v>15.3</v>
      </c>
      <c r="CY4" s="40">
        <f>IF(CN4&gt;0,CN4,"")</f>
        <v>16.28</v>
      </c>
      <c r="CZ4" s="40">
        <f>IF(SUM(CK4:CN4)-CO4&gt;0,SUM(CK4:CN4)-CO4,"")</f>
        <v>57.680000000000007</v>
      </c>
      <c r="DA4" s="40">
        <f>IF(SUM(CW4,CZ4)&gt;0,SUM(CW4,CZ4),"")</f>
        <v>114.03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14.9</v>
      </c>
      <c r="HZ4" s="11">
        <f>IF(HJ4&gt;0,HJ4,"")</f>
        <v>15.56</v>
      </c>
      <c r="IA4" s="11">
        <f>IF(SUM(HG4:HJ4)-HK4&gt;0,SUM(HG4:HJ4)-HK4,"")</f>
        <v>56.26</v>
      </c>
      <c r="IB4" s="11">
        <f>IF(MAX(HX4,IA4)&gt;0,MAX(HX4,IA4),"")</f>
        <v>56.26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14.9</v>
      </c>
      <c r="IG4" s="11">
        <f>IF(HT4&gt;0,HT4,"")</f>
        <v>15.23</v>
      </c>
      <c r="IH4" s="11">
        <f>IF(SUM(HQ4:HT4)-HU4&gt;0,SUM(HQ4:HT4)-HU4,"")</f>
        <v>54.929999999999993</v>
      </c>
      <c r="II4" s="11">
        <f>IF(SUM(IB4,IE4,IH4)&gt;0,SUM(IB4,IE4,IH4),"")</f>
        <v>111.19</v>
      </c>
      <c r="IJ4" s="17">
        <v>15.6</v>
      </c>
      <c r="IK4" s="17">
        <v>8.6</v>
      </c>
      <c r="IL4" s="17">
        <v>13.7</v>
      </c>
      <c r="IM4" s="17">
        <v>15.29</v>
      </c>
      <c r="IN4" s="17">
        <v>0</v>
      </c>
      <c r="IO4" s="17">
        <v>14.1</v>
      </c>
      <c r="IP4" s="17">
        <v>7.6</v>
      </c>
      <c r="IQ4" s="17">
        <v>13.2</v>
      </c>
      <c r="IR4" s="17">
        <v>14.29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13.7</v>
      </c>
      <c r="JE4" s="40">
        <f>IF(IM4&gt;0,IM4,"")</f>
        <v>15.29</v>
      </c>
      <c r="JF4" s="40">
        <f>IF(SUM(IJ4:IM4)-IN4&gt;0,SUM(IJ4:IM4)-IN4,"")</f>
        <v>53.19</v>
      </c>
      <c r="JG4" s="40">
        <f>IF(IQ4&gt;0,IQ4,"")</f>
        <v>13.2</v>
      </c>
      <c r="JH4" s="40">
        <f>IF(IR4&gt;0,IR4,"")</f>
        <v>14.29</v>
      </c>
      <c r="JI4" s="40">
        <f>IF(SUM(IO4:IR4)-IS4&gt;0,SUM(IO4:IR4)-IS4,"")</f>
        <v>49.19</v>
      </c>
      <c r="JJ4" s="40">
        <f>IF(MAX(JF4,JI4)&gt;0,MAX(JF4,JI4),"")</f>
        <v>53.19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53.19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15.850000000000001</v>
      </c>
      <c r="SW4" s="22">
        <f>IF($CP4="P",CB4,(CB4+BA4)/2)</f>
        <v>9.0500000000000007</v>
      </c>
      <c r="SX4" s="22">
        <f>IF($CP4="P",CC4,(CC4+BB4)/2)</f>
        <v>15.600000000000001</v>
      </c>
      <c r="SY4" s="22">
        <f>IF($CP4="P",CD4,(CD4+BC4)/2)</f>
        <v>15.645</v>
      </c>
      <c r="SZ4" s="22">
        <f>IF($CP4="P",CE4,(CE4+BD4)/2)</f>
        <v>0</v>
      </c>
      <c r="TA4" s="22">
        <f>IF($CP4="P",CF4,(CF4+BE4)/2)</f>
        <v>11.450000000000001</v>
      </c>
      <c r="TB4" s="22">
        <f>IF($CP4="P",CG4,(CG4+BF4)/2)</f>
        <v>6.2</v>
      </c>
      <c r="TC4" s="22">
        <f>IF($CP4="P",CH4,(CH4+BG4)/2)</f>
        <v>11.100000000000001</v>
      </c>
      <c r="TD4" s="22">
        <f>IF($CP4="P",CI4,(CI4+BH4)/2)</f>
        <v>11.29</v>
      </c>
      <c r="TE4" s="22">
        <f>IF($CP4="P",CJ4,(CJ4+BI4)/2)</f>
        <v>0</v>
      </c>
      <c r="TF4" s="22">
        <f>IF($CP4="P",CK4,(CK4+BJ4)/2)</f>
        <v>16.25</v>
      </c>
      <c r="TG4" s="22">
        <f>IF($CP4="P",CL4,(CL4+BK4)/2)</f>
        <v>9.3000000000000007</v>
      </c>
      <c r="TH4" s="22">
        <f>IF($CP4="P",CM4,(CM4+BL4)/2)</f>
        <v>14.600000000000001</v>
      </c>
      <c r="TI4" s="22">
        <f>IF($CP4="P",CN4,(CN4+BM4)/2)</f>
        <v>15.66</v>
      </c>
      <c r="TJ4" s="22">
        <f>IF($CP4="P",CO4,(CO4+BN4)/2)</f>
        <v>0.3</v>
      </c>
      <c r="TK4" s="27" t="s">
        <v>46</v>
      </c>
      <c r="TL4" s="40">
        <f>IF(SX4&gt;0,SX4,"")</f>
        <v>15.600000000000001</v>
      </c>
      <c r="TM4" s="40">
        <f>IF(SY4&gt;0,SY4,"")</f>
        <v>15.645</v>
      </c>
      <c r="TN4" s="40">
        <f>IF(SUM(SV4:SY4)-SZ4&gt;0,SUM(SV4:SY4)-SZ4,"")</f>
        <v>56.144999999999996</v>
      </c>
      <c r="TO4" s="40">
        <f>IF(TC4&gt;0,TC4,"")</f>
        <v>11.100000000000001</v>
      </c>
      <c r="TP4" s="40">
        <f>IF(TD4&gt;0,TD4,"")</f>
        <v>11.29</v>
      </c>
      <c r="TQ4" s="40">
        <f>IF(SUM(TA4:TD4)-TE4&gt;0,SUM(TA4:TD4)-TE4,"")</f>
        <v>40.040000000000006</v>
      </c>
      <c r="TR4" s="40">
        <f>IF(MAX(TN4,TQ4)&gt;0,MAX(TN4,TQ4),"")</f>
        <v>56.144999999999996</v>
      </c>
      <c r="TS4" s="40">
        <f>IF(TH4&gt;0,TH4,"")</f>
        <v>14.600000000000001</v>
      </c>
      <c r="TT4" s="40">
        <f>IF(TI4&gt;0,TI4,"")</f>
        <v>15.66</v>
      </c>
      <c r="TU4" s="40">
        <f>IF(SUM(TF4:TI4)-TJ4&gt;0,SUM(TF4:TI4)-TJ4,"")</f>
        <v>55.510000000000005</v>
      </c>
      <c r="TV4" s="40">
        <f>IF(SUM(TR4,TU4)&gt;0,SUM(TR4,TU4),"")</f>
        <v>111.655</v>
      </c>
    </row>
    <row r="5" spans="1:542" x14ac:dyDescent="0.2">
      <c r="A5" s="4" cm="1">
        <f t="array" ref="A5">IF(AND(J5&lt;&gt;"",J5&lt;&gt;"No DD"),SUMPRODUCT((J$4:J$26&lt;&gt;"")*(J$4:J$26&lt;&gt;"No DD")*(F$4:F$26&gt;F5))+1,IF(J5="No DD",SUMPRODUCT((J$4:J$26="No DD")*(F$4:F$26&gt;F5))+1+SUMPRODUCT((J$4:J$26&lt;&gt;"")*(J$4:J$26&lt;&gt;"No DD")),""))</f>
        <v>2</v>
      </c>
      <c r="B5" s="4" cm="1">
        <f t="array" ref="B5">IF(AND(J5&lt;&gt;"",J5&lt;&gt;"No DD",G5=""),SUMPRODUCT((J$4:J$26&lt;&gt;"")*(J$4:J$26&lt;&gt;"No DD")*(G$4:G$26="")*(F$4:F$26&gt;F5))+1,IF(J5="No DD",SUMPRODUCT((J$4:J$26="No DD")*(F$4:F$26&gt;F5)*(G$4:G$26=""))+1+SUMPRODUCT((J$4:J$26&lt;&gt;"")*(G$4:G$26="")*(J$4:J$26&lt;&gt;"No DD")),""))</f>
        <v>1</v>
      </c>
      <c r="C5" s="5" t="s">
        <v>125</v>
      </c>
      <c r="D5" s="4" t="s">
        <v>4</v>
      </c>
      <c r="E5" s="4">
        <v>2007</v>
      </c>
      <c r="F5" s="9">
        <f>SUM(L5:V5)+SUM(L5:T5)*0.0000001+SUM(L5)*0.0000000000001</f>
        <v>199.69001885800563</v>
      </c>
      <c r="G5" s="64"/>
      <c r="H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I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J5" s="36" t="str">
        <f>IF(AND(I5="P",H5=""),"No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K5="P","Worlds Team",IF(H5="P","National Team","")))))</f>
        <v>National Team</v>
      </c>
      <c r="K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11.110000000000007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>IF(AA5&gt;0,AA5,"")</f>
        <v>14.4</v>
      </c>
      <c r="AP5" s="38">
        <f>IF(AB5&gt;0,AB5,"")</f>
        <v>15.81</v>
      </c>
      <c r="AQ5" s="40">
        <f>IF(SUM(Y5:AB5)-AC5&gt;0,SUM(Y5:AB5)-AC5,"")</f>
        <v>55.410000000000004</v>
      </c>
      <c r="AR5" s="40">
        <f>IF(AF5&gt;0,AF5,"")</f>
        <v>2</v>
      </c>
      <c r="AS5" s="40">
        <f>IF(AG5&gt;0,AG5,"")</f>
        <v>1.67</v>
      </c>
      <c r="AT5" s="40">
        <f>IF(SUM(AD5:AG5)-AH5&gt;0,SUM(AD5:AG5)-AH5,"")</f>
        <v>6.27</v>
      </c>
      <c r="AU5" s="40">
        <f>IF(AQ5="","",MAX(AQ5,AT5))</f>
        <v>55.410000000000004</v>
      </c>
      <c r="AV5" s="40">
        <f>IF(AK5&gt;0,AK5,"")</f>
        <v>7.6</v>
      </c>
      <c r="AW5" s="40">
        <f>IF(AL5&gt;0,AL5,"")</f>
        <v>7.8</v>
      </c>
      <c r="AX5" s="40">
        <f>IF(SUM(AI5:AL5)-AM5&gt;0,SUM(AI5:AL5)-AM5,"")</f>
        <v>27.099999999999998</v>
      </c>
      <c r="AY5" s="40">
        <f>IF(SUM(AU5,AX5)&gt;0,SUM(AU5,AX5),"")</f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>IF(BB5&gt;0,BB5,"")</f>
        <v>12.3</v>
      </c>
      <c r="BQ5" s="39">
        <f>IF(BC5&gt;0,BC5,"")</f>
        <v>13.37</v>
      </c>
      <c r="BR5" s="11">
        <f>IF(SUM(AZ5:BC5)-BD5&gt;0,SUM(AZ5:BC5)-BD5,"")</f>
        <v>44.97</v>
      </c>
      <c r="BS5" s="11">
        <f>IF(BG5&gt;0,BG5,"")</f>
        <v>15.5</v>
      </c>
      <c r="BT5" s="11">
        <f>IF(BH5&gt;0,BH5,"")</f>
        <v>16.52</v>
      </c>
      <c r="BU5" s="11">
        <f>IF(SUM(BE5:BH5)-BI5&gt;0,SUM(BE5:BH5)-BI5,"")</f>
        <v>56.019999999999996</v>
      </c>
      <c r="BV5" s="11">
        <f>IF(BR5="","",MAX(BR5,BU5))</f>
        <v>56.019999999999996</v>
      </c>
      <c r="BW5" s="11">
        <f>IF(BL5&gt;0,BL5,"")</f>
        <v>3.5</v>
      </c>
      <c r="BX5" s="11">
        <f>IF(BM5&gt;0,BM5,"")</f>
        <v>3.55</v>
      </c>
      <c r="BY5" s="11">
        <f>IF(SUM(BJ5:BM5)-BN5&gt;0,SUM(BJ5:BM5)-BN5,"")</f>
        <v>12.350000000000001</v>
      </c>
      <c r="BZ5" s="11">
        <f>IF(SUM(BV5,BY5)&gt;0,SUM(BV5,BY5),"")</f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8</v>
      </c>
      <c r="CR5" s="38">
        <f>IF(CD5&gt;0,CD5,"")</f>
        <v>8.42</v>
      </c>
      <c r="CS5" s="40">
        <f>IF(SUM(CA5:CD5)-CE5&gt;0,SUM(CA5:CD5)-CE5,"")</f>
        <v>27.619999999999997</v>
      </c>
      <c r="CT5" s="40">
        <f>IF(CH5&gt;0,CH5,"")</f>
        <v>8.4</v>
      </c>
      <c r="CU5" s="40">
        <f>IF(CI5&gt;0,CI5,"")</f>
        <v>8.77</v>
      </c>
      <c r="CV5" s="40">
        <f>IF(SUM(CF5:CI5)-CJ5&gt;0,SUM(CF5:CI5)-CJ5,"")</f>
        <v>29.97</v>
      </c>
      <c r="CW5" s="40">
        <f>IF(CS5="","",MAX(CS5,CV5))</f>
        <v>29.97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29.97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11.110000000000007</v>
      </c>
      <c r="DC5" s="50">
        <f>IF(MAX(EG5,EJ5,FO5,FR5,GW5,GZ5,IE5,IH5,JM5,JP5,KU5,KX5,MC5,MF5,NK5,NN5,OS5,OV5,QA5,QD5,RI5,RL5,SQ5,ST5)-IF(P5="",0,P5)&gt;0.001,MAX(EG5,EJ5,FO5,FR5,GW5,GZ5,IE5,IH5,JM5,JP5,KU5,KX5,MC5,MF5,NK5,NN5,OS5,OV5,QA5,QD5,RI5,RL5,SQ5,ST5)-IF(P5="",0,P5),"")</f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15.3</v>
      </c>
      <c r="HZ5" s="11">
        <f>IF(HJ5&gt;0,HJ5,"")</f>
        <v>16.239999999999998</v>
      </c>
      <c r="IA5" s="11">
        <f>IF(SUM(HG5:HJ5)-HK5&gt;0,SUM(HG5:HJ5)-HK5,"")</f>
        <v>54.94</v>
      </c>
      <c r="IB5" s="11">
        <f>IF(MAX(HX5,IA5)&gt;0,MAX(HX5,IA5),"")</f>
        <v>54.94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14.4</v>
      </c>
      <c r="IG5" s="11">
        <f>IF(HT5&gt;0,HT5,"")</f>
        <v>16.309999999999999</v>
      </c>
      <c r="IH5" s="11">
        <f>IF(SUM(HQ5:HT5)-HU5&gt;0,SUM(HQ5:HT5)-HU5,"")</f>
        <v>55.31</v>
      </c>
      <c r="II5" s="11">
        <f>IF(SUM(IB5,IE5,IH5)&gt;0,SUM(IB5,IE5,IH5),"")</f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9.65</v>
      </c>
      <c r="SW5" s="22">
        <f>IF($CP5="P",CB5,(CB5+BA5)/2)</f>
        <v>5.6</v>
      </c>
      <c r="SX5" s="22">
        <f>IF($CP5="P",CC5,(CC5+BB5)/2)</f>
        <v>10.15</v>
      </c>
      <c r="SY5" s="22">
        <f>IF($CP5="P",CD5,(CD5+BC5)/2)</f>
        <v>10.895</v>
      </c>
      <c r="SZ5" s="22">
        <f>IF($CP5="P",CE5,(CE5+BD5)/2)</f>
        <v>0</v>
      </c>
      <c r="TA5" s="22">
        <f>IF($CP5="P",CF5,(CF5+BE5)/2)</f>
        <v>11.55</v>
      </c>
      <c r="TB5" s="22">
        <f>IF($CP5="P",CG5,(CG5+BF5)/2)</f>
        <v>6.85</v>
      </c>
      <c r="TC5" s="22">
        <f>IF($CP5="P",CH5,(CH5+BG5)/2)</f>
        <v>11.95</v>
      </c>
      <c r="TD5" s="22">
        <f>IF($CP5="P",CI5,(CI5+BH5)/2)</f>
        <v>12.645</v>
      </c>
      <c r="TE5" s="22">
        <f>IF($CP5="P",CJ5,(CJ5+BI5)/2)</f>
        <v>0</v>
      </c>
      <c r="TF5" s="22">
        <f>IF($CP5="P",CK5,(CK5+BJ5)/2)</f>
        <v>1.75</v>
      </c>
      <c r="TG5" s="22">
        <f>IF($CP5="P",CL5,(CL5+BK5)/2)</f>
        <v>0.9</v>
      </c>
      <c r="TH5" s="22">
        <f>IF($CP5="P",CM5,(CM5+BL5)/2)</f>
        <v>1.75</v>
      </c>
      <c r="TI5" s="22">
        <f>IF($CP5="P",CN5,(CN5+BM5)/2)</f>
        <v>1.7749999999999999</v>
      </c>
      <c r="TJ5" s="22">
        <f>IF($CP5="P",CO5,(CO5+BN5)/2)</f>
        <v>0</v>
      </c>
      <c r="TK5" s="27" t="s">
        <v>46</v>
      </c>
      <c r="TL5" s="40">
        <f>IF(SX5&gt;0,SX5,"")</f>
        <v>10.15</v>
      </c>
      <c r="TM5" s="40">
        <f>IF(SY5&gt;0,SY5,"")</f>
        <v>10.895</v>
      </c>
      <c r="TN5" s="40">
        <f>IF(SUM(SV5:SY5)-SZ5&gt;0,SUM(SV5:SY5)-SZ5,"")</f>
        <v>36.295000000000002</v>
      </c>
      <c r="TO5" s="40">
        <f>IF(TC5&gt;0,TC5,"")</f>
        <v>11.95</v>
      </c>
      <c r="TP5" s="40">
        <f>IF(TD5&gt;0,TD5,"")</f>
        <v>12.645</v>
      </c>
      <c r="TQ5" s="40">
        <f>IF(SUM(TA5:TD5)-TE5&gt;0,SUM(TA5:TD5)-TE5,"")</f>
        <v>42.994999999999997</v>
      </c>
      <c r="TR5" s="40">
        <f>IF(MAX(TN5,TQ5)&gt;0,MAX(TN5,TQ5),"")</f>
        <v>42.994999999999997</v>
      </c>
      <c r="TS5" s="40">
        <f>IF(TH5&gt;0,TH5,"")</f>
        <v>1.75</v>
      </c>
      <c r="TT5" s="40">
        <f>IF(TI5&gt;0,TI5,"")</f>
        <v>1.7749999999999999</v>
      </c>
      <c r="TU5" s="40">
        <f>IF(SUM(TF5:TI5)-TJ5&gt;0,SUM(TF5:TI5)-TJ5,"")</f>
        <v>6.1750000000000007</v>
      </c>
      <c r="TV5" s="40">
        <f>IF(SUM(TR5,TU5)&gt;0,SUM(TR5,TU5),"")</f>
        <v>49.17</v>
      </c>
    </row>
    <row r="6" spans="1:542" x14ac:dyDescent="0.2">
      <c r="A6" s="4" cm="1">
        <f t="array" ref="A6">IF(AND(J6&lt;&gt;"",J6&lt;&gt;"No DD"),SUMPRODUCT((J$4:J$26&lt;&gt;"")*(J$4:J$26&lt;&gt;"No DD")*(F$4:F$26&gt;F6))+1,IF(J6="No DD",SUMPRODUCT((J$4:J$26="No DD")*(F$4:F$26&gt;F6))+1+SUMPRODUCT((J$4:J$26&lt;&gt;"")*(J$4:J$26&lt;&gt;"No DD")),""))</f>
        <v>3</v>
      </c>
      <c r="B6" s="4" t="str" cm="1">
        <f t="array" ref="B6">IF(AND(J6&lt;&gt;"",J6&lt;&gt;"No DD",G6=""),SUMPRODUCT((J$4:J$26&lt;&gt;"")*(J$4:J$26&lt;&gt;"No DD")*(G$4:G$26="")*(F$4:F$26&gt;F6))+1,IF(J6="No DD",SUMPRODUCT((J$4:J$26="No DD")*(F$4:F$26&gt;F6)*(G$4:G$26=""))+1+SUMPRODUCT((J$4:J$26&lt;&gt;"")*(G$4:G$26="")*(J$4:J$26&lt;&gt;"No DD")),""))</f>
        <v/>
      </c>
      <c r="C6" s="5" t="s">
        <v>156</v>
      </c>
      <c r="D6" s="4" t="s">
        <v>6</v>
      </c>
      <c r="E6" s="4">
        <v>2008</v>
      </c>
      <c r="F6" s="9">
        <f>SUM(L6:V6)+SUM(L6:T6)*0.0000001+SUM(L6)*0.0000000000001</f>
        <v>199.26001992600558</v>
      </c>
      <c r="G6" s="64" t="s">
        <v>46</v>
      </c>
      <c r="H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I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J6" s="36" t="str">
        <f>IF(AND(I6="P",H6=""),"No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K6="P","Worlds Team",IF(H6="P","National Team","")))))</f>
        <v>National Team</v>
      </c>
      <c r="K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/>
      </c>
      <c r="L6" s="8">
        <f>IF(COUNT(AQ6,AT6,BR6,BU6,CS6,CV6)&gt;0,LARGE((AQ6,AT6,BR6,BU6,CS6,CV6),1),0)</f>
        <v>55.94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IF(COUNT(AQ6,AT6,BR6,BU6,CS6,CV6)&gt;1,LARGE((AQ6,AT6,BR6,BU6,CS6,CV6),2),0)</f>
        <v>55.58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Nationals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>IF(AA6&gt;0,AA6,"")</f>
        <v>13.4</v>
      </c>
      <c r="AP6" s="38">
        <f>IF(AB6&gt;0,AB6,"")</f>
        <v>15.21</v>
      </c>
      <c r="AQ6" s="40">
        <f>IF(SUM(Y6:AB6)-AC6&gt;0,SUM(Y6:AB6)-AC6,"")</f>
        <v>50.71</v>
      </c>
      <c r="AR6" s="40">
        <f>IF(AF6&gt;0,AF6,"")</f>
        <v>5</v>
      </c>
      <c r="AS6" s="40">
        <f>IF(AG6&gt;0,AG6,"")</f>
        <v>5.03</v>
      </c>
      <c r="AT6" s="40">
        <f>IF(SUM(AD6:AG6)-AH6&gt;0,SUM(AD6:AG6)-AH6,"")</f>
        <v>17.73</v>
      </c>
      <c r="AU6" s="40">
        <f>IF(AQ6="","",MAX(AQ6,AT6))</f>
        <v>50.71</v>
      </c>
      <c r="AV6" s="40">
        <f>IF(AK6&gt;0,AK6,"")</f>
        <v>6.9</v>
      </c>
      <c r="AW6" s="40">
        <f>IF(AL6&gt;0,AL6,"")</f>
        <v>9.18</v>
      </c>
      <c r="AX6" s="40">
        <f>IF(SUM(AI6:AL6)-AM6&gt;0,SUM(AI6:AL6)-AM6,"")</f>
        <v>28.979999999999997</v>
      </c>
      <c r="AY6" s="40">
        <f>IF(SUM(AU6,AX6)&gt;0,SUM(AU6,AX6),"")</f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>IF(BB6&gt;0,BB6,"")</f>
        <v>6.9</v>
      </c>
      <c r="BQ6" s="39">
        <f>IF(BC6&gt;0,BC6,"")</f>
        <v>6.48</v>
      </c>
      <c r="BR6" s="11">
        <f>IF(SUM(AZ6:BC6)-BD6&gt;0,SUM(AZ6:BC6)-BD6,"")</f>
        <v>22.78</v>
      </c>
      <c r="BS6" s="11">
        <f>IF(BG6&gt;0,BG6,"")</f>
        <v>15.9</v>
      </c>
      <c r="BT6" s="11">
        <f>IF(BH6&gt;0,BH6,"")</f>
        <v>15.68</v>
      </c>
      <c r="BU6" s="11">
        <f>IF(SUM(BE6:BH6)-BI6&gt;0,SUM(BE6:BH6)-BI6,"")</f>
        <v>55.58</v>
      </c>
      <c r="BV6" s="11">
        <f>IF(BR6="","",MAX(BR6,BU6))</f>
        <v>55.58</v>
      </c>
      <c r="BW6" s="11">
        <f>IF(BL6&gt;0,BL6,"")</f>
        <v>14.9</v>
      </c>
      <c r="BX6" s="11">
        <f>IF(BM6&gt;0,BM6,"")</f>
        <v>15.17</v>
      </c>
      <c r="BY6" s="11">
        <f>IF(SUM(BJ6:BM6)-BN6&gt;0,SUM(BJ6:BM6)-BN6,"")</f>
        <v>54.57</v>
      </c>
      <c r="BZ6" s="11">
        <f>IF(SUM(BV6,BY6)&gt;0,SUM(BV6,BY6),"")</f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>IF(CC6&gt;0,CC6,"")</f>
        <v>2</v>
      </c>
      <c r="CR6" s="38">
        <f>IF(CD6&gt;0,CD6,"")</f>
        <v>1.75</v>
      </c>
      <c r="CS6" s="40">
        <f>IF(SUM(CA6:CD6)-CE6&gt;0,SUM(CA6:CD6)-CE6,"")</f>
        <v>6.05</v>
      </c>
      <c r="CT6" s="40">
        <f>IF(CH6&gt;0,CH6,"")</f>
        <v>15.3</v>
      </c>
      <c r="CU6" s="40">
        <f>IF(CI6&gt;0,CI6,"")</f>
        <v>16.14</v>
      </c>
      <c r="CV6" s="40">
        <f>IF(SUM(CF6:CI6)-CJ6&gt;0,SUM(CF6:CI6)-CJ6,"")</f>
        <v>55.94</v>
      </c>
      <c r="CW6" s="40">
        <f>IF(CS6="","",MAX(CS6,CV6))</f>
        <v>55.94</v>
      </c>
      <c r="CX6" s="40">
        <f>IF(CM6&gt;0,CM6,"")</f>
        <v>15.3</v>
      </c>
      <c r="CY6" s="40">
        <f>IF(CN6&gt;0,CN6,"")</f>
        <v>16.32</v>
      </c>
      <c r="CZ6" s="40">
        <f>IF(SUM(CK6:CN6)-CO6&gt;0,SUM(CK6:CN6)-CO6,"")</f>
        <v>55.52</v>
      </c>
      <c r="DA6" s="40">
        <f>IF(SUM(CW6,CZ6)&gt;0,SUM(CW6,CZ6),"")</f>
        <v>111.46000000000001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3.7</v>
      </c>
      <c r="SW6" s="22">
        <f>IF($CP6="P",CB6,(CB6+BA6)/2)</f>
        <v>2.25</v>
      </c>
      <c r="SX6" s="22">
        <f>IF($CP6="P",CC6,(CC6+BB6)/2)</f>
        <v>4.45</v>
      </c>
      <c r="SY6" s="22">
        <f>IF($CP6="P",CD6,(CD6+BC6)/2)</f>
        <v>4.1150000000000002</v>
      </c>
      <c r="SZ6" s="22">
        <f>IF($CP6="P",CE6,(CE6+BD6)/2)</f>
        <v>0.1</v>
      </c>
      <c r="TA6" s="22">
        <f>IF($CP6="P",CF6,(CF6+BE6)/2)</f>
        <v>14.899999999999999</v>
      </c>
      <c r="TB6" s="22">
        <f>IF($CP6="P",CG6,(CG6+BF6)/2)</f>
        <v>9.3500000000000014</v>
      </c>
      <c r="TC6" s="22">
        <f>IF($CP6="P",CH6,(CH6+BG6)/2)</f>
        <v>15.600000000000001</v>
      </c>
      <c r="TD6" s="22">
        <f>IF($CP6="P",CI6,(CI6+BH6)/2)</f>
        <v>15.91</v>
      </c>
      <c r="TE6" s="22">
        <f>IF($CP6="P",CJ6,(CJ6+BI6)/2)</f>
        <v>0</v>
      </c>
      <c r="TF6" s="22">
        <f>IF($CP6="P",CK6,(CK6+BJ6)/2)</f>
        <v>15.25</v>
      </c>
      <c r="TG6" s="22">
        <f>IF($CP6="P",CL6,(CL6+BK6)/2)</f>
        <v>8.9499999999999993</v>
      </c>
      <c r="TH6" s="22">
        <f>IF($CP6="P",CM6,(CM6+BL6)/2)</f>
        <v>15.100000000000001</v>
      </c>
      <c r="TI6" s="22">
        <f>IF($CP6="P",CN6,(CN6+BM6)/2)</f>
        <v>15.745000000000001</v>
      </c>
      <c r="TJ6" s="22">
        <f>IF($CP6="P",CO6,(CO6+BN6)/2)</f>
        <v>0</v>
      </c>
      <c r="TK6" s="27" t="s">
        <v>46</v>
      </c>
      <c r="TL6" s="40">
        <f>IF(SX6&gt;0,SX6,"")</f>
        <v>4.45</v>
      </c>
      <c r="TM6" s="40">
        <f>IF(SY6&gt;0,SY6,"")</f>
        <v>4.1150000000000002</v>
      </c>
      <c r="TN6" s="40">
        <f>IF(SUM(SV6:SY6)-SZ6&gt;0,SUM(SV6:SY6)-SZ6,"")</f>
        <v>14.415000000000001</v>
      </c>
      <c r="TO6" s="40">
        <f>IF(TC6&gt;0,TC6,"")</f>
        <v>15.600000000000001</v>
      </c>
      <c r="TP6" s="40">
        <f>IF(TD6&gt;0,TD6,"")</f>
        <v>15.91</v>
      </c>
      <c r="TQ6" s="40">
        <f>IF(SUM(TA6:TD6)-TE6&gt;0,SUM(TA6:TD6)-TE6,"")</f>
        <v>55.760000000000005</v>
      </c>
      <c r="TR6" s="40">
        <f>IF(MAX(TN6,TQ6)&gt;0,MAX(TN6,TQ6),"")</f>
        <v>55.760000000000005</v>
      </c>
      <c r="TS6" s="40">
        <f>IF(TH6&gt;0,TH6,"")</f>
        <v>15.100000000000001</v>
      </c>
      <c r="TT6" s="40">
        <f>IF(TI6&gt;0,TI6,"")</f>
        <v>15.745000000000001</v>
      </c>
      <c r="TU6" s="40">
        <f>IF(SUM(TF6:TI6)-TJ6&gt;0,SUM(TF6:TI6)-TJ6,"")</f>
        <v>55.045000000000002</v>
      </c>
      <c r="TV6" s="40">
        <f>IF(SUM(TR6,TU6)&gt;0,SUM(TR6,TU6),"")</f>
        <v>110.80500000000001</v>
      </c>
    </row>
    <row r="7" spans="1:542" x14ac:dyDescent="0.2">
      <c r="A7" s="4" cm="1">
        <f t="array" ref="A7">IF(AND(J7&lt;&gt;"",J7&lt;&gt;"No DD"),SUMPRODUCT((J$4:J$26&lt;&gt;"")*(J$4:J$26&lt;&gt;"No DD")*(F$4:F$26&gt;F7))+1,IF(J7="No DD",SUMPRODUCT((J$4:J$26="No DD")*(F$4:F$26&gt;F7))+1+SUMPRODUCT((J$4:J$26&lt;&gt;"")*(J$4:J$26&lt;&gt;"No DD")),""))</f>
        <v>4</v>
      </c>
      <c r="B7" s="4" cm="1">
        <f t="array" ref="B7">IF(AND(J7&lt;&gt;"",J7&lt;&gt;"No DD",G7=""),SUMPRODUCT((J$4:J$26&lt;&gt;"")*(J$4:J$26&lt;&gt;"No DD")*(G$4:G$26="")*(F$4:F$26&gt;F7))+1,IF(J7="No DD",SUMPRODUCT((J$4:J$26="No DD")*(F$4:F$26&gt;F7)*(G$4:G$26=""))+1+SUMPRODUCT((J$4:J$26&lt;&gt;"")*(G$4:G$26="")*(J$4:J$26&lt;&gt;"No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196.59001965900552</v>
      </c>
      <c r="G7" s="64"/>
      <c r="H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I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J7" s="36" t="str">
        <f>IF(AND(I7="P",H7=""),"No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K7="P","Worlds Team",IF(H7="P","National Team","")))))</f>
        <v>National Team</v>
      </c>
      <c r="K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/>
      </c>
      <c r="L7" s="8">
        <f>IF(COUNT(AQ7,AT7,BR7,BU7,CS7,CV7)&gt;0,LARGE((AQ7,AT7,BR7,BU7,CS7,CV7),1),0)</f>
        <v>55.05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IF(COUNT(AQ7,AT7,BR7,BU7,CS7,CV7)&gt;1,LARGE((AQ7,AT7,BR7,BU7,CS7,CV7),2),0)</f>
        <v>54.92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16.21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>IF(AA7&gt;0,AA7,"")</f>
        <v>14.9</v>
      </c>
      <c r="AP7" s="38">
        <f>IF(AB7&gt;0,AB7,"")</f>
        <v>15.32</v>
      </c>
      <c r="AQ7" s="40">
        <f>IF(SUM(Y7:AB7)-AC7&gt;0,SUM(Y7:AB7)-AC7,"")</f>
        <v>54.92</v>
      </c>
      <c r="AR7" s="40">
        <f>IF(AF7&gt;0,AF7,"")</f>
        <v>13.7</v>
      </c>
      <c r="AS7" s="40">
        <f>IF(AG7&gt;0,AG7,"")</f>
        <v>15.55</v>
      </c>
      <c r="AT7" s="40">
        <f>IF(SUM(AD7:AG7)-AH7&gt;0,SUM(AD7:AG7)-AH7,"")</f>
        <v>51.75</v>
      </c>
      <c r="AU7" s="40">
        <f>IF(AQ7="","",MAX(AQ7,AT7))</f>
        <v>54.92</v>
      </c>
      <c r="AV7" s="40">
        <f>IF(AK7&gt;0,AK7,"")</f>
        <v>14.9</v>
      </c>
      <c r="AW7" s="40">
        <f>IF(AL7&gt;0,AL7,"")</f>
        <v>15.41</v>
      </c>
      <c r="AX7" s="40">
        <f>IF(SUM(AI7:AL7)-AM7&gt;0,SUM(AI7:AL7)-AM7,"")</f>
        <v>54.41</v>
      </c>
      <c r="AY7" s="40">
        <f>IF(SUM(AU7,AX7)&gt;0,SUM(AU7,AX7),"")</f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>IF(BB7&gt;0,BB7,"")</f>
        <v>3.5</v>
      </c>
      <c r="BQ7" s="39">
        <f>IF(BC7&gt;0,BC7,"")</f>
        <v>3.26</v>
      </c>
      <c r="BR7" s="11">
        <f>IF(SUM(AZ7:BC7)-BD7&gt;0,SUM(AZ7:BC7)-BD7,"")</f>
        <v>11.36</v>
      </c>
      <c r="BS7" s="11">
        <f>IF(BG7&gt;0,BG7,"")</f>
        <v>15.1</v>
      </c>
      <c r="BT7" s="11">
        <f>IF(BH7&gt;0,BH7,"")</f>
        <v>15.1</v>
      </c>
      <c r="BU7" s="11">
        <f>IF(SUM(BE7:BH7)-BI7&gt;0,SUM(BE7:BH7)-BI7,"")</f>
        <v>50.300000000000004</v>
      </c>
      <c r="BV7" s="11">
        <f>IF(BR7="","",MAX(BR7,BU7))</f>
        <v>50.300000000000004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>IF(CC7&gt;0,CC7,"")</f>
        <v>15.3</v>
      </c>
      <c r="CR7" s="38">
        <f>IF(CD7&gt;0,CD7,"")</f>
        <v>16.05</v>
      </c>
      <c r="CS7" s="40">
        <f>IF(SUM(CA7:CD7)-CE7&gt;0,SUM(CA7:CD7)-CE7,"")</f>
        <v>55.05</v>
      </c>
      <c r="CT7" s="40">
        <f>IF(CH7&gt;0,CH7,"")</f>
        <v>16</v>
      </c>
      <c r="CU7" s="40">
        <f>IF(CI7&gt;0,CI7,"")</f>
        <v>16.21</v>
      </c>
      <c r="CV7" s="40">
        <f>IF(SUM(CF7:CI7)-CJ7&gt;0,SUM(CF7:CI7)-CJ7,"")</f>
        <v>54.410000000000004</v>
      </c>
      <c r="CW7" s="40">
        <f>IF(CS7="","",MAX(CS7,CV7))</f>
        <v>55.05</v>
      </c>
      <c r="CX7" s="40">
        <f>IF(CM7&gt;0,CM7,"")</f>
        <v>11.7</v>
      </c>
      <c r="CY7" s="40">
        <f>IF(CN7&gt;0,CN7,"")</f>
        <v>12.39</v>
      </c>
      <c r="CZ7" s="40">
        <f>IF(SUM(CK7:CN7)-CO7&gt;0,SUM(CK7:CN7)-CO7,"")</f>
        <v>40.89</v>
      </c>
      <c r="DA7" s="40">
        <f>IF(SUM(CW7,CZ7)&gt;0,SUM(CW7,CZ7),"")</f>
        <v>95.94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8.5500000000000007</v>
      </c>
      <c r="SW7" s="22">
        <f>IF($CP7="P",CB7,(CB7+BA7)/2)</f>
        <v>5.6000000000000005</v>
      </c>
      <c r="SX7" s="22">
        <f>IF($CP7="P",CC7,(CC7+BB7)/2)</f>
        <v>9.4</v>
      </c>
      <c r="SY7" s="22">
        <f>IF($CP7="P",CD7,(CD7+BC7)/2)</f>
        <v>9.6550000000000011</v>
      </c>
      <c r="SZ7" s="22">
        <f>IF($CP7="P",CE7,(CE7+BD7)/2)</f>
        <v>0</v>
      </c>
      <c r="TA7" s="22">
        <f>IF($CP7="P",CF7,(CF7+BE7)/2)</f>
        <v>11.95</v>
      </c>
      <c r="TB7" s="22">
        <f>IF($CP7="P",CG7,(CG7+BF7)/2)</f>
        <v>9.1999999999999993</v>
      </c>
      <c r="TC7" s="22">
        <f>IF($CP7="P",CH7,(CH7+BG7)/2)</f>
        <v>15.55</v>
      </c>
      <c r="TD7" s="22">
        <f>IF($CP7="P",CI7,(CI7+BH7)/2)</f>
        <v>15.655000000000001</v>
      </c>
      <c r="TE7" s="22">
        <f>IF($CP7="P",CJ7,(CJ7+BI7)/2)</f>
        <v>0</v>
      </c>
      <c r="TF7" s="22">
        <f>IF($CP7="P",CK7,(CK7+BJ7)/2)</f>
        <v>5.0999999999999996</v>
      </c>
      <c r="TG7" s="22">
        <f>IF($CP7="P",CL7,(CL7+BK7)/2)</f>
        <v>3.3</v>
      </c>
      <c r="TH7" s="22">
        <f>IF($CP7="P",CM7,(CM7+BL7)/2)</f>
        <v>5.85</v>
      </c>
      <c r="TI7" s="22">
        <f>IF($CP7="P",CN7,(CN7+BM7)/2)</f>
        <v>6.1950000000000003</v>
      </c>
      <c r="TJ7" s="22">
        <f>IF($CP7="P",CO7,(CO7+BN7)/2)</f>
        <v>0</v>
      </c>
      <c r="TK7" s="27" t="s">
        <v>46</v>
      </c>
      <c r="TL7" s="40">
        <f>IF(SX7&gt;0,SX7,"")</f>
        <v>9.4</v>
      </c>
      <c r="TM7" s="40">
        <f>IF(SY7&gt;0,SY7,"")</f>
        <v>9.6550000000000011</v>
      </c>
      <c r="TN7" s="40">
        <f>IF(SUM(SV7:SY7)-SZ7&gt;0,SUM(SV7:SY7)-SZ7,"")</f>
        <v>33.205000000000005</v>
      </c>
      <c r="TO7" s="40">
        <f>IF(TC7&gt;0,TC7,"")</f>
        <v>15.55</v>
      </c>
      <c r="TP7" s="40">
        <f>IF(TD7&gt;0,TD7,"")</f>
        <v>15.655000000000001</v>
      </c>
      <c r="TQ7" s="40">
        <f>IF(SUM(TA7:TD7)-TE7&gt;0,SUM(TA7:TD7)-TE7,"")</f>
        <v>52.355000000000004</v>
      </c>
      <c r="TR7" s="40">
        <f>IF(MAX(TN7,TQ7)&gt;0,MAX(TN7,TQ7),"")</f>
        <v>52.355000000000004</v>
      </c>
      <c r="TS7" s="40">
        <f>IF(TH7&gt;0,TH7,"")</f>
        <v>5.85</v>
      </c>
      <c r="TT7" s="40">
        <f>IF(TI7&gt;0,TI7,"")</f>
        <v>6.1950000000000003</v>
      </c>
      <c r="TU7" s="40">
        <f>IF(SUM(TF7:TI7)-TJ7&gt;0,SUM(TF7:TI7)-TJ7,"")</f>
        <v>20.445</v>
      </c>
      <c r="TV7" s="40">
        <f>IF(SUM(TR7,TU7)&gt;0,SUM(TR7,TU7),"")</f>
        <v>72.800000000000011</v>
      </c>
    </row>
    <row r="8" spans="1:542" x14ac:dyDescent="0.2">
      <c r="A8" s="4" cm="1">
        <f t="array" ref="A8">IF(AND(J8&lt;&gt;"",J8&lt;&gt;"No DD"),SUMPRODUCT((J$4:J$26&lt;&gt;"")*(J$4:J$26&lt;&gt;"No DD")*(F$4:F$26&gt;F8))+1,IF(J8="No DD",SUMPRODUCT((J$4:J$26="No DD")*(F$4:F$26&gt;F8))+1+SUMPRODUCT((J$4:J$26&lt;&gt;"")*(J$4:J$26&lt;&gt;"No DD")),""))</f>
        <v>5</v>
      </c>
      <c r="B8" s="4" cm="1">
        <f t="array" ref="B8">IF(AND(J8&lt;&gt;"",J8&lt;&gt;"No DD",G8=""),SUMPRODUCT((J$4:J$26&lt;&gt;"")*(J$4:J$26&lt;&gt;"No DD")*(G$4:G$26="")*(F$4:F$26&gt;F8))+1,IF(J8="No DD",SUMPRODUCT((J$4:J$26="No DD")*(F$4:F$26&gt;F8)*(G$4:G$26=""))+1+SUMPRODUCT((J$4:J$26&lt;&gt;"")*(G$4:G$26="")*(J$4:J$26&lt;&gt;"No DD")),""))</f>
        <v>3</v>
      </c>
      <c r="C8" s="5" t="s">
        <v>148</v>
      </c>
      <c r="D8" s="4" t="s">
        <v>3</v>
      </c>
      <c r="E8" s="4">
        <v>2007</v>
      </c>
      <c r="F8" s="9">
        <f>SUM(L8:V8)+SUM(L8:T8)*0.0000001+SUM(L8)*0.0000000000001</f>
        <v>187.76001877600524</v>
      </c>
      <c r="G8" s="64"/>
      <c r="H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I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J8" s="36" t="str">
        <f>IF(AND(I8="P",H8=""),"No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K8="P","Worlds Team",IF(H8="P","National Team","")))))</f>
        <v>National Team</v>
      </c>
      <c r="K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L8" s="8">
        <f>IF(COUNT(AQ8,AT8,BR8,BU8,CS8,CV8)&gt;0,LARGE((AQ8,AT8,BR8,BU8,CS8,CV8),1),0)</f>
        <v>52.31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IF(COUNT(AQ8,AT8,BR8,BU8,CS8,CV8)&gt;1,LARGE((AQ8,AT8,BR8,BU8,CS8,CV8),2),0)</f>
        <v>50.37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>IF(P8="","",IF(P8=CZ8,$CA$1,IF(P8=BY8,$AZ$1,IF(P8=AX8,$Y$1,IF(OR(P8=CS8,P8=CV8,P8=CZ8),$CA$1,IF(OR(P8=BR8,P8=BU8,P8=BY8),$AZ$1,IF(OR(P8=AQ8,P8=AT8,P8=AX8),$Y$1,"")))))))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15.1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15.24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>IF(AA8&gt;0,AA8,"")</f>
        <v>12.8</v>
      </c>
      <c r="AP8" s="38">
        <f>IF(AB8&gt;0,AB8,"")</f>
        <v>13.33</v>
      </c>
      <c r="AQ8" s="40">
        <f>IF(SUM(Y8:AB8)-AC8&gt;0,SUM(Y8:AB8)-AC8,"")</f>
        <v>46.53</v>
      </c>
      <c r="AR8" s="40">
        <f>IF(AF8&gt;0,AF8,"")</f>
        <v>12.6</v>
      </c>
      <c r="AS8" s="40">
        <f>IF(AG8&gt;0,AG8,"")</f>
        <v>15.27</v>
      </c>
      <c r="AT8" s="40">
        <f>IF(SUM(AD8:AG8)-AH8&gt;0,SUM(AD8:AG8)-AH8,"")</f>
        <v>50.37</v>
      </c>
      <c r="AU8" s="40">
        <f>IF(AQ8="","",MAX(AQ8,AT8))</f>
        <v>50.37</v>
      </c>
      <c r="AV8" s="40">
        <f>IF(AK8&gt;0,AK8,"")</f>
        <v>15.1</v>
      </c>
      <c r="AW8" s="40">
        <f>IF(AL8&gt;0,AL8,"")</f>
        <v>15.24</v>
      </c>
      <c r="AX8" s="40">
        <f>IF(SUM(AI8:AL8)-AM8&gt;0,SUM(AI8:AL8)-AM8,"")</f>
        <v>54.74</v>
      </c>
      <c r="AY8" s="40">
        <f>IF(SUM(AU8,AX8)&gt;0,SUM(AU8,AX8),"")</f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10.5</v>
      </c>
      <c r="BQ8" s="39">
        <f>IF(BC8&gt;0,BC8,"")</f>
        <v>15.53</v>
      </c>
      <c r="BR8" s="11">
        <f>IF(SUM(AZ8:BC8)-BD8&gt;0,SUM(AZ8:BC8)-BD8,"")</f>
        <v>42.53</v>
      </c>
      <c r="BS8" s="11">
        <f>IF(BG8&gt;0,BG8,"")</f>
        <v>9.6999999999999993</v>
      </c>
      <c r="BT8" s="11">
        <f>IF(BH8&gt;0,BH8,"")</f>
        <v>13.32</v>
      </c>
      <c r="BU8" s="11">
        <f>IF(SUM(BE8:BH8)-BI8&gt;0,SUM(BE8:BH8)-BI8,"")</f>
        <v>41.82</v>
      </c>
      <c r="BV8" s="11">
        <f>IF(BR8="","",MAX(BR8,BU8))</f>
        <v>42.53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>IF(CC8&gt;0,CC8,"")</f>
        <v>13.1</v>
      </c>
      <c r="CR8" s="38">
        <f>IF(CD8&gt;0,CD8,"")</f>
        <v>16.21</v>
      </c>
      <c r="CS8" s="40">
        <f>IF(SUM(CA8:CD8)-CE8&gt;0,SUM(CA8:CD8)-CE8,"")</f>
        <v>52.31</v>
      </c>
      <c r="CT8" s="40">
        <f>IF(CH8&gt;0,CH8,"")</f>
        <v>1.7</v>
      </c>
      <c r="CU8" s="40" t="str">
        <f>IF(CI8&gt;0,CI8,"")</f>
        <v/>
      </c>
      <c r="CV8" s="40">
        <f>IF(SUM(CF8:CI8)-CJ8&gt;0,SUM(CF8:CI8)-CJ8,"")</f>
        <v>4.2</v>
      </c>
      <c r="CW8" s="40">
        <f>IF(CS8="","",MAX(CS8,CV8))</f>
        <v>52.31</v>
      </c>
      <c r="CX8" s="40">
        <f>IF(CM8&gt;0,CM8,"")</f>
        <v>4</v>
      </c>
      <c r="CY8" s="40">
        <f>IF(CN8&gt;0,CN8,"")</f>
        <v>3.48</v>
      </c>
      <c r="CZ8" s="40">
        <f>IF(SUM(CK8:CN8)-CO8&gt;0,SUM(CK8:CN8)-CO8,"")</f>
        <v>11.88</v>
      </c>
      <c r="DA8" s="40">
        <f>IF(SUM(CW8,CZ8)&gt;0,SUM(CW8,CZ8),"")</f>
        <v>64.19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2</v>
      </c>
      <c r="GO8" s="40">
        <f>IF(FW8&gt;0,FW8,"")</f>
        <v>1.65</v>
      </c>
      <c r="GP8" s="40">
        <f>IF(SUM(FT8:FW8)-FX8&gt;0,SUM(FT8:FW8)-FX8,"")</f>
        <v>6.15</v>
      </c>
      <c r="GQ8" s="40">
        <f>IF(GA8&gt;0,GA8,"")</f>
        <v>3.5</v>
      </c>
      <c r="GR8" s="40">
        <f>IF(GB8&gt;0,GB8,"")</f>
        <v>3.19</v>
      </c>
      <c r="GS8" s="40">
        <f>IF(SUM(FY8:GB8)-GC8&gt;0,SUM(FY8:GB8)-GC8,"")</f>
        <v>10.69</v>
      </c>
      <c r="GT8" s="40">
        <f>IF(MAX(GP8,GS8)&gt;0,MAX(GP8,GS8),"")</f>
        <v>10.69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13.600000000000001</v>
      </c>
      <c r="SW8" s="22">
        <f>IF($CP8="P",CB8,(CB8+BA8)/2)</f>
        <v>8.85</v>
      </c>
      <c r="SX8" s="22">
        <f>IF($CP8="P",CC8,(CC8+BB8)/2)</f>
        <v>11.8</v>
      </c>
      <c r="SY8" s="22">
        <f>IF($CP8="P",CD8,(CD8+BC8)/2)</f>
        <v>15.870000000000001</v>
      </c>
      <c r="SZ8" s="22">
        <f>IF($CP8="P",CE8,(CE8+BD8)/2)</f>
        <v>2.7</v>
      </c>
      <c r="TA8" s="22">
        <f>IF($CP8="P",CF8,(CF8+BE8)/2)</f>
        <v>5.95</v>
      </c>
      <c r="TB8" s="22">
        <f>IF($CP8="P",CG8,(CG8+BF8)/2)</f>
        <v>4.7</v>
      </c>
      <c r="TC8" s="22">
        <f>IF($CP8="P",CH8,(CH8+BG8)/2)</f>
        <v>5.6999999999999993</v>
      </c>
      <c r="TD8" s="22">
        <f>IF($CP8="P",CI8,(CI8+BH8)/2)</f>
        <v>6.66</v>
      </c>
      <c r="TE8" s="22">
        <f>IF($CP8="P",CJ8,(CJ8+BI8)/2)</f>
        <v>0</v>
      </c>
      <c r="TF8" s="22">
        <f>IF($CP8="P",CK8,(CK8+BJ8)/2)</f>
        <v>1.35</v>
      </c>
      <c r="TG8" s="22">
        <f>IF($CP8="P",CL8,(CL8+BK8)/2)</f>
        <v>0.85</v>
      </c>
      <c r="TH8" s="22">
        <f>IF($CP8="P",CM8,(CM8+BL8)/2)</f>
        <v>2</v>
      </c>
      <c r="TI8" s="22">
        <f>IF($CP8="P",CN8,(CN8+BM8)/2)</f>
        <v>1.74</v>
      </c>
      <c r="TJ8" s="22">
        <f>IF($CP8="P",CO8,(CO8+BN8)/2)</f>
        <v>0</v>
      </c>
      <c r="TK8" s="27" t="s">
        <v>46</v>
      </c>
      <c r="TL8" s="40">
        <f>IF(SX8&gt;0,SX8,"")</f>
        <v>11.8</v>
      </c>
      <c r="TM8" s="40">
        <f>IF(SY8&gt;0,SY8,"")</f>
        <v>15.870000000000001</v>
      </c>
      <c r="TN8" s="40">
        <f>IF(SUM(SV8:SY8)-SZ8&gt;0,SUM(SV8:SY8)-SZ8,"")</f>
        <v>47.42</v>
      </c>
      <c r="TO8" s="40">
        <f>IF(TC8&gt;0,TC8,"")</f>
        <v>5.6999999999999993</v>
      </c>
      <c r="TP8" s="40">
        <f>IF(TD8&gt;0,TD8,"")</f>
        <v>6.66</v>
      </c>
      <c r="TQ8" s="40">
        <f>IF(SUM(TA8:TD8)-TE8&gt;0,SUM(TA8:TD8)-TE8,"")</f>
        <v>23.01</v>
      </c>
      <c r="TR8" s="40">
        <f>IF(MAX(TN8,TQ8)&gt;0,MAX(TN8,TQ8),"")</f>
        <v>47.42</v>
      </c>
      <c r="TS8" s="40">
        <f>IF(TH8&gt;0,TH8,"")</f>
        <v>2</v>
      </c>
      <c r="TT8" s="40">
        <f>IF(TI8&gt;0,TI8,"")</f>
        <v>1.74</v>
      </c>
      <c r="TU8" s="40">
        <f>IF(SUM(TF8:TI8)-TJ8&gt;0,SUM(TF8:TI8)-TJ8,"")</f>
        <v>5.94</v>
      </c>
      <c r="TV8" s="40">
        <f>IF(SUM(TR8,TU8)&gt;0,SUM(TR8,TU8),"")</f>
        <v>53.36</v>
      </c>
    </row>
    <row r="9" spans="1:542" x14ac:dyDescent="0.2">
      <c r="A9" s="4" cm="1">
        <f t="array" ref="A9">IF(AND(J9&lt;&gt;"",J9&lt;&gt;"No DD"),SUMPRODUCT((J$4:J$26&lt;&gt;"")*(J$4:J$26&lt;&gt;"No DD")*(F$4:F$26&gt;F9))+1,IF(J9="No DD",SUMPRODUCT((J$4:J$26="No DD")*(F$4:F$26&gt;F9))+1+SUMPRODUCT((J$4:J$26&lt;&gt;"")*(J$4:J$26&lt;&gt;"No DD")),""))</f>
        <v>6</v>
      </c>
      <c r="B9" s="4" cm="1">
        <f t="array" ref="B9">IF(AND(J9&lt;&gt;"",J9&lt;&gt;"No DD",G9=""),SUMPRODUCT((J$4:J$26&lt;&gt;"")*(J$4:J$26&lt;&gt;"No DD")*(G$4:G$26="")*(F$4:F$26&gt;F9))+1,IF(J9="No DD",SUMPRODUCT((J$4:J$26="No DD")*(F$4:F$26&gt;F9)*(G$4:G$26=""))+1+SUMPRODUCT((J$4:J$26&lt;&gt;"")*(G$4:G$26="")*(J$4:J$26&lt;&gt;"No DD")),""))</f>
        <v>4</v>
      </c>
      <c r="C9" s="5" t="s">
        <v>198</v>
      </c>
      <c r="D9" s="4" t="s">
        <v>197</v>
      </c>
      <c r="E9" s="4">
        <v>2004</v>
      </c>
      <c r="F9" s="9">
        <f>SUM(L9:V9)+SUM(L9:T9)*0.0000001+SUM(L9)*0.0000000000001</f>
        <v>146.48001464800558</v>
      </c>
      <c r="G9" s="64"/>
      <c r="H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I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J9" s="36" t="str">
        <f>IF(AND(I9="P",H9=""),"No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K9="P","Worlds Team",IF(H9="P","National Team","")))))</f>
        <v>National Team</v>
      </c>
      <c r="K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L9" s="8">
        <f>IF(COUNT(AQ9,AT9,BR9,BU9,CS9,CV9)&gt;0,LARGE((AQ9,AT9,BR9,BU9,CS9,CV9),1),0)</f>
        <v>56.08</v>
      </c>
      <c r="M9" s="8" t="str">
        <f>IF(L9="","",IF(OR(L9=CS9,L9=CV9),$CA$1,IF(OR(L9=BR9,L9=BU9),$AZ$1,IF(OR(L9=AQ9,L9=AT9),$Y$1,""))))</f>
        <v>2025 3rd Domestic Trial</v>
      </c>
      <c r="N9" s="8">
        <f>IF(COUNT(AQ9,AT9,BR9,BU9,CS9,CV9)&gt;1,LARGE((AQ9,AT9,BR9,BU9,CS9,CV9),2),0)</f>
        <v>11.96</v>
      </c>
      <c r="O9" s="8" t="str">
        <f>IF(N9="","",IF(OR(N9=CS9,N9=CV9),$CA$1,IF(OR(N9=BR9,N9=BU9),$AZ$1,IF(OR(N9=AQ9,N9=AT9),$Y$1,""))))</f>
        <v>2025 3rd Domestic Trial</v>
      </c>
      <c r="P9" s="8">
        <f>IF(COUNT(AQ9,AT9,BR9,BU9,CS9,CV9)&gt;2,MAX(AX9,BY9,CZ9,LARGE((AQ9,AT9,BR9,BU9,CS9,CV9),3)),IF(MAX(AX9,BY9,CZ9)&gt;0,MAX(AX9,BY9,CZ9),0))</f>
        <v>47.260000000000005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16.28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15.6</v>
      </c>
      <c r="CB9" s="22">
        <v>9.3000000000000007</v>
      </c>
      <c r="CC9" s="22">
        <v>14.9</v>
      </c>
      <c r="CD9" s="22">
        <v>16.28</v>
      </c>
      <c r="CE9" s="22">
        <v>0</v>
      </c>
      <c r="CF9" s="22">
        <v>3.2</v>
      </c>
      <c r="CG9" s="22">
        <v>1.7</v>
      </c>
      <c r="CH9" s="22">
        <v>3.5</v>
      </c>
      <c r="CI9" s="22">
        <v>3.56</v>
      </c>
      <c r="CJ9" s="22">
        <v>0</v>
      </c>
      <c r="CK9" s="22">
        <v>15</v>
      </c>
      <c r="CL9" s="22">
        <v>8.6999999999999993</v>
      </c>
      <c r="CM9" s="22">
        <v>11.2</v>
      </c>
      <c r="CN9" s="22">
        <v>15.66</v>
      </c>
      <c r="CO9" s="22">
        <v>3.3</v>
      </c>
      <c r="CP9" s="27"/>
      <c r="CQ9" s="38">
        <f>IF(CC9&gt;0,CC9,"")</f>
        <v>14.9</v>
      </c>
      <c r="CR9" s="38">
        <f>IF(CD9&gt;0,CD9,"")</f>
        <v>16.28</v>
      </c>
      <c r="CS9" s="40">
        <f>IF(SUM(CA9:CD9)-CE9&gt;0,SUM(CA9:CD9)-CE9,"")</f>
        <v>56.08</v>
      </c>
      <c r="CT9" s="40">
        <f>IF(CH9&gt;0,CH9,"")</f>
        <v>3.5</v>
      </c>
      <c r="CU9" s="40">
        <f>IF(CI9&gt;0,CI9,"")</f>
        <v>3.56</v>
      </c>
      <c r="CV9" s="40">
        <f>IF(SUM(CF9:CI9)-CJ9&gt;0,SUM(CF9:CI9)-CJ9,"")</f>
        <v>11.96</v>
      </c>
      <c r="CW9" s="40">
        <f>IF(CS9="","",MAX(CS9,CV9))</f>
        <v>56.08</v>
      </c>
      <c r="CX9" s="40">
        <f>IF(CM9&gt;0,CM9,"")</f>
        <v>11.2</v>
      </c>
      <c r="CY9" s="40">
        <f>IF(CN9&gt;0,CN9,"")</f>
        <v>15.66</v>
      </c>
      <c r="CZ9" s="40">
        <f>IF(SUM(CK9:CN9)-CO9&gt;0,SUM(CK9:CN9)-CO9,"")</f>
        <v>47.260000000000005</v>
      </c>
      <c r="DA9" s="40">
        <f>IF(SUM(CW9,CZ9)&gt;0,SUM(CW9,CZ9),"")</f>
        <v>103.34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7.8</v>
      </c>
      <c r="SW9" s="22">
        <f>IF($CP9="P",CB9,(CB9+BA9)/2)</f>
        <v>4.6500000000000004</v>
      </c>
      <c r="SX9" s="22">
        <f>IF($CP9="P",CC9,(CC9+BB9)/2)</f>
        <v>7.45</v>
      </c>
      <c r="SY9" s="22">
        <f>IF($CP9="P",CD9,(CD9+BC9)/2)</f>
        <v>8.14</v>
      </c>
      <c r="SZ9" s="22">
        <f>IF($CP9="P",CE9,(CE9+BD9)/2)</f>
        <v>0</v>
      </c>
      <c r="TA9" s="22">
        <f>IF($CP9="P",CF9,(CF9+BE9)/2)</f>
        <v>1.6</v>
      </c>
      <c r="TB9" s="22">
        <f>IF($CP9="P",CG9,(CG9+BF9)/2)</f>
        <v>0.85</v>
      </c>
      <c r="TC9" s="22">
        <f>IF($CP9="P",CH9,(CH9+BG9)/2)</f>
        <v>1.75</v>
      </c>
      <c r="TD9" s="22">
        <f>IF($CP9="P",CI9,(CI9+BH9)/2)</f>
        <v>1.78</v>
      </c>
      <c r="TE9" s="22">
        <f>IF($CP9="P",CJ9,(CJ9+BI9)/2)</f>
        <v>0</v>
      </c>
      <c r="TF9" s="22">
        <f>IF($CP9="P",CK9,(CK9+BJ9)/2)</f>
        <v>7.5</v>
      </c>
      <c r="TG9" s="22">
        <f>IF($CP9="P",CL9,(CL9+BK9)/2)</f>
        <v>4.3499999999999996</v>
      </c>
      <c r="TH9" s="22">
        <f>IF($CP9="P",CM9,(CM9+BL9)/2)</f>
        <v>5.6</v>
      </c>
      <c r="TI9" s="22">
        <f>IF($CP9="P",CN9,(CN9+BM9)/2)</f>
        <v>7.83</v>
      </c>
      <c r="TJ9" s="22">
        <f>IF($CP9="P",CO9,(CO9+BN9)/2)</f>
        <v>1.65</v>
      </c>
      <c r="TK9" s="27" t="s">
        <v>46</v>
      </c>
      <c r="TL9" s="40">
        <f>IF(SX9&gt;0,SX9,"")</f>
        <v>7.45</v>
      </c>
      <c r="TM9" s="40">
        <f>IF(SY9&gt;0,SY9,"")</f>
        <v>8.14</v>
      </c>
      <c r="TN9" s="40">
        <f>IF(SUM(SV9:SY9)-SZ9&gt;0,SUM(SV9:SY9)-SZ9,"")</f>
        <v>28.04</v>
      </c>
      <c r="TO9" s="40">
        <f>IF(TC9&gt;0,TC9,"")</f>
        <v>1.75</v>
      </c>
      <c r="TP9" s="40">
        <f>IF(TD9&gt;0,TD9,"")</f>
        <v>1.78</v>
      </c>
      <c r="TQ9" s="40">
        <f>IF(SUM(TA9:TD9)-TE9&gt;0,SUM(TA9:TD9)-TE9,"")</f>
        <v>5.98</v>
      </c>
      <c r="TR9" s="40">
        <f>IF(MAX(TN9,TQ9)&gt;0,MAX(TN9,TQ9),"")</f>
        <v>28.04</v>
      </c>
      <c r="TS9" s="40">
        <f>IF(TH9&gt;0,TH9,"")</f>
        <v>5.6</v>
      </c>
      <c r="TT9" s="40">
        <f>IF(TI9&gt;0,TI9,"")</f>
        <v>7.83</v>
      </c>
      <c r="TU9" s="40">
        <f>IF(SUM(TF9:TI9)-TJ9&gt;0,SUM(TF9:TI9)-TJ9,"")</f>
        <v>23.630000000000003</v>
      </c>
      <c r="TV9" s="40">
        <f>IF(SUM(TR9,TU9)&gt;0,SUM(TR9,TU9),"")</f>
        <v>51.67</v>
      </c>
    </row>
    <row r="10" spans="1:542" x14ac:dyDescent="0.2">
      <c r="A10" s="4" t="str" cm="1">
        <f t="array" ref="A10">IF(AND(J10&lt;&gt;"",J10&lt;&gt;"No DD"),SUMPRODUCT((J$4:J$26&lt;&gt;"")*(J$4:J$26&lt;&gt;"No DD")*(F$4:F$26&gt;F10))+1,IF(J10="No DD",SUMPRODUCT((J$4:J$26="No DD")*(F$4:F$26&gt;F10))+1+SUMPRODUCT((J$4:J$26&lt;&gt;"")*(J$4:J$26&lt;&gt;"No DD")),""))</f>
        <v/>
      </c>
      <c r="B10" s="4" t="str" cm="1">
        <f t="array" ref="B10">IF(AND(J10&lt;&gt;"",J10&lt;&gt;"No DD",G10=""),SUMPRODUCT((J$4:J$26&lt;&gt;"")*(J$4:J$26&lt;&gt;"No DD")*(G$4:G$26="")*(F$4:F$26&gt;F10))+1,IF(J10="No DD",SUMPRODUCT((J$4:J$26="No DD")*(F$4:F$26&gt;F10)*(G$4:G$26=""))+1+SUMPRODUCT((J$4:J$26&lt;&gt;"")*(G$4:G$26="")*(J$4:J$26&lt;&gt;"No DD")),""))</f>
        <v/>
      </c>
      <c r="C10" s="5" t="s">
        <v>95</v>
      </c>
      <c r="D10" s="4" t="s">
        <v>5</v>
      </c>
      <c r="E10" s="4">
        <v>2005</v>
      </c>
      <c r="F10" s="9">
        <f>SUM(L10:V10)+SUM(L10:T10)*0.0000001+SUM(L10)*0.0000000000001</f>
        <v>188.97001889700527</v>
      </c>
      <c r="G10" s="64"/>
      <c r="H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I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/>
      </c>
      <c r="J10" s="36" t="str">
        <f>IF(AND(I10="P",H10=""),"No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K10="P","Worlds Team",IF(H10="P","National Team","")))))</f>
        <v/>
      </c>
      <c r="K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L10" s="8">
        <f>IF(COUNT(AQ10,AT10,BR10,BU10,CS10,CV10)&gt;0,LARGE((AQ10,AT10,BR10,BU10,CS10,CV10),1),0)</f>
        <v>52.489999999999995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IF(COUNT(AQ10,AT10,BR10,BU10,CS10,CV10)&gt;1,LARGE((AQ10,AT10,BR10,BU10,CS10,CV10),2),0)</f>
        <v>52.05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53.38000000000001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Coimbra Gym Fest (July 6)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15.75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2025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11.8</v>
      </c>
      <c r="Z10" s="22">
        <v>9.6</v>
      </c>
      <c r="AA10" s="22">
        <v>14.9</v>
      </c>
      <c r="AB10" s="22">
        <v>15.75</v>
      </c>
      <c r="AC10" s="22">
        <v>0</v>
      </c>
      <c r="AD10" s="22">
        <v>2.7</v>
      </c>
      <c r="AE10" s="22">
        <v>1.8</v>
      </c>
      <c r="AF10" s="22">
        <v>3.3</v>
      </c>
      <c r="AG10" s="22">
        <v>3.33</v>
      </c>
      <c r="AH10" s="22">
        <v>0</v>
      </c>
      <c r="AI10" s="22">
        <v>12.3</v>
      </c>
      <c r="AJ10" s="22">
        <v>8.4</v>
      </c>
      <c r="AK10" s="22">
        <v>13.2</v>
      </c>
      <c r="AL10" s="22">
        <v>14.33</v>
      </c>
      <c r="AM10" s="22">
        <v>0</v>
      </c>
      <c r="AN10" s="27"/>
      <c r="AO10" s="38">
        <f>IF(AA10&gt;0,AA10,"")</f>
        <v>14.9</v>
      </c>
      <c r="AP10" s="38">
        <f>IF(AB10&gt;0,AB10,"")</f>
        <v>15.75</v>
      </c>
      <c r="AQ10" s="40">
        <f>IF(SUM(Y10:AB10)-AC10&gt;0,SUM(Y10:AB10)-AC10,"")</f>
        <v>52.05</v>
      </c>
      <c r="AR10" s="40">
        <f>IF(AF10&gt;0,AF10,"")</f>
        <v>3.3</v>
      </c>
      <c r="AS10" s="40">
        <f>IF(AG10&gt;0,AG10,"")</f>
        <v>3.33</v>
      </c>
      <c r="AT10" s="40">
        <f>IF(SUM(AD10:AG10)-AH10&gt;0,SUM(AD10:AG10)-AH10,"")</f>
        <v>11.129999999999999</v>
      </c>
      <c r="AU10" s="40">
        <f>IF(AQ10="","",MAX(AQ10,AT10))</f>
        <v>52.05</v>
      </c>
      <c r="AV10" s="40">
        <f>IF(AK10&gt;0,AK10,"")</f>
        <v>13.2</v>
      </c>
      <c r="AW10" s="40">
        <f>IF(AL10&gt;0,AL10,"")</f>
        <v>14.33</v>
      </c>
      <c r="AX10" s="40">
        <f>IF(SUM(AI10:AL10)-AM10&gt;0,SUM(AI10:AL10)-AM10,"")</f>
        <v>48.230000000000004</v>
      </c>
      <c r="AY10" s="40">
        <f>IF(SUM(AU10,AX10)&gt;0,SUM(AU10,AX10),"")</f>
        <v>100.28</v>
      </c>
      <c r="AZ10" s="26">
        <v>10.1</v>
      </c>
      <c r="BA10" s="26">
        <v>7.7</v>
      </c>
      <c r="BB10" s="26">
        <v>12.6</v>
      </c>
      <c r="BC10" s="26">
        <v>13.81</v>
      </c>
      <c r="BD10" s="26">
        <v>0</v>
      </c>
      <c r="BE10" s="26">
        <v>13.1</v>
      </c>
      <c r="BF10" s="26">
        <v>9</v>
      </c>
      <c r="BG10" s="26">
        <v>14.7</v>
      </c>
      <c r="BH10" s="26">
        <v>15.69</v>
      </c>
      <c r="BI10" s="26">
        <v>0</v>
      </c>
      <c r="BJ10" s="26">
        <v>14.4</v>
      </c>
      <c r="BK10" s="26">
        <v>8.8000000000000007</v>
      </c>
      <c r="BL10" s="26">
        <v>14.7</v>
      </c>
      <c r="BM10" s="26">
        <v>15.48</v>
      </c>
      <c r="BN10" s="26">
        <v>0</v>
      </c>
      <c r="BO10" s="28"/>
      <c r="BP10" s="39">
        <f>IF(BB10&gt;0,BB10,"")</f>
        <v>12.6</v>
      </c>
      <c r="BQ10" s="39">
        <f>IF(BC10&gt;0,BC10,"")</f>
        <v>13.81</v>
      </c>
      <c r="BR10" s="11">
        <f>IF(SUM(AZ10:BC10)-BD10&gt;0,SUM(AZ10:BC10)-BD10,"")</f>
        <v>44.21</v>
      </c>
      <c r="BS10" s="11">
        <f>IF(BG10&gt;0,BG10,"")</f>
        <v>14.7</v>
      </c>
      <c r="BT10" s="11">
        <f>IF(BH10&gt;0,BH10,"")</f>
        <v>15.69</v>
      </c>
      <c r="BU10" s="11">
        <f>IF(SUM(BE10:BH10)-BI10&gt;0,SUM(BE10:BH10)-BI10,"")</f>
        <v>52.489999999999995</v>
      </c>
      <c r="BV10" s="11">
        <f>IF(BR10="","",MAX(BR10,BU10))</f>
        <v>52.489999999999995</v>
      </c>
      <c r="BW10" s="11">
        <f>IF(BL10&gt;0,BL10,"")</f>
        <v>14.7</v>
      </c>
      <c r="BX10" s="11">
        <f>IF(BM10&gt;0,BM10,"")</f>
        <v>15.48</v>
      </c>
      <c r="BY10" s="11">
        <f>IF(SUM(BJ10:BM10)-BN10&gt;0,SUM(BJ10:BM10)-BN10,"")</f>
        <v>53.38000000000001</v>
      </c>
      <c r="BZ10" s="11">
        <f>IF(SUM(BV10,BY10)&gt;0,SUM(BV10,BY10),"")</f>
        <v>105.87</v>
      </c>
      <c r="CA10" s="22">
        <v>11.3</v>
      </c>
      <c r="CB10" s="22">
        <v>9.4</v>
      </c>
      <c r="CC10" s="22">
        <v>14.4</v>
      </c>
      <c r="CD10" s="22">
        <v>15.17</v>
      </c>
      <c r="CE10" s="22">
        <v>0.1</v>
      </c>
      <c r="CF10" s="22">
        <v>1.4</v>
      </c>
      <c r="CG10" s="22">
        <v>1</v>
      </c>
      <c r="CH10" s="22">
        <v>2</v>
      </c>
      <c r="CI10" s="22">
        <v>1.67</v>
      </c>
      <c r="CJ10" s="22">
        <v>0</v>
      </c>
      <c r="CK10" s="22">
        <v>13</v>
      </c>
      <c r="CL10" s="22">
        <v>9</v>
      </c>
      <c r="CM10" s="22">
        <v>14.3</v>
      </c>
      <c r="CN10" s="22">
        <v>14.86</v>
      </c>
      <c r="CO10" s="22">
        <v>0.2</v>
      </c>
      <c r="CP10" s="27"/>
      <c r="CQ10" s="38">
        <f>IF(CC10&gt;0,CC10,"")</f>
        <v>14.4</v>
      </c>
      <c r="CR10" s="38">
        <f>IF(CD10&gt;0,CD10,"")</f>
        <v>15.17</v>
      </c>
      <c r="CS10" s="40">
        <f>IF(SUM(CA10:CD10)-CE10&gt;0,SUM(CA10:CD10)-CE10,"")</f>
        <v>50.17</v>
      </c>
      <c r="CT10" s="40">
        <f>IF(CH10&gt;0,CH10,"")</f>
        <v>2</v>
      </c>
      <c r="CU10" s="40">
        <f>IF(CI10&gt;0,CI10,"")</f>
        <v>1.67</v>
      </c>
      <c r="CV10" s="40">
        <f>IF(SUM(CF10:CI10)-CJ10&gt;0,SUM(CF10:CI10)-CJ10,"")</f>
        <v>6.07</v>
      </c>
      <c r="CW10" s="40">
        <f>IF(CS10="","",MAX(CS10,CV10))</f>
        <v>50.17</v>
      </c>
      <c r="CX10" s="40">
        <f>IF(CM10&gt;0,CM10,"")</f>
        <v>14.3</v>
      </c>
      <c r="CY10" s="40">
        <f>IF(CN10&gt;0,CN10,"")</f>
        <v>14.86</v>
      </c>
      <c r="CZ10" s="40">
        <f>IF(SUM(CK10:CN10)-CO10&gt;0,SUM(CK10:CN10)-CO10,"")</f>
        <v>50.959999999999994</v>
      </c>
      <c r="DA10" s="40">
        <f>IF(SUM(CW10,CZ10)&gt;0,SUM(CW10,CZ10),"")</f>
        <v>101.13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11.3</v>
      </c>
      <c r="FU10" s="17">
        <v>8.8000000000000007</v>
      </c>
      <c r="FV10" s="17">
        <v>14.7</v>
      </c>
      <c r="FW10" s="17">
        <v>15.45</v>
      </c>
      <c r="FX10" s="17">
        <v>0</v>
      </c>
      <c r="FY10" s="17">
        <v>11.9</v>
      </c>
      <c r="FZ10" s="17">
        <v>9.1999999999999993</v>
      </c>
      <c r="GA10" s="17">
        <v>15.3</v>
      </c>
      <c r="GB10" s="17">
        <v>15.51</v>
      </c>
      <c r="GC10" s="17">
        <v>0</v>
      </c>
      <c r="GD10" s="17">
        <v>6.4</v>
      </c>
      <c r="GE10" s="17">
        <v>4.4000000000000004</v>
      </c>
      <c r="GF10" s="17">
        <v>8</v>
      </c>
      <c r="GG10" s="17">
        <v>8.09</v>
      </c>
      <c r="GH10" s="17">
        <v>0.2</v>
      </c>
      <c r="GI10" s="17"/>
      <c r="GJ10" s="17"/>
      <c r="GK10" s="17"/>
      <c r="GL10" s="17"/>
      <c r="GM10" s="17"/>
      <c r="GN10" s="40">
        <f>IF(FV10&gt;0,FV10,"")</f>
        <v>14.7</v>
      </c>
      <c r="GO10" s="40">
        <f>IF(FW10&gt;0,FW10,"")</f>
        <v>15.45</v>
      </c>
      <c r="GP10" s="40">
        <f>IF(SUM(FT10:FW10)-FX10&gt;0,SUM(FT10:FW10)-FX10,"")</f>
        <v>50.25</v>
      </c>
      <c r="GQ10" s="40">
        <f>IF(GA10&gt;0,GA10,"")</f>
        <v>15.3</v>
      </c>
      <c r="GR10" s="40">
        <f>IF(GB10&gt;0,GB10,"")</f>
        <v>15.51</v>
      </c>
      <c r="GS10" s="40">
        <f>IF(SUM(FY10:GB10)-GC10&gt;0,SUM(FY10:GB10)-GC10,"")</f>
        <v>51.910000000000004</v>
      </c>
      <c r="GT10" s="40">
        <f>IF(MAX(GP10,GS10)&gt;0,MAX(GP10,GS10),"")</f>
        <v>51.910000000000004</v>
      </c>
      <c r="GU10" s="40">
        <f>IF(GF10&gt;0,GF10,"")</f>
        <v>8</v>
      </c>
      <c r="GV10" s="40">
        <f>IF(GG10&gt;0,GG10,"")</f>
        <v>8.09</v>
      </c>
      <c r="GW10" s="40">
        <f>IF(SUM(GD10:GG10)-GH10&gt;0,SUM(GD10:GG10)-GH10,"")</f>
        <v>26.69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78.600000000000009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</v>
      </c>
      <c r="SW10" s="22">
        <f>IF($CP10="P",CB10,(CB10+BA10)/2)</f>
        <v>8.5500000000000007</v>
      </c>
      <c r="SX10" s="22">
        <f>IF($CP10="P",CC10,(CC10+BB10)/2)</f>
        <v>13.5</v>
      </c>
      <c r="SY10" s="22">
        <f>IF($CP10="P",CD10,(CD10+BC10)/2)</f>
        <v>14.49</v>
      </c>
      <c r="SZ10" s="22">
        <f>IF($CP10="P",CE10,(CE10+BD10)/2)</f>
        <v>0.05</v>
      </c>
      <c r="TA10" s="22">
        <f>IF($CP10="P",CF10,(CF10+BE10)/2)</f>
        <v>7.25</v>
      </c>
      <c r="TB10" s="22">
        <f>IF($CP10="P",CG10,(CG10+BF10)/2)</f>
        <v>5</v>
      </c>
      <c r="TC10" s="22">
        <f>IF($CP10="P",CH10,(CH10+BG10)/2)</f>
        <v>8.35</v>
      </c>
      <c r="TD10" s="22">
        <f>IF($CP10="P",CI10,(CI10+BH10)/2)</f>
        <v>8.68</v>
      </c>
      <c r="TE10" s="22">
        <f>IF($CP10="P",CJ10,(CJ10+BI10)/2)</f>
        <v>0</v>
      </c>
      <c r="TF10" s="22">
        <f>IF($CP10="P",CK10,(CK10+BJ10)/2)</f>
        <v>13.7</v>
      </c>
      <c r="TG10" s="22">
        <f>IF($CP10="P",CL10,(CL10+BK10)/2)</f>
        <v>8.9</v>
      </c>
      <c r="TH10" s="22">
        <f>IF($CP10="P",CM10,(CM10+BL10)/2)</f>
        <v>14.5</v>
      </c>
      <c r="TI10" s="22">
        <f>IF($CP10="P",CN10,(CN10+BM10)/2)</f>
        <v>15.17</v>
      </c>
      <c r="TJ10" s="22">
        <f>IF($CP10="P",CO10,(CO10+BN10)/2)</f>
        <v>0.1</v>
      </c>
      <c r="TK10" s="27" t="s">
        <v>46</v>
      </c>
      <c r="TL10" s="40">
        <f>IF(SX10&gt;0,SX10,"")</f>
        <v>13.5</v>
      </c>
      <c r="TM10" s="40">
        <f>IF(SY10&gt;0,SY10,"")</f>
        <v>14.49</v>
      </c>
      <c r="TN10" s="40">
        <f>IF(SUM(SV10:SY10)-SZ10&gt;0,SUM(SV10:SY10)-SZ10,"")</f>
        <v>47.190000000000005</v>
      </c>
      <c r="TO10" s="40">
        <f>IF(TC10&gt;0,TC10,"")</f>
        <v>8.35</v>
      </c>
      <c r="TP10" s="40">
        <f>IF(TD10&gt;0,TD10,"")</f>
        <v>8.68</v>
      </c>
      <c r="TQ10" s="40">
        <f>IF(SUM(TA10:TD10)-TE10&gt;0,SUM(TA10:TD10)-TE10,"")</f>
        <v>29.28</v>
      </c>
      <c r="TR10" s="40">
        <f>IF(MAX(TN10,TQ10)&gt;0,MAX(TN10,TQ10),"")</f>
        <v>47.190000000000005</v>
      </c>
      <c r="TS10" s="40">
        <f>IF(TH10&gt;0,TH10,"")</f>
        <v>14.5</v>
      </c>
      <c r="TT10" s="40">
        <f>IF(TI10&gt;0,TI10,"")</f>
        <v>15.17</v>
      </c>
      <c r="TU10" s="40">
        <f>IF(SUM(TF10:TI10)-TJ10&gt;0,SUM(TF10:TI10)-TJ10,"")</f>
        <v>52.17</v>
      </c>
      <c r="TV10" s="40">
        <f>IF(SUM(TR10,TU10)&gt;0,SUM(TR10,TU10),"")</f>
        <v>99.360000000000014</v>
      </c>
    </row>
    <row r="11" spans="1:542" x14ac:dyDescent="0.2">
      <c r="A11" s="4" t="str" cm="1">
        <f t="array" ref="A11">IF(AND(J11&lt;&gt;"",J11&lt;&gt;"No DD"),SUMPRODUCT((J$4:J$26&lt;&gt;"")*(J$4:J$26&lt;&gt;"No DD")*(F$4:F$26&gt;F11))+1,IF(J11="No DD",SUMPRODUCT((J$4:J$26="No DD")*(F$4:F$26&gt;F11))+1+SUMPRODUCT((J$4:J$26&lt;&gt;"")*(J$4:J$26&lt;&gt;"No DD")),""))</f>
        <v/>
      </c>
      <c r="B11" s="4" t="str" cm="1">
        <f t="array" ref="B11">IF(AND(J11&lt;&gt;"",J11&lt;&gt;"No DD",G11=""),SUMPRODUCT((J$4:J$26&lt;&gt;"")*(J$4:J$26&lt;&gt;"No DD")*(G$4:G$26="")*(F$4:F$26&gt;F11))+1,IF(J11="No DD",SUMPRODUCT((J$4:J$26="No DD")*(F$4:F$26&gt;F11)*(G$4:G$26=""))+1+SUMPRODUCT((J$4:J$26&lt;&gt;"")*(G$4:G$26="")*(J$4:J$26&lt;&gt;"No DD")),""))</f>
        <v/>
      </c>
      <c r="C11" s="5" t="s">
        <v>89</v>
      </c>
      <c r="D11" s="4" t="s">
        <v>4</v>
      </c>
      <c r="E11" s="4">
        <v>2004</v>
      </c>
      <c r="F11" s="9">
        <f>SUM(L11:V11)+SUM(L11:T11)*0.0000001+SUM(L11)*0.0000000000001</f>
        <v>185.1600185160051</v>
      </c>
      <c r="G11" s="64"/>
      <c r="H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I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/>
      </c>
      <c r="J11" s="36" t="str">
        <f>IF(AND(I11="P",H11=""),"No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K11="P","Worlds Team",IF(H11="P","National Team","")))))</f>
        <v/>
      </c>
      <c r="K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L11" s="8">
        <f>IF(COUNT(AQ11,AT11,BR11,BU11,CS11,CV11)&gt;0,LARGE((AQ11,AT11,BR11,BU11,CS11,CV11),1),0)</f>
        <v>50.97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IF(COUNT(AQ11,AT11,BR11,BU11,CS11,CV11)&gt;1,LARGE((AQ11,AT11,BR11,BU11,CS11,CV11),2),0)</f>
        <v>48.97</v>
      </c>
      <c r="O11" s="8" t="str">
        <f>IF(N11="","",IF(OR(N11=CS11,N11=CV11),$CA$1,IF(OR(N11=BR11,N11=BU11),$AZ$1,IF(OR(N11=AQ11,N11=AT11),$Y$1,""))))</f>
        <v>2025 3rd Domestic Trial</v>
      </c>
      <c r="P11" s="8">
        <f>IF(COUNT(AQ11,AT11,BR11,BU11,CS11,CV11)&gt;2,MAX(AX11,BY11,CZ11,LARGE((AQ11,AT11,BR11,BU11,CS11,CV11),3)),IF(MAX(AX11,BY11,CZ11)&gt;0,MAX(AX11,BY11,CZ11),0))</f>
        <v>53.91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16.41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11.3</v>
      </c>
      <c r="Z11" s="22">
        <v>9.5</v>
      </c>
      <c r="AA11" s="22">
        <v>14.5</v>
      </c>
      <c r="AB11" s="22">
        <v>15.67</v>
      </c>
      <c r="AC11" s="22">
        <v>0</v>
      </c>
      <c r="AD11" s="22">
        <v>8.3000000000000007</v>
      </c>
      <c r="AE11" s="22">
        <v>6.2</v>
      </c>
      <c r="AF11" s="22">
        <v>10.4</v>
      </c>
      <c r="AG11" s="22">
        <v>11.31</v>
      </c>
      <c r="AH11" s="22">
        <v>0</v>
      </c>
      <c r="AI11" s="22">
        <v>12.9</v>
      </c>
      <c r="AJ11" s="22">
        <v>9.6999999999999993</v>
      </c>
      <c r="AK11" s="22">
        <v>14.9</v>
      </c>
      <c r="AL11" s="22">
        <v>16.41</v>
      </c>
      <c r="AM11" s="22">
        <v>0</v>
      </c>
      <c r="AN11" s="27"/>
      <c r="AO11" s="38">
        <f>IF(AA11&gt;0,AA11,"")</f>
        <v>14.5</v>
      </c>
      <c r="AP11" s="38">
        <f>IF(AB11&gt;0,AB11,"")</f>
        <v>15.67</v>
      </c>
      <c r="AQ11" s="40">
        <f>IF(SUM(Y11:AB11)-AC11&gt;0,SUM(Y11:AB11)-AC11,"")</f>
        <v>50.97</v>
      </c>
      <c r="AR11" s="40">
        <f>IF(AF11&gt;0,AF11,"")</f>
        <v>10.4</v>
      </c>
      <c r="AS11" s="40">
        <f>IF(AG11&gt;0,AG11,"")</f>
        <v>11.31</v>
      </c>
      <c r="AT11" s="40">
        <f>IF(SUM(AD11:AG11)-AH11&gt;0,SUM(AD11:AG11)-AH11,"")</f>
        <v>36.21</v>
      </c>
      <c r="AU11" s="40">
        <f>IF(AQ11="","",MAX(AQ11,AT11))</f>
        <v>50.97</v>
      </c>
      <c r="AV11" s="40">
        <f>IF(AK11&gt;0,AK11,"")</f>
        <v>14.9</v>
      </c>
      <c r="AW11" s="40">
        <f>IF(AL11&gt;0,AL11,"")</f>
        <v>16.41</v>
      </c>
      <c r="AX11" s="40">
        <f>IF(SUM(AI11:AL11)-AM11&gt;0,SUM(AI11:AL11)-AM11,"")</f>
        <v>53.91</v>
      </c>
      <c r="AY11" s="40">
        <f>IF(SUM(AU11,AX11)&gt;0,SUM(AU11,AX11),"")</f>
        <v>104.88</v>
      </c>
      <c r="AZ11" s="26">
        <v>2.6</v>
      </c>
      <c r="BA11" s="26">
        <v>1.8</v>
      </c>
      <c r="BB11" s="26">
        <v>3.3</v>
      </c>
      <c r="BC11" s="26">
        <v>3.4</v>
      </c>
      <c r="BD11" s="26">
        <v>0</v>
      </c>
      <c r="BE11" s="26">
        <v>7.9</v>
      </c>
      <c r="BF11" s="26">
        <v>6.5</v>
      </c>
      <c r="BG11" s="26">
        <v>10.6</v>
      </c>
      <c r="BH11" s="26">
        <v>11.15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3.3</v>
      </c>
      <c r="BQ11" s="39">
        <f>IF(BC11&gt;0,BC11,"")</f>
        <v>3.4</v>
      </c>
      <c r="BR11" s="11">
        <f>IF(SUM(AZ11:BC11)-BD11&gt;0,SUM(AZ11:BC11)-BD11,"")</f>
        <v>11.1</v>
      </c>
      <c r="BS11" s="11">
        <f>IF(BG11&gt;0,BG11,"")</f>
        <v>10.6</v>
      </c>
      <c r="BT11" s="11">
        <f>IF(BH11&gt;0,BH11,"")</f>
        <v>11.15</v>
      </c>
      <c r="BU11" s="11">
        <f>IF(SUM(BE11:BH11)-BI11&gt;0,SUM(BE11:BH11)-BI11,"")</f>
        <v>36.15</v>
      </c>
      <c r="BV11" s="11">
        <f>IF(BR11="","",MAX(BR11,BU11))</f>
        <v>36.15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36.15</v>
      </c>
      <c r="CA11" s="22">
        <v>11.4</v>
      </c>
      <c r="CB11" s="22">
        <v>8.8000000000000007</v>
      </c>
      <c r="CC11" s="22">
        <v>13.4</v>
      </c>
      <c r="CD11" s="22">
        <v>16.47</v>
      </c>
      <c r="CE11" s="22">
        <v>1.1000000000000001</v>
      </c>
      <c r="CF11" s="22">
        <v>2.2000000000000002</v>
      </c>
      <c r="CG11" s="22">
        <v>1.7</v>
      </c>
      <c r="CH11" s="22">
        <v>4</v>
      </c>
      <c r="CI11" s="22">
        <v>3.57</v>
      </c>
      <c r="CJ11" s="22">
        <v>0.2</v>
      </c>
      <c r="CK11" s="22">
        <v>9.9</v>
      </c>
      <c r="CL11" s="22">
        <v>7.9</v>
      </c>
      <c r="CM11" s="22">
        <v>11.9</v>
      </c>
      <c r="CN11" s="22">
        <v>15.03</v>
      </c>
      <c r="CO11" s="22">
        <v>0</v>
      </c>
      <c r="CP11" s="27"/>
      <c r="CQ11" s="38">
        <f>IF(CC11&gt;0,CC11,"")</f>
        <v>13.4</v>
      </c>
      <c r="CR11" s="38">
        <f>IF(CD11&gt;0,CD11,"")</f>
        <v>16.47</v>
      </c>
      <c r="CS11" s="40">
        <f>IF(SUM(CA11:CD11)-CE11&gt;0,SUM(CA11:CD11)-CE11,"")</f>
        <v>48.97</v>
      </c>
      <c r="CT11" s="40">
        <f>IF(CH11&gt;0,CH11,"")</f>
        <v>4</v>
      </c>
      <c r="CU11" s="40">
        <f>IF(CI11&gt;0,CI11,"")</f>
        <v>3.57</v>
      </c>
      <c r="CV11" s="40">
        <f>IF(SUM(CF11:CI11)-CJ11&gt;0,SUM(CF11:CI11)-CJ11,"")</f>
        <v>11.270000000000001</v>
      </c>
      <c r="CW11" s="40">
        <f>IF(CS11="","",MAX(CS11,CV11))</f>
        <v>48.97</v>
      </c>
      <c r="CX11" s="40">
        <f>IF(CM11&gt;0,CM11,"")</f>
        <v>11.9</v>
      </c>
      <c r="CY11" s="40">
        <f>IF(CN11&gt;0,CN11,"")</f>
        <v>15.03</v>
      </c>
      <c r="CZ11" s="40">
        <f>IF(SUM(CK11:CN11)-CO11&gt;0,SUM(CK11:CN11)-CO11,"")</f>
        <v>44.730000000000004</v>
      </c>
      <c r="DA11" s="40">
        <f>IF(SUM(CW11,CZ11)&gt;0,SUM(CW11,CZ11),"")</f>
        <v>93.7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</v>
      </c>
      <c r="SW11" s="22">
        <f>IF($CP11="P",CB11,(CB11+BA11)/2)</f>
        <v>5.3000000000000007</v>
      </c>
      <c r="SX11" s="22">
        <f>IF($CP11="P",CC11,(CC11+BB11)/2)</f>
        <v>8.35</v>
      </c>
      <c r="SY11" s="22">
        <f>IF($CP11="P",CD11,(CD11+BC11)/2)</f>
        <v>9.9349999999999987</v>
      </c>
      <c r="SZ11" s="22">
        <f>IF($CP11="P",CE11,(CE11+BD11)/2)</f>
        <v>0.55000000000000004</v>
      </c>
      <c r="TA11" s="22">
        <f>IF($CP11="P",CF11,(CF11+BE11)/2)</f>
        <v>5.0500000000000007</v>
      </c>
      <c r="TB11" s="22">
        <f>IF($CP11="P",CG11,(CG11+BF11)/2)</f>
        <v>4.0999999999999996</v>
      </c>
      <c r="TC11" s="22">
        <f>IF($CP11="P",CH11,(CH11+BG11)/2)</f>
        <v>7.3</v>
      </c>
      <c r="TD11" s="22">
        <f>IF($CP11="P",CI11,(CI11+BH11)/2)</f>
        <v>7.36</v>
      </c>
      <c r="TE11" s="22">
        <f>IF($CP11="P",CJ11,(CJ11+BI11)/2)</f>
        <v>0.1</v>
      </c>
      <c r="TF11" s="22">
        <f>IF($CP11="P",CK11,(CK11+BJ11)/2)</f>
        <v>4.95</v>
      </c>
      <c r="TG11" s="22">
        <f>IF($CP11="P",CL11,(CL11+BK11)/2)</f>
        <v>3.95</v>
      </c>
      <c r="TH11" s="22">
        <f>IF($CP11="P",CM11,(CM11+BL11)/2)</f>
        <v>5.95</v>
      </c>
      <c r="TI11" s="22">
        <f>IF($CP11="P",CN11,(CN11+BM11)/2)</f>
        <v>7.5149999999999997</v>
      </c>
      <c r="TJ11" s="22">
        <f>IF($CP11="P",CO11,(CO11+BN11)/2)</f>
        <v>0</v>
      </c>
      <c r="TK11" s="27" t="s">
        <v>46</v>
      </c>
      <c r="TL11" s="40">
        <f>IF(SX11&gt;0,SX11,"")</f>
        <v>8.35</v>
      </c>
      <c r="TM11" s="40">
        <f>IF(SY11&gt;0,SY11,"")</f>
        <v>9.9349999999999987</v>
      </c>
      <c r="TN11" s="40">
        <f>IF(SUM(SV11:SY11)-SZ11&gt;0,SUM(SV11:SY11)-SZ11,"")</f>
        <v>30.034999999999997</v>
      </c>
      <c r="TO11" s="40">
        <f>IF(TC11&gt;0,TC11,"")</f>
        <v>7.3</v>
      </c>
      <c r="TP11" s="40">
        <f>IF(TD11&gt;0,TD11,"")</f>
        <v>7.36</v>
      </c>
      <c r="TQ11" s="40">
        <f>IF(SUM(TA11:TD11)-TE11&gt;0,SUM(TA11:TD11)-TE11,"")</f>
        <v>23.709999999999997</v>
      </c>
      <c r="TR11" s="40">
        <f>IF(MAX(TN11,TQ11)&gt;0,MAX(TN11,TQ11),"")</f>
        <v>30.034999999999997</v>
      </c>
      <c r="TS11" s="40">
        <f>IF(TH11&gt;0,TH11,"")</f>
        <v>5.95</v>
      </c>
      <c r="TT11" s="40">
        <f>IF(TI11&gt;0,TI11,"")</f>
        <v>7.5149999999999997</v>
      </c>
      <c r="TU11" s="40">
        <f>IF(SUM(TF11:TI11)-TJ11&gt;0,SUM(TF11:TI11)-TJ11,"")</f>
        <v>22.365000000000002</v>
      </c>
      <c r="TV11" s="40">
        <f>IF(SUM(TR11,TU11)&gt;0,SUM(TR11,TU11),"")</f>
        <v>52.4</v>
      </c>
    </row>
    <row r="12" spans="1:542" x14ac:dyDescent="0.2">
      <c r="A12" s="4" t="str" cm="1">
        <f t="array" ref="A12">IF(AND(J12&lt;&gt;"",J12&lt;&gt;"No DD"),SUMPRODUCT((J$4:J$26&lt;&gt;"")*(J$4:J$26&lt;&gt;"No DD")*(F$4:F$26&gt;F12))+1,IF(J12="No DD",SUMPRODUCT((J$4:J$26="No DD")*(F$4:F$26&gt;F12))+1+SUMPRODUCT((J$4:J$26&lt;&gt;"")*(J$4:J$26&lt;&gt;"No DD")),""))</f>
        <v/>
      </c>
      <c r="B12" s="4" t="str" cm="1">
        <f t="array" ref="B12">IF(AND(J12&lt;&gt;"",J12&lt;&gt;"No DD",G12=""),SUMPRODUCT((J$4:J$26&lt;&gt;"")*(J$4:J$26&lt;&gt;"No DD")*(G$4:G$26="")*(F$4:F$26&gt;F12))+1,IF(J12="No DD",SUMPRODUCT((J$4:J$26="No DD")*(F$4:F$26&gt;F12)*(G$4:G$26=""))+1+SUMPRODUCT((J$4:J$26&lt;&gt;"")*(G$4:G$26="")*(J$4:J$26&lt;&gt;"No DD")),""))</f>
        <v/>
      </c>
      <c r="C12" s="5" t="s">
        <v>114</v>
      </c>
      <c r="D12" s="4" t="s">
        <v>5</v>
      </c>
      <c r="E12" s="4">
        <v>2006</v>
      </c>
      <c r="F12" s="9">
        <f>SUM(L12:V12)+SUM(L12:T12)*0.0000001+SUM(L12)*0.0000000000001</f>
        <v>181.99001819900516</v>
      </c>
      <c r="G12" s="64"/>
      <c r="H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I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J12" s="36" t="str">
        <f>IF(AND(I12="P",H12=""),"No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K12="P","Worlds Team",IF(H12="P","National Team","")))))</f>
        <v/>
      </c>
      <c r="K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L12" s="8">
        <f>IF(COUNT(AQ12,AT12,BR12,BU12,CS12,CV12)&gt;0,LARGE((AQ12,AT12,BR12,BU12,CS12,CV12),1),0)</f>
        <v>51.33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50.49</v>
      </c>
      <c r="O12" s="8" t="str">
        <f>IF(N12="","",IF(OR(N12=CS12,N12=CV12),$CA$1,IF(OR(N12=BR12,N12=BU12),$AZ$1,IF(OR(N12=AQ12,N12=AT12),$Y$1,""))))</f>
        <v>2025 Nationals</v>
      </c>
      <c r="P12" s="8">
        <f>IF(COUNT(AQ12,AT12,BR12,BU12,CS12,CV12)&gt;2,MAX(AX12,BY12,CZ12,LARGE((AQ12,AT12,BR12,BU12,CS12,CV12),3)),IF(MAX(AX12,BY12,CZ12)&gt;0,MAX(AX12,BY12,CZ12),0))</f>
        <v>51.28</v>
      </c>
      <c r="Q12" s="8" t="str">
        <f>IF(P12="","",IF(P12=CZ12,$CA$1,IF(P12=BY12,$AZ$1,IF(P12=AX12,$Y$1,IF(OR(P12=CS12,P12=CV12,P12=CZ12),$CA$1,IF(OR(P12=BR12,P12=BU12,P12=BY12),$AZ$1,IF(OR(P12=AQ12,P12=AT12,P12=AX12),$Y$1,"")))))))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Nationals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14.39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11.9</v>
      </c>
      <c r="Z12" s="22">
        <v>9</v>
      </c>
      <c r="AA12" s="22">
        <v>12.6</v>
      </c>
      <c r="AB12" s="22">
        <v>13.67</v>
      </c>
      <c r="AC12" s="22">
        <v>0</v>
      </c>
      <c r="AD12" s="22">
        <v>13.8</v>
      </c>
      <c r="AE12" s="22">
        <v>9.5</v>
      </c>
      <c r="AF12" s="22">
        <v>13.8</v>
      </c>
      <c r="AG12" s="22">
        <v>14.23</v>
      </c>
      <c r="AH12" s="22">
        <v>0</v>
      </c>
      <c r="AI12" s="22">
        <v>13.5</v>
      </c>
      <c r="AJ12" s="22">
        <v>9.5</v>
      </c>
      <c r="AK12" s="22">
        <v>13.8</v>
      </c>
      <c r="AL12" s="22">
        <v>14.48</v>
      </c>
      <c r="AM12" s="22">
        <v>0</v>
      </c>
      <c r="AN12" s="27"/>
      <c r="AO12" s="38">
        <f>IF(AA12&gt;0,AA12,"")</f>
        <v>12.6</v>
      </c>
      <c r="AP12" s="38">
        <f>IF(AB12&gt;0,AB12,"")</f>
        <v>13.67</v>
      </c>
      <c r="AQ12" s="40">
        <f>IF(SUM(Y12:AB12)-AC12&gt;0,SUM(Y12:AB12)-AC12,"")</f>
        <v>47.17</v>
      </c>
      <c r="AR12" s="40">
        <f>IF(AF12&gt;0,AF12,"")</f>
        <v>13.8</v>
      </c>
      <c r="AS12" s="40">
        <f>IF(AG12&gt;0,AG12,"")</f>
        <v>14.23</v>
      </c>
      <c r="AT12" s="40">
        <f>IF(SUM(AD12:AG12)-AH12&gt;0,SUM(AD12:AG12)-AH12,"")</f>
        <v>51.33</v>
      </c>
      <c r="AU12" s="40">
        <f>IF(AQ12="","",MAX(AQ12,AT12))</f>
        <v>51.33</v>
      </c>
      <c r="AV12" s="40">
        <f>IF(AK12&gt;0,AK12,"")</f>
        <v>13.8</v>
      </c>
      <c r="AW12" s="40">
        <f>IF(AL12&gt;0,AL12,"")</f>
        <v>14.48</v>
      </c>
      <c r="AX12" s="40">
        <f>IF(SUM(AI12:AL12)-AM12&gt;0,SUM(AI12:AL12)-AM12,"")</f>
        <v>51.28</v>
      </c>
      <c r="AY12" s="40">
        <f>IF(SUM(AU12,AX12)&gt;0,SUM(AU12,AX12),"")</f>
        <v>102.61</v>
      </c>
      <c r="AZ12" s="26">
        <v>2.6</v>
      </c>
      <c r="BA12" s="26">
        <v>1.8</v>
      </c>
      <c r="BB12" s="26">
        <v>3.5</v>
      </c>
      <c r="BC12" s="26">
        <v>3.06</v>
      </c>
      <c r="BD12" s="26">
        <v>0.2</v>
      </c>
      <c r="BE12" s="26">
        <v>12.4</v>
      </c>
      <c r="BF12" s="26">
        <v>9.1999999999999993</v>
      </c>
      <c r="BG12" s="26">
        <v>14.5</v>
      </c>
      <c r="BH12" s="26">
        <v>14.39</v>
      </c>
      <c r="BI12" s="26">
        <v>0</v>
      </c>
      <c r="BJ12" s="26">
        <v>1.4</v>
      </c>
      <c r="BK12" s="26">
        <v>1</v>
      </c>
      <c r="BL12" s="26">
        <v>2</v>
      </c>
      <c r="BM12" s="26">
        <v>1.59</v>
      </c>
      <c r="BN12" s="26">
        <v>0</v>
      </c>
      <c r="BO12" s="28"/>
      <c r="BP12" s="39">
        <f>IF(BB12&gt;0,BB12,"")</f>
        <v>3.5</v>
      </c>
      <c r="BQ12" s="39">
        <f>IF(BC12&gt;0,BC12,"")</f>
        <v>3.06</v>
      </c>
      <c r="BR12" s="11">
        <f>IF(SUM(AZ12:BC12)-BD12&gt;0,SUM(AZ12:BC12)-BD12,"")</f>
        <v>10.760000000000002</v>
      </c>
      <c r="BS12" s="11">
        <f>IF(BG12&gt;0,BG12,"")</f>
        <v>14.5</v>
      </c>
      <c r="BT12" s="11">
        <f>IF(BH12&gt;0,BH12,"")</f>
        <v>14.39</v>
      </c>
      <c r="BU12" s="11">
        <f>IF(SUM(BE12:BH12)-BI12&gt;0,SUM(BE12:BH12)-BI12,"")</f>
        <v>50.49</v>
      </c>
      <c r="BV12" s="11">
        <f>IF(BR12="","",MAX(BR12,BU12))</f>
        <v>50.49</v>
      </c>
      <c r="BW12" s="11">
        <f>IF(BL12&gt;0,BL12,"")</f>
        <v>2</v>
      </c>
      <c r="BX12" s="11">
        <f>IF(BM12&gt;0,BM12,"")</f>
        <v>1.59</v>
      </c>
      <c r="BY12" s="11">
        <f>IF(SUM(BJ12:BM12)-BN12&gt;0,SUM(BJ12:BM12)-BN12,"")</f>
        <v>5.99</v>
      </c>
      <c r="BZ12" s="11">
        <f>IF(SUM(BV12,BY12)&gt;0,SUM(BV12,BY12),"")</f>
        <v>56.480000000000004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1.3</v>
      </c>
      <c r="SW12" s="22">
        <f>IF($CP12="P",CB12,(CB12+BA12)/2)</f>
        <v>0.9</v>
      </c>
      <c r="SX12" s="22">
        <f>IF($CP12="P",CC12,(CC12+BB12)/2)</f>
        <v>1.75</v>
      </c>
      <c r="SY12" s="22">
        <f>IF($CP12="P",CD12,(CD12+BC12)/2)</f>
        <v>1.53</v>
      </c>
      <c r="SZ12" s="22">
        <f>IF($CP12="P",CE12,(CE12+BD12)/2)</f>
        <v>0.1</v>
      </c>
      <c r="TA12" s="22">
        <f>IF($CP12="P",CF12,(CF12+BE12)/2)</f>
        <v>6.2</v>
      </c>
      <c r="TB12" s="22">
        <f>IF($CP12="P",CG12,(CG12+BF12)/2)</f>
        <v>4.5999999999999996</v>
      </c>
      <c r="TC12" s="22">
        <f>IF($CP12="P",CH12,(CH12+BG12)/2)</f>
        <v>7.25</v>
      </c>
      <c r="TD12" s="22">
        <f>IF($CP12="P",CI12,(CI12+BH12)/2)</f>
        <v>7.1950000000000003</v>
      </c>
      <c r="TE12" s="22">
        <f>IF($CP12="P",CJ12,(CJ12+BI12)/2)</f>
        <v>0</v>
      </c>
      <c r="TF12" s="22">
        <f>IF($CP12="P",CK12,(CK12+BJ12)/2)</f>
        <v>0.7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0.79500000000000004</v>
      </c>
      <c r="TJ12" s="22">
        <f>IF($CP12="P",CO12,(CO12+BN12)/2)</f>
        <v>0</v>
      </c>
      <c r="TK12" s="27" t="s">
        <v>46</v>
      </c>
      <c r="TL12" s="40">
        <f>IF(SX12&gt;0,SX12,"")</f>
        <v>1.75</v>
      </c>
      <c r="TM12" s="40">
        <f>IF(SY12&gt;0,SY12,"")</f>
        <v>1.53</v>
      </c>
      <c r="TN12" s="40">
        <f>IF(SUM(SV12:SY12)-SZ12&gt;0,SUM(SV12:SY12)-SZ12,"")</f>
        <v>5.3800000000000008</v>
      </c>
      <c r="TO12" s="40">
        <f>IF(TC12&gt;0,TC12,"")</f>
        <v>7.25</v>
      </c>
      <c r="TP12" s="40">
        <f>IF(TD12&gt;0,TD12,"")</f>
        <v>7.1950000000000003</v>
      </c>
      <c r="TQ12" s="40">
        <f>IF(SUM(TA12:TD12)-TE12&gt;0,SUM(TA12:TD12)-TE12,"")</f>
        <v>25.245000000000001</v>
      </c>
      <c r="TR12" s="40">
        <f>IF(MAX(TN12,TQ12)&gt;0,MAX(TN12,TQ12),"")</f>
        <v>25.245000000000001</v>
      </c>
      <c r="TS12" s="40">
        <f>IF(TH12&gt;0,TH12,"")</f>
        <v>1</v>
      </c>
      <c r="TT12" s="40">
        <f>IF(TI12&gt;0,TI12,"")</f>
        <v>0.79500000000000004</v>
      </c>
      <c r="TU12" s="40">
        <f>IF(SUM(TF12:TI12)-TJ12&gt;0,SUM(TF12:TI12)-TJ12,"")</f>
        <v>2.9950000000000001</v>
      </c>
      <c r="TV12" s="40">
        <f>IF(SUM(TR12,TU12)&gt;0,SUM(TR12,TU12),"")</f>
        <v>28.240000000000002</v>
      </c>
    </row>
    <row r="13" spans="1:542" x14ac:dyDescent="0.2">
      <c r="A13" s="4" t="str" cm="1">
        <f t="array" ref="A13">IF(AND(J13&lt;&gt;"",J13&lt;&gt;"No DD"),SUMPRODUCT((J$4:J$26&lt;&gt;"")*(J$4:J$26&lt;&gt;"No DD")*(F$4:F$26&gt;F13))+1,IF(J13="No DD",SUMPRODUCT((J$4:J$26="No DD")*(F$4:F$26&gt;F13))+1+SUMPRODUCT((J$4:J$26&lt;&gt;"")*(J$4:J$26&lt;&gt;"No DD")),""))</f>
        <v/>
      </c>
      <c r="B13" s="4" t="str" cm="1">
        <f t="array" ref="B13">IF(AND(J13&lt;&gt;"",J13&lt;&gt;"No DD",G13=""),SUMPRODUCT((J$4:J$26&lt;&gt;"")*(J$4:J$26&lt;&gt;"No DD")*(G$4:G$26="")*(F$4:F$26&gt;F13))+1,IF(J13="No DD",SUMPRODUCT((J$4:J$26="No DD")*(F$4:F$26&gt;F13)*(G$4:G$26=""))+1+SUMPRODUCT((J$4:J$26&lt;&gt;"")*(G$4:G$26="")*(J$4:J$26&lt;&gt;"No DD")),""))</f>
        <v/>
      </c>
      <c r="C13" s="5" t="s">
        <v>157</v>
      </c>
      <c r="D13" s="4" t="s">
        <v>4</v>
      </c>
      <c r="E13" s="4">
        <v>2008</v>
      </c>
      <c r="F13" s="9">
        <f>SUM(L13:V13)+SUM(L13:T13)*0.0000001+SUM(L13)*0.0000000000001</f>
        <v>181.160017665005</v>
      </c>
      <c r="G13" s="64"/>
      <c r="H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I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J13" s="36" t="str">
        <f>IF(AND(I13="P",H13=""),"No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K13="P","Worlds Team",IF(H13="P","National Team","")))))</f>
        <v/>
      </c>
      <c r="K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L13" s="8">
        <f>IF(COUNT(AQ13,AT13,BR13,BU13,CS13,CV13)&gt;0,LARGE((AQ13,AT13,BR13,BU13,CS13,CV13),1),0)</f>
        <v>49.97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IF(COUNT(AQ13,AT13,BR13,BU13,CS13,CV13)&gt;1,LARGE((AQ13,AT13,BR13,BU13,CS13,CV13),2),0)</f>
        <v>47.010000000000005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50.15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15.02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Coimbra Gym Fest (July 6)</v>
      </c>
      <c r="V13" s="8">
        <f>IF(MAX(DB13,DC13)&gt;0,MAX(DB13,DC13),"")</f>
        <v>4.5099999999999909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2025 Coimbra Gym Fest (July 6)</v>
      </c>
      <c r="Y13" s="22">
        <v>13.3</v>
      </c>
      <c r="Z13" s="22">
        <v>9.1</v>
      </c>
      <c r="AA13" s="22">
        <v>12.9</v>
      </c>
      <c r="AB13" s="22">
        <v>14.67</v>
      </c>
      <c r="AC13" s="22">
        <v>0</v>
      </c>
      <c r="AD13" s="22">
        <v>5.8</v>
      </c>
      <c r="AE13" s="22">
        <v>3.9</v>
      </c>
      <c r="AF13" s="22">
        <v>5.2</v>
      </c>
      <c r="AG13" s="22">
        <v>6.03</v>
      </c>
      <c r="AH13" s="22">
        <v>0</v>
      </c>
      <c r="AI13" s="22">
        <v>1.3</v>
      </c>
      <c r="AJ13" s="22">
        <v>1</v>
      </c>
      <c r="AK13" s="22">
        <v>2</v>
      </c>
      <c r="AL13" s="22">
        <v>1.63</v>
      </c>
      <c r="AM13" s="22">
        <v>0.2</v>
      </c>
      <c r="AN13" s="27"/>
      <c r="AO13" s="38">
        <f>IF(AA13&gt;0,AA13,"")</f>
        <v>12.9</v>
      </c>
      <c r="AP13" s="38">
        <f>IF(AB13&gt;0,AB13,"")</f>
        <v>14.67</v>
      </c>
      <c r="AQ13" s="40">
        <f>IF(SUM(Y13:AB13)-AC13&gt;0,SUM(Y13:AB13)-AC13,"")</f>
        <v>49.97</v>
      </c>
      <c r="AR13" s="40">
        <f>IF(AF13&gt;0,AF13,"")</f>
        <v>5.2</v>
      </c>
      <c r="AS13" s="40">
        <f>IF(AG13&gt;0,AG13,"")</f>
        <v>6.03</v>
      </c>
      <c r="AT13" s="40">
        <f>IF(SUM(AD13:AG13)-AH13&gt;0,SUM(AD13:AG13)-AH13,"")</f>
        <v>20.93</v>
      </c>
      <c r="AU13" s="40">
        <f>IF(AQ13="","",MAX(AQ13,AT13))</f>
        <v>49.97</v>
      </c>
      <c r="AV13" s="40">
        <f>IF(AK13&gt;0,AK13,"")</f>
        <v>2</v>
      </c>
      <c r="AW13" s="40">
        <f>IF(AL13&gt;0,AL13,"")</f>
        <v>1.63</v>
      </c>
      <c r="AX13" s="40">
        <f>IF(SUM(AI13:AL13)-AM13&gt;0,SUM(AI13:AL13)-AM13,"")</f>
        <v>5.7299999999999995</v>
      </c>
      <c r="AY13" s="40">
        <f>IF(SUM(AU13,AX13)&gt;0,SUM(AU13,AX13),"")</f>
        <v>55.699999999999996</v>
      </c>
      <c r="AZ13" s="26">
        <v>11.1</v>
      </c>
      <c r="BA13" s="26">
        <v>9.6</v>
      </c>
      <c r="BB13" s="26">
        <v>11.7</v>
      </c>
      <c r="BC13" s="26">
        <v>13.88</v>
      </c>
      <c r="BD13" s="26">
        <v>0.6</v>
      </c>
      <c r="BE13" s="26">
        <v>11.9</v>
      </c>
      <c r="BF13" s="26">
        <v>8.8000000000000007</v>
      </c>
      <c r="BG13" s="26">
        <v>12.1</v>
      </c>
      <c r="BH13" s="26">
        <v>14.61</v>
      </c>
      <c r="BI13" s="26">
        <v>0.4</v>
      </c>
      <c r="BJ13" s="26">
        <v>12.4</v>
      </c>
      <c r="BK13" s="26">
        <v>9</v>
      </c>
      <c r="BL13" s="26">
        <v>14.5</v>
      </c>
      <c r="BM13" s="26">
        <v>14.25</v>
      </c>
      <c r="BN13" s="26">
        <v>0</v>
      </c>
      <c r="BO13" s="28"/>
      <c r="BP13" s="39">
        <f>IF(BB13&gt;0,BB13,"")</f>
        <v>11.7</v>
      </c>
      <c r="BQ13" s="39">
        <f>IF(BC13&gt;0,BC13,"")</f>
        <v>13.88</v>
      </c>
      <c r="BR13" s="11">
        <f>IF(SUM(AZ13:BC13)-BD13&gt;0,SUM(AZ13:BC13)-BD13,"")</f>
        <v>45.68</v>
      </c>
      <c r="BS13" s="11">
        <f>IF(BG13&gt;0,BG13,"")</f>
        <v>12.1</v>
      </c>
      <c r="BT13" s="11">
        <f>IF(BH13&gt;0,BH13,"")</f>
        <v>14.61</v>
      </c>
      <c r="BU13" s="11">
        <f>IF(SUM(BE13:BH13)-BI13&gt;0,SUM(BE13:BH13)-BI13,"")</f>
        <v>47.010000000000005</v>
      </c>
      <c r="BV13" s="11">
        <f>IF(BR13="","",MAX(BR13,BU13))</f>
        <v>47.010000000000005</v>
      </c>
      <c r="BW13" s="11">
        <f>IF(BL13&gt;0,BL13,"")</f>
        <v>14.5</v>
      </c>
      <c r="BX13" s="11">
        <f>IF(BM13&gt;0,BM13,"")</f>
        <v>14.25</v>
      </c>
      <c r="BY13" s="11">
        <f>IF(SUM(BJ13:BM13)-BN13&gt;0,SUM(BJ13:BM13)-BN13,"")</f>
        <v>50.15</v>
      </c>
      <c r="BZ13" s="11">
        <f>IF(SUM(BV13,BY13)&gt;0,SUM(BV13,BY13),"")</f>
        <v>97.16</v>
      </c>
      <c r="CA13" s="22">
        <v>1.4</v>
      </c>
      <c r="CB13" s="22">
        <v>0.8</v>
      </c>
      <c r="CC13" s="22">
        <v>2</v>
      </c>
      <c r="CD13" s="22">
        <v>1.71</v>
      </c>
      <c r="CE13" s="22">
        <v>0</v>
      </c>
      <c r="CF13" s="22">
        <v>5.6</v>
      </c>
      <c r="CG13" s="22">
        <v>3.5</v>
      </c>
      <c r="CH13" s="22">
        <v>6.1</v>
      </c>
      <c r="CI13" s="22">
        <v>6.45</v>
      </c>
      <c r="CJ13" s="22">
        <v>0</v>
      </c>
      <c r="CK13" s="22">
        <v>1.6</v>
      </c>
      <c r="CL13" s="22">
        <v>0.7</v>
      </c>
      <c r="CM13" s="22">
        <v>2</v>
      </c>
      <c r="CN13" s="22">
        <v>1.74</v>
      </c>
      <c r="CO13" s="22">
        <v>0</v>
      </c>
      <c r="CP13" s="27"/>
      <c r="CQ13" s="38">
        <f>IF(CC13&gt;0,CC13,"")</f>
        <v>2</v>
      </c>
      <c r="CR13" s="38">
        <f>IF(CD13&gt;0,CD13,"")</f>
        <v>1.71</v>
      </c>
      <c r="CS13" s="40">
        <f>IF(SUM(CA13:CD13)-CE13&gt;0,SUM(CA13:CD13)-CE13,"")</f>
        <v>5.91</v>
      </c>
      <c r="CT13" s="40">
        <f>IF(CH13&gt;0,CH13,"")</f>
        <v>6.1</v>
      </c>
      <c r="CU13" s="40">
        <f>IF(CI13&gt;0,CI13,"")</f>
        <v>6.45</v>
      </c>
      <c r="CV13" s="40">
        <f>IF(SUM(CF13:CI13)-CJ13&gt;0,SUM(CF13:CI13)-CJ13,"")</f>
        <v>21.65</v>
      </c>
      <c r="CW13" s="40">
        <f>IF(CS13="","",MAX(CS13,CV13))</f>
        <v>21.65</v>
      </c>
      <c r="CX13" s="40">
        <f>IF(CM13&gt;0,CM13,"")</f>
        <v>2</v>
      </c>
      <c r="CY13" s="40">
        <f>IF(CN13&gt;0,CN13,"")</f>
        <v>1.74</v>
      </c>
      <c r="CZ13" s="40">
        <f>IF(SUM(CK13:CN13)-CO13&gt;0,SUM(CK13:CN13)-CO13,"")</f>
        <v>6.04</v>
      </c>
      <c r="DA13" s="40">
        <f>IF(SUM(CW13,CZ13)&gt;0,SUM(CW13,CZ13),"")</f>
        <v>27.689999999999998</v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4.5099999999999909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11.6</v>
      </c>
      <c r="FU13" s="17">
        <v>9.1999999999999993</v>
      </c>
      <c r="FV13" s="17">
        <v>14.5</v>
      </c>
      <c r="FW13" s="17">
        <v>14.97</v>
      </c>
      <c r="FX13" s="17">
        <v>0</v>
      </c>
      <c r="FY13" s="17">
        <v>12.5</v>
      </c>
      <c r="FZ13" s="17">
        <v>9.5</v>
      </c>
      <c r="GA13" s="17">
        <v>14.5</v>
      </c>
      <c r="GB13" s="17">
        <v>15.02</v>
      </c>
      <c r="GC13" s="17">
        <v>0</v>
      </c>
      <c r="GD13" s="17">
        <v>4.0999999999999996</v>
      </c>
      <c r="GE13" s="17">
        <v>2.8</v>
      </c>
      <c r="GF13" s="17">
        <v>5</v>
      </c>
      <c r="GG13" s="17">
        <v>4.92</v>
      </c>
      <c r="GH13" s="17">
        <v>0</v>
      </c>
      <c r="GI13" s="17"/>
      <c r="GJ13" s="17"/>
      <c r="GK13" s="17"/>
      <c r="GL13" s="17"/>
      <c r="GM13" s="17"/>
      <c r="GN13" s="40">
        <f>IF(FV13&gt;0,FV13,"")</f>
        <v>14.5</v>
      </c>
      <c r="GO13" s="40">
        <f>IF(FW13&gt;0,FW13,"")</f>
        <v>14.97</v>
      </c>
      <c r="GP13" s="40">
        <f>IF(SUM(FT13:FW13)-FX13&gt;0,SUM(FT13:FW13)-FX13,"")</f>
        <v>50.269999999999996</v>
      </c>
      <c r="GQ13" s="40">
        <f>IF(GA13&gt;0,GA13,"")</f>
        <v>14.5</v>
      </c>
      <c r="GR13" s="40">
        <f>IF(GB13&gt;0,GB13,"")</f>
        <v>15.02</v>
      </c>
      <c r="GS13" s="40">
        <f>IF(SUM(FY13:GB13)-GC13&gt;0,SUM(FY13:GB13)-GC13,"")</f>
        <v>51.519999999999996</v>
      </c>
      <c r="GT13" s="40">
        <f>IF(MAX(GP13,GS13)&gt;0,MAX(GP13,GS13),"")</f>
        <v>51.519999999999996</v>
      </c>
      <c r="GU13" s="40">
        <f>IF(GF13&gt;0,GF13,"")</f>
        <v>5</v>
      </c>
      <c r="GV13" s="40">
        <f>IF(GG13&gt;0,GG13,"")</f>
        <v>4.92</v>
      </c>
      <c r="GW13" s="40">
        <f>IF(SUM(GD13:GG13)-GH13&gt;0,SUM(GD13:GG13)-GH13,"")</f>
        <v>16.82</v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68.34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6.25</v>
      </c>
      <c r="SW13" s="22">
        <f>IF($CP13="P",CB13,(CB13+BA13)/2)</f>
        <v>5.2</v>
      </c>
      <c r="SX13" s="22">
        <f>IF($CP13="P",CC13,(CC13+BB13)/2)</f>
        <v>6.85</v>
      </c>
      <c r="SY13" s="22">
        <f>IF($CP13="P",CD13,(CD13+BC13)/2)</f>
        <v>7.7949999999999999</v>
      </c>
      <c r="SZ13" s="22">
        <f>IF($CP13="P",CE13,(CE13+BD13)/2)</f>
        <v>0.3</v>
      </c>
      <c r="TA13" s="22">
        <f>IF($CP13="P",CF13,(CF13+BE13)/2)</f>
        <v>8.75</v>
      </c>
      <c r="TB13" s="22">
        <f>IF($CP13="P",CG13,(CG13+BF13)/2)</f>
        <v>6.15</v>
      </c>
      <c r="TC13" s="22">
        <f>IF($CP13="P",CH13,(CH13+BG13)/2)</f>
        <v>9.1</v>
      </c>
      <c r="TD13" s="22">
        <f>IF($CP13="P",CI13,(CI13+BH13)/2)</f>
        <v>10.53</v>
      </c>
      <c r="TE13" s="22">
        <f>IF($CP13="P",CJ13,(CJ13+BI13)/2)</f>
        <v>0.2</v>
      </c>
      <c r="TF13" s="22">
        <f>IF($CP13="P",CK13,(CK13+BJ13)/2)</f>
        <v>7</v>
      </c>
      <c r="TG13" s="22">
        <f>IF($CP13="P",CL13,(CL13+BK13)/2)</f>
        <v>4.8499999999999996</v>
      </c>
      <c r="TH13" s="22">
        <f>IF($CP13="P",CM13,(CM13+BL13)/2)</f>
        <v>8.25</v>
      </c>
      <c r="TI13" s="22">
        <f>IF($CP13="P",CN13,(CN13+BM13)/2)</f>
        <v>7.9950000000000001</v>
      </c>
      <c r="TJ13" s="22">
        <f>IF($CP13="P",CO13,(CO13+BN13)/2)</f>
        <v>0</v>
      </c>
      <c r="TK13" s="27" t="s">
        <v>46</v>
      </c>
      <c r="TL13" s="40">
        <f>IF(SX13&gt;0,SX13,"")</f>
        <v>6.85</v>
      </c>
      <c r="TM13" s="40">
        <f>IF(SY13&gt;0,SY13,"")</f>
        <v>7.7949999999999999</v>
      </c>
      <c r="TN13" s="40">
        <f>IF(SUM(SV13:SY13)-SZ13&gt;0,SUM(SV13:SY13)-SZ13,"")</f>
        <v>25.794999999999998</v>
      </c>
      <c r="TO13" s="40">
        <f>IF(TC13&gt;0,TC13,"")</f>
        <v>9.1</v>
      </c>
      <c r="TP13" s="40">
        <f>IF(TD13&gt;0,TD13,"")</f>
        <v>10.53</v>
      </c>
      <c r="TQ13" s="40">
        <f>IF(SUM(TA13:TD13)-TE13&gt;0,SUM(TA13:TD13)-TE13,"")</f>
        <v>34.33</v>
      </c>
      <c r="TR13" s="40">
        <f>IF(MAX(TN13,TQ13)&gt;0,MAX(TN13,TQ13),"")</f>
        <v>34.33</v>
      </c>
      <c r="TS13" s="40">
        <f>IF(TH13&gt;0,TH13,"")</f>
        <v>8.25</v>
      </c>
      <c r="TT13" s="40">
        <f>IF(TI13&gt;0,TI13,"")</f>
        <v>7.9950000000000001</v>
      </c>
      <c r="TU13" s="40">
        <f>IF(SUM(TF13:TI13)-TJ13&gt;0,SUM(TF13:TI13)-TJ13,"")</f>
        <v>28.095000000000002</v>
      </c>
      <c r="TV13" s="40">
        <f>IF(SUM(TR13,TU13)&gt;0,SUM(TR13,TU13),"")</f>
        <v>62.424999999999997</v>
      </c>
    </row>
    <row r="14" spans="1:542" x14ac:dyDescent="0.2">
      <c r="A14" s="4" t="str" cm="1">
        <f t="array" ref="A14">IF(AND(J14&lt;&gt;"",J14&lt;&gt;"No DD"),SUMPRODUCT((J$4:J$26&lt;&gt;"")*(J$4:J$26&lt;&gt;"No DD")*(F$4:F$26&gt;F14))+1,IF(J14="No DD",SUMPRODUCT((J$4:J$26="No DD")*(F$4:F$26&gt;F14))+1+SUMPRODUCT((J$4:J$26&lt;&gt;"")*(J$4:J$26&lt;&gt;"No DD")),""))</f>
        <v/>
      </c>
      <c r="B14" s="4" t="str" cm="1">
        <f t="array" ref="B14">IF(AND(J14&lt;&gt;"",J14&lt;&gt;"No DD",G14=""),SUMPRODUCT((J$4:J$26&lt;&gt;"")*(J$4:J$26&lt;&gt;"No DD")*(G$4:G$26="")*(F$4:F$26&gt;F14))+1,IF(J14="No DD",SUMPRODUCT((J$4:J$26="No DD")*(F$4:F$26&gt;F14)*(G$4:G$26=""))+1+SUMPRODUCT((J$4:J$26&lt;&gt;"")*(G$4:G$26="")*(J$4:J$26&lt;&gt;"No DD")),""))</f>
        <v/>
      </c>
      <c r="C14" s="5" t="s">
        <v>126</v>
      </c>
      <c r="D14" s="4" t="s">
        <v>4</v>
      </c>
      <c r="E14" s="4">
        <v>2007</v>
      </c>
      <c r="F14" s="9">
        <f>SUM(L14:V14)+SUM(L14:T14)*0.0000001+SUM(L14)*0.0000000000001</f>
        <v>175.16001751600518</v>
      </c>
      <c r="G14" s="64"/>
      <c r="H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I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J14" s="36" t="str">
        <f>IF(AND(I14="P",H14=""),"No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K14="P","Worlds Team",IF(H14="P","National Team","")))))</f>
        <v/>
      </c>
      <c r="K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L14" s="8">
        <f>IF(COUNT(AQ14,AT14,BR14,BU14,CS14,CV14)&gt;0,LARGE((AQ14,AT14,BR14,BU14,CS14,CV14),1),0)</f>
        <v>51.67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IF(COUNT(AQ14,AT14,BR14,BU14,CS14,CV14)&gt;1,LARGE((AQ14,AT14,BR14,BU14,CS14,CV14),2),0)</f>
        <v>49.86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43.16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15.57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11.3</v>
      </c>
      <c r="Z14" s="22">
        <v>7.7</v>
      </c>
      <c r="AA14" s="22">
        <v>11.7</v>
      </c>
      <c r="AB14" s="22">
        <v>12.46</v>
      </c>
      <c r="AC14" s="22">
        <v>0</v>
      </c>
      <c r="AD14" s="22">
        <v>2.8</v>
      </c>
      <c r="AE14" s="22">
        <v>1.7</v>
      </c>
      <c r="AF14" s="22">
        <v>3.3</v>
      </c>
      <c r="AG14" s="22">
        <v>3.3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11.7</v>
      </c>
      <c r="AP14" s="38">
        <f>IF(AB14&gt;0,AB14,"")</f>
        <v>12.46</v>
      </c>
      <c r="AQ14" s="40">
        <f>IF(SUM(Y14:AB14)-AC14&gt;0,SUM(Y14:AB14)-AC14,"")</f>
        <v>43.16</v>
      </c>
      <c r="AR14" s="40">
        <f>IF(AF14&gt;0,AF14,"")</f>
        <v>3.3</v>
      </c>
      <c r="AS14" s="40">
        <f>IF(AG14&gt;0,AG14,"")</f>
        <v>3.3</v>
      </c>
      <c r="AT14" s="40">
        <f>IF(SUM(AD14:AG14)-AH14&gt;0,SUM(AD14:AG14)-AH14,"")</f>
        <v>11.1</v>
      </c>
      <c r="AU14" s="40">
        <f>IF(AQ14="","",MAX(AQ14,AT14))</f>
        <v>43.16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43.16</v>
      </c>
      <c r="AZ14" s="26">
        <v>12.1</v>
      </c>
      <c r="BA14" s="26">
        <v>9.1</v>
      </c>
      <c r="BB14" s="26">
        <v>14.9</v>
      </c>
      <c r="BC14" s="26">
        <v>15.57</v>
      </c>
      <c r="BD14" s="26">
        <v>0</v>
      </c>
      <c r="BE14" s="26">
        <v>12.1</v>
      </c>
      <c r="BF14" s="26">
        <v>8.6999999999999993</v>
      </c>
      <c r="BG14" s="26">
        <v>14</v>
      </c>
      <c r="BH14" s="26">
        <v>15.56</v>
      </c>
      <c r="BI14" s="26">
        <v>0.5</v>
      </c>
      <c r="BJ14" s="26">
        <v>1.2</v>
      </c>
      <c r="BK14" s="26">
        <v>1</v>
      </c>
      <c r="BL14" s="26">
        <v>2</v>
      </c>
      <c r="BM14" s="26">
        <v>1.68</v>
      </c>
      <c r="BN14" s="26">
        <v>0.2</v>
      </c>
      <c r="BO14" s="28"/>
      <c r="BP14" s="39">
        <f>IF(BB14&gt;0,BB14,"")</f>
        <v>14.9</v>
      </c>
      <c r="BQ14" s="39">
        <f>IF(BC14&gt;0,BC14,"")</f>
        <v>15.57</v>
      </c>
      <c r="BR14" s="11">
        <f>IF(SUM(AZ14:BC14)-BD14&gt;0,SUM(AZ14:BC14)-BD14,"")</f>
        <v>51.67</v>
      </c>
      <c r="BS14" s="11">
        <f>IF(BG14&gt;0,BG14,"")</f>
        <v>14</v>
      </c>
      <c r="BT14" s="11">
        <f>IF(BH14&gt;0,BH14,"")</f>
        <v>15.56</v>
      </c>
      <c r="BU14" s="11">
        <f>IF(SUM(BE14:BH14)-BI14&gt;0,SUM(BE14:BH14)-BI14,"")</f>
        <v>49.86</v>
      </c>
      <c r="BV14" s="11">
        <f>IF(BR14="","",MAX(BR14,BU14))</f>
        <v>51.67</v>
      </c>
      <c r="BW14" s="11">
        <f>IF(BL14&gt;0,BL14,"")</f>
        <v>2</v>
      </c>
      <c r="BX14" s="11">
        <f>IF(BM14&gt;0,BM14,"")</f>
        <v>1.68</v>
      </c>
      <c r="BY14" s="11">
        <f>IF(SUM(BJ14:BM14)-BN14&gt;0,SUM(BJ14:BM14)-BN14,"")</f>
        <v>5.68</v>
      </c>
      <c r="BZ14" s="11">
        <f>IF(SUM(BV14,BY14)&gt;0,SUM(BV14,BY14),"")</f>
        <v>57.35</v>
      </c>
      <c r="CA14" s="22">
        <v>4.5999999999999996</v>
      </c>
      <c r="CB14" s="22">
        <v>2.9</v>
      </c>
      <c r="CC14" s="22">
        <v>5.2</v>
      </c>
      <c r="CD14" s="22">
        <v>5.0599999999999996</v>
      </c>
      <c r="CE14" s="22">
        <v>0</v>
      </c>
      <c r="CF14" s="22">
        <v>9.6999999999999993</v>
      </c>
      <c r="CG14" s="22">
        <v>6.4</v>
      </c>
      <c r="CH14" s="22">
        <v>10.6</v>
      </c>
      <c r="CI14" s="22">
        <v>11.69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5.2</v>
      </c>
      <c r="CR14" s="38">
        <f>IF(CD14&gt;0,CD14,"")</f>
        <v>5.0599999999999996</v>
      </c>
      <c r="CS14" s="40">
        <f>IF(SUM(CA14:CD14)-CE14&gt;0,SUM(CA14:CD14)-CE14,"")</f>
        <v>17.759999999999998</v>
      </c>
      <c r="CT14" s="40">
        <f>IF(CH14&gt;0,CH14,"")</f>
        <v>10.6</v>
      </c>
      <c r="CU14" s="40">
        <f>IF(CI14&gt;0,CI14,"")</f>
        <v>11.69</v>
      </c>
      <c r="CV14" s="40">
        <f>IF(SUM(CF14:CI14)-CJ14&gt;0,SUM(CF14:CI14)-CJ14,"")</f>
        <v>38.39</v>
      </c>
      <c r="CW14" s="40">
        <f>IF(CS14="","",MAX(CS14,CV14))</f>
        <v>38.39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38.39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8.35</v>
      </c>
      <c r="SW14" s="22">
        <f>IF($CP14="P",CB14,(CB14+BA14)/2)</f>
        <v>6</v>
      </c>
      <c r="SX14" s="22">
        <f>IF($CP14="P",CC14,(CC14+BB14)/2)</f>
        <v>10.050000000000001</v>
      </c>
      <c r="SY14" s="22">
        <f>IF($CP14="P",CD14,(CD14+BC14)/2)</f>
        <v>10.315</v>
      </c>
      <c r="SZ14" s="22">
        <f>IF($CP14="P",CE14,(CE14+BD14)/2)</f>
        <v>0</v>
      </c>
      <c r="TA14" s="22">
        <f>IF($CP14="P",CF14,(CF14+BE14)/2)</f>
        <v>10.899999999999999</v>
      </c>
      <c r="TB14" s="22">
        <f>IF($CP14="P",CG14,(CG14+BF14)/2)</f>
        <v>7.55</v>
      </c>
      <c r="TC14" s="22">
        <f>IF($CP14="P",CH14,(CH14+BG14)/2)</f>
        <v>12.3</v>
      </c>
      <c r="TD14" s="22">
        <f>IF($CP14="P",CI14,(CI14+BH14)/2)</f>
        <v>13.625</v>
      </c>
      <c r="TE14" s="22">
        <f>IF($CP14="P",CJ14,(CJ14+BI14)/2)</f>
        <v>0.25</v>
      </c>
      <c r="TF14" s="22">
        <f>IF($CP14="P",CK14,(CK14+BJ14)/2)</f>
        <v>0.6</v>
      </c>
      <c r="TG14" s="22">
        <f>IF($CP14="P",CL14,(CL14+BK14)/2)</f>
        <v>0.5</v>
      </c>
      <c r="TH14" s="22">
        <f>IF($CP14="P",CM14,(CM14+BL14)/2)</f>
        <v>1</v>
      </c>
      <c r="TI14" s="22">
        <f>IF($CP14="P",CN14,(CN14+BM14)/2)</f>
        <v>0.84</v>
      </c>
      <c r="TJ14" s="22">
        <f>IF($CP14="P",CO14,(CO14+BN14)/2)</f>
        <v>0.1</v>
      </c>
      <c r="TK14" s="27" t="s">
        <v>46</v>
      </c>
      <c r="TL14" s="40">
        <f>IF(SX14&gt;0,SX14,"")</f>
        <v>10.050000000000001</v>
      </c>
      <c r="TM14" s="40">
        <f>IF(SY14&gt;0,SY14,"")</f>
        <v>10.315</v>
      </c>
      <c r="TN14" s="40">
        <f>IF(SUM(SV14:SY14)-SZ14&gt;0,SUM(SV14:SY14)-SZ14,"")</f>
        <v>34.714999999999996</v>
      </c>
      <c r="TO14" s="40">
        <f>IF(TC14&gt;0,TC14,"")</f>
        <v>12.3</v>
      </c>
      <c r="TP14" s="40">
        <f>IF(TD14&gt;0,TD14,"")</f>
        <v>13.625</v>
      </c>
      <c r="TQ14" s="40">
        <f>IF(SUM(TA14:TD14)-TE14&gt;0,SUM(TA14:TD14)-TE14,"")</f>
        <v>44.125</v>
      </c>
      <c r="TR14" s="40">
        <f>IF(MAX(TN14,TQ14)&gt;0,MAX(TN14,TQ14),"")</f>
        <v>44.125</v>
      </c>
      <c r="TS14" s="40">
        <f>IF(TH14&gt;0,TH14,"")</f>
        <v>1</v>
      </c>
      <c r="TT14" s="40">
        <f>IF(TI14&gt;0,TI14,"")</f>
        <v>0.84</v>
      </c>
      <c r="TU14" s="40">
        <f>IF(SUM(TF14:TI14)-TJ14&gt;0,SUM(TF14:TI14)-TJ14,"")</f>
        <v>2.84</v>
      </c>
      <c r="TV14" s="40">
        <f>IF(SUM(TR14,TU14)&gt;0,SUM(TR14,TU14),"")</f>
        <v>46.965000000000003</v>
      </c>
    </row>
    <row r="15" spans="1:542" x14ac:dyDescent="0.2">
      <c r="A15" s="4" t="str" cm="1">
        <f t="array" ref="A15">IF(AND(J15&lt;&gt;"",J15&lt;&gt;"No DD"),SUMPRODUCT((J$4:J$26&lt;&gt;"")*(J$4:J$26&lt;&gt;"No DD")*(F$4:F$26&gt;F15))+1,IF(J15="No DD",SUMPRODUCT((J$4:J$26="No DD")*(F$4:F$26&gt;F15))+1+SUMPRODUCT((J$4:J$26&lt;&gt;"")*(J$4:J$26&lt;&gt;"No DD")),""))</f>
        <v/>
      </c>
      <c r="B15" s="4" t="str" cm="1">
        <f t="array" ref="B15">IF(AND(J15&lt;&gt;"",J15&lt;&gt;"No DD",G15=""),SUMPRODUCT((J$4:J$26&lt;&gt;"")*(J$4:J$26&lt;&gt;"No DD")*(G$4:G$26="")*(F$4:F$26&gt;F15))+1,IF(J15="No DD",SUMPRODUCT((J$4:J$26="No DD")*(F$4:F$26&gt;F15)*(G$4:G$26=""))+1+SUMPRODUCT((J$4:J$26&lt;&gt;"")*(G$4:G$26="")*(J$4:J$26&lt;&gt;"No DD")),""))</f>
        <v/>
      </c>
      <c r="C15" s="5" t="s">
        <v>111</v>
      </c>
      <c r="D15" s="4" t="s">
        <v>6</v>
      </c>
      <c r="E15" s="4">
        <v>2006</v>
      </c>
      <c r="F15" s="9">
        <f>SUM(L15:V15)+SUM(L15:T15)*0.0000001+SUM(L15)*0.0000000000001</f>
        <v>173.47001564500499</v>
      </c>
      <c r="G15" s="64"/>
      <c r="H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I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/>
      </c>
      <c r="J15" s="36" t="str">
        <f>IF(AND(I15="P",H15=""),"No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K15="P","Worlds Team",IF(H15="P","National Team","")))))</f>
        <v/>
      </c>
      <c r="K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L15" s="8">
        <f>IF(COUNT(AQ15,AT15,BR15,BU15,CS15,CV15)&gt;0,LARGE((AQ15,AT15,BR15,BU15,CS15,CV15),1),0)</f>
        <v>50.3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IF(COUNT(AQ15,AT15,BR15,BU15,CS15,CV15)&gt;1,LARGE((AQ15,AT15,BR15,BU15,CS15,CV15),2),0)</f>
        <v>40.43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35.85</v>
      </c>
      <c r="Q15" s="8" t="str">
        <f>IF(P15="","",IF(P15=CZ15,$CA$1,IF(P15=BY15,$AZ$1,IF(P15=AX15,$Y$1,IF(OR(P15=CS15,P15=CV15,P15=CZ15),$CA$1,IF(OR(P15=BR15,P15=BU15,P15=BY15),$AZ$1,IF(OR(P15=AQ15,P15=AT15,P15=AX15),$Y$1,"")))))))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14.8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World Cup ITA (April 5)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15.07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World Cup ITA (April 5)</v>
      </c>
      <c r="V15" s="8">
        <f>IF(MAX(DB15,DC15)&gt;0,MAX(DB15,DC15),"")</f>
        <v>17.019999999999996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World Cup ITA (April 5)</v>
      </c>
      <c r="Y15" s="22">
        <v>1.6</v>
      </c>
      <c r="Z15" s="22">
        <v>1</v>
      </c>
      <c r="AA15" s="22">
        <v>2</v>
      </c>
      <c r="AB15" s="22">
        <v>1.72</v>
      </c>
      <c r="AC15" s="22">
        <v>0</v>
      </c>
      <c r="AD15" s="22">
        <v>9.8000000000000007</v>
      </c>
      <c r="AE15" s="22">
        <v>5.9</v>
      </c>
      <c r="AF15" s="22">
        <v>9</v>
      </c>
      <c r="AG15" s="22">
        <v>11.15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2</v>
      </c>
      <c r="AP15" s="38">
        <f>IF(AB15&gt;0,AB15,"")</f>
        <v>1.72</v>
      </c>
      <c r="AQ15" s="40">
        <f>IF(SUM(Y15:AB15)-AC15&gt;0,SUM(Y15:AB15)-AC15,"")</f>
        <v>6.3199999999999994</v>
      </c>
      <c r="AR15" s="40">
        <f>IF(AF15&gt;0,AF15,"")</f>
        <v>9</v>
      </c>
      <c r="AS15" s="40">
        <f>IF(AG15&gt;0,AG15,"")</f>
        <v>11.15</v>
      </c>
      <c r="AT15" s="40">
        <f>IF(SUM(AD15:AG15)-AH15&gt;0,SUM(AD15:AG15)-AH15,"")</f>
        <v>35.85</v>
      </c>
      <c r="AU15" s="40">
        <f>IF(AQ15="","",MAX(AQ15,AT15))</f>
        <v>35.85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35.85</v>
      </c>
      <c r="AZ15" s="26">
        <v>12</v>
      </c>
      <c r="BA15" s="26">
        <v>6.3</v>
      </c>
      <c r="BB15" s="26">
        <v>11</v>
      </c>
      <c r="BC15" s="26">
        <v>11.13</v>
      </c>
      <c r="BD15" s="26">
        <v>0</v>
      </c>
      <c r="BE15" s="26">
        <v>14.7</v>
      </c>
      <c r="BF15" s="26">
        <v>7.6</v>
      </c>
      <c r="BG15" s="26">
        <v>13.8</v>
      </c>
      <c r="BH15" s="26">
        <v>14.2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</v>
      </c>
      <c r="BQ15" s="39">
        <f>IF(BC15&gt;0,BC15,"")</f>
        <v>11.13</v>
      </c>
      <c r="BR15" s="11">
        <f>IF(SUM(AZ15:BC15)-BD15&gt;0,SUM(AZ15:BC15)-BD15,"")</f>
        <v>40.43</v>
      </c>
      <c r="BS15" s="11">
        <f>IF(BG15&gt;0,BG15,"")</f>
        <v>13.8</v>
      </c>
      <c r="BT15" s="11">
        <f>IF(BH15&gt;0,BH15,"")</f>
        <v>14.2</v>
      </c>
      <c r="BU15" s="11">
        <f>IF(SUM(BE15:BH15)-BI15&gt;0,SUM(BE15:BH15)-BI15,"")</f>
        <v>50.3</v>
      </c>
      <c r="BV15" s="11">
        <f>IF(BR15="","",MAX(BR15,BU15))</f>
        <v>50.3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50.3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17.019999999999996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>
        <v>14.3</v>
      </c>
      <c r="DE15" s="17">
        <v>8.6999999999999993</v>
      </c>
      <c r="DF15" s="17">
        <v>14.8</v>
      </c>
      <c r="DG15" s="17">
        <v>15.07</v>
      </c>
      <c r="DH15" s="17">
        <v>0</v>
      </c>
      <c r="DI15" s="17">
        <v>13.8</v>
      </c>
      <c r="DJ15" s="17">
        <v>8.6999999999999993</v>
      </c>
      <c r="DK15" s="17">
        <v>14.4</v>
      </c>
      <c r="DL15" s="17">
        <v>15.35</v>
      </c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IF(DF15&gt;0,DF15,"")</f>
        <v>14.8</v>
      </c>
      <c r="DY15" s="40">
        <f>IF(DG15&gt;0,DG15,"")</f>
        <v>15.07</v>
      </c>
      <c r="DZ15" s="40">
        <f>IF(SUM(DD15:DG15)-DH15&gt;0,SUM(DD15:DG15)-DH15,"")</f>
        <v>52.87</v>
      </c>
      <c r="EA15" s="40">
        <f>IF(DK15&gt;0,DK15,"")</f>
        <v>14.4</v>
      </c>
      <c r="EB15" s="40">
        <f>IF(DL15&gt;0,DL15,"")</f>
        <v>15.35</v>
      </c>
      <c r="EC15" s="40">
        <f>IF(SUM(DI15:DL15)-DM15&gt;0,SUM(DI15:DL15)-DM15,"")</f>
        <v>52.25</v>
      </c>
      <c r="ED15" s="40">
        <f>IF(MAX(DZ15,EC15)&gt;0,MAX(DZ15,EC15),"")</f>
        <v>52.87</v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>
        <f>IF(SUM(ED15,EG15,EJ15)&gt;0,SUM(ED15,EG15,EJ15),"")</f>
        <v>52.87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</v>
      </c>
      <c r="SW15" s="22">
        <f>IF($CP15="P",CB15,(CB15+BA15)/2)</f>
        <v>3.15</v>
      </c>
      <c r="SX15" s="22">
        <f>IF($CP15="P",CC15,(CC15+BB15)/2)</f>
        <v>5.5</v>
      </c>
      <c r="SY15" s="22">
        <f>IF($CP15="P",CD15,(CD15+BC15)/2)</f>
        <v>5.5650000000000004</v>
      </c>
      <c r="SZ15" s="22">
        <f>IF($CP15="P",CE15,(CE15+BD15)/2)</f>
        <v>0</v>
      </c>
      <c r="TA15" s="22">
        <f>IF($CP15="P",CF15,(CF15+BE15)/2)</f>
        <v>7.35</v>
      </c>
      <c r="TB15" s="22">
        <f>IF($CP15="P",CG15,(CG15+BF15)/2)</f>
        <v>3.8</v>
      </c>
      <c r="TC15" s="22">
        <f>IF($CP15="P",CH15,(CH15+BG15)/2)</f>
        <v>6.9</v>
      </c>
      <c r="TD15" s="22">
        <f>IF($CP15="P",CI15,(CI15+BH15)/2)</f>
        <v>7.1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5.5</v>
      </c>
      <c r="TM15" s="40">
        <f>IF(SY15&gt;0,SY15,"")</f>
        <v>5.5650000000000004</v>
      </c>
      <c r="TN15" s="40">
        <f>IF(SUM(SV15:SY15)-SZ15&gt;0,SUM(SV15:SY15)-SZ15,"")</f>
        <v>20.215</v>
      </c>
      <c r="TO15" s="40">
        <f>IF(TC15&gt;0,TC15,"")</f>
        <v>6.9</v>
      </c>
      <c r="TP15" s="40">
        <f>IF(TD15&gt;0,TD15,"")</f>
        <v>7.1</v>
      </c>
      <c r="TQ15" s="40">
        <f>IF(SUM(TA15:TD15)-TE15&gt;0,SUM(TA15:TD15)-TE15,"")</f>
        <v>25.15</v>
      </c>
      <c r="TR15" s="40">
        <f>IF(MAX(TN15,TQ15)&gt;0,MAX(TN15,TQ15),"")</f>
        <v>25.15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25.15</v>
      </c>
    </row>
    <row r="16" spans="1:542" x14ac:dyDescent="0.2">
      <c r="A16" s="4" cm="1">
        <f t="array" ref="A16">IF(AND(J16&lt;&gt;"",J16&lt;&gt;"No DD"),SUMPRODUCT((J$4:J$26&lt;&gt;"")*(J$4:J$26&lt;&gt;"No DD")*(F$4:F$26&gt;F16))+1,IF(J16="No DD",SUMPRODUCT((J$4:J$26="No DD")*(F$4:F$26&gt;F16))+1+SUMPRODUCT((J$4:J$26&lt;&gt;"")*(J$4:J$26&lt;&gt;"No DD")),""))</f>
        <v>7</v>
      </c>
      <c r="B16" s="4" cm="1">
        <f t="array" ref="B16">IF(AND(J16&lt;&gt;"",J16&lt;&gt;"No DD",G16=""),SUMPRODUCT((J$4:J$26&lt;&gt;"")*(J$4:J$26&lt;&gt;"No DD")*(G$4:G$26="")*(F$4:F$26&gt;F16))+1,IF(J16="No DD",SUMPRODUCT((J$4:J$26="No DD")*(F$4:F$26&gt;F16)*(G$4:G$26=""))+1+SUMPRODUCT((J$4:J$26&lt;&gt;"")*(G$4:G$26="")*(J$4:J$26&lt;&gt;"No DD")),""))</f>
        <v>5</v>
      </c>
      <c r="C16" s="5" t="s">
        <v>134</v>
      </c>
      <c r="D16" s="4" t="s">
        <v>6</v>
      </c>
      <c r="E16" s="4">
        <v>2005</v>
      </c>
      <c r="F16" s="9">
        <f>SUM(L16:V16)+SUM(L16:T16)*0.0000001+SUM(L16)*0.0000000000001</f>
        <v>172.33001723300546</v>
      </c>
      <c r="G16" s="64"/>
      <c r="H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I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>P</v>
      </c>
      <c r="J16" s="36" t="str">
        <f>IF(AND(I16="P",H16=""),"No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K16="P","Worlds Team",IF(H16="P","National Team","")))))</f>
        <v>No DD</v>
      </c>
      <c r="K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L16" s="8">
        <f>IF(COUNT(AQ16,AT16,BR16,BU16,CS16,CV16)&gt;0,LARGE((AQ16,AT16,BR16,BU16,CS16,CV16),1),0)</f>
        <v>54.440000000000005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IF(COUNT(AQ16,AT16,BR16,BU16,CS16,CV16)&gt;1,LARGE((AQ16,AT16,BR16,BU16,CS16,CV16),2),0)</f>
        <v>51.61</v>
      </c>
      <c r="O16" s="8" t="str">
        <f>IF(N16="","",IF(OR(N16=CS16,N16=CV16),$CA$1,IF(OR(N16=BR16,N16=BU16),$AZ$1,IF(OR(N16=AQ16,N16=AT16),$Y$1,""))))</f>
        <v>2025 Nationals</v>
      </c>
      <c r="P16" s="8">
        <f>IF(COUNT(AQ16,AT16,BR16,BU16,CS16,CV16)&gt;2,MAX(AX16,BY16,CZ16,LARGE((AQ16,AT16,BR16,BU16,CS16,CV16),3)),IF(MAX(AX16,BY16,CZ16)&gt;0,MAX(AX16,BY16,CZ16),0))</f>
        <v>52.28</v>
      </c>
      <c r="Q16" s="8" t="str">
        <f>IF(P16="","",IF(P16=CZ16,$CA$1,IF(P16=BY16,$AZ$1,IF(P16=AX16,$Y$1,IF(OR(P16=CS16,P16=CV16,P16=CZ16),$CA$1,IF(OR(P16=BR16,P16=BU16,P16=BY16),$AZ$1,IF(OR(P16=AQ16,P16=AT16,P16=AX16),$Y$1,"")))))))</f>
        <v>2025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2025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9.4</v>
      </c>
      <c r="AA16" s="22">
        <v>13.4</v>
      </c>
      <c r="AB16" s="22">
        <v>15.26</v>
      </c>
      <c r="AC16" s="22">
        <v>0</v>
      </c>
      <c r="AD16" s="22">
        <v>15.4</v>
      </c>
      <c r="AE16" s="22">
        <v>9.6999999999999993</v>
      </c>
      <c r="AF16" s="22">
        <v>13.8</v>
      </c>
      <c r="AG16" s="22">
        <v>15.54</v>
      </c>
      <c r="AH16" s="22">
        <v>0</v>
      </c>
      <c r="AI16" s="22">
        <v>12.6</v>
      </c>
      <c r="AJ16" s="22">
        <v>7.8</v>
      </c>
      <c r="AK16" s="22">
        <v>12.3</v>
      </c>
      <c r="AL16" s="22">
        <v>13.72</v>
      </c>
      <c r="AM16" s="22">
        <v>0</v>
      </c>
      <c r="AN16" s="27"/>
      <c r="AO16" s="38">
        <f>IF(AA16&gt;0,AA16,"")</f>
        <v>13.4</v>
      </c>
      <c r="AP16" s="38">
        <f>IF(AB16&gt;0,AB16,"")</f>
        <v>15.26</v>
      </c>
      <c r="AQ16" s="40">
        <f>IF(SUM(Y16:AB16)-AC16&gt;0,SUM(Y16:AB16)-AC16,"")</f>
        <v>50.559999999999995</v>
      </c>
      <c r="AR16" s="40">
        <f>IF(AF16&gt;0,AF16,"")</f>
        <v>13.8</v>
      </c>
      <c r="AS16" s="40">
        <f>IF(AG16&gt;0,AG16,"")</f>
        <v>15.54</v>
      </c>
      <c r="AT16" s="40">
        <f>IF(SUM(AD16:AG16)-AH16&gt;0,SUM(AD16:AG16)-AH16,"")</f>
        <v>54.440000000000005</v>
      </c>
      <c r="AU16" s="40">
        <f>IF(AQ16="","",MAX(AQ16,AT16))</f>
        <v>54.440000000000005</v>
      </c>
      <c r="AV16" s="40">
        <f>IF(AK16&gt;0,AK16,"")</f>
        <v>12.3</v>
      </c>
      <c r="AW16" s="40">
        <f>IF(AL16&gt;0,AL16,"")</f>
        <v>13.72</v>
      </c>
      <c r="AX16" s="40">
        <f>IF(SUM(AI16:AL16)-AM16&gt;0,SUM(AI16:AL16)-AM16,"")</f>
        <v>46.42</v>
      </c>
      <c r="AY16" s="40">
        <f>IF(SUM(AU16,AX16)&gt;0,SUM(AU16,AX16),"")</f>
        <v>100.86000000000001</v>
      </c>
      <c r="AZ16" s="26">
        <v>13.3</v>
      </c>
      <c r="BA16" s="26">
        <v>9</v>
      </c>
      <c r="BB16" s="26">
        <v>14</v>
      </c>
      <c r="BC16" s="26">
        <v>15.31</v>
      </c>
      <c r="BD16" s="26">
        <v>0</v>
      </c>
      <c r="BE16" s="26">
        <v>13.4</v>
      </c>
      <c r="BF16" s="26">
        <v>8.1999999999999993</v>
      </c>
      <c r="BG16" s="26">
        <v>10.3</v>
      </c>
      <c r="BH16" s="26">
        <v>13.58</v>
      </c>
      <c r="BI16" s="26">
        <v>0</v>
      </c>
      <c r="BJ16" s="26">
        <v>13.9</v>
      </c>
      <c r="BK16" s="26">
        <v>9.1999999999999993</v>
      </c>
      <c r="BL16" s="26">
        <v>14</v>
      </c>
      <c r="BM16" s="26">
        <v>15.18</v>
      </c>
      <c r="BN16" s="26">
        <v>0</v>
      </c>
      <c r="BO16" s="28"/>
      <c r="BP16" s="39">
        <f>IF(BB16&gt;0,BB16,"")</f>
        <v>14</v>
      </c>
      <c r="BQ16" s="39">
        <f>IF(BC16&gt;0,BC16,"")</f>
        <v>15.31</v>
      </c>
      <c r="BR16" s="11">
        <f>IF(SUM(AZ16:BC16)-BD16&gt;0,SUM(AZ16:BC16)-BD16,"")</f>
        <v>51.61</v>
      </c>
      <c r="BS16" s="11">
        <f>IF(BG16&gt;0,BG16,"")</f>
        <v>10.3</v>
      </c>
      <c r="BT16" s="11">
        <f>IF(BH16&gt;0,BH16,"")</f>
        <v>13.58</v>
      </c>
      <c r="BU16" s="11">
        <f>IF(SUM(BE16:BH16)-BI16&gt;0,SUM(BE16:BH16)-BI16,"")</f>
        <v>45.480000000000004</v>
      </c>
      <c r="BV16" s="11">
        <f>IF(BR16="","",MAX(BR16,BU16))</f>
        <v>51.61</v>
      </c>
      <c r="BW16" s="11">
        <f>IF(BL16&gt;0,BL16,"")</f>
        <v>14</v>
      </c>
      <c r="BX16" s="11">
        <f>IF(BM16&gt;0,BM16,"")</f>
        <v>15.18</v>
      </c>
      <c r="BY16" s="11">
        <f>IF(SUM(BJ16:BM16)-BN16&gt;0,SUM(BJ16:BM16)-BN16,"")</f>
        <v>52.28</v>
      </c>
      <c r="BZ16" s="11">
        <f>IF(SUM(BV16,BY16)&gt;0,SUM(BV16,BY16),"")</f>
        <v>103.89</v>
      </c>
      <c r="CA16" s="22">
        <v>5.5</v>
      </c>
      <c r="CB16" s="22">
        <v>3.5</v>
      </c>
      <c r="CC16" s="22">
        <v>4.0999999999999996</v>
      </c>
      <c r="CD16" s="22">
        <v>6.61</v>
      </c>
      <c r="CE16" s="22">
        <v>0</v>
      </c>
      <c r="CF16" s="22">
        <v>2.8</v>
      </c>
      <c r="CG16" s="22">
        <v>1.8</v>
      </c>
      <c r="CH16" s="22">
        <v>3</v>
      </c>
      <c r="CI16" s="22">
        <v>3.46</v>
      </c>
      <c r="CJ16" s="22">
        <v>0.4</v>
      </c>
      <c r="CK16" s="22">
        <v>1.4</v>
      </c>
      <c r="CL16" s="22">
        <v>1</v>
      </c>
      <c r="CM16" s="22">
        <v>1.7</v>
      </c>
      <c r="CN16" s="22">
        <v>1.78</v>
      </c>
      <c r="CO16" s="22">
        <v>0</v>
      </c>
      <c r="CP16" s="27"/>
      <c r="CQ16" s="38">
        <f>IF(CC16&gt;0,CC16,"")</f>
        <v>4.0999999999999996</v>
      </c>
      <c r="CR16" s="38">
        <f>IF(CD16&gt;0,CD16,"")</f>
        <v>6.61</v>
      </c>
      <c r="CS16" s="40">
        <f>IF(SUM(CA16:CD16)-CE16&gt;0,SUM(CA16:CD16)-CE16,"")</f>
        <v>19.71</v>
      </c>
      <c r="CT16" s="40">
        <f>IF(CH16&gt;0,CH16,"")</f>
        <v>3</v>
      </c>
      <c r="CU16" s="40">
        <f>IF(CI16&gt;0,CI16,"")</f>
        <v>3.46</v>
      </c>
      <c r="CV16" s="40">
        <f>IF(SUM(CF16:CI16)-CJ16&gt;0,SUM(CF16:CI16)-CJ16,"")</f>
        <v>10.659999999999998</v>
      </c>
      <c r="CW16" s="40">
        <f>IF(CS16="","",MAX(CS16,CV16))</f>
        <v>19.71</v>
      </c>
      <c r="CX16" s="40">
        <f>IF(CM16&gt;0,CM16,"")</f>
        <v>1.7</v>
      </c>
      <c r="CY16" s="40">
        <f>IF(CN16&gt;0,CN16,"")</f>
        <v>1.78</v>
      </c>
      <c r="CZ16" s="40">
        <f>IF(SUM(CK16:CN16)-CO16&gt;0,SUM(CK16:CN16)-CO16,"")</f>
        <v>5.88</v>
      </c>
      <c r="DA16" s="40">
        <f>IF(SUM(CW16,CZ16)&gt;0,SUM(CW16,CZ16),"")</f>
        <v>25.59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9.4</v>
      </c>
      <c r="SW16" s="22">
        <f>IF($CP16="P",CB16,(CB16+BA16)/2)</f>
        <v>6.25</v>
      </c>
      <c r="SX16" s="22">
        <f>IF($CP16="P",CC16,(CC16+BB16)/2)</f>
        <v>9.0500000000000007</v>
      </c>
      <c r="SY16" s="22">
        <f>IF($CP16="P",CD16,(CD16+BC16)/2)</f>
        <v>10.96</v>
      </c>
      <c r="SZ16" s="22">
        <f>IF($CP16="P",CE16,(CE16+BD16)/2)</f>
        <v>0</v>
      </c>
      <c r="TA16" s="22">
        <f>IF($CP16="P",CF16,(CF16+BE16)/2)</f>
        <v>8.1</v>
      </c>
      <c r="TB16" s="22">
        <f>IF($CP16="P",CG16,(CG16+BF16)/2)</f>
        <v>5</v>
      </c>
      <c r="TC16" s="22">
        <f>IF($CP16="P",CH16,(CH16+BG16)/2)</f>
        <v>6.65</v>
      </c>
      <c r="TD16" s="22">
        <f>IF($CP16="P",CI16,(CI16+BH16)/2)</f>
        <v>8.52</v>
      </c>
      <c r="TE16" s="22">
        <f>IF($CP16="P",CJ16,(CJ16+BI16)/2)</f>
        <v>0.2</v>
      </c>
      <c r="TF16" s="22">
        <f>IF($CP16="P",CK16,(CK16+BJ16)/2)</f>
        <v>7.65</v>
      </c>
      <c r="TG16" s="22">
        <f>IF($CP16="P",CL16,(CL16+BK16)/2)</f>
        <v>5.0999999999999996</v>
      </c>
      <c r="TH16" s="22">
        <f>IF($CP16="P",CM16,(CM16+BL16)/2)</f>
        <v>7.85</v>
      </c>
      <c r="TI16" s="22">
        <f>IF($CP16="P",CN16,(CN16+BM16)/2)</f>
        <v>8.48</v>
      </c>
      <c r="TJ16" s="22">
        <f>IF($CP16="P",CO16,(CO16+BN16)/2)</f>
        <v>0</v>
      </c>
      <c r="TK16" s="27" t="s">
        <v>46</v>
      </c>
      <c r="TL16" s="40">
        <f>IF(SX16&gt;0,SX16,"")</f>
        <v>9.0500000000000007</v>
      </c>
      <c r="TM16" s="40">
        <f>IF(SY16&gt;0,SY16,"")</f>
        <v>10.96</v>
      </c>
      <c r="TN16" s="40">
        <f>IF(SUM(SV16:SY16)-SZ16&gt;0,SUM(SV16:SY16)-SZ16,"")</f>
        <v>35.660000000000004</v>
      </c>
      <c r="TO16" s="40">
        <f>IF(TC16&gt;0,TC16,"")</f>
        <v>6.65</v>
      </c>
      <c r="TP16" s="40">
        <f>IF(TD16&gt;0,TD16,"")</f>
        <v>8.52</v>
      </c>
      <c r="TQ16" s="40">
        <f>IF(SUM(TA16:TD16)-TE16&gt;0,SUM(TA16:TD16)-TE16,"")</f>
        <v>28.07</v>
      </c>
      <c r="TR16" s="40">
        <f>IF(MAX(TN16,TQ16)&gt;0,MAX(TN16,TQ16),"")</f>
        <v>35.660000000000004</v>
      </c>
      <c r="TS16" s="40">
        <f>IF(TH16&gt;0,TH16,"")</f>
        <v>7.85</v>
      </c>
      <c r="TT16" s="40">
        <f>IF(TI16&gt;0,TI16,"")</f>
        <v>8.48</v>
      </c>
      <c r="TU16" s="40">
        <f>IF(SUM(TF16:TI16)-TJ16&gt;0,SUM(TF16:TI16)-TJ16,"")</f>
        <v>29.080000000000002</v>
      </c>
      <c r="TV16" s="40">
        <f>IF(SUM(TR16,TU16)&gt;0,SUM(TR16,TU16),"")</f>
        <v>64.740000000000009</v>
      </c>
    </row>
    <row r="17" spans="1:542" x14ac:dyDescent="0.2">
      <c r="A17" s="4" t="str" cm="1">
        <f t="array" ref="A17">IF(AND(J17&lt;&gt;"",J17&lt;&gt;"No DD"),SUMPRODUCT((J$4:J$26&lt;&gt;"")*(J$4:J$26&lt;&gt;"No DD")*(F$4:F$26&gt;F17))+1,IF(J17="No DD",SUMPRODUCT((J$4:J$26="No DD")*(F$4:F$26&gt;F17))+1+SUMPRODUCT((J$4:J$26&lt;&gt;"")*(J$4:J$26&lt;&gt;"No DD")),""))</f>
        <v/>
      </c>
      <c r="B17" s="4" t="str" cm="1">
        <f t="array" ref="B17">IF(AND(J17&lt;&gt;"",J17&lt;&gt;"No DD",G17=""),SUMPRODUCT((J$4:J$26&lt;&gt;"")*(J$4:J$26&lt;&gt;"No DD")*(G$4:G$26="")*(F$4:F$26&gt;F17))+1,IF(J17="No DD",SUMPRODUCT((J$4:J$26="No DD")*(F$4:F$26&gt;F17)*(G$4:G$26=""))+1+SUMPRODUCT((J$4:J$26&lt;&gt;"")*(G$4:G$26="")*(J$4:J$26&lt;&gt;"No DD")),""))</f>
        <v/>
      </c>
      <c r="C17" s="5" t="s">
        <v>94</v>
      </c>
      <c r="D17" s="4" t="s">
        <v>3</v>
      </c>
      <c r="E17" s="4">
        <v>2005</v>
      </c>
      <c r="F17" s="9">
        <f>SUM(L17:V17)+SUM(L17:T17)*0.0000001+SUM(L17)*0.0000000000001</f>
        <v>169.17001674400512</v>
      </c>
      <c r="G17" s="64"/>
      <c r="H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I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J17" s="36" t="str">
        <f>IF(AND(I17="P",H17=""),"No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K17="P","Worlds Team",IF(H17="P","National Team","")))))</f>
        <v/>
      </c>
      <c r="K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L17" s="8">
        <f>IF(COUNT(AQ17,AT17,BR17,BU17,CS17,CV17)&gt;0,LARGE((AQ17,AT17,BR17,BU17,CS17,CV17),1),0)</f>
        <v>51.749999999999993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51.01</v>
      </c>
      <c r="O17" s="8" t="str">
        <f>IF(N17="","",IF(OR(N17=CS17,N17=CV17),$CA$1,IF(OR(N17=BR17,N17=BU17),$AZ$1,IF(OR(N17=AQ17,N17=AT17),$Y$1,""))))</f>
        <v>2025 Nationals</v>
      </c>
      <c r="P17" s="8">
        <f>IF(COUNT(AQ17,AT17,BR17,BU17,CS17,CV17)&gt;2,MAX(AX17,BY17,CZ17,LARGE((AQ17,AT17,BR17,BU17,CS17,CV17),3)),IF(MAX(AX17,BY17,CZ17)&gt;0,MAX(AX17,BY17,CZ17),0))</f>
        <v>50.58</v>
      </c>
      <c r="Q17" s="8" t="str">
        <f>IF(P17="","",IF(P17=CZ17,$CA$1,IF(P17=BY17,$AZ$1,IF(P17=AX17,$Y$1,IF(OR(P17=CS17,P17=CV17,P17=CZ17),$CA$1,IF(OR(P17=BR17,P17=BU17,P17=BY17),$AZ$1,IF(OR(P17=AQ17,P17=AT17,P17=AX17),$Y$1,"")))))))</f>
        <v>2025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Nationals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1.730000000000004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2025 Coimbra Gym Fest (July 6)</v>
      </c>
      <c r="Y17" s="22">
        <v>13.1</v>
      </c>
      <c r="Z17" s="22">
        <v>9</v>
      </c>
      <c r="AA17" s="22">
        <v>12.5</v>
      </c>
      <c r="AB17" s="22">
        <v>15.37</v>
      </c>
      <c r="AC17" s="22">
        <v>2.4</v>
      </c>
      <c r="AD17" s="22">
        <v>14</v>
      </c>
      <c r="AE17" s="22">
        <v>8.9</v>
      </c>
      <c r="AF17" s="22">
        <v>13.9</v>
      </c>
      <c r="AG17" s="22">
        <v>15.55</v>
      </c>
      <c r="AH17" s="22">
        <v>0.6</v>
      </c>
      <c r="AI17" s="22">
        <v>1.6</v>
      </c>
      <c r="AJ17" s="22">
        <v>1</v>
      </c>
      <c r="AK17" s="22">
        <v>2</v>
      </c>
      <c r="AL17" s="22">
        <v>1.72</v>
      </c>
      <c r="AM17" s="22">
        <v>0</v>
      </c>
      <c r="AN17" s="27"/>
      <c r="AO17" s="38">
        <f>IF(AA17&gt;0,AA17,"")</f>
        <v>12.5</v>
      </c>
      <c r="AP17" s="38">
        <f>IF(AB17&gt;0,AB17,"")</f>
        <v>15.37</v>
      </c>
      <c r="AQ17" s="40">
        <f>IF(SUM(Y17:AB17)-AC17&gt;0,SUM(Y17:AB17)-AC17,"")</f>
        <v>47.57</v>
      </c>
      <c r="AR17" s="40">
        <f>IF(AF17&gt;0,AF17,"")</f>
        <v>13.9</v>
      </c>
      <c r="AS17" s="40">
        <f>IF(AG17&gt;0,AG17,"")</f>
        <v>15.55</v>
      </c>
      <c r="AT17" s="40">
        <f>IF(SUM(AD17:AG17)-AH17&gt;0,SUM(AD17:AG17)-AH17,"")</f>
        <v>51.749999999999993</v>
      </c>
      <c r="AU17" s="40">
        <f>IF(AQ17="","",MAX(AQ17,AT17))</f>
        <v>51.749999999999993</v>
      </c>
      <c r="AV17" s="40">
        <f>IF(AK17&gt;0,AK17,"")</f>
        <v>2</v>
      </c>
      <c r="AW17" s="40">
        <f>IF(AL17&gt;0,AL17,"")</f>
        <v>1.72</v>
      </c>
      <c r="AX17" s="40">
        <f>IF(SUM(AI17:AL17)-AM17&gt;0,SUM(AI17:AL17)-AM17,"")</f>
        <v>6.3199999999999994</v>
      </c>
      <c r="AY17" s="40">
        <f>IF(SUM(AU17,AX17)&gt;0,SUM(AU17,AX17),"")</f>
        <v>58.069999999999993</v>
      </c>
      <c r="AZ17" s="26">
        <v>12.8</v>
      </c>
      <c r="BA17" s="26">
        <v>9.1</v>
      </c>
      <c r="BB17" s="26">
        <v>14.1</v>
      </c>
      <c r="BC17" s="26">
        <v>15.41</v>
      </c>
      <c r="BD17" s="26">
        <v>0.4</v>
      </c>
      <c r="BE17" s="26">
        <v>12.3</v>
      </c>
      <c r="BF17" s="26">
        <v>9.5</v>
      </c>
      <c r="BG17" s="26">
        <v>11.1</v>
      </c>
      <c r="BH17" s="26">
        <v>15.73</v>
      </c>
      <c r="BI17" s="26">
        <v>3.4</v>
      </c>
      <c r="BJ17" s="26">
        <v>14.3</v>
      </c>
      <c r="BK17" s="26">
        <v>9</v>
      </c>
      <c r="BL17" s="26">
        <v>13.1</v>
      </c>
      <c r="BM17" s="26">
        <v>15.58</v>
      </c>
      <c r="BN17" s="26">
        <v>1.4</v>
      </c>
      <c r="BO17" s="28"/>
      <c r="BP17" s="39">
        <f>IF(BB17&gt;0,BB17,"")</f>
        <v>14.1</v>
      </c>
      <c r="BQ17" s="39">
        <f>IF(BC17&gt;0,BC17,"")</f>
        <v>15.41</v>
      </c>
      <c r="BR17" s="11">
        <f>IF(SUM(AZ17:BC17)-BD17&gt;0,SUM(AZ17:BC17)-BD17,"")</f>
        <v>51.01</v>
      </c>
      <c r="BS17" s="11">
        <f>IF(BG17&gt;0,BG17,"")</f>
        <v>11.1</v>
      </c>
      <c r="BT17" s="11">
        <f>IF(BH17&gt;0,BH17,"")</f>
        <v>15.73</v>
      </c>
      <c r="BU17" s="11">
        <f>IF(SUM(BE17:BH17)-BI17&gt;0,SUM(BE17:BH17)-BI17,"")</f>
        <v>45.23</v>
      </c>
      <c r="BV17" s="11">
        <f>IF(BR17="","",MAX(BR17,BU17))</f>
        <v>51.01</v>
      </c>
      <c r="BW17" s="11">
        <f>IF(BL17&gt;0,BL17,"")</f>
        <v>13.1</v>
      </c>
      <c r="BX17" s="11">
        <f>IF(BM17&gt;0,BM17,"")</f>
        <v>15.58</v>
      </c>
      <c r="BY17" s="11">
        <f>IF(SUM(BJ17:BM17)-BN17&gt;0,SUM(BJ17:BM17)-BN17,"")</f>
        <v>50.58</v>
      </c>
      <c r="BZ17" s="11">
        <f>IF(SUM(BV17,BY17)&gt;0,SUM(BV17,BY17),"")</f>
        <v>101.59</v>
      </c>
      <c r="CA17" s="22">
        <v>12</v>
      </c>
      <c r="CB17" s="22">
        <v>9.4</v>
      </c>
      <c r="CC17" s="22">
        <v>11.7</v>
      </c>
      <c r="CD17" s="22">
        <v>16.170000000000002</v>
      </c>
      <c r="CE17" s="22">
        <v>4</v>
      </c>
      <c r="CF17" s="22">
        <v>5.6</v>
      </c>
      <c r="CG17" s="22">
        <v>3.8</v>
      </c>
      <c r="CH17" s="22">
        <v>6.3</v>
      </c>
      <c r="CI17" s="22">
        <v>6.78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11.7</v>
      </c>
      <c r="CR17" s="38">
        <f>IF(CD17&gt;0,CD17,"")</f>
        <v>16.170000000000002</v>
      </c>
      <c r="CS17" s="40">
        <f>IF(SUM(CA17:CD17)-CE17&gt;0,SUM(CA17:CD17)-CE17,"")</f>
        <v>45.269999999999996</v>
      </c>
      <c r="CT17" s="40">
        <f>IF(CH17&gt;0,CH17,"")</f>
        <v>6.3</v>
      </c>
      <c r="CU17" s="40">
        <f>IF(CI17&gt;0,CI17,"")</f>
        <v>6.78</v>
      </c>
      <c r="CV17" s="40">
        <f>IF(SUM(CF17:CI17)-CJ17&gt;0,SUM(CF17:CI17)-CJ17,"")</f>
        <v>22.48</v>
      </c>
      <c r="CW17" s="40">
        <f>IF(CS17="","",MAX(CS17,CV17))</f>
        <v>45.269999999999996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45.269999999999996</v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1.730000000000004</v>
      </c>
      <c r="DC17" s="50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1.6299999999999955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</v>
      </c>
      <c r="FU17" s="17">
        <v>9.5</v>
      </c>
      <c r="FV17" s="17">
        <v>12.9</v>
      </c>
      <c r="FW17" s="17">
        <v>15.91</v>
      </c>
      <c r="FX17" s="17">
        <v>0</v>
      </c>
      <c r="FY17" s="17">
        <v>12.7</v>
      </c>
      <c r="FZ17" s="17">
        <v>9.4</v>
      </c>
      <c r="GA17" s="17">
        <v>12.9</v>
      </c>
      <c r="GB17" s="17">
        <v>15.75</v>
      </c>
      <c r="GC17" s="17">
        <v>0</v>
      </c>
      <c r="GD17" s="17">
        <v>13.6</v>
      </c>
      <c r="GE17" s="17">
        <v>9.6999999999999993</v>
      </c>
      <c r="GF17" s="17">
        <v>12.9</v>
      </c>
      <c r="GG17" s="17">
        <v>16.010000000000002</v>
      </c>
      <c r="GH17" s="17">
        <v>0</v>
      </c>
      <c r="GI17" s="17"/>
      <c r="GJ17" s="17"/>
      <c r="GK17" s="17"/>
      <c r="GL17" s="17"/>
      <c r="GM17" s="17"/>
      <c r="GN17" s="40">
        <f>IF(FV17&gt;0,FV17,"")</f>
        <v>12.9</v>
      </c>
      <c r="GO17" s="40">
        <f>IF(FW17&gt;0,FW17,"")</f>
        <v>15.91</v>
      </c>
      <c r="GP17" s="40">
        <f>IF(SUM(FT17:FW17)-FX17&gt;0,SUM(FT17:FW17)-FX17,"")</f>
        <v>52.31</v>
      </c>
      <c r="GQ17" s="40">
        <f>IF(GA17&gt;0,GA17,"")</f>
        <v>12.9</v>
      </c>
      <c r="GR17" s="40">
        <f>IF(GB17&gt;0,GB17,"")</f>
        <v>15.75</v>
      </c>
      <c r="GS17" s="40">
        <f>IF(SUM(FY17:GB17)-GC17&gt;0,SUM(FY17:GB17)-GC17,"")</f>
        <v>50.75</v>
      </c>
      <c r="GT17" s="40">
        <f>IF(MAX(GP17,GS17)&gt;0,MAX(GP17,GS17),"")</f>
        <v>52.31</v>
      </c>
      <c r="GU17" s="40">
        <f>IF(GF17&gt;0,GF17,"")</f>
        <v>12.9</v>
      </c>
      <c r="GV17" s="40">
        <f>IF(GG17&gt;0,GG17,"")</f>
        <v>16.010000000000002</v>
      </c>
      <c r="GW17" s="40">
        <f>IF(SUM(GD17:GG17)-GH17&gt;0,SUM(GD17:GG17)-GH17,"")</f>
        <v>52.209999999999994</v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104.52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12.4</v>
      </c>
      <c r="SW17" s="22">
        <f>IF($CP17="P",CB17,(CB17+BA17)/2)</f>
        <v>9.25</v>
      </c>
      <c r="SX17" s="22">
        <f>IF($CP17="P",CC17,(CC17+BB17)/2)</f>
        <v>12.899999999999999</v>
      </c>
      <c r="SY17" s="22">
        <f>IF($CP17="P",CD17,(CD17+BC17)/2)</f>
        <v>15.790000000000001</v>
      </c>
      <c r="SZ17" s="22">
        <f>IF($CP17="P",CE17,(CE17+BD17)/2)</f>
        <v>2.2000000000000002</v>
      </c>
      <c r="TA17" s="22">
        <f>IF($CP17="P",CF17,(CF17+BE17)/2)</f>
        <v>8.9499999999999993</v>
      </c>
      <c r="TB17" s="22">
        <f>IF($CP17="P",CG17,(CG17+BF17)/2)</f>
        <v>6.65</v>
      </c>
      <c r="TC17" s="22">
        <f>IF($CP17="P",CH17,(CH17+BG17)/2)</f>
        <v>8.6999999999999993</v>
      </c>
      <c r="TD17" s="22">
        <f>IF($CP17="P",CI17,(CI17+BH17)/2)</f>
        <v>11.255000000000001</v>
      </c>
      <c r="TE17" s="22">
        <f>IF($CP17="P",CJ17,(CJ17+BI17)/2)</f>
        <v>1.7</v>
      </c>
      <c r="TF17" s="22">
        <f>IF($CP17="P",CK17,(CK17+BJ17)/2)</f>
        <v>7.15</v>
      </c>
      <c r="TG17" s="22">
        <f>IF($CP17="P",CL17,(CL17+BK17)/2)</f>
        <v>4.5</v>
      </c>
      <c r="TH17" s="22">
        <f>IF($CP17="P",CM17,(CM17+BL17)/2)</f>
        <v>6.55</v>
      </c>
      <c r="TI17" s="22">
        <f>IF($CP17="P",CN17,(CN17+BM17)/2)</f>
        <v>7.79</v>
      </c>
      <c r="TJ17" s="22">
        <f>IF($CP17="P",CO17,(CO17+BN17)/2)</f>
        <v>0.7</v>
      </c>
      <c r="TK17" s="27" t="s">
        <v>46</v>
      </c>
      <c r="TL17" s="40">
        <f>IF(SX17&gt;0,SX17,"")</f>
        <v>12.899999999999999</v>
      </c>
      <c r="TM17" s="40">
        <f>IF(SY17&gt;0,SY17,"")</f>
        <v>15.790000000000001</v>
      </c>
      <c r="TN17" s="40">
        <f>IF(SUM(SV17:SY17)-SZ17&gt;0,SUM(SV17:SY17)-SZ17,"")</f>
        <v>48.139999999999993</v>
      </c>
      <c r="TO17" s="40">
        <f>IF(TC17&gt;0,TC17,"")</f>
        <v>8.6999999999999993</v>
      </c>
      <c r="TP17" s="40">
        <f>IF(TD17&gt;0,TD17,"")</f>
        <v>11.255000000000001</v>
      </c>
      <c r="TQ17" s="40">
        <f>IF(SUM(TA17:TD17)-TE17&gt;0,SUM(TA17:TD17)-TE17,"")</f>
        <v>33.854999999999997</v>
      </c>
      <c r="TR17" s="40">
        <f>IF(MAX(TN17,TQ17)&gt;0,MAX(TN17,TQ17),"")</f>
        <v>48.139999999999993</v>
      </c>
      <c r="TS17" s="40">
        <f>IF(TH17&gt;0,TH17,"")</f>
        <v>6.55</v>
      </c>
      <c r="TT17" s="40">
        <f>IF(TI17&gt;0,TI17,"")</f>
        <v>7.79</v>
      </c>
      <c r="TU17" s="40">
        <f>IF(SUM(TF17:TI17)-TJ17&gt;0,SUM(TF17:TI17)-TJ17,"")</f>
        <v>25.29</v>
      </c>
      <c r="TV17" s="40">
        <f>IF(SUM(TR17,TU17)&gt;0,SUM(TR17,TU17),"")</f>
        <v>73.429999999999993</v>
      </c>
    </row>
    <row r="18" spans="1:542" x14ac:dyDescent="0.2">
      <c r="A18" s="4" t="str" cm="1">
        <f t="array" ref="A18">IF(AND(J18&lt;&gt;"",J18&lt;&gt;"No DD"),SUMPRODUCT((J$4:J$26&lt;&gt;"")*(J$4:J$26&lt;&gt;"No DD")*(F$4:F$26&gt;F18))+1,IF(J18="No DD",SUMPRODUCT((J$4:J$26="No DD")*(F$4:F$26&gt;F18))+1+SUMPRODUCT((J$4:J$26&lt;&gt;"")*(J$4:J$26&lt;&gt;"No DD")),""))</f>
        <v/>
      </c>
      <c r="B18" s="4" t="str" cm="1">
        <f t="array" ref="B18">IF(AND(J18&lt;&gt;"",J18&lt;&gt;"No DD",G18=""),SUMPRODUCT((J$4:J$26&lt;&gt;"")*(J$4:J$26&lt;&gt;"No DD")*(G$4:G$26="")*(F$4:F$26&gt;F18))+1,IF(J18="No DD",SUMPRODUCT((J$4:J$26="No DD")*(F$4:F$26&gt;F18)*(G$4:G$26=""))+1+SUMPRODUCT((J$4:J$26&lt;&gt;"")*(G$4:G$26="")*(J$4:J$26&lt;&gt;"No DD")),""))</f>
        <v/>
      </c>
      <c r="C18" s="5" t="s">
        <v>136</v>
      </c>
      <c r="D18" s="4" t="s">
        <v>6</v>
      </c>
      <c r="E18" s="4">
        <v>2007</v>
      </c>
      <c r="F18" s="9">
        <f>SUM(L18:V18)+SUM(L18:T18)*0.0000001+SUM(L18)*0.0000000000001</f>
        <v>163.90001639000525</v>
      </c>
      <c r="G18" s="64"/>
      <c r="H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I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J18" s="36" t="str">
        <f>IF(AND(I18="P",H18=""),"No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K18="P","Worlds Team",IF(H18="P","National Team","")))))</f>
        <v/>
      </c>
      <c r="K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L18" s="8">
        <f>IF(COUNT(AQ18,AT18,BR18,BU18,CS18,CV18)&gt;0,LARGE((AQ18,AT18,BR18,BU18,CS18,CV18),1),0)</f>
        <v>52.32</v>
      </c>
      <c r="M18" s="8" t="str">
        <f>IF(L18="","",IF(OR(L18=CS18,L18=CV18),$CA$1,IF(OR(L18=BR18,L18=BU18),$AZ$1,IF(OR(L18=AQ18,L18=AT18),$Y$1,""))))</f>
        <v>2025 3rd Domestic Trial</v>
      </c>
      <c r="N18" s="8">
        <f>IF(COUNT(AQ18,AT18,BR18,BU18,CS18,CV18)&gt;1,LARGE((AQ18,AT18,BR18,BU18,CS18,CV18),2),0)</f>
        <v>47.24</v>
      </c>
      <c r="O18" s="8" t="str">
        <f>IF(N18="","",IF(OR(N18=CS18,N18=CV18),$CA$1,IF(OR(N18=BR18,N18=BU18),$AZ$1,IF(OR(N18=AQ18,N18=AT18),$Y$1,""))))</f>
        <v>2025 3rd Domestic Trial</v>
      </c>
      <c r="P18" s="8">
        <f>IF(COUNT(AQ18,AT18,BR18,BU18,CS18,CV18)&gt;2,MAX(AX18,BY18,CZ18,LARGE((AQ18,AT18,BR18,BU18,CS18,CV18),3)),IF(MAX(AX18,BY18,CZ18)&gt;0,MAX(AX18,BY18,CZ18),0))</f>
        <v>51.84</v>
      </c>
      <c r="Q18" s="8" t="str">
        <f>IF(P18="","",IF(P18=CZ18,$CA$1,IF(P18=BY18,$AZ$1,IF(P18=AX18,$Y$1,IF(OR(P18=CS18,P18=CV18,P18=CZ18),$CA$1,IF(OR(P18=BR18,P18=BU18,P18=BY18),$AZ$1,IF(OR(P18=AQ18,P18=AT18,P18=AX18),$Y$1,"")))))))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Nationals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5</v>
      </c>
      <c r="BA18" s="26">
        <v>2.6</v>
      </c>
      <c r="BB18" s="26">
        <v>3.8</v>
      </c>
      <c r="BC18" s="26">
        <v>5.0999999999999996</v>
      </c>
      <c r="BD18" s="26">
        <v>0</v>
      </c>
      <c r="BE18" s="26">
        <v>5.2</v>
      </c>
      <c r="BF18" s="26">
        <v>2.8</v>
      </c>
      <c r="BG18" s="26">
        <v>3.8</v>
      </c>
      <c r="BH18" s="26">
        <v>5</v>
      </c>
      <c r="BI18" s="26">
        <v>0</v>
      </c>
      <c r="BJ18" s="26">
        <v>15.8</v>
      </c>
      <c r="BK18" s="26">
        <v>8.6999999999999993</v>
      </c>
      <c r="BL18" s="26">
        <v>12.5</v>
      </c>
      <c r="BM18" s="26">
        <v>14.84</v>
      </c>
      <c r="BN18" s="26">
        <v>0</v>
      </c>
      <c r="BO18" s="28"/>
      <c r="BP18" s="39">
        <f>IF(BB18&gt;0,BB18,"")</f>
        <v>3.8</v>
      </c>
      <c r="BQ18" s="39">
        <f>IF(BC18&gt;0,BC18,"")</f>
        <v>5.0999999999999996</v>
      </c>
      <c r="BR18" s="11">
        <f>IF(SUM(AZ18:BC18)-BD18&gt;0,SUM(AZ18:BC18)-BD18,"")</f>
        <v>16.5</v>
      </c>
      <c r="BS18" s="11">
        <f>IF(BG18&gt;0,BG18,"")</f>
        <v>3.8</v>
      </c>
      <c r="BT18" s="11">
        <f>IF(BH18&gt;0,BH18,"")</f>
        <v>5</v>
      </c>
      <c r="BU18" s="11">
        <f>IF(SUM(BE18:BH18)-BI18&gt;0,SUM(BE18:BH18)-BI18,"")</f>
        <v>16.8</v>
      </c>
      <c r="BV18" s="11">
        <f>IF(BR18="","",MAX(BR18,BU18))</f>
        <v>16.8</v>
      </c>
      <c r="BW18" s="11">
        <f>IF(BL18&gt;0,BL18,"")</f>
        <v>12.5</v>
      </c>
      <c r="BX18" s="11">
        <f>IF(BM18&gt;0,BM18,"")</f>
        <v>14.84</v>
      </c>
      <c r="BY18" s="11">
        <f>IF(SUM(BJ18:BM18)-BN18&gt;0,SUM(BJ18:BM18)-BN18,"")</f>
        <v>51.84</v>
      </c>
      <c r="BZ18" s="11">
        <f>IF(SUM(BV18,BY18)&gt;0,SUM(BV18,BY18),"")</f>
        <v>68.64</v>
      </c>
      <c r="CA18" s="22">
        <v>15.9</v>
      </c>
      <c r="CB18" s="22">
        <v>8.5</v>
      </c>
      <c r="CC18" s="22">
        <v>12</v>
      </c>
      <c r="CD18" s="22">
        <v>16.22</v>
      </c>
      <c r="CE18" s="22">
        <v>0.3</v>
      </c>
      <c r="CF18" s="22">
        <v>14.3</v>
      </c>
      <c r="CG18" s="22">
        <v>7.9</v>
      </c>
      <c r="CH18" s="22">
        <v>10.3</v>
      </c>
      <c r="CI18" s="22">
        <v>14.74</v>
      </c>
      <c r="CJ18" s="22">
        <v>0</v>
      </c>
      <c r="CK18" s="22">
        <v>9.6999999999999993</v>
      </c>
      <c r="CL18" s="22">
        <v>5.2</v>
      </c>
      <c r="CM18" s="22">
        <v>7.3</v>
      </c>
      <c r="CN18" s="22">
        <v>9.98</v>
      </c>
      <c r="CO18" s="22">
        <v>0</v>
      </c>
      <c r="CP18" s="27"/>
      <c r="CQ18" s="38">
        <f>IF(CC18&gt;0,CC18,"")</f>
        <v>12</v>
      </c>
      <c r="CR18" s="38">
        <f>IF(CD18&gt;0,CD18,"")</f>
        <v>16.22</v>
      </c>
      <c r="CS18" s="40">
        <f>IF(SUM(CA18:CD18)-CE18&gt;0,SUM(CA18:CD18)-CE18,"")</f>
        <v>52.32</v>
      </c>
      <c r="CT18" s="40">
        <f>IF(CH18&gt;0,CH18,"")</f>
        <v>10.3</v>
      </c>
      <c r="CU18" s="40">
        <f>IF(CI18&gt;0,CI18,"")</f>
        <v>14.74</v>
      </c>
      <c r="CV18" s="40">
        <f>IF(SUM(CF18:CI18)-CJ18&gt;0,SUM(CF18:CI18)-CJ18,"")</f>
        <v>47.24</v>
      </c>
      <c r="CW18" s="40">
        <f>IF(CS18="","",MAX(CS18,CV18))</f>
        <v>52.32</v>
      </c>
      <c r="CX18" s="40">
        <f>IF(CM18&gt;0,CM18,"")</f>
        <v>7.3</v>
      </c>
      <c r="CY18" s="40">
        <f>IF(CN18&gt;0,CN18,"")</f>
        <v>9.98</v>
      </c>
      <c r="CZ18" s="40">
        <f>IF(SUM(CK18:CN18)-CO18&gt;0,SUM(CK18:CN18)-CO18,"")</f>
        <v>32.18</v>
      </c>
      <c r="DA18" s="40">
        <f>IF(SUM(CW18,CZ18)&gt;0,SUM(CW18,CZ18),"")</f>
        <v>84.5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10.45</v>
      </c>
      <c r="SW18" s="22">
        <f>IF($CP18="P",CB18,(CB18+BA18)/2)</f>
        <v>5.55</v>
      </c>
      <c r="SX18" s="22">
        <f>IF($CP18="P",CC18,(CC18+BB18)/2)</f>
        <v>7.9</v>
      </c>
      <c r="SY18" s="22">
        <f>IF($CP18="P",CD18,(CD18+BC18)/2)</f>
        <v>10.66</v>
      </c>
      <c r="SZ18" s="22">
        <f>IF($CP18="P",CE18,(CE18+BD18)/2)</f>
        <v>0.15</v>
      </c>
      <c r="TA18" s="22">
        <f>IF($CP18="P",CF18,(CF18+BE18)/2)</f>
        <v>9.75</v>
      </c>
      <c r="TB18" s="22">
        <f>IF($CP18="P",CG18,(CG18+BF18)/2)</f>
        <v>5.35</v>
      </c>
      <c r="TC18" s="22">
        <f>IF($CP18="P",CH18,(CH18+BG18)/2)</f>
        <v>7.0500000000000007</v>
      </c>
      <c r="TD18" s="22">
        <f>IF($CP18="P",CI18,(CI18+BH18)/2)</f>
        <v>9.870000000000001</v>
      </c>
      <c r="TE18" s="22">
        <f>IF($CP18="P",CJ18,(CJ18+BI18)/2)</f>
        <v>0</v>
      </c>
      <c r="TF18" s="22">
        <f>IF($CP18="P",CK18,(CK18+BJ18)/2)</f>
        <v>12.75</v>
      </c>
      <c r="TG18" s="22">
        <f>IF($CP18="P",CL18,(CL18+BK18)/2)</f>
        <v>6.9499999999999993</v>
      </c>
      <c r="TH18" s="22">
        <f>IF($CP18="P",CM18,(CM18+BL18)/2)</f>
        <v>9.9</v>
      </c>
      <c r="TI18" s="22">
        <f>IF($CP18="P",CN18,(CN18+BM18)/2)</f>
        <v>12.41</v>
      </c>
      <c r="TJ18" s="22">
        <f>IF($CP18="P",CO18,(CO18+BN18)/2)</f>
        <v>0</v>
      </c>
      <c r="TK18" s="27" t="s">
        <v>46</v>
      </c>
      <c r="TL18" s="40">
        <f>IF(SX18&gt;0,SX18,"")</f>
        <v>7.9</v>
      </c>
      <c r="TM18" s="40">
        <f>IF(SY18&gt;0,SY18,"")</f>
        <v>10.66</v>
      </c>
      <c r="TN18" s="40">
        <f>IF(SUM(SV18:SY18)-SZ18&gt;0,SUM(SV18:SY18)-SZ18,"")</f>
        <v>34.410000000000004</v>
      </c>
      <c r="TO18" s="40">
        <f>IF(TC18&gt;0,TC18,"")</f>
        <v>7.0500000000000007</v>
      </c>
      <c r="TP18" s="40">
        <f>IF(TD18&gt;0,TD18,"")</f>
        <v>9.870000000000001</v>
      </c>
      <c r="TQ18" s="40">
        <f>IF(SUM(TA18:TD18)-TE18&gt;0,SUM(TA18:TD18)-TE18,"")</f>
        <v>32.019999999999996</v>
      </c>
      <c r="TR18" s="40">
        <f>IF(MAX(TN18,TQ18)&gt;0,MAX(TN18,TQ18),"")</f>
        <v>34.410000000000004</v>
      </c>
      <c r="TS18" s="40">
        <f>IF(TH18&gt;0,TH18,"")</f>
        <v>9.9</v>
      </c>
      <c r="TT18" s="40">
        <f>IF(TI18&gt;0,TI18,"")</f>
        <v>12.41</v>
      </c>
      <c r="TU18" s="40">
        <f>IF(SUM(TF18:TI18)-TJ18&gt;0,SUM(TF18:TI18)-TJ18,"")</f>
        <v>42.010000000000005</v>
      </c>
      <c r="TV18" s="40">
        <f>IF(SUM(TR18,TU18)&gt;0,SUM(TR18,TU18),"")</f>
        <v>76.420000000000016</v>
      </c>
    </row>
    <row r="19" spans="1:542" x14ac:dyDescent="0.2">
      <c r="A19" s="4" t="str" cm="1">
        <f t="array" ref="A19">IF(AND(J19&lt;&gt;"",J19&lt;&gt;"No DD"),SUMPRODUCT((J$4:J$26&lt;&gt;"")*(J$4:J$26&lt;&gt;"No DD")*(F$4:F$26&gt;F19))+1,IF(J19="No DD",SUMPRODUCT((J$4:J$26="No DD")*(F$4:F$26&gt;F19))+1+SUMPRODUCT((J$4:J$26&lt;&gt;"")*(J$4:J$26&lt;&gt;"No DD")),""))</f>
        <v/>
      </c>
      <c r="B19" s="4" t="str" cm="1">
        <f t="array" ref="B19">IF(AND(J19&lt;&gt;"",J19&lt;&gt;"No DD",G19=""),SUMPRODUCT((J$4:J$26&lt;&gt;"")*(J$4:J$26&lt;&gt;"No DD")*(G$4:G$26="")*(F$4:F$26&gt;F19))+1,IF(J19="No DD",SUMPRODUCT((J$4:J$26="No DD")*(F$4:F$26&gt;F19)*(G$4:G$26=""))+1+SUMPRODUCT((J$4:J$26&lt;&gt;"")*(G$4:G$26="")*(J$4:J$26&lt;&gt;"No DD")),""))</f>
        <v/>
      </c>
      <c r="C19" s="5" t="s">
        <v>107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I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J19" s="36" t="str">
        <f>IF(AND(I19="P",H19=""),"No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K19="P","Worlds Team",IF(H19="P","National Team","")))))</f>
        <v/>
      </c>
      <c r="K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11.6</v>
      </c>
      <c r="Z19" s="22">
        <v>9.1</v>
      </c>
      <c r="AA19" s="22">
        <v>14.1</v>
      </c>
      <c r="AB19" s="22">
        <v>14.15</v>
      </c>
      <c r="AC19" s="22">
        <v>0</v>
      </c>
      <c r="AD19" s="22">
        <v>1</v>
      </c>
      <c r="AE19" s="22">
        <v>0.8</v>
      </c>
      <c r="AF19" s="22">
        <v>2</v>
      </c>
      <c r="AG19" s="22">
        <v>1.6</v>
      </c>
      <c r="AH19" s="22">
        <v>0</v>
      </c>
      <c r="AI19" s="22">
        <v>12.4</v>
      </c>
      <c r="AJ19" s="22">
        <v>9.4</v>
      </c>
      <c r="AK19" s="22">
        <v>12.7</v>
      </c>
      <c r="AL19" s="22">
        <v>14.41</v>
      </c>
      <c r="AM19" s="22">
        <v>0</v>
      </c>
      <c r="AN19" s="27"/>
      <c r="AO19" s="38">
        <f>IF(AA19&gt;0,AA19,"")</f>
        <v>14.1</v>
      </c>
      <c r="AP19" s="38">
        <f>IF(AB19&gt;0,AB19,"")</f>
        <v>14.15</v>
      </c>
      <c r="AQ19" s="40">
        <f>IF(SUM(Y19:AB19)-AC19&gt;0,SUM(Y19:AB19)-AC19,"")</f>
        <v>48.949999999999996</v>
      </c>
      <c r="AR19" s="40">
        <f>IF(AF19&gt;0,AF19,"")</f>
        <v>2</v>
      </c>
      <c r="AS19" s="40">
        <f>IF(AG19&gt;0,AG19,"")</f>
        <v>1.6</v>
      </c>
      <c r="AT19" s="40">
        <f>IF(SUM(AD19:AG19)-AH19&gt;0,SUM(AD19:AG19)-AH19,"")</f>
        <v>5.4</v>
      </c>
      <c r="AU19" s="40">
        <f>IF(AQ19="","",MAX(AQ19,AT19))</f>
        <v>48.949999999999996</v>
      </c>
      <c r="AV19" s="40">
        <f>IF(AK19&gt;0,AK19,"")</f>
        <v>12.7</v>
      </c>
      <c r="AW19" s="40">
        <f>IF(AL19&gt;0,AL19,"")</f>
        <v>14.41</v>
      </c>
      <c r="AX19" s="40">
        <f>IF(SUM(AI19:AL19)-AM19&gt;0,SUM(AI19:AL19)-AM19,"")</f>
        <v>48.91</v>
      </c>
      <c r="AY19" s="40">
        <f>IF(SUM(AU19,AX19)&gt;0,SUM(AU19,AX19),"")</f>
        <v>97.859999999999985</v>
      </c>
      <c r="AZ19" s="26">
        <v>11.9</v>
      </c>
      <c r="BA19" s="26">
        <v>8.5</v>
      </c>
      <c r="BB19" s="26">
        <v>11.3</v>
      </c>
      <c r="BC19" s="26">
        <v>14.57</v>
      </c>
      <c r="BD19" s="26">
        <v>1</v>
      </c>
      <c r="BE19" s="26">
        <v>1.2</v>
      </c>
      <c r="BF19" s="26">
        <v>0.8</v>
      </c>
      <c r="BG19" s="26">
        <v>1.7</v>
      </c>
      <c r="BH19" s="26">
        <v>1.67</v>
      </c>
      <c r="BI19" s="26">
        <v>0</v>
      </c>
      <c r="BJ19" s="26">
        <v>11.8</v>
      </c>
      <c r="BK19" s="26">
        <v>8.3000000000000007</v>
      </c>
      <c r="BL19" s="26">
        <v>14.1</v>
      </c>
      <c r="BM19" s="26">
        <v>14.52</v>
      </c>
      <c r="BN19" s="26">
        <v>0</v>
      </c>
      <c r="BO19" s="28"/>
      <c r="BP19" s="39">
        <f>IF(BB19&gt;0,BB19,"")</f>
        <v>11.3</v>
      </c>
      <c r="BQ19" s="39">
        <f>IF(BC19&gt;0,BC19,"")</f>
        <v>14.57</v>
      </c>
      <c r="BR19" s="11">
        <f>IF(SUM(AZ19:BC19)-BD19&gt;0,SUM(AZ19:BC19)-BD19,"")</f>
        <v>45.269999999999996</v>
      </c>
      <c r="BS19" s="11">
        <f>IF(BG19&gt;0,BG19,"")</f>
        <v>1.7</v>
      </c>
      <c r="BT19" s="11">
        <f>IF(BH19&gt;0,BH19,"")</f>
        <v>1.67</v>
      </c>
      <c r="BU19" s="11">
        <f>IF(SUM(BE19:BH19)-BI19&gt;0,SUM(BE19:BH19)-BI19,"")</f>
        <v>5.37</v>
      </c>
      <c r="BV19" s="11">
        <f>IF(BR19="","",MAX(BR19,BU19))</f>
        <v>45.269999999999996</v>
      </c>
      <c r="BW19" s="11">
        <f>IF(BL19&gt;0,BL19,"")</f>
        <v>14.1</v>
      </c>
      <c r="BX19" s="11">
        <f>IF(BM19&gt;0,BM19,"")</f>
        <v>14.52</v>
      </c>
      <c r="BY19" s="11">
        <f>IF(SUM(BJ19:BM19)-BN19&gt;0,SUM(BJ19:BM19)-BN19,"")</f>
        <v>48.72</v>
      </c>
      <c r="BZ19" s="11">
        <f>IF(SUM(BV19,BY19)&gt;0,SUM(BV19,BY19),"")</f>
        <v>93.99</v>
      </c>
      <c r="CA19" s="22">
        <v>1.4</v>
      </c>
      <c r="CB19" s="22">
        <v>1</v>
      </c>
      <c r="CC19" s="22">
        <v>1.7</v>
      </c>
      <c r="CD19" s="22">
        <v>1.73</v>
      </c>
      <c r="CE19" s="22">
        <v>0.2</v>
      </c>
      <c r="CF19" s="22">
        <v>11.4</v>
      </c>
      <c r="CG19" s="22">
        <v>9.1</v>
      </c>
      <c r="CH19" s="22">
        <v>8.1999999999999993</v>
      </c>
      <c r="CI19" s="22">
        <v>15.08</v>
      </c>
      <c r="CJ19" s="22">
        <v>4.3</v>
      </c>
      <c r="CK19" s="22">
        <v>1.3</v>
      </c>
      <c r="CL19" s="22">
        <v>0.9</v>
      </c>
      <c r="CM19" s="22">
        <v>1.7</v>
      </c>
      <c r="CN19" s="22">
        <v>1.68</v>
      </c>
      <c r="CO19" s="22">
        <v>0.2</v>
      </c>
      <c r="CP19" s="27"/>
      <c r="CQ19" s="38">
        <f>IF(CC19&gt;0,CC19,"")</f>
        <v>1.7</v>
      </c>
      <c r="CR19" s="38">
        <f>IF(CD19&gt;0,CD19,"")</f>
        <v>1.73</v>
      </c>
      <c r="CS19" s="40">
        <f>IF(SUM(CA19:CD19)-CE19&gt;0,SUM(CA19:CD19)-CE19,"")</f>
        <v>5.63</v>
      </c>
      <c r="CT19" s="40">
        <f>IF(CH19&gt;0,CH19,"")</f>
        <v>8.1999999999999993</v>
      </c>
      <c r="CU19" s="40">
        <f>IF(CI19&gt;0,CI19,"")</f>
        <v>15.08</v>
      </c>
      <c r="CV19" s="40">
        <f>IF(SUM(CF19:CI19)-CJ19&gt;0,SUM(CF19:CI19)-CJ19,"")</f>
        <v>39.480000000000004</v>
      </c>
      <c r="CW19" s="40">
        <f>IF(CS19="","",MAX(CS19,CV19))</f>
        <v>39.480000000000004</v>
      </c>
      <c r="CX19" s="40">
        <f>IF(CM19&gt;0,CM19,"")</f>
        <v>1.7</v>
      </c>
      <c r="CY19" s="40">
        <f>IF(CN19&gt;0,CN19,"")</f>
        <v>1.68</v>
      </c>
      <c r="CZ19" s="40">
        <f>IF(SUM(CK19:CN19)-CO19&gt;0,SUM(CK19:CN19)-CO19,"")</f>
        <v>5.38</v>
      </c>
      <c r="DA19" s="40">
        <f>IF(SUM(CW19,CZ19)&gt;0,SUM(CW19,CZ19),"")</f>
        <v>44.860000000000007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6.65</v>
      </c>
      <c r="SW19" s="22">
        <f>IF($CP19="P",CB19,(CB19+BA19)/2)</f>
        <v>4.75</v>
      </c>
      <c r="SX19" s="22">
        <f>IF($CP19="P",CC19,(CC19+BB19)/2)</f>
        <v>6.5</v>
      </c>
      <c r="SY19" s="22">
        <f>IF($CP19="P",CD19,(CD19+BC19)/2)</f>
        <v>8.15</v>
      </c>
      <c r="SZ19" s="22">
        <f>IF($CP19="P",CE19,(CE19+BD19)/2)</f>
        <v>0.6</v>
      </c>
      <c r="TA19" s="22">
        <f>IF($CP19="P",CF19,(CF19+BE19)/2)</f>
        <v>6.3</v>
      </c>
      <c r="TB19" s="22">
        <f>IF($CP19="P",CG19,(CG19+BF19)/2)</f>
        <v>4.95</v>
      </c>
      <c r="TC19" s="22">
        <f>IF($CP19="P",CH19,(CH19+BG19)/2)</f>
        <v>4.9499999999999993</v>
      </c>
      <c r="TD19" s="22">
        <f>IF($CP19="P",CI19,(CI19+BH19)/2)</f>
        <v>8.375</v>
      </c>
      <c r="TE19" s="22">
        <f>IF($CP19="P",CJ19,(CJ19+BI19)/2)</f>
        <v>2.15</v>
      </c>
      <c r="TF19" s="22">
        <f>IF($CP19="P",CK19,(CK19+BJ19)/2)</f>
        <v>6.5500000000000007</v>
      </c>
      <c r="TG19" s="22">
        <f>IF($CP19="P",CL19,(CL19+BK19)/2)</f>
        <v>4.6000000000000005</v>
      </c>
      <c r="TH19" s="22">
        <f>IF($CP19="P",CM19,(CM19+BL19)/2)</f>
        <v>7.8999999999999995</v>
      </c>
      <c r="TI19" s="22">
        <f>IF($CP19="P",CN19,(CN19+BM19)/2)</f>
        <v>8.1</v>
      </c>
      <c r="TJ19" s="22">
        <f>IF($CP19="P",CO19,(CO19+BN19)/2)</f>
        <v>0.1</v>
      </c>
      <c r="TK19" s="27" t="s">
        <v>46</v>
      </c>
      <c r="TL19" s="40">
        <f>IF(SX19&gt;0,SX19,"")</f>
        <v>6.5</v>
      </c>
      <c r="TM19" s="40">
        <f>IF(SY19&gt;0,SY19,"")</f>
        <v>8.15</v>
      </c>
      <c r="TN19" s="40">
        <f>IF(SUM(SV19:SY19)-SZ19&gt;0,SUM(SV19:SY19)-SZ19,"")</f>
        <v>25.449999999999996</v>
      </c>
      <c r="TO19" s="40">
        <f>IF(TC19&gt;0,TC19,"")</f>
        <v>4.9499999999999993</v>
      </c>
      <c r="TP19" s="40">
        <f>IF(TD19&gt;0,TD19,"")</f>
        <v>8.375</v>
      </c>
      <c r="TQ19" s="40">
        <f>IF(SUM(TA19:TD19)-TE19&gt;0,SUM(TA19:TD19)-TE19,"")</f>
        <v>22.425000000000001</v>
      </c>
      <c r="TR19" s="40">
        <f>IF(MAX(TN19,TQ19)&gt;0,MAX(TN19,TQ19),"")</f>
        <v>25.449999999999996</v>
      </c>
      <c r="TS19" s="40">
        <f>IF(TH19&gt;0,TH19,"")</f>
        <v>7.8999999999999995</v>
      </c>
      <c r="TT19" s="40">
        <f>IF(TI19&gt;0,TI19,"")</f>
        <v>8.1</v>
      </c>
      <c r="TU19" s="40">
        <f>IF(SUM(TF19:TI19)-TJ19&gt;0,SUM(TF19:TI19)-TJ19,"")</f>
        <v>27.049999999999997</v>
      </c>
      <c r="TV19" s="40">
        <f>IF(SUM(TR19,TU19)&gt;0,SUM(TR19,TU19),"")</f>
        <v>52.499999999999993</v>
      </c>
    </row>
    <row r="20" spans="1:542" x14ac:dyDescent="0.2">
      <c r="A20" s="4" t="str" cm="1">
        <f t="array" ref="A20">IF(AND(J20&lt;&gt;"",J20&lt;&gt;"No DD"),SUMPRODUCT((J$4:J$26&lt;&gt;"")*(J$4:J$26&lt;&gt;"No DD")*(F$4:F$26&gt;F20))+1,IF(J20="No DD",SUMPRODUCT((J$4:J$26="No DD")*(F$4:F$26&gt;F20))+1+SUMPRODUCT((J$4:J$26&lt;&gt;"")*(J$4:J$26&lt;&gt;"No DD")),""))</f>
        <v/>
      </c>
      <c r="B20" s="4" t="str" cm="1">
        <f t="array" ref="B20">IF(AND(J20&lt;&gt;"",J20&lt;&gt;"No DD",G20=""),SUMPRODUCT((J$4:J$26&lt;&gt;"")*(J$4:J$26&lt;&gt;"No DD")*(G$4:G$26="")*(F$4:F$26&gt;F20))+1,IF(J20="No DD",SUMPRODUCT((J$4:J$26="No DD")*(F$4:F$26&gt;F20)*(G$4:G$26=""))+1+SUMPRODUCT((J$4:J$26&lt;&gt;"")*(G$4:G$26="")*(J$4:J$26&lt;&gt;"No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I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J20" s="36" t="str">
        <f>IF(AND(I20="P",H20=""),"No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K20="P","Worlds Team",IF(H20="P","National Team","")))))</f>
        <v/>
      </c>
      <c r="K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6.75</v>
      </c>
      <c r="SW20" s="22">
        <f>IF($CP20="P",CB20,(CB20+BA20)/2)</f>
        <v>4.75</v>
      </c>
      <c r="SX20" s="22">
        <f>IF($CP20="P",CC20,(CC20+BB20)/2)</f>
        <v>7.3</v>
      </c>
      <c r="SY20" s="22">
        <f>IF($CP20="P",CD20,(CD20+BC20)/2)</f>
        <v>7.5049999999999999</v>
      </c>
      <c r="SZ20" s="22">
        <f>IF($CP20="P",CE20,(CE20+BD20)/2)</f>
        <v>0</v>
      </c>
      <c r="TA20" s="22">
        <f>IF($CP20="P",CF20,(CF20+BE20)/2)</f>
        <v>0.65</v>
      </c>
      <c r="TB20" s="22">
        <f>IF($CP20="P",CG20,(CG20+BF20)/2)</f>
        <v>0.45</v>
      </c>
      <c r="TC20" s="22">
        <f>IF($CP20="P",CH20,(CH20+BG20)/2)</f>
        <v>1</v>
      </c>
      <c r="TD20" s="22">
        <f>IF($CP20="P",CI20,(CI20+BH20)/2)</f>
        <v>0.82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7.3</v>
      </c>
      <c r="TM20" s="40">
        <f>IF(SY20&gt;0,SY20,"")</f>
        <v>7.5049999999999999</v>
      </c>
      <c r="TN20" s="40">
        <f>IF(SUM(SV20:SY20)-SZ20&gt;0,SUM(SV20:SY20)-SZ20,"")</f>
        <v>26.305</v>
      </c>
      <c r="TO20" s="40">
        <f>IF(TC20&gt;0,TC20,"")</f>
        <v>1</v>
      </c>
      <c r="TP20" s="40">
        <f>IF(TD20&gt;0,TD20,"")</f>
        <v>0.82</v>
      </c>
      <c r="TQ20" s="40">
        <f>IF(SUM(TA20:TD20)-TE20&gt;0,SUM(TA20:TD20)-TE20,"")</f>
        <v>2.92</v>
      </c>
      <c r="TR20" s="40">
        <f>IF(MAX(TN20,TQ20)&gt;0,MAX(TN20,TQ20),"")</f>
        <v>26.305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52.730000000000004</v>
      </c>
    </row>
    <row r="21" spans="1:542" x14ac:dyDescent="0.2">
      <c r="A21" s="4" t="str" cm="1">
        <f t="array" ref="A21">IF(AND(J21&lt;&gt;"",J21&lt;&gt;"No DD"),SUMPRODUCT((J$4:J$26&lt;&gt;"")*(J$4:J$26&lt;&gt;"No DD")*(F$4:F$26&gt;F21))+1,IF(J21="No DD",SUMPRODUCT((J$4:J$26="No DD")*(F$4:F$26&gt;F21))+1+SUMPRODUCT((J$4:J$26&lt;&gt;"")*(J$4:J$26&lt;&gt;"No DD")),""))</f>
        <v/>
      </c>
      <c r="B21" s="4" t="str" cm="1">
        <f t="array" ref="B21">IF(AND(J21&lt;&gt;"",J21&lt;&gt;"No DD",G21=""),SUMPRODUCT((J$4:J$26&lt;&gt;"")*(J$4:J$26&lt;&gt;"No DD")*(G$4:G$26="")*(F$4:F$26&gt;F21))+1,IF(J21="No DD",SUMPRODUCT((J$4:J$26="No DD")*(F$4:F$26&gt;F21)*(G$4:G$26=""))+1+SUMPRODUCT((J$4:J$26&lt;&gt;"")*(G$4:G$26="")*(J$4:J$26&lt;&gt;"No DD")),""))</f>
        <v/>
      </c>
      <c r="C21" s="5" t="s">
        <v>108</v>
      </c>
      <c r="D21" s="4" t="s">
        <v>6</v>
      </c>
      <c r="E21" s="4">
        <v>2004</v>
      </c>
      <c r="F21" s="9">
        <f>SUM(L21:V21)+SUM(L21:T21)*0.0000001+SUM(L21)*0.0000000000001</f>
        <v>142.64001426400438</v>
      </c>
      <c r="G21" s="64"/>
      <c r="H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I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J21" s="36" t="str">
        <f>IF(AND(I21="P",H21=""),"No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K21="P","Worlds Team",IF(H21="P","National Team","")))))</f>
        <v/>
      </c>
      <c r="K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L21" s="8">
        <f>IF(COUNT(AQ21,AT21,BR21,BU21,CS21,CV21)&gt;0,LARGE((AQ21,AT21,BR21,BU21,CS21,CV21),1),0)</f>
        <v>43.96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IF(COUNT(AQ21,AT21,BR21,BU21,CS21,CV21)&gt;1,LARGE((AQ21,AT21,BR21,BU21,CS21,CV21),2),0)</f>
        <v>36.6</v>
      </c>
      <c r="O21" s="8" t="str">
        <f>IF(N21="","",IF(OR(N21=CS21,N21=CV21),$CA$1,IF(OR(N21=BR21,N21=BU21),$AZ$1,IF(OR(N21=AQ21,N21=AT21),$Y$1,""))))</f>
        <v>2025 Elite Canada</v>
      </c>
      <c r="P21" s="8">
        <f>IF(COUNT(AQ21,AT21,BR21,BU21,CS21,CV21)&gt;2,MAX(AX21,BY21,CZ21,LARGE((AQ21,AT21,BR21,BU21,CS21,CV21),3)),IF(MAX(AX21,BY21,CZ21)&gt;0,MAX(AX21,BY21,CZ21),0))</f>
        <v>49.88</v>
      </c>
      <c r="Q21" s="8" t="str">
        <f>IF(P21="","",IF(P21=CZ21,$CA$1,IF(P21=BY21,$AZ$1,IF(P21=AX21,$Y$1,IF(OR(P21=CS21,P21=CV21,P21=CZ21),$CA$1,IF(OR(P21=BR21,P21=BU21,P21=BY21),$AZ$1,IF(OR(P21=AQ21,P21=AT21,P21=AX21),$Y$1,"")))))))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2025 3rd Domestic Trial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13.4</v>
      </c>
      <c r="Z21" s="22">
        <v>8.8000000000000007</v>
      </c>
      <c r="AA21" s="22">
        <v>9.9</v>
      </c>
      <c r="AB21" s="22">
        <v>14.26</v>
      </c>
      <c r="AC21" s="22">
        <v>2.4</v>
      </c>
      <c r="AD21" s="22">
        <v>9.6</v>
      </c>
      <c r="AE21" s="22">
        <v>6.4</v>
      </c>
      <c r="AF21" s="22">
        <v>9.6999999999999993</v>
      </c>
      <c r="AG21" s="22">
        <v>10.9</v>
      </c>
      <c r="AH21" s="22">
        <v>0</v>
      </c>
      <c r="AI21" s="22">
        <v>13.8</v>
      </c>
      <c r="AJ21" s="22">
        <v>8.4</v>
      </c>
      <c r="AK21" s="22">
        <v>11.5</v>
      </c>
      <c r="AL21" s="22">
        <v>15.18</v>
      </c>
      <c r="AM21" s="22">
        <v>0.8</v>
      </c>
      <c r="AN21" s="27"/>
      <c r="AO21" s="38">
        <f>IF(AA21&gt;0,AA21,"")</f>
        <v>9.9</v>
      </c>
      <c r="AP21" s="38">
        <f>IF(AB21&gt;0,AB21,"")</f>
        <v>14.26</v>
      </c>
      <c r="AQ21" s="40">
        <f>IF(SUM(Y21:AB21)-AC21&gt;0,SUM(Y21:AB21)-AC21,"")</f>
        <v>43.96</v>
      </c>
      <c r="AR21" s="40">
        <f>IF(AF21&gt;0,AF21,"")</f>
        <v>9.6999999999999993</v>
      </c>
      <c r="AS21" s="40">
        <f>IF(AG21&gt;0,AG21,"")</f>
        <v>10.9</v>
      </c>
      <c r="AT21" s="40">
        <f>IF(SUM(AD21:AG21)-AH21&gt;0,SUM(AD21:AG21)-AH21,"")</f>
        <v>36.6</v>
      </c>
      <c r="AU21" s="40">
        <f>IF(AQ21="","",MAX(AQ21,AT21))</f>
        <v>43.96</v>
      </c>
      <c r="AV21" s="40">
        <f>IF(AK21&gt;0,AK21,"")</f>
        <v>11.5</v>
      </c>
      <c r="AW21" s="40">
        <f>IF(AL21&gt;0,AL21,"")</f>
        <v>15.18</v>
      </c>
      <c r="AX21" s="40">
        <f>IF(SUM(AI21:AL21)-AM21&gt;0,SUM(AI21:AL21)-AM21,"")</f>
        <v>48.080000000000005</v>
      </c>
      <c r="AY21" s="40">
        <f>IF(SUM(AU21,AX21)&gt;0,SUM(AU21,AX21),"")</f>
        <v>92.04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9.5</v>
      </c>
      <c r="CB21" s="22">
        <v>5.9</v>
      </c>
      <c r="CC21" s="22">
        <v>9.6999999999999993</v>
      </c>
      <c r="CD21" s="22">
        <v>11.28</v>
      </c>
      <c r="CE21" s="22">
        <v>0</v>
      </c>
      <c r="CF21" s="22">
        <v>5.7</v>
      </c>
      <c r="CG21" s="22">
        <v>3.5</v>
      </c>
      <c r="CH21" s="22">
        <v>5.9</v>
      </c>
      <c r="CI21" s="22">
        <v>6.42</v>
      </c>
      <c r="CJ21" s="22">
        <v>0</v>
      </c>
      <c r="CK21" s="22">
        <v>13.5</v>
      </c>
      <c r="CL21" s="22">
        <v>8.8000000000000007</v>
      </c>
      <c r="CM21" s="22">
        <v>12.2</v>
      </c>
      <c r="CN21" s="22">
        <v>15.48</v>
      </c>
      <c r="CO21" s="22">
        <v>0.1</v>
      </c>
      <c r="CP21" s="27"/>
      <c r="CQ21" s="38">
        <f>IF(CC21&gt;0,CC21,"")</f>
        <v>9.6999999999999993</v>
      </c>
      <c r="CR21" s="38">
        <f>IF(CD21&gt;0,CD21,"")</f>
        <v>11.28</v>
      </c>
      <c r="CS21" s="40">
        <f>IF(SUM(CA21:CD21)-CE21&gt;0,SUM(CA21:CD21)-CE21,"")</f>
        <v>36.380000000000003</v>
      </c>
      <c r="CT21" s="40">
        <f>IF(CH21&gt;0,CH21,"")</f>
        <v>5.9</v>
      </c>
      <c r="CU21" s="40">
        <f>IF(CI21&gt;0,CI21,"")</f>
        <v>6.42</v>
      </c>
      <c r="CV21" s="40">
        <f>IF(SUM(CF21:CI21)-CJ21&gt;0,SUM(CF21:CI21)-CJ21,"")</f>
        <v>21.52</v>
      </c>
      <c r="CW21" s="40">
        <f>IF(CS21="","",MAX(CS21,CV21))</f>
        <v>36.380000000000003</v>
      </c>
      <c r="CX21" s="40">
        <f>IF(CM21&gt;0,CM21,"")</f>
        <v>12.2</v>
      </c>
      <c r="CY21" s="40">
        <f>IF(CN21&gt;0,CN21,"")</f>
        <v>15.48</v>
      </c>
      <c r="CZ21" s="40">
        <f>IF(SUM(CK21:CN21)-CO21&gt;0,SUM(CK21:CN21)-CO21,"")</f>
        <v>49.88</v>
      </c>
      <c r="DA21" s="40">
        <f>IF(SUM(CW21,CZ21)&gt;0,SUM(CW21,CZ21),"")</f>
        <v>86.26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4.75</v>
      </c>
      <c r="SW21" s="22">
        <f>IF($CP21="P",CB21,(CB21+BA21)/2)</f>
        <v>2.95</v>
      </c>
      <c r="SX21" s="22">
        <f>IF($CP21="P",CC21,(CC21+BB21)/2)</f>
        <v>4.8499999999999996</v>
      </c>
      <c r="SY21" s="22">
        <f>IF($CP21="P",CD21,(CD21+BC21)/2)</f>
        <v>5.64</v>
      </c>
      <c r="SZ21" s="22">
        <f>IF($CP21="P",CE21,(CE21+BD21)/2)</f>
        <v>0</v>
      </c>
      <c r="TA21" s="22">
        <f>IF($CP21="P",CF21,(CF21+BE21)/2)</f>
        <v>2.85</v>
      </c>
      <c r="TB21" s="22">
        <f>IF($CP21="P",CG21,(CG21+BF21)/2)</f>
        <v>1.75</v>
      </c>
      <c r="TC21" s="22">
        <f>IF($CP21="P",CH21,(CH21+BG21)/2)</f>
        <v>2.95</v>
      </c>
      <c r="TD21" s="22">
        <f>IF($CP21="P",CI21,(CI21+BH21)/2)</f>
        <v>3.21</v>
      </c>
      <c r="TE21" s="22">
        <f>IF($CP21="P",CJ21,(CJ21+BI21)/2)</f>
        <v>0</v>
      </c>
      <c r="TF21" s="22">
        <f>IF($CP21="P",CK21,(CK21+BJ21)/2)</f>
        <v>6.75</v>
      </c>
      <c r="TG21" s="22">
        <f>IF($CP21="P",CL21,(CL21+BK21)/2)</f>
        <v>4.4000000000000004</v>
      </c>
      <c r="TH21" s="22">
        <f>IF($CP21="P",CM21,(CM21+BL21)/2)</f>
        <v>6.1</v>
      </c>
      <c r="TI21" s="22">
        <f>IF($CP21="P",CN21,(CN21+BM21)/2)</f>
        <v>7.74</v>
      </c>
      <c r="TJ21" s="22">
        <f>IF($CP21="P",CO21,(CO21+BN21)/2)</f>
        <v>0.05</v>
      </c>
      <c r="TK21" s="27" t="s">
        <v>46</v>
      </c>
      <c r="TL21" s="40">
        <f>IF(SX21&gt;0,SX21,"")</f>
        <v>4.8499999999999996</v>
      </c>
      <c r="TM21" s="40">
        <f>IF(SY21&gt;0,SY21,"")</f>
        <v>5.64</v>
      </c>
      <c r="TN21" s="40">
        <f>IF(SUM(SV21:SY21)-SZ21&gt;0,SUM(SV21:SY21)-SZ21,"")</f>
        <v>18.190000000000001</v>
      </c>
      <c r="TO21" s="40">
        <f>IF(TC21&gt;0,TC21,"")</f>
        <v>2.95</v>
      </c>
      <c r="TP21" s="40">
        <f>IF(TD21&gt;0,TD21,"")</f>
        <v>3.21</v>
      </c>
      <c r="TQ21" s="40">
        <f>IF(SUM(TA21:TD21)-TE21&gt;0,SUM(TA21:TD21)-TE21,"")</f>
        <v>10.76</v>
      </c>
      <c r="TR21" s="40">
        <f>IF(MAX(TN21,TQ21)&gt;0,MAX(TN21,TQ21),"")</f>
        <v>18.190000000000001</v>
      </c>
      <c r="TS21" s="40">
        <f>IF(TH21&gt;0,TH21,"")</f>
        <v>6.1</v>
      </c>
      <c r="TT21" s="40">
        <f>IF(TI21&gt;0,TI21,"")</f>
        <v>7.74</v>
      </c>
      <c r="TU21" s="40">
        <f>IF(SUM(TF21:TI21)-TJ21&gt;0,SUM(TF21:TI21)-TJ21,"")</f>
        <v>24.94</v>
      </c>
      <c r="TV21" s="40">
        <f>IF(SUM(TR21,TU21)&gt;0,SUM(TR21,TU21),"")</f>
        <v>43.13</v>
      </c>
    </row>
    <row r="22" spans="1:542" x14ac:dyDescent="0.2">
      <c r="A22" s="4" t="str" cm="1">
        <f t="array" ref="A22">IF(AND(J22&lt;&gt;"",J22&lt;&gt;"No DD"),SUMPRODUCT((J$4:J$26&lt;&gt;"")*(J$4:J$26&lt;&gt;"No DD")*(F$4:F$26&gt;F22))+1,IF(J22="No DD",SUMPRODUCT((J$4:J$26="No DD")*(F$4:F$26&gt;F22))+1+SUMPRODUCT((J$4:J$26&lt;&gt;"")*(J$4:J$26&lt;&gt;"No DD")),""))</f>
        <v/>
      </c>
      <c r="B22" s="4" t="str" cm="1">
        <f t="array" ref="B22">IF(AND(J22&lt;&gt;"",J22&lt;&gt;"No DD",G22=""),SUMPRODUCT((J$4:J$26&lt;&gt;"")*(J$4:J$26&lt;&gt;"No DD")*(G$4:G$26="")*(F$4:F$26&gt;F22))+1,IF(J22="No DD",SUMPRODUCT((J$4:J$26="No DD")*(F$4:F$26&gt;F22)*(G$4:G$26=""))+1+SUMPRODUCT((J$4:J$26&lt;&gt;"")*(G$4:G$26="")*(J$4:J$26&lt;&gt;"No DD")),""))</f>
        <v/>
      </c>
      <c r="C22" s="5" t="s">
        <v>118</v>
      </c>
      <c r="D22" s="4" t="s">
        <v>117</v>
      </c>
      <c r="E22" s="4">
        <v>2006</v>
      </c>
      <c r="F22" s="9">
        <f>SUM(L22:V22)+SUM(L22:T22)*0.0000001+SUM(L22)*0.0000000000001</f>
        <v>139.64001396400477</v>
      </c>
      <c r="G22" s="64"/>
      <c r="H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I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J22" s="36" t="str">
        <f>IF(AND(I22="P",H22=""),"No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K22="P","Worlds Team",IF(H22="P","National Team","")))))</f>
        <v/>
      </c>
      <c r="K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L22" s="8">
        <f>IF(COUNT(AQ22,AT22,BR22,BU22,CS22,CV22)&gt;0,LARGE((AQ22,AT22,BR22,BU22,CS22,CV22),1),0)</f>
        <v>47.7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IF(COUNT(AQ22,AT22,BR22,BU22,CS22,CV22)&gt;1,LARGE((AQ22,AT22,BR22,BU22,CS22,CV22),2),0)</f>
        <v>42.09</v>
      </c>
      <c r="O22" s="8" t="str">
        <f>IF(N22="","",IF(OR(N22=CS22,N22=CV22),$CA$1,IF(OR(N22=BR22,N22=BU22),$AZ$1,IF(OR(N22=AQ22,N22=AT22),$Y$1,""))))</f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>IF(P22="","",IF(P22=CZ22,$CA$1,IF(P22=BY22,$AZ$1,IF(P22=AX22,$Y$1,IF(OR(P22=CS22,P22=CV22,P22=CZ22),$CA$1,IF(OR(P22=BR22,P22=BU22,P22=BY22),$AZ$1,IF(OR(P22=AQ22,P22=AT22,P22=AX22),$Y$1,"")))))))</f>
        <v>2025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3rd Domestic Trial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9.3000000000000007</v>
      </c>
      <c r="AP22" s="38">
        <f>IF(AB22&gt;0,AB22,"")</f>
        <v>9.1300000000000008</v>
      </c>
      <c r="AQ22" s="40">
        <f>IF(SUM(Y22:AB22)-AC22&gt;0,SUM(Y22:AB22)-AC22,"")</f>
        <v>30.43</v>
      </c>
      <c r="AR22" s="40">
        <f>IF(AF22&gt;0,AF22,"")</f>
        <v>7.8</v>
      </c>
      <c r="AS22" s="40">
        <f>IF(AG22&gt;0,AG22,"")</f>
        <v>9.14</v>
      </c>
      <c r="AT22" s="40">
        <f>IF(SUM(AD22:AG22)-AH22&gt;0,SUM(AD22:AG22)-AH22,"")</f>
        <v>28.34</v>
      </c>
      <c r="AU22" s="40">
        <f>IF(AQ22="","",MAX(AQ22,AT22))</f>
        <v>30.43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>IF(BB22&gt;0,BB22,"")</f>
        <v>3</v>
      </c>
      <c r="BQ22" s="39">
        <f>IF(BC22&gt;0,BC22,"")</f>
        <v>4.47</v>
      </c>
      <c r="BR22" s="11">
        <f>IF(SUM(AZ22:BC22)-BD22&gt;0,SUM(AZ22:BC22)-BD22,"")</f>
        <v>13.370000000000001</v>
      </c>
      <c r="BS22" s="11">
        <f>IF(BG22&gt;0,BG22,"")</f>
        <v>10.199999999999999</v>
      </c>
      <c r="BT22" s="11">
        <f>IF(BH22&gt;0,BH22,"")</f>
        <v>11.55</v>
      </c>
      <c r="BU22" s="11">
        <f>IF(SUM(BE22:BH22)-BI22&gt;0,SUM(BE22:BH22)-BI22,"")</f>
        <v>37.15</v>
      </c>
      <c r="BV22" s="11">
        <f>IF(BR22="","",MAX(BR22,BU22))</f>
        <v>37.15</v>
      </c>
      <c r="BW22" s="11">
        <f>IF(BL22&gt;0,BL22,"")</f>
        <v>2</v>
      </c>
      <c r="BX22" s="11">
        <f>IF(BM22&gt;0,BM22,"")</f>
        <v>1.53</v>
      </c>
      <c r="BY22" s="11">
        <f>IF(SUM(BJ22:BM22)-BN22&gt;0,SUM(BJ22:BM22)-BN22,"")</f>
        <v>5.33</v>
      </c>
      <c r="BZ22" s="11">
        <f>IF(SUM(BV22,BY22)&gt;0,SUM(BV22,BY22),"")</f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>IF(CC22&gt;0,CC22,"")</f>
        <v>12.7</v>
      </c>
      <c r="CR22" s="38">
        <f>IF(CD22&gt;0,CD22,"")</f>
        <v>15.3</v>
      </c>
      <c r="CS22" s="40">
        <f>IF(SUM(CA22:CD22)-CE22&gt;0,SUM(CA22:CD22)-CE22,"")</f>
        <v>47.7</v>
      </c>
      <c r="CT22" s="40">
        <f>IF(CH22&gt;0,CH22,"")</f>
        <v>9.9</v>
      </c>
      <c r="CU22" s="40">
        <f>IF(CI22&gt;0,CI22,"")</f>
        <v>15.29</v>
      </c>
      <c r="CV22" s="40">
        <f>IF(SUM(CF22:CI22)-CJ22&gt;0,SUM(CF22:CI22)-CJ22,"")</f>
        <v>42.09</v>
      </c>
      <c r="CW22" s="40">
        <f>IF(CS22="","",MAX(CS22,CV22))</f>
        <v>47.7</v>
      </c>
      <c r="CX22" s="40">
        <f>IF(CM22&gt;0,CM22,"")</f>
        <v>3</v>
      </c>
      <c r="CY22" s="40">
        <f>IF(CN22&gt;0,CN22,"")</f>
        <v>6.42</v>
      </c>
      <c r="CZ22" s="40">
        <f>IF(SUM(CK22:CN22)-CO22&gt;0,SUM(CK22:CN22)-CO22,"")</f>
        <v>17.22</v>
      </c>
      <c r="DA22" s="40">
        <f>IF(SUM(CW22,CZ22)&gt;0,SUM(CW22,CZ22),"")</f>
        <v>64.92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6.1</v>
      </c>
      <c r="SX22" s="22">
        <f>IF($CP22="P",CC22,(CC22+BB22)/2)</f>
        <v>7.85</v>
      </c>
      <c r="SY22" s="22">
        <f>IF($CP22="P",CD22,(CD22+BC22)/2)</f>
        <v>9.8849999999999998</v>
      </c>
      <c r="SZ22" s="22">
        <f>IF($CP22="P",CE22,(CE22+BD22)/2)</f>
        <v>0</v>
      </c>
      <c r="TA22" s="22">
        <f>IF($CP22="P",CF22,(CF22+BE22)/2)</f>
        <v>9.3000000000000007</v>
      </c>
      <c r="TB22" s="22">
        <f>IF($CP22="P",CG22,(CG22+BF22)/2)</f>
        <v>8.0500000000000007</v>
      </c>
      <c r="TC22" s="22">
        <f>IF($CP22="P",CH22,(CH22+BG22)/2)</f>
        <v>10.050000000000001</v>
      </c>
      <c r="TD22" s="22">
        <f>IF($CP22="P",CI22,(CI22+BH22)/2)</f>
        <v>13.42</v>
      </c>
      <c r="TE22" s="22">
        <f>IF($CP22="P",CJ22,(CJ22+BI22)/2)</f>
        <v>1.2</v>
      </c>
      <c r="TF22" s="22">
        <f>IF($CP22="P",CK22,(CK22+BJ22)/2)</f>
        <v>2.65</v>
      </c>
      <c r="TG22" s="22">
        <f>IF($CP22="P",CL22,(CL22+BK22)/2)</f>
        <v>2.15</v>
      </c>
      <c r="TH22" s="22">
        <f>IF($CP22="P",CM22,(CM22+BL22)/2)</f>
        <v>2.5</v>
      </c>
      <c r="TI22" s="22">
        <f>IF($CP22="P",CN22,(CN22+BM22)/2)</f>
        <v>3.9750000000000001</v>
      </c>
      <c r="TJ22" s="22">
        <f>IF($CP22="P",CO22,(CO22+BN22)/2)</f>
        <v>0</v>
      </c>
      <c r="TK22" s="27" t="s">
        <v>46</v>
      </c>
      <c r="TL22" s="40">
        <f>IF(SX22&gt;0,SX22,"")</f>
        <v>7.85</v>
      </c>
      <c r="TM22" s="40">
        <f>IF(SY22&gt;0,SY22,"")</f>
        <v>9.8849999999999998</v>
      </c>
      <c r="TN22" s="40">
        <f>IF(SUM(SV22:SY22)-SZ22&gt;0,SUM(SV22:SY22)-SZ22,"")</f>
        <v>30.534999999999997</v>
      </c>
      <c r="TO22" s="40">
        <f>IF(TC22&gt;0,TC22,"")</f>
        <v>10.050000000000001</v>
      </c>
      <c r="TP22" s="40">
        <f>IF(TD22&gt;0,TD22,"")</f>
        <v>13.42</v>
      </c>
      <c r="TQ22" s="40">
        <f>IF(SUM(TA22:TD22)-TE22&gt;0,SUM(TA22:TD22)-TE22,"")</f>
        <v>39.619999999999997</v>
      </c>
      <c r="TR22" s="40">
        <f>IF(MAX(TN22,TQ22)&gt;0,MAX(TN22,TQ22),"")</f>
        <v>39.619999999999997</v>
      </c>
      <c r="TS22" s="40">
        <f>IF(TH22&gt;0,TH22,"")</f>
        <v>2.5</v>
      </c>
      <c r="TT22" s="40">
        <f>IF(TI22&gt;0,TI22,"")</f>
        <v>3.9750000000000001</v>
      </c>
      <c r="TU22" s="40">
        <f>IF(SUM(TF22:TI22)-TJ22&gt;0,SUM(TF22:TI22)-TJ22,"")</f>
        <v>11.275</v>
      </c>
      <c r="TV22" s="40">
        <f>IF(SUM(TR22,TU22)&gt;0,SUM(TR22,TU22),"")</f>
        <v>50.894999999999996</v>
      </c>
    </row>
    <row r="23" spans="1:542" x14ac:dyDescent="0.2">
      <c r="A23" s="4" t="str" cm="1">
        <f t="array" ref="A23">IF(AND(J23&lt;&gt;"",J23&lt;&gt;"No DD"),SUMPRODUCT((J$4:J$26&lt;&gt;"")*(J$4:J$26&lt;&gt;"No DD")*(F$4:F$26&gt;F23))+1,IF(J23="No DD",SUMPRODUCT((J$4:J$26="No DD")*(F$4:F$26&gt;F23))+1+SUMPRODUCT((J$4:J$26&lt;&gt;"")*(J$4:J$26&lt;&gt;"No DD")),""))</f>
        <v/>
      </c>
      <c r="B23" s="4" t="str" cm="1">
        <f t="array" ref="B23">IF(AND(J23&lt;&gt;"",J23&lt;&gt;"No DD",G23=""),SUMPRODUCT((J$4:J$26&lt;&gt;"")*(J$4:J$26&lt;&gt;"No DD")*(G$4:G$26="")*(F$4:F$26&gt;F23))+1,IF(J23="No DD",SUMPRODUCT((J$4:J$26="No DD")*(F$4:F$26&gt;F23)*(G$4:G$26=""))+1+SUMPRODUCT((J$4:J$26&lt;&gt;"")*(G$4:G$26="")*(J$4:J$26&lt;&gt;"No DD")),""))</f>
        <v/>
      </c>
      <c r="C23" s="5" t="s">
        <v>132</v>
      </c>
      <c r="D23" s="4" t="s">
        <v>5</v>
      </c>
      <c r="E23" s="4">
        <v>2007</v>
      </c>
      <c r="F23" s="9">
        <f>SUM(L23:V23)+SUM(L23:T23)*0.0000001+SUM(L23)*0.0000000000001</f>
        <v>135.22501352250501</v>
      </c>
      <c r="G23" s="64"/>
      <c r="H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I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J23" s="36" t="str">
        <f>IF(AND(I23="P",H23=""),"No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K23="P","Worlds Team",IF(H23="P","National Team","")))))</f>
        <v/>
      </c>
      <c r="K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L23" s="8">
        <f>IF(COUNT(AQ23,AT23,BR23,BU23,CS23,CV23)&gt;0,LARGE((AQ23,AT23,BR23,BU23,CS23,CV23),1),0)</f>
        <v>49.954999999999998</v>
      </c>
      <c r="M23" s="8" t="str">
        <f>IF(L23="","",IF(OR(L23=CS23,L23=CV23),$CA$1,IF(OR(L23=BR23,L23=BU23),$AZ$1,IF(OR(L23=AQ23,L23=AT23),$Y$1,""))))</f>
        <v>2025 Elite Canada</v>
      </c>
      <c r="N23" s="8">
        <f>IF(COUNT(AQ23,AT23,BR23,BU23,CS23,CV23)&gt;1,LARGE((AQ23,AT23,BR23,BU23,CS23,CV23),2),0)</f>
        <v>48.465000000000003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11.65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>IF(AA23&gt;0,AA23,"")</f>
        <v>11.65</v>
      </c>
      <c r="AP23" s="38">
        <f>IF(AB23&gt;0,AB23,"")</f>
        <v>14.015000000000001</v>
      </c>
      <c r="AQ23" s="40">
        <f>IF(SUM(Y23:AB23)-AC23&gt;0,SUM(Y23:AB23)-AC23,"")</f>
        <v>48.465000000000003</v>
      </c>
      <c r="AR23" s="40">
        <f>IF(AF23&gt;0,AF23,"")</f>
        <v>11.65</v>
      </c>
      <c r="AS23" s="40">
        <f>IF(AG23&gt;0,AG23,"")</f>
        <v>14.555</v>
      </c>
      <c r="AT23" s="40">
        <f>IF(SUM(AD23:AG23)-AH23&gt;0,SUM(AD23:AG23)-AH23,"")</f>
        <v>49.954999999999998</v>
      </c>
      <c r="AU23" s="40">
        <f>IF(AQ23="","",MAX(AQ23,AT23))</f>
        <v>49.954999999999998</v>
      </c>
      <c r="AV23" s="40">
        <f>IF(AK23&gt;0,AK23,"")</f>
        <v>5.7</v>
      </c>
      <c r="AW23" s="40">
        <f>IF(AL23&gt;0,AL23,"")</f>
        <v>7.4550000000000001</v>
      </c>
      <c r="AX23" s="40">
        <f>IF(SUM(AI23:AL23)-AM23&gt;0,SUM(AI23:AL23)-AM23,"")</f>
        <v>25.155000000000001</v>
      </c>
      <c r="AY23" s="40">
        <f>IF(SUM(AU23,AX23)&gt;0,SUM(AU23,AX23),"")</f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DD"),SUMPRODUCT((J$4:J$26&lt;&gt;"")*(J$4:J$26&lt;&gt;"No DD")*(F$4:F$26&gt;F24))+1,IF(J24="No DD",SUMPRODUCT((J$4:J$26="No DD")*(F$4:F$26&gt;F24))+1+SUMPRODUCT((J$4:J$26&lt;&gt;"")*(J$4:J$26&lt;&gt;"No DD")),""))</f>
        <v/>
      </c>
      <c r="B24" s="4" t="str" cm="1">
        <f t="array" ref="B24">IF(AND(J24&lt;&gt;"",J24&lt;&gt;"No DD",G24=""),SUMPRODUCT((J$4:J$26&lt;&gt;"")*(J$4:J$26&lt;&gt;"No DD")*(G$4:G$26="")*(F$4:F$26&gt;F24))+1,IF(J24="No DD",SUMPRODUCT((J$4:J$26="No DD")*(F$4:F$26&gt;F24)*(G$4:G$26=""))+1+SUMPRODUCT((J$4:J$26&lt;&gt;"")*(G$4:G$26="")*(J$4:J$26&lt;&gt;"No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91.250009125004524</v>
      </c>
      <c r="G24" s="64"/>
      <c r="H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I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J24" s="36" t="str">
        <f>IF(AND(I24="P",H24=""),"No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K24="P","Worlds Team",IF(H24="P","National Team","")))))</f>
        <v/>
      </c>
      <c r="K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35.47</v>
      </c>
      <c r="O24" s="8" t="str">
        <f>IF(N24="","",IF(OR(N24=CS24,N24=CV24),$CA$1,IF(OR(N24=BR24,N24=BU24),$AZ$1,IF(OR(N24=AQ24,N24=AT24),$Y$1,""))))</f>
        <v>2025 Elite Canada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IF(P24="","",IF(P24=CZ24,$CA$1,IF(P24=BY24,$AZ$1,IF(P24=AX24,$Y$1,IF(OR(P24=CS24,P24=CV24,P24=CZ24),$CA$1,IF(OR(P24=BR24,P24=BU24,P24=BY24),$AZ$1,IF(OR(P24=AQ24,P24=AT24,P24=AX24),$Y$1,"")))))))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10.65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2025 Elite Canada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8.8000000000000007</v>
      </c>
      <c r="Z24" s="22">
        <v>6.55</v>
      </c>
      <c r="AA24" s="22">
        <v>8.3500000000000014</v>
      </c>
      <c r="AB24" s="22">
        <v>11.77</v>
      </c>
      <c r="AC24" s="22">
        <v>0</v>
      </c>
      <c r="AD24" s="22">
        <v>11.95</v>
      </c>
      <c r="AE24" s="22">
        <v>8.1</v>
      </c>
      <c r="AF24" s="22">
        <v>10.65</v>
      </c>
      <c r="AG24" s="22">
        <v>14.43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7" t="s">
        <v>46</v>
      </c>
      <c r="AO24" s="38">
        <f>IF(AA24&gt;0,AA24,"")</f>
        <v>8.3500000000000014</v>
      </c>
      <c r="AP24" s="38">
        <f>IF(AB24&gt;0,AB24,"")</f>
        <v>11.77</v>
      </c>
      <c r="AQ24" s="40">
        <f>IF(SUM(Y24:AB24)-AC24&gt;0,SUM(Y24:AB24)-AC24,"")</f>
        <v>35.47</v>
      </c>
      <c r="AR24" s="40">
        <f>IF(AF24&gt;0,AF24,"")</f>
        <v>10.65</v>
      </c>
      <c r="AS24" s="40">
        <f>IF(AG24&gt;0,AG24,"")</f>
        <v>14.43</v>
      </c>
      <c r="AT24" s="40">
        <f>IF(SUM(AD24:AG24)-AH24&gt;0,SUM(AD24:AG24)-AH24,"")</f>
        <v>45.129999999999995</v>
      </c>
      <c r="AU24" s="40">
        <f>IF(AQ24="","",MAX(AQ24,AT24))</f>
        <v>45.129999999999995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45.129999999999995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DD"),SUMPRODUCT((J$4:J$26&lt;&gt;"")*(J$4:J$26&lt;&gt;"No DD")*(F$4:F$26&gt;F25))+1,IF(J25="No DD",SUMPRODUCT((J$4:J$26="No DD")*(F$4:F$26&gt;F25))+1+SUMPRODUCT((J$4:J$26&lt;&gt;"")*(J$4:J$26&lt;&gt;"No DD")),""))</f>
        <v/>
      </c>
      <c r="B25" s="4" t="str" cm="1">
        <f t="array" ref="B25">IF(AND(J25&lt;&gt;"",J25&lt;&gt;"No DD",G25=""),SUMPRODUCT((J$4:J$26&lt;&gt;"")*(J$4:J$26&lt;&gt;"No DD")*(G$4:G$26="")*(F$4:F$26&gt;F25))+1,IF(J25="No DD",SUMPRODUCT((J$4:J$26="No DD")*(F$4:F$26&gt;F25)*(G$4:G$26=""))+1+SUMPRODUCT((J$4:J$26&lt;&gt;"")*(G$4:G$26="")*(J$4:J$26&lt;&gt;"No DD")),""))</f>
        <v/>
      </c>
      <c r="C25" s="5" t="s">
        <v>133</v>
      </c>
      <c r="D25" s="4" t="s">
        <v>5</v>
      </c>
      <c r="E25" s="4">
        <v>2007</v>
      </c>
      <c r="F25" s="9">
        <f>SUM(L25:V25)+SUM(L25:T25)*0.0000001+SUM(L25)*0.0000000000001</f>
        <v>71.370007137000528</v>
      </c>
      <c r="G25" s="64"/>
      <c r="H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I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J25" s="36" t="str">
        <f>IF(AND(I25="P",H25=""),"No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K25="P","Worlds Team",IF(H25="P","National Team","")))))</f>
        <v/>
      </c>
      <c r="K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L25" s="8">
        <f>IF(COUNT(AQ25,AT25,BR25,BU25,CS25,CV25)&gt;0,LARGE((AQ25,AT25,BR25,BU25,CS25,CV25),1),0)</f>
        <v>5.3</v>
      </c>
      <c r="M25" s="8" t="str">
        <f>IF(L25="","",IF(OR(L25=CS25,L25=CV25),$CA$1,IF(OR(L25=BR25,L25=BU25),$AZ$1,IF(OR(L25=AQ25,L25=AT25),$Y$1,""))))</f>
        <v>2025 Nationals</v>
      </c>
      <c r="N25" s="8">
        <f>IF(COUNT(AQ25,AT25,BR25,BU25,CS25,CV25)&gt;1,LARGE((AQ25,AT25,BR25,BU25,CS25,CV25),2),0)</f>
        <v>5.21</v>
      </c>
      <c r="O25" s="8" t="str">
        <f>IF(N25="","",IF(OR(N25=CS25,N25=CV25),$CA$1,IF(OR(N25=BR25,N25=BU25),$AZ$1,IF(OR(N25=AQ25,N25=AT25),$Y$1,""))))</f>
        <v>2025 Nationals</v>
      </c>
      <c r="P25" s="8">
        <f>IF(COUNT(AQ25,AT25,BR25,BU25,CS25,CV25)&gt;2,MAX(AX25,BY25,CZ25,LARGE((AQ25,AT25,BR25,BU25,CS25,CV25),3)),IF(MAX(AX25,BY25,CZ25)&gt;0,MAX(AX25,BY25,CZ25),0))</f>
        <v>49.06</v>
      </c>
      <c r="Q25" s="8" t="str">
        <f>IF(P25="","",IF(P25=CZ25,$CA$1,IF(P25=BY25,$AZ$1,IF(P25=AX25,$Y$1,IF(OR(P25=CS25,P25=CV25,P25=CZ25),$CA$1,IF(OR(P25=BR25,P25=BU25,P25=BY25),$AZ$1,IF(OR(P25=AQ25,P25=AT25,P25=AX25),$Y$1,"")))))))</f>
        <v>2025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2025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1.5</v>
      </c>
      <c r="BD25" s="26">
        <v>0</v>
      </c>
      <c r="BE25" s="26">
        <v>1.4</v>
      </c>
      <c r="BF25" s="26">
        <v>0.8</v>
      </c>
      <c r="BG25" s="26">
        <v>1.5</v>
      </c>
      <c r="BH25" s="26">
        <v>1.51</v>
      </c>
      <c r="BI25" s="26">
        <v>0</v>
      </c>
      <c r="BJ25" s="26">
        <v>14.4</v>
      </c>
      <c r="BK25" s="26">
        <v>9</v>
      </c>
      <c r="BL25" s="26">
        <v>11.8</v>
      </c>
      <c r="BM25" s="26">
        <v>14.36</v>
      </c>
      <c r="BN25" s="26">
        <v>0.5</v>
      </c>
      <c r="BO25" s="28"/>
      <c r="BP25" s="39">
        <f>IF(BB25&gt;0,BB25,"")</f>
        <v>1.5</v>
      </c>
      <c r="BQ25" s="39">
        <f>IF(BC25&gt;0,BC25,"")</f>
        <v>1.5</v>
      </c>
      <c r="BR25" s="11">
        <f>IF(SUM(AZ25:BC25)-BD25&gt;0,SUM(AZ25:BC25)-BD25,"")</f>
        <v>5.3</v>
      </c>
      <c r="BS25" s="11">
        <f>IF(BG25&gt;0,BG25,"")</f>
        <v>1.5</v>
      </c>
      <c r="BT25" s="11">
        <f>IF(BH25&gt;0,BH25,"")</f>
        <v>1.51</v>
      </c>
      <c r="BU25" s="11">
        <f>IF(SUM(BE25:BH25)-BI25&gt;0,SUM(BE25:BH25)-BI25,"")</f>
        <v>5.21</v>
      </c>
      <c r="BV25" s="11">
        <f>IF(BR25="","",MAX(BR25,BU25))</f>
        <v>5.3</v>
      </c>
      <c r="BW25" s="11">
        <f>IF(BL25&gt;0,BL25,"")</f>
        <v>11.8</v>
      </c>
      <c r="BX25" s="11">
        <f>IF(BM25&gt;0,BM25,"")</f>
        <v>14.36</v>
      </c>
      <c r="BY25" s="11">
        <f>IF(SUM(BJ25:BM25)-BN25&gt;0,SUM(BJ25:BM25)-BN25,"")</f>
        <v>49.06</v>
      </c>
      <c r="BZ25" s="11">
        <f>IF(SUM(BV25,BY25)&gt;0,SUM(BV25,BY25),"")</f>
        <v>54.36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0.75</v>
      </c>
      <c r="SW25" s="22">
        <f>IF($CP25="P",CB25,(CB25+BA25)/2)</f>
        <v>0.4</v>
      </c>
      <c r="SX25" s="22">
        <f>IF($CP25="P",CC25,(CC25+BB25)/2)</f>
        <v>0.75</v>
      </c>
      <c r="SY25" s="22">
        <f>IF($CP25="P",CD25,(CD25+BC25)/2)</f>
        <v>0.75</v>
      </c>
      <c r="SZ25" s="22">
        <f>IF($CP25="P",CE25,(CE25+BD25)/2)</f>
        <v>0</v>
      </c>
      <c r="TA25" s="22">
        <f>IF($CP25="P",CF25,(CF25+BE25)/2)</f>
        <v>0.7</v>
      </c>
      <c r="TB25" s="22">
        <f>IF($CP25="P",CG25,(CG25+BF25)/2)</f>
        <v>0.4</v>
      </c>
      <c r="TC25" s="22">
        <f>IF($CP25="P",CH25,(CH25+BG25)/2)</f>
        <v>0.75</v>
      </c>
      <c r="TD25" s="22">
        <f>IF($CP25="P",CI25,(CI25+BH25)/2)</f>
        <v>0.755</v>
      </c>
      <c r="TE25" s="22">
        <f>IF($CP25="P",CJ25,(CJ25+BI25)/2)</f>
        <v>0</v>
      </c>
      <c r="TF25" s="22">
        <f>IF($CP25="P",CK25,(CK25+BJ25)/2)</f>
        <v>7.2</v>
      </c>
      <c r="TG25" s="22">
        <f>IF($CP25="P",CL25,(CL25+BK25)/2)</f>
        <v>4.5</v>
      </c>
      <c r="TH25" s="22">
        <f>IF($CP25="P",CM25,(CM25+BL25)/2)</f>
        <v>5.9</v>
      </c>
      <c r="TI25" s="22">
        <f>IF($CP25="P",CN25,(CN25+BM25)/2)</f>
        <v>7.18</v>
      </c>
      <c r="TJ25" s="22">
        <f>IF($CP25="P",CO25,(CO25+BN25)/2)</f>
        <v>0.25</v>
      </c>
      <c r="TK25" s="27" t="s">
        <v>46</v>
      </c>
      <c r="TL25" s="40">
        <f>IF(SX25&gt;0,SX25,"")</f>
        <v>0.75</v>
      </c>
      <c r="TM25" s="40">
        <f>IF(SY25&gt;0,SY25,"")</f>
        <v>0.75</v>
      </c>
      <c r="TN25" s="40">
        <f>IF(SUM(SV25:SY25)-SZ25&gt;0,SUM(SV25:SY25)-SZ25,"")</f>
        <v>2.65</v>
      </c>
      <c r="TO25" s="40">
        <f>IF(TC25&gt;0,TC25,"")</f>
        <v>0.75</v>
      </c>
      <c r="TP25" s="40">
        <f>IF(TD25&gt;0,TD25,"")</f>
        <v>0.755</v>
      </c>
      <c r="TQ25" s="40">
        <f>IF(SUM(TA25:TD25)-TE25&gt;0,SUM(TA25:TD25)-TE25,"")</f>
        <v>2.605</v>
      </c>
      <c r="TR25" s="40">
        <f>IF(MAX(TN25,TQ25)&gt;0,MAX(TN25,TQ25),"")</f>
        <v>2.65</v>
      </c>
      <c r="TS25" s="40">
        <f>IF(TH25&gt;0,TH25,"")</f>
        <v>5.9</v>
      </c>
      <c r="TT25" s="40">
        <f>IF(TI25&gt;0,TI25,"")</f>
        <v>7.18</v>
      </c>
      <c r="TU25" s="40">
        <f>IF(SUM(TF25:TI25)-TJ25&gt;0,SUM(TF25:TI25)-TJ25,"")</f>
        <v>24.53</v>
      </c>
      <c r="TV25" s="40">
        <f>IF(SUM(TR25,TU25)&gt;0,SUM(TR25,TU25),"")</f>
        <v>27.18</v>
      </c>
    </row>
    <row r="26" spans="1:542" x14ac:dyDescent="0.2">
      <c r="C26" s="5"/>
      <c r="E26" s="1"/>
    </row>
    <row r="27" spans="1:542" x14ac:dyDescent="0.2">
      <c r="I27" s="36"/>
      <c r="K27" s="36"/>
    </row>
    <row r="28" spans="1:542" x14ac:dyDescent="0.2">
      <c r="C28" s="23" t="s">
        <v>44</v>
      </c>
      <c r="D28" s="5"/>
      <c r="I28" s="3"/>
      <c r="AR28" s="41"/>
      <c r="AS28" s="41"/>
      <c r="AT28" s="41"/>
      <c r="AV28" s="32"/>
      <c r="AW28" s="32"/>
      <c r="AY28" s="53">
        <v>14.5</v>
      </c>
      <c r="BS28" s="41"/>
      <c r="BT28" s="41"/>
      <c r="BU28" s="41"/>
      <c r="BW28" s="32"/>
      <c r="BX28" s="32"/>
      <c r="BZ28" s="53">
        <v>14.5</v>
      </c>
      <c r="CT28" s="41"/>
      <c r="CU28" s="41"/>
      <c r="CV28" s="41"/>
      <c r="CX28" s="32"/>
      <c r="CY28" s="32"/>
      <c r="DA28" s="53">
        <v>14.5</v>
      </c>
      <c r="DX28" s="5"/>
      <c r="DY28" s="5"/>
      <c r="EH28" s="2"/>
      <c r="EI28" s="2"/>
      <c r="EK28" s="53">
        <v>14.5</v>
      </c>
      <c r="FF28" s="5"/>
      <c r="FG28" s="5"/>
      <c r="FP28" s="2"/>
      <c r="FQ28" s="2"/>
      <c r="FS28" s="53">
        <v>14.5</v>
      </c>
      <c r="GN28" s="5"/>
      <c r="GO28" s="5"/>
      <c r="GX28" s="2"/>
      <c r="GY28" s="2"/>
      <c r="HA28" s="53">
        <v>14.5</v>
      </c>
      <c r="HV28" s="5"/>
      <c r="HW28" s="5"/>
      <c r="IF28" s="2"/>
      <c r="IG28" s="2"/>
      <c r="II28" s="53">
        <v>14.5</v>
      </c>
      <c r="JD28" s="5"/>
      <c r="JE28" s="5"/>
      <c r="JN28" s="2"/>
      <c r="JO28" s="2"/>
      <c r="JQ28" s="53">
        <v>14.5</v>
      </c>
      <c r="KL28" s="5"/>
      <c r="KM28" s="5"/>
      <c r="KV28" s="2"/>
      <c r="KW28" s="2"/>
      <c r="KY28" s="53">
        <v>14.5</v>
      </c>
      <c r="LT28" s="5"/>
      <c r="LU28" s="5"/>
      <c r="MD28" s="2"/>
      <c r="ME28" s="2"/>
      <c r="MG28" s="53">
        <v>14.5</v>
      </c>
      <c r="NB28" s="5"/>
      <c r="NC28" s="5"/>
      <c r="NL28" s="2"/>
      <c r="NM28" s="2"/>
      <c r="NO28" s="53">
        <v>14.5</v>
      </c>
      <c r="OJ28" s="5"/>
      <c r="OK28" s="5"/>
      <c r="OT28" s="2"/>
      <c r="OU28" s="2"/>
      <c r="OW28" s="53">
        <v>14.5</v>
      </c>
      <c r="PR28" s="5"/>
      <c r="PS28" s="5"/>
      <c r="QB28" s="2"/>
      <c r="QC28" s="2"/>
      <c r="QE28" s="53">
        <v>14.5</v>
      </c>
      <c r="QZ28" s="5"/>
      <c r="RA28" s="5"/>
      <c r="RJ28" s="2"/>
      <c r="RK28" s="2"/>
      <c r="RM28" s="53">
        <v>14.5</v>
      </c>
      <c r="SH28" s="5"/>
      <c r="SI28" s="5"/>
      <c r="SR28" s="2"/>
      <c r="SS28" s="2"/>
      <c r="SU28" s="53">
        <v>14.5</v>
      </c>
    </row>
    <row r="29" spans="1:542" hidden="1" x14ac:dyDescent="0.2">
      <c r="C29" s="30" t="s">
        <v>43</v>
      </c>
      <c r="D29" s="5"/>
      <c r="X29" s="2"/>
      <c r="AR29" s="41"/>
      <c r="AS29" s="41"/>
      <c r="AT29" s="41"/>
      <c r="AV29" s="32"/>
      <c r="AW29" s="32"/>
      <c r="AY29" s="54">
        <v>1000</v>
      </c>
      <c r="BS29" s="41"/>
      <c r="BT29" s="41"/>
      <c r="BU29" s="41"/>
      <c r="BW29" s="32"/>
      <c r="BX29" s="32"/>
      <c r="BZ29" s="54">
        <v>1000</v>
      </c>
      <c r="CT29" s="41"/>
      <c r="CU29" s="41"/>
      <c r="CV29" s="41"/>
      <c r="CX29" s="32"/>
      <c r="CY29" s="32"/>
      <c r="DA29" s="54">
        <v>1000</v>
      </c>
      <c r="DX29" s="5"/>
      <c r="DY29" s="5"/>
      <c r="EH29" s="2"/>
      <c r="EI29" s="2"/>
      <c r="EK29" s="54">
        <v>1000</v>
      </c>
      <c r="FF29" s="5"/>
      <c r="FG29" s="5"/>
      <c r="FP29" s="2"/>
      <c r="FQ29" s="2"/>
      <c r="FS29" s="54">
        <v>1000</v>
      </c>
      <c r="GN29" s="5"/>
      <c r="GO29" s="5"/>
      <c r="GX29" s="2"/>
      <c r="GY29" s="2"/>
      <c r="HA29" s="54">
        <v>1000</v>
      </c>
      <c r="HV29" s="5"/>
      <c r="HW29" s="5"/>
      <c r="IF29" s="2"/>
      <c r="IG29" s="2"/>
      <c r="II29" s="54">
        <v>1000</v>
      </c>
      <c r="JD29" s="5"/>
      <c r="JE29" s="5"/>
      <c r="JN29" s="2"/>
      <c r="JO29" s="2"/>
      <c r="JQ29" s="54">
        <v>1000</v>
      </c>
      <c r="KL29" s="5"/>
      <c r="KM29" s="5"/>
      <c r="KV29" s="2"/>
      <c r="KW29" s="2"/>
      <c r="KY29" s="54">
        <v>1000</v>
      </c>
      <c r="LT29" s="5"/>
      <c r="LU29" s="5"/>
      <c r="MD29" s="2"/>
      <c r="ME29" s="2"/>
      <c r="MG29" s="54">
        <v>1000</v>
      </c>
      <c r="NB29" s="5"/>
      <c r="NC29" s="5"/>
      <c r="NL29" s="2"/>
      <c r="NM29" s="2"/>
      <c r="NO29" s="54">
        <v>1000</v>
      </c>
      <c r="OJ29" s="5"/>
      <c r="OK29" s="5"/>
      <c r="OT29" s="2"/>
      <c r="OU29" s="2"/>
      <c r="OW29" s="54">
        <v>1000</v>
      </c>
      <c r="PR29" s="5"/>
      <c r="PS29" s="5"/>
      <c r="QB29" s="2"/>
      <c r="QC29" s="2"/>
      <c r="QE29" s="54">
        <v>1000</v>
      </c>
      <c r="QZ29" s="5"/>
      <c r="RA29" s="5"/>
      <c r="RJ29" s="2"/>
      <c r="RK29" s="2"/>
      <c r="RM29" s="54">
        <v>1000</v>
      </c>
      <c r="SH29" s="5"/>
      <c r="SI29" s="5"/>
      <c r="SR29" s="2"/>
      <c r="SS29" s="2"/>
      <c r="SU29" s="54">
        <v>1000</v>
      </c>
    </row>
    <row r="30" spans="1:542" hidden="1" x14ac:dyDescent="0.2">
      <c r="A30" s="5"/>
      <c r="B30" s="5"/>
      <c r="C30" s="31" t="s">
        <v>55</v>
      </c>
      <c r="D30" s="5"/>
      <c r="F30" s="2"/>
      <c r="G30" s="64"/>
      <c r="AR30" s="41"/>
      <c r="AS30" s="41"/>
      <c r="AT30" s="41"/>
      <c r="AU30" s="32"/>
      <c r="AV30" s="32"/>
      <c r="AW30" s="32"/>
      <c r="AX30" s="32"/>
      <c r="AY30" s="55">
        <v>1000</v>
      </c>
      <c r="BS30" s="41"/>
      <c r="BT30" s="41"/>
      <c r="BU30" s="41"/>
      <c r="BW30" s="32"/>
      <c r="BX30" s="32"/>
      <c r="BZ30" s="55">
        <v>1000</v>
      </c>
      <c r="CT30" s="41"/>
      <c r="CU30" s="41"/>
      <c r="CV30" s="41"/>
      <c r="CW30" s="32"/>
      <c r="CX30" s="32"/>
      <c r="CY30" s="32"/>
      <c r="CZ30" s="32"/>
      <c r="DA30" s="55">
        <v>1000</v>
      </c>
      <c r="DX30" s="5"/>
      <c r="DY30" s="5"/>
      <c r="EH30" s="2"/>
      <c r="EI30" s="2"/>
      <c r="EK30" s="55">
        <v>1000</v>
      </c>
      <c r="FF30" s="5"/>
      <c r="FG30" s="5"/>
      <c r="FP30" s="2"/>
      <c r="FQ30" s="2"/>
      <c r="FS30" s="55">
        <v>1000</v>
      </c>
      <c r="GN30" s="5"/>
      <c r="GO30" s="5"/>
      <c r="GX30" s="2"/>
      <c r="GY30" s="2"/>
      <c r="HA30" s="55">
        <v>1000</v>
      </c>
      <c r="HV30" s="5"/>
      <c r="HW30" s="5"/>
      <c r="IF30" s="2"/>
      <c r="IG30" s="2"/>
      <c r="II30" s="55">
        <v>1000</v>
      </c>
      <c r="JD30" s="5"/>
      <c r="JE30" s="5"/>
      <c r="JN30" s="2"/>
      <c r="JO30" s="2"/>
      <c r="JQ30" s="55">
        <v>1000</v>
      </c>
      <c r="KL30" s="5"/>
      <c r="KM30" s="5"/>
      <c r="KV30" s="2"/>
      <c r="KW30" s="2"/>
      <c r="KY30" s="55">
        <v>1000</v>
      </c>
      <c r="LT30" s="5"/>
      <c r="LU30" s="5"/>
      <c r="MD30" s="2"/>
      <c r="ME30" s="2"/>
      <c r="MG30" s="55">
        <v>1000</v>
      </c>
      <c r="NB30" s="5"/>
      <c r="NC30" s="5"/>
      <c r="NL30" s="2"/>
      <c r="NM30" s="2"/>
      <c r="NO30" s="55">
        <v>1000</v>
      </c>
      <c r="OJ30" s="5"/>
      <c r="OK30" s="5"/>
      <c r="OT30" s="2"/>
      <c r="OU30" s="2"/>
      <c r="OW30" s="55">
        <v>1000</v>
      </c>
      <c r="PR30" s="5"/>
      <c r="PS30" s="5"/>
      <c r="QB30" s="2"/>
      <c r="QC30" s="2"/>
      <c r="QE30" s="55">
        <v>1000</v>
      </c>
      <c r="QZ30" s="5"/>
      <c r="RA30" s="5"/>
      <c r="RJ30" s="2"/>
      <c r="RK30" s="2"/>
      <c r="RM30" s="55">
        <v>1000</v>
      </c>
      <c r="SH30" s="5"/>
      <c r="SI30" s="5"/>
      <c r="SR30" s="2"/>
      <c r="SS30" s="2"/>
      <c r="SU30" s="55">
        <v>1000</v>
      </c>
    </row>
    <row r="31" spans="1:542" hidden="1" x14ac:dyDescent="0.2">
      <c r="A31" s="5"/>
      <c r="B31" s="5"/>
      <c r="C31" s="35" t="s">
        <v>60</v>
      </c>
      <c r="D31" s="5"/>
      <c r="F31" s="2"/>
      <c r="G31" s="64"/>
      <c r="AR31" s="41"/>
      <c r="AS31" s="41"/>
      <c r="AT31" s="41"/>
      <c r="AU31" s="32"/>
      <c r="AV31" s="32"/>
      <c r="AW31" s="32"/>
      <c r="AX31" s="32"/>
      <c r="AY31" s="56">
        <v>1000</v>
      </c>
      <c r="BS31" s="41"/>
      <c r="BT31" s="41"/>
      <c r="BU31" s="41"/>
      <c r="BW31" s="32"/>
      <c r="BX31" s="32"/>
      <c r="BZ31" s="56">
        <v>1000</v>
      </c>
      <c r="CT31" s="41"/>
      <c r="CU31" s="41"/>
      <c r="CV31" s="41"/>
      <c r="CW31" s="32"/>
      <c r="CX31" s="32"/>
      <c r="CY31" s="32"/>
      <c r="CZ31" s="32"/>
      <c r="DA31" s="56">
        <v>1000</v>
      </c>
      <c r="DX31" s="5"/>
      <c r="DY31" s="5"/>
      <c r="EH31" s="2"/>
      <c r="EI31" s="2"/>
      <c r="EK31" s="56">
        <v>1000</v>
      </c>
      <c r="FF31" s="5"/>
      <c r="FG31" s="5"/>
      <c r="FP31" s="2"/>
      <c r="FQ31" s="2"/>
      <c r="FS31" s="56">
        <v>1000</v>
      </c>
      <c r="GN31" s="5"/>
      <c r="GO31" s="5"/>
      <c r="GX31" s="2"/>
      <c r="GY31" s="2"/>
      <c r="HA31" s="56">
        <v>1000</v>
      </c>
      <c r="HV31" s="5"/>
      <c r="HW31" s="5"/>
      <c r="IF31" s="2"/>
      <c r="IG31" s="2"/>
      <c r="II31" s="56">
        <v>1000</v>
      </c>
      <c r="JD31" s="5"/>
      <c r="JE31" s="5"/>
      <c r="JN31" s="2"/>
      <c r="JO31" s="2"/>
      <c r="JQ31" s="56">
        <v>1000</v>
      </c>
      <c r="KL31" s="5"/>
      <c r="KM31" s="5"/>
      <c r="KV31" s="2"/>
      <c r="KW31" s="2"/>
      <c r="KY31" s="56">
        <v>1000</v>
      </c>
      <c r="LT31" s="5"/>
      <c r="LU31" s="5"/>
      <c r="MD31" s="2"/>
      <c r="ME31" s="2"/>
      <c r="MG31" s="56">
        <v>1000</v>
      </c>
      <c r="NB31" s="5"/>
      <c r="NC31" s="5"/>
      <c r="NL31" s="2"/>
      <c r="NM31" s="2"/>
      <c r="NO31" s="56">
        <v>1000</v>
      </c>
      <c r="OJ31" s="5"/>
      <c r="OK31" s="5"/>
      <c r="OT31" s="2"/>
      <c r="OU31" s="2"/>
      <c r="OW31" s="56">
        <v>1000</v>
      </c>
      <c r="PR31" s="5"/>
      <c r="PS31" s="5"/>
      <c r="QB31" s="2"/>
      <c r="QC31" s="2"/>
      <c r="QE31" s="56">
        <v>1000</v>
      </c>
      <c r="QZ31" s="5"/>
      <c r="RA31" s="5"/>
      <c r="RJ31" s="2"/>
      <c r="RK31" s="2"/>
      <c r="RM31" s="56">
        <v>1000</v>
      </c>
      <c r="SH31" s="5"/>
      <c r="SI31" s="5"/>
      <c r="SR31" s="2"/>
      <c r="SS31" s="2"/>
      <c r="SU31" s="56">
        <v>1000</v>
      </c>
    </row>
    <row r="32" spans="1:542" x14ac:dyDescent="0.2">
      <c r="A32" s="5"/>
      <c r="B32" s="5"/>
      <c r="C32" s="34" t="s">
        <v>41</v>
      </c>
      <c r="D32" s="5"/>
      <c r="AR32" s="41"/>
      <c r="AS32" s="41"/>
      <c r="AT32" s="41"/>
      <c r="AU32" s="32"/>
      <c r="AV32" s="32"/>
      <c r="AW32" s="32"/>
      <c r="AX32" s="32"/>
      <c r="AY32" s="57">
        <v>54</v>
      </c>
      <c r="BS32" s="41"/>
      <c r="BT32" s="41"/>
      <c r="BU32" s="41"/>
      <c r="BW32" s="32"/>
      <c r="BX32" s="32"/>
      <c r="BZ32" s="57">
        <v>54</v>
      </c>
      <c r="CT32" s="41"/>
      <c r="CU32" s="41"/>
      <c r="CV32" s="41"/>
      <c r="CW32" s="32"/>
      <c r="CX32" s="32"/>
      <c r="CY32" s="32"/>
      <c r="CZ32" s="32"/>
      <c r="DA32" s="57">
        <v>54</v>
      </c>
      <c r="DX32" s="5"/>
      <c r="DY32" s="5"/>
      <c r="EH32" s="2"/>
      <c r="EI32" s="2"/>
      <c r="EK32" s="57">
        <v>54</v>
      </c>
      <c r="FF32" s="5"/>
      <c r="FG32" s="5"/>
      <c r="FP32" s="2"/>
      <c r="FQ32" s="2"/>
      <c r="FS32" s="57">
        <v>54</v>
      </c>
      <c r="GN32" s="5"/>
      <c r="GO32" s="5"/>
      <c r="GX32" s="2"/>
      <c r="GY32" s="2"/>
      <c r="HA32" s="57">
        <v>54</v>
      </c>
      <c r="HV32" s="5"/>
      <c r="HW32" s="5"/>
      <c r="IF32" s="2"/>
      <c r="IG32" s="2"/>
      <c r="II32" s="57">
        <v>54</v>
      </c>
      <c r="JD32" s="5"/>
      <c r="JE32" s="5"/>
      <c r="JN32" s="2"/>
      <c r="JO32" s="2"/>
      <c r="JQ32" s="57">
        <v>54</v>
      </c>
      <c r="KL32" s="5"/>
      <c r="KM32" s="5"/>
      <c r="KV32" s="2"/>
      <c r="KW32" s="2"/>
      <c r="KY32" s="57">
        <v>54</v>
      </c>
      <c r="LT32" s="5"/>
      <c r="LU32" s="5"/>
      <c r="MD32" s="2"/>
      <c r="ME32" s="2"/>
      <c r="MG32" s="57">
        <v>54</v>
      </c>
      <c r="NB32" s="5"/>
      <c r="NC32" s="5"/>
      <c r="NL32" s="2"/>
      <c r="NM32" s="2"/>
      <c r="NO32" s="57">
        <v>54</v>
      </c>
      <c r="OJ32" s="5"/>
      <c r="OK32" s="5"/>
      <c r="OT32" s="2"/>
      <c r="OU32" s="2"/>
      <c r="OW32" s="57">
        <v>54</v>
      </c>
      <c r="PR32" s="5"/>
      <c r="PS32" s="5"/>
      <c r="QB32" s="2"/>
      <c r="QC32" s="2"/>
      <c r="QE32" s="57">
        <v>54</v>
      </c>
      <c r="QZ32" s="5"/>
      <c r="RA32" s="5"/>
      <c r="RJ32" s="2"/>
      <c r="RK32" s="2"/>
      <c r="RM32" s="57">
        <v>54</v>
      </c>
      <c r="SH32" s="5"/>
      <c r="SI32" s="5"/>
      <c r="SR32" s="2"/>
      <c r="SS32" s="2"/>
      <c r="SU32" s="57">
        <v>54</v>
      </c>
    </row>
    <row r="33" spans="1:515" hidden="1" x14ac:dyDescent="0.2">
      <c r="A33" s="5"/>
      <c r="B33" s="5"/>
      <c r="C33" s="24" t="s">
        <v>42</v>
      </c>
      <c r="D33" s="5"/>
      <c r="AR33" s="41"/>
      <c r="AS33" s="41"/>
      <c r="AT33" s="41"/>
      <c r="AU33" s="32"/>
      <c r="AV33" s="32"/>
      <c r="AW33" s="32"/>
      <c r="AX33" s="32"/>
      <c r="AY33" s="58">
        <v>1000</v>
      </c>
      <c r="BS33" s="41"/>
      <c r="BT33" s="41"/>
      <c r="BU33" s="41"/>
      <c r="BW33" s="32"/>
      <c r="BX33" s="32"/>
      <c r="BZ33" s="58">
        <v>1000</v>
      </c>
      <c r="CT33" s="41"/>
      <c r="CU33" s="41"/>
      <c r="CV33" s="41"/>
      <c r="CW33" s="32"/>
      <c r="CX33" s="32"/>
      <c r="CY33" s="32"/>
      <c r="CZ33" s="32"/>
      <c r="DA33" s="58">
        <v>1000</v>
      </c>
      <c r="DX33" s="5"/>
      <c r="DY33" s="5"/>
      <c r="EH33" s="2"/>
      <c r="EI33" s="2"/>
      <c r="EK33" s="58">
        <v>1000</v>
      </c>
      <c r="FF33" s="5"/>
      <c r="FG33" s="5"/>
      <c r="FP33" s="2"/>
      <c r="FQ33" s="2"/>
      <c r="FS33" s="58">
        <v>1000</v>
      </c>
      <c r="GN33" s="5"/>
      <c r="GO33" s="5"/>
      <c r="GX33" s="2"/>
      <c r="GY33" s="2"/>
      <c r="HA33" s="58">
        <v>1000</v>
      </c>
      <c r="HV33" s="5"/>
      <c r="HW33" s="5"/>
      <c r="IF33" s="2"/>
      <c r="IG33" s="2"/>
      <c r="II33" s="58">
        <v>1000</v>
      </c>
      <c r="JD33" s="5"/>
      <c r="JE33" s="5"/>
      <c r="JN33" s="2"/>
      <c r="JO33" s="2"/>
      <c r="JQ33" s="58">
        <v>1000</v>
      </c>
      <c r="KL33" s="5"/>
      <c r="KM33" s="5"/>
      <c r="KV33" s="2"/>
      <c r="KW33" s="2"/>
      <c r="KY33" s="58">
        <v>1000</v>
      </c>
      <c r="LT33" s="5"/>
      <c r="LU33" s="5"/>
      <c r="MD33" s="2"/>
      <c r="ME33" s="2"/>
      <c r="MG33" s="58">
        <v>1000</v>
      </c>
      <c r="NB33" s="5"/>
      <c r="NC33" s="5"/>
      <c r="NL33" s="2"/>
      <c r="NM33" s="2"/>
      <c r="NO33" s="58">
        <v>1000</v>
      </c>
      <c r="OJ33" s="5"/>
      <c r="OK33" s="5"/>
      <c r="OT33" s="2"/>
      <c r="OU33" s="2"/>
      <c r="OW33" s="58">
        <v>1000</v>
      </c>
      <c r="PR33" s="5"/>
      <c r="PS33" s="5"/>
      <c r="QB33" s="2"/>
      <c r="QC33" s="2"/>
      <c r="QE33" s="58">
        <v>1000</v>
      </c>
      <c r="QZ33" s="5"/>
      <c r="RA33" s="5"/>
      <c r="RJ33" s="2"/>
      <c r="RK33" s="2"/>
      <c r="RM33" s="58">
        <v>1000</v>
      </c>
      <c r="SH33" s="5"/>
      <c r="SI33" s="5"/>
      <c r="SR33" s="2"/>
      <c r="SS33" s="2"/>
      <c r="SU33" s="58">
        <v>1000</v>
      </c>
    </row>
    <row r="34" spans="1:515" hidden="1" x14ac:dyDescent="0.2">
      <c r="A34" s="5"/>
      <c r="B34" s="5"/>
      <c r="C34" s="33" t="s">
        <v>54</v>
      </c>
      <c r="D34" s="5"/>
      <c r="AR34" s="41"/>
      <c r="AS34" s="41"/>
      <c r="AT34" s="41"/>
      <c r="AU34" s="32"/>
      <c r="AV34" s="32"/>
      <c r="AW34" s="32"/>
      <c r="AX34" s="32"/>
      <c r="AY34" s="59">
        <v>1000</v>
      </c>
      <c r="BS34" s="41"/>
      <c r="BT34" s="41"/>
      <c r="BU34" s="41"/>
      <c r="BW34" s="32"/>
      <c r="BX34" s="32"/>
      <c r="BZ34" s="59">
        <v>1000</v>
      </c>
      <c r="CT34" s="41"/>
      <c r="CU34" s="41"/>
      <c r="CV34" s="41"/>
      <c r="CW34" s="32"/>
      <c r="CX34" s="32"/>
      <c r="CY34" s="32"/>
      <c r="CZ34" s="32"/>
      <c r="DA34" s="59">
        <v>1000</v>
      </c>
      <c r="DX34" s="5"/>
      <c r="DY34" s="5"/>
      <c r="EH34" s="2"/>
      <c r="EI34" s="2"/>
      <c r="EJ34" s="37"/>
      <c r="EK34" s="59">
        <v>1000</v>
      </c>
      <c r="FF34" s="5"/>
      <c r="FG34" s="5"/>
      <c r="FP34" s="2"/>
      <c r="FQ34" s="2"/>
      <c r="FR34" s="37"/>
      <c r="FS34" s="59">
        <v>1000</v>
      </c>
      <c r="GN34" s="5"/>
      <c r="GO34" s="5"/>
      <c r="GX34" s="2"/>
      <c r="GY34" s="2"/>
      <c r="GZ34" s="37"/>
      <c r="HA34" s="59">
        <v>1000</v>
      </c>
      <c r="HV34" s="5"/>
      <c r="HW34" s="5"/>
      <c r="IF34" s="2"/>
      <c r="IG34" s="2"/>
      <c r="IH34" s="37"/>
      <c r="II34" s="59">
        <v>1000</v>
      </c>
      <c r="JD34" s="5"/>
      <c r="JE34" s="5"/>
      <c r="JN34" s="2"/>
      <c r="JO34" s="2"/>
      <c r="JP34" s="37"/>
      <c r="JQ34" s="59">
        <v>1000</v>
      </c>
      <c r="KL34" s="5"/>
      <c r="KM34" s="5"/>
      <c r="KV34" s="2"/>
      <c r="KW34" s="2"/>
      <c r="KX34" s="37"/>
      <c r="KY34" s="59">
        <v>1000</v>
      </c>
      <c r="LT34" s="5"/>
      <c r="LU34" s="5"/>
      <c r="MD34" s="2"/>
      <c r="ME34" s="2"/>
      <c r="MF34" s="37"/>
      <c r="MG34" s="59">
        <v>1000</v>
      </c>
      <c r="NB34" s="5"/>
      <c r="NC34" s="5"/>
      <c r="NL34" s="2"/>
      <c r="NM34" s="2"/>
      <c r="NN34" s="37"/>
      <c r="NO34" s="59">
        <v>1000</v>
      </c>
      <c r="OJ34" s="5"/>
      <c r="OK34" s="5"/>
      <c r="OT34" s="2"/>
      <c r="OU34" s="2"/>
      <c r="OV34" s="37"/>
      <c r="OW34" s="59">
        <v>1000</v>
      </c>
      <c r="PR34" s="5"/>
      <c r="PS34" s="5"/>
      <c r="QB34" s="2"/>
      <c r="QC34" s="2"/>
      <c r="QD34" s="37"/>
      <c r="QE34" s="59">
        <v>1000</v>
      </c>
      <c r="QZ34" s="5"/>
      <c r="RA34" s="5"/>
      <c r="RJ34" s="2"/>
      <c r="RK34" s="2"/>
      <c r="RL34" s="37"/>
      <c r="RM34" s="59">
        <v>1000</v>
      </c>
      <c r="SH34" s="5"/>
      <c r="SI34" s="5"/>
      <c r="SR34" s="2"/>
      <c r="SS34" s="2"/>
      <c r="ST34" s="37"/>
      <c r="SU34" s="59">
        <v>1000</v>
      </c>
    </row>
    <row r="35" spans="1:515" hidden="1" x14ac:dyDescent="0.2">
      <c r="A35" s="5"/>
      <c r="B35" s="5"/>
      <c r="C35" s="25" t="s">
        <v>27</v>
      </c>
      <c r="D35" s="5"/>
      <c r="AR35" s="41"/>
      <c r="AS35" s="41"/>
      <c r="AT35" s="41"/>
      <c r="AU35" s="32"/>
      <c r="AV35" s="41"/>
      <c r="AW35" s="41"/>
      <c r="AX35" s="32"/>
      <c r="AY35" s="60">
        <v>1000</v>
      </c>
      <c r="BS35" s="41"/>
      <c r="BT35" s="41"/>
      <c r="BU35" s="41"/>
      <c r="BW35" s="41"/>
      <c r="BX35" s="32"/>
      <c r="BZ35" s="60">
        <v>1000</v>
      </c>
      <c r="CT35" s="41"/>
      <c r="CU35" s="41"/>
      <c r="CV35" s="41"/>
      <c r="CW35" s="32"/>
      <c r="CX35" s="41"/>
      <c r="CY35" s="32"/>
      <c r="CZ35" s="32"/>
      <c r="DA35" s="60">
        <v>1000</v>
      </c>
      <c r="DX35" s="5"/>
      <c r="DY35" s="5"/>
      <c r="EH35" s="41"/>
      <c r="EI35" s="2"/>
      <c r="EK35" s="60">
        <v>1000</v>
      </c>
      <c r="FF35" s="5"/>
      <c r="FG35" s="5"/>
      <c r="FP35" s="41"/>
      <c r="FQ35" s="2"/>
      <c r="FS35" s="60">
        <v>1000</v>
      </c>
      <c r="GN35" s="5"/>
      <c r="GO35" s="5"/>
      <c r="GX35" s="2"/>
      <c r="GY35" s="2"/>
      <c r="HA35" s="60">
        <v>1000</v>
      </c>
      <c r="HV35" s="5"/>
      <c r="HW35" s="5"/>
      <c r="IF35" s="41"/>
      <c r="IG35" s="2"/>
      <c r="II35" s="60">
        <v>1000</v>
      </c>
      <c r="JD35" s="5"/>
      <c r="JE35" s="5"/>
      <c r="JN35" s="2"/>
      <c r="JO35" s="2"/>
      <c r="JQ35" s="60">
        <v>1000</v>
      </c>
      <c r="KL35" s="5"/>
      <c r="KM35" s="5"/>
      <c r="KV35" s="2"/>
      <c r="KW35" s="2"/>
      <c r="KY35" s="60">
        <v>1000</v>
      </c>
      <c r="LT35" s="5"/>
      <c r="LU35" s="5"/>
      <c r="MD35" s="2"/>
      <c r="ME35" s="2"/>
      <c r="MG35" s="60">
        <v>1000</v>
      </c>
      <c r="NB35" s="5"/>
      <c r="NC35" s="5"/>
      <c r="NL35" s="2"/>
      <c r="NM35" s="2"/>
      <c r="NO35" s="60">
        <v>1000</v>
      </c>
      <c r="OJ35" s="5"/>
      <c r="OK35" s="5"/>
      <c r="OT35" s="2"/>
      <c r="OU35" s="2"/>
      <c r="OW35" s="60">
        <v>1000</v>
      </c>
      <c r="PR35" s="5"/>
      <c r="PS35" s="5"/>
      <c r="QB35" s="2"/>
      <c r="QC35" s="2"/>
      <c r="QE35" s="60">
        <v>1000</v>
      </c>
      <c r="QZ35" s="5"/>
      <c r="RA35" s="5"/>
      <c r="RJ35" s="2"/>
      <c r="RK35" s="2"/>
      <c r="RM35" s="60">
        <v>1000</v>
      </c>
      <c r="SH35" s="5"/>
      <c r="SI35" s="5"/>
      <c r="SR35" s="2"/>
      <c r="SS35" s="2"/>
      <c r="SU35" s="60">
        <v>1000</v>
      </c>
    </row>
    <row r="36" spans="1:515" x14ac:dyDescent="0.2">
      <c r="C36" s="29" t="s">
        <v>47</v>
      </c>
      <c r="D36" s="2"/>
      <c r="AU36" s="32"/>
      <c r="AX36" s="32"/>
      <c r="CW36" s="32"/>
      <c r="CZ36" s="32"/>
    </row>
    <row r="37" spans="1:515" x14ac:dyDescent="0.2">
      <c r="A37" s="5"/>
      <c r="B37" s="5"/>
      <c r="C37" s="5"/>
      <c r="D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515" ht="17" x14ac:dyDescent="0.2">
      <c r="A38" s="5"/>
      <c r="B38" s="5"/>
      <c r="C38" s="5"/>
      <c r="D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515" ht="17" x14ac:dyDescent="0.2">
      <c r="A39" s="5"/>
      <c r="B39" s="5"/>
      <c r="C39" s="5"/>
      <c r="D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H1:H26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5">
    <cfRule type="expression" dxfId="434" priority="22" stopIfTrue="1">
      <formula>IF($AN4&lt;&gt;"",1,0)</formula>
    </cfRule>
  </conditionalFormatting>
  <conditionalFormatting sqref="AZ4:BZ25">
    <cfRule type="expression" dxfId="433" priority="210" stopIfTrue="1">
      <formula>IF($BO4&lt;&gt;"",1,0)</formula>
    </cfRule>
  </conditionalFormatting>
  <conditionalFormatting sqref="CA4:DA25">
    <cfRule type="expression" dxfId="432" priority="206" stopIfTrue="1">
      <formula>IF($CP4&lt;&gt;"",1,0)</formula>
    </cfRule>
  </conditionalFormatting>
  <conditionalFormatting sqref="BW36:BW1048576 BP1:BP1048576 BS1:BS1048576 BW1:BW34">
    <cfRule type="cellIs" dxfId="431" priority="52632" operator="between">
      <formula>$BZ$31</formula>
      <formula>1000</formula>
    </cfRule>
    <cfRule type="cellIs" dxfId="430" priority="52633" operator="between">
      <formula>$BZ$30</formula>
      <formula>$BZ$31</formula>
    </cfRule>
    <cfRule type="cellIs" dxfId="429" priority="52634" operator="between">
      <formula>$BZ$29</formula>
      <formula>$BZ$30</formula>
    </cfRule>
    <cfRule type="cellIs" dxfId="428" priority="52635" operator="between">
      <formula>$BZ$28</formula>
      <formula>$BZ$29</formula>
    </cfRule>
  </conditionalFormatting>
  <conditionalFormatting sqref="CX36:CX1048576 CQ1:CQ1048576 CT1:CT1048576 CX1:CX34">
    <cfRule type="cellIs" dxfId="427" priority="51509" operator="between">
      <formula>$DA$31</formula>
      <formula>1000</formula>
    </cfRule>
    <cfRule type="cellIs" dxfId="426" priority="51510" operator="between">
      <formula>$DA$30</formula>
      <formula>$DA$31</formula>
    </cfRule>
    <cfRule type="cellIs" dxfId="425" priority="51511" operator="between">
      <formula>$DA$29</formula>
      <formula>$DA$30</formula>
    </cfRule>
    <cfRule type="cellIs" dxfId="424" priority="51512" operator="between">
      <formula>$DA$28</formula>
      <formula>$DA$29</formula>
    </cfRule>
  </conditionalFormatting>
  <conditionalFormatting sqref="EH36:EH1048576 DX1:DX1048576 EA1:EA1048576 EE1:EE1048576 EH1:EH34">
    <cfRule type="cellIs" dxfId="423" priority="52660" operator="between">
      <formula>$EK$31</formula>
      <formula>1000</formula>
    </cfRule>
    <cfRule type="cellIs" dxfId="422" priority="52661" operator="between">
      <formula>$EK$30</formula>
      <formula>$EK$31</formula>
    </cfRule>
    <cfRule type="cellIs" dxfId="421" priority="52662" operator="between">
      <formula>$EK$29</formula>
      <formula>$EK$30</formula>
    </cfRule>
    <cfRule type="cellIs" dxfId="420" priority="52663" operator="between">
      <formula>$EK$28</formula>
      <formula>$EK$29</formula>
    </cfRule>
  </conditionalFormatting>
  <conditionalFormatting sqref="FP36:FP1048576 FF1:FF1048576 FI1:FI1048576 FM1:FM1048576 FP1:FP34">
    <cfRule type="cellIs" dxfId="419" priority="190" operator="between">
      <formula>$FS$31</formula>
      <formula>1000</formula>
    </cfRule>
    <cfRule type="cellIs" dxfId="418" priority="191" operator="between">
      <formula>$FS$30</formula>
      <formula>$FS$31</formula>
    </cfRule>
    <cfRule type="cellIs" dxfId="417" priority="192" operator="between">
      <formula>$FS$29</formula>
      <formula>$FS$30</formula>
    </cfRule>
    <cfRule type="cellIs" dxfId="416" priority="193" operator="between">
      <formula>$FS$28</formula>
      <formula>$FS$29</formula>
    </cfRule>
  </conditionalFormatting>
  <conditionalFormatting sqref="IF36:IF1048576 HV1:HV1048576 HY1:HY1048576 IC1:IC1048576 IF1:IF34">
    <cfRule type="cellIs" dxfId="415" priority="158" operator="between">
      <formula>$II$31</formula>
      <formula>1000</formula>
    </cfRule>
    <cfRule type="cellIs" dxfId="414" priority="159" operator="between">
      <formula>$II$30</formula>
      <formula>$II$31</formula>
    </cfRule>
    <cfRule type="cellIs" dxfId="413" priority="160" operator="between">
      <formula>$II$29</formula>
      <formula>$II$30</formula>
    </cfRule>
    <cfRule type="cellIs" dxfId="412" priority="161" operator="between">
      <formula>$II$28</formula>
      <formula>$II$29</formula>
    </cfRule>
  </conditionalFormatting>
  <conditionalFormatting sqref="AW35 AO1:AO1048576 AR1:AR1048576 AV1:AV1048576">
    <cfRule type="cellIs" dxfId="411" priority="23" operator="between">
      <formula>$AY$31</formula>
      <formula>1000</formula>
    </cfRule>
    <cfRule type="cellIs" dxfId="410" priority="24" operator="between">
      <formula>$AY$30</formula>
      <formula>$AY$31</formula>
    </cfRule>
    <cfRule type="cellIs" dxfId="409" priority="25" operator="between">
      <formula>$AY$29</formula>
      <formula>$AY$30</formula>
    </cfRule>
    <cfRule type="cellIs" dxfId="408" priority="51275" operator="between">
      <formula>$AY$28</formula>
      <formula>$AY$29</formula>
    </cfRule>
  </conditionalFormatting>
  <conditionalFormatting sqref="BW35">
    <cfRule type="cellIs" dxfId="407" priority="18" operator="between">
      <formula>$AY$31</formula>
      <formula>1000</formula>
    </cfRule>
    <cfRule type="cellIs" dxfId="406" priority="19" operator="between">
      <formula>$AY$30</formula>
      <formula>$AY$31</formula>
    </cfRule>
    <cfRule type="cellIs" dxfId="405" priority="20" operator="between">
      <formula>$AY$29</formula>
      <formula>$AY$30</formula>
    </cfRule>
    <cfRule type="cellIs" dxfId="404" priority="21" operator="between">
      <formula>$AY$28</formula>
      <formula>$AY$29</formula>
    </cfRule>
  </conditionalFormatting>
  <conditionalFormatting sqref="CX35">
    <cfRule type="cellIs" dxfId="403" priority="14" operator="between">
      <formula>$AY$31</formula>
      <formula>1000</formula>
    </cfRule>
    <cfRule type="cellIs" dxfId="402" priority="15" operator="between">
      <formula>$AY$30</formula>
      <formula>$AY$31</formula>
    </cfRule>
    <cfRule type="cellIs" dxfId="401" priority="16" operator="between">
      <formula>$AY$29</formula>
      <formula>$AY$30</formula>
    </cfRule>
    <cfRule type="cellIs" dxfId="400" priority="17" operator="between">
      <formula>$AY$28</formula>
      <formula>$AY$29</formula>
    </cfRule>
  </conditionalFormatting>
  <conditionalFormatting sqref="EH35">
    <cfRule type="cellIs" dxfId="399" priority="10" operator="between">
      <formula>$AY$31</formula>
      <formula>1000</formula>
    </cfRule>
    <cfRule type="cellIs" dxfId="398" priority="11" operator="between">
      <formula>$AY$30</formula>
      <formula>$AY$31</formula>
    </cfRule>
    <cfRule type="cellIs" dxfId="397" priority="12" operator="between">
      <formula>$AY$29</formula>
      <formula>$AY$30</formula>
    </cfRule>
    <cfRule type="cellIs" dxfId="396" priority="13" operator="between">
      <formula>$AY$28</formula>
      <formula>$AY$29</formula>
    </cfRule>
  </conditionalFormatting>
  <conditionalFormatting sqref="FP35">
    <cfRule type="cellIs" dxfId="395" priority="6" operator="between">
      <formula>$AY$31</formula>
      <formula>1000</formula>
    </cfRule>
    <cfRule type="cellIs" dxfId="394" priority="7" operator="between">
      <formula>$AY$30</formula>
      <formula>$AY$31</formula>
    </cfRule>
    <cfRule type="cellIs" dxfId="393" priority="8" operator="between">
      <formula>$AY$29</formula>
      <formula>$AY$30</formula>
    </cfRule>
    <cfRule type="cellIs" dxfId="392" priority="9" operator="between">
      <formula>$AY$28</formula>
      <formula>$AY$29</formula>
    </cfRule>
  </conditionalFormatting>
  <conditionalFormatting sqref="IF35">
    <cfRule type="cellIs" dxfId="391" priority="2" operator="between">
      <formula>$AY$31</formula>
      <formula>1000</formula>
    </cfRule>
    <cfRule type="cellIs" dxfId="390" priority="3" operator="between">
      <formula>$AY$30</formula>
      <formula>$AY$31</formula>
    </cfRule>
    <cfRule type="cellIs" dxfId="389" priority="4" operator="between">
      <formula>$AY$29</formula>
      <formula>$AY$30</formula>
    </cfRule>
    <cfRule type="cellIs" dxfId="388" priority="5" operator="between">
      <formula>$AY$28</formula>
      <formula>$AY$29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58698" operator="between">
      <formula>AY$35</formula>
      <formula>1000</formula>
    </cfRule>
    <cfRule type="cellIs" dxfId="381" priority="258699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58710" operator="between">
      <formula>EK$35</formula>
      <formula>1000</formula>
    </cfRule>
    <cfRule type="cellIs" dxfId="379" priority="258711" operator="between">
      <formula>EK$34</formula>
      <formula>EK$35</formula>
    </cfRule>
  </conditionalFormatting>
  <conditionalFormatting sqref="AQ1:AQ1048576 AT1:AT1048576 AX1:AX1048576">
    <cfRule type="cellIs" dxfId="378" priority="258782" operator="between">
      <formula>$AY$35</formula>
      <formula>1000</formula>
    </cfRule>
    <cfRule type="cellIs" dxfId="377" priority="258783" operator="between">
      <formula>$AY$34</formula>
      <formula>$AY$35</formula>
    </cfRule>
    <cfRule type="cellIs" dxfId="376" priority="258784" operator="between">
      <formula>$AY$33</formula>
      <formula>$AY$34</formula>
    </cfRule>
    <cfRule type="cellIs" dxfId="375" priority="258785" operator="between">
      <formula>$AY$32</formula>
      <formula>$AY$33</formula>
    </cfRule>
  </conditionalFormatting>
  <conditionalFormatting sqref="BR1:BR1048576 BU1:BU1048576 BY1:BY1048576">
    <cfRule type="cellIs" dxfId="374" priority="258818" operator="between">
      <formula>$BZ$35</formula>
      <formula>1000</formula>
    </cfRule>
    <cfRule type="cellIs" dxfId="373" priority="258819" operator="between">
      <formula>$BZ$34</formula>
      <formula>$BZ$35</formula>
    </cfRule>
    <cfRule type="cellIs" dxfId="372" priority="258820" operator="between">
      <formula>$BZ$33</formula>
      <formula>$BZ$34</formula>
    </cfRule>
    <cfRule type="cellIs" dxfId="371" priority="258821" operator="between">
      <formula>$BZ$32</formula>
      <formula>$BZ$33</formula>
    </cfRule>
  </conditionalFormatting>
  <conditionalFormatting sqref="CS1:CS1048576 CV1:CV1048576 CZ1:CZ1048576">
    <cfRule type="cellIs" dxfId="370" priority="258854" operator="between">
      <formula>$DA$35</formula>
      <formula>1000</formula>
    </cfRule>
    <cfRule type="cellIs" dxfId="369" priority="258855" operator="between">
      <formula>$DA$34</formula>
      <formula>$DA$35</formula>
    </cfRule>
    <cfRule type="cellIs" dxfId="368" priority="258856" operator="between">
      <formula>$DA$33</formula>
      <formula>$DA$34</formula>
    </cfRule>
    <cfRule type="cellIs" dxfId="367" priority="258857" operator="between">
      <formula>$DA$32</formula>
      <formula>$DA$33</formula>
    </cfRule>
  </conditionalFormatting>
  <conditionalFormatting sqref="NB1:NB1048576 NE1:NE1048576 NI1:NI1048576 NL1:NL1048576">
    <cfRule type="cellIs" dxfId="366" priority="258890" operator="between">
      <formula>$NO$28</formula>
      <formula>$NO$29</formula>
    </cfRule>
  </conditionalFormatting>
  <conditionalFormatting sqref="DZ1:DZ1048576 EC1:EC1048576 EG1:EG1048576 EJ1:EJ1048576">
    <cfRule type="cellIs" dxfId="365" priority="258902" operator="between">
      <formula>$EK$35</formula>
      <formula>1000</formula>
    </cfRule>
    <cfRule type="cellIs" dxfId="364" priority="258903" operator="between">
      <formula>$EK$34</formula>
      <formula>$EK$35</formula>
    </cfRule>
    <cfRule type="cellIs" dxfId="363" priority="258904" operator="between">
      <formula>$EK$33</formula>
      <formula>$EK$34</formula>
    </cfRule>
    <cfRule type="cellIs" dxfId="362" priority="258905" operator="between">
      <formula>$EK$32</formula>
      <formula>$EK$33</formula>
    </cfRule>
  </conditionalFormatting>
  <conditionalFormatting sqref="FH1:FH1048576 FK1:FK1048576 FO1:FO1048576 FR1:FR1048576">
    <cfRule type="cellIs" dxfId="361" priority="258950" operator="between">
      <formula>$FS$35</formula>
      <formula>1000</formula>
    </cfRule>
    <cfRule type="cellIs" dxfId="360" priority="258951" operator="between">
      <formula>$FS$34</formula>
      <formula>$FS$35</formula>
    </cfRule>
    <cfRule type="cellIs" dxfId="359" priority="258952" operator="between">
      <formula>$FS$33</formula>
      <formula>$FS$34</formula>
    </cfRule>
    <cfRule type="cellIs" dxfId="358" priority="258953" operator="between">
      <formula>$FS$32</formula>
      <formula>$FS$33</formula>
    </cfRule>
  </conditionalFormatting>
  <conditionalFormatting sqref="GN1:GN1048576 GQ1:GQ1048576 GU1:GU1048576 GX1:GX1048576">
    <cfRule type="cellIs" dxfId="357" priority="258998" operator="between">
      <formula>$HA$31</formula>
      <formula>1000</formula>
    </cfRule>
    <cfRule type="cellIs" dxfId="356" priority="258999" operator="between">
      <formula>$HA$30</formula>
      <formula>$HA$31</formula>
    </cfRule>
    <cfRule type="cellIs" dxfId="355" priority="259000" operator="between">
      <formula>$HA$29</formula>
      <formula>$HA$30</formula>
    </cfRule>
    <cfRule type="cellIs" dxfId="354" priority="259001" operator="between">
      <formula>$HA$28</formula>
      <formula>$HA$29</formula>
    </cfRule>
  </conditionalFormatting>
  <conditionalFormatting sqref="GP1:GP1048576 GS1:GS1048576 GW1:GW1048576 GZ1:GZ1048576">
    <cfRule type="cellIs" dxfId="353" priority="259046" operator="between">
      <formula>$HA$35</formula>
      <formula>1000</formula>
    </cfRule>
    <cfRule type="cellIs" dxfId="352" priority="259047" operator="between">
      <formula>$HA$34</formula>
      <formula>$HA$35</formula>
    </cfRule>
    <cfRule type="cellIs" dxfId="351" priority="259048" operator="between">
      <formula>$HA$33</formula>
      <formula>$HA$34</formula>
    </cfRule>
    <cfRule type="cellIs" dxfId="350" priority="259049" operator="between">
      <formula>$HA$32</formula>
      <formula>$HA$33</formula>
    </cfRule>
  </conditionalFormatting>
  <conditionalFormatting sqref="HX1:HX1048576 IA1:IA1048576 IE1:IE1048576 IH1:IH1048576">
    <cfRule type="cellIs" dxfId="349" priority="259094" operator="between">
      <formula>$II$35</formula>
      <formula>1000</formula>
    </cfRule>
    <cfRule type="cellIs" dxfId="348" priority="259095" operator="between">
      <formula>$II$34</formula>
      <formula>$II$35</formula>
    </cfRule>
    <cfRule type="cellIs" dxfId="347" priority="259096" operator="between">
      <formula>$II$33</formula>
      <formula>$II$34</formula>
    </cfRule>
    <cfRule type="cellIs" dxfId="346" priority="259097" operator="between">
      <formula>$II$32</formula>
      <formula>$II$33</formula>
    </cfRule>
  </conditionalFormatting>
  <conditionalFormatting sqref="JD1:JD1048576 JG1:JG1048576 JK1:JK1048576 JN1:JN1048576">
    <cfRule type="cellIs" dxfId="345" priority="259142" operator="between">
      <formula>$JQ$31</formula>
      <formula>1000</formula>
    </cfRule>
    <cfRule type="cellIs" dxfId="344" priority="259143" operator="between">
      <formula>$JQ$30</formula>
      <formula>$JQ$31</formula>
    </cfRule>
    <cfRule type="cellIs" dxfId="343" priority="259144" operator="between">
      <formula>$JQ$29</formula>
      <formula>$JQ$30</formula>
    </cfRule>
    <cfRule type="cellIs" dxfId="342" priority="259145" operator="between">
      <formula>$JQ$28</formula>
      <formula>$JQ$29</formula>
    </cfRule>
  </conditionalFormatting>
  <conditionalFormatting sqref="JF1:JF1048576 JI1:JI1048576 JM1:JM1048576 JP1:JP1048576">
    <cfRule type="cellIs" dxfId="341" priority="259190" operator="between">
      <formula>$JQ$35</formula>
      <formula>1000</formula>
    </cfRule>
    <cfRule type="cellIs" dxfId="340" priority="259191" operator="between">
      <formula>$JQ$34</formula>
      <formula>$JQ$35</formula>
    </cfRule>
    <cfRule type="cellIs" dxfId="339" priority="259192" operator="between">
      <formula>$JQ$33</formula>
      <formula>$JQ$34</formula>
    </cfRule>
    <cfRule type="cellIs" dxfId="338" priority="259193" operator="between">
      <formula>$JQ$32</formula>
      <formula>$JQ$33</formula>
    </cfRule>
  </conditionalFormatting>
  <conditionalFormatting sqref="KL1:KL1048576 KO1:KO1048576 KS1:KS1048576 KV1:KV1048576">
    <cfRule type="cellIs" dxfId="337" priority="259238" operator="between">
      <formula>$KY$31</formula>
      <formula>1000</formula>
    </cfRule>
    <cfRule type="cellIs" dxfId="336" priority="259239" operator="between">
      <formula>$KY$30</formula>
      <formula>$KY$31</formula>
    </cfRule>
    <cfRule type="cellIs" dxfId="335" priority="259240" operator="between">
      <formula>$KY$29</formula>
      <formula>$KY$30</formula>
    </cfRule>
    <cfRule type="cellIs" dxfId="334" priority="259241" operator="between">
      <formula>$KY$28</formula>
      <formula>$KY$29</formula>
    </cfRule>
  </conditionalFormatting>
  <conditionalFormatting sqref="KN1:KN1048576 KQ1:KQ1048576 KU1:KU1048576 KX1:KX1048576">
    <cfRule type="cellIs" dxfId="333" priority="259286" operator="between">
      <formula>$KY$35</formula>
      <formula>1000</formula>
    </cfRule>
    <cfRule type="cellIs" dxfId="332" priority="259287" operator="between">
      <formula>$KY$34</formula>
      <formula>$KY$35</formula>
    </cfRule>
    <cfRule type="cellIs" dxfId="331" priority="259288" operator="between">
      <formula>$KY$33</formula>
      <formula>$KY$34</formula>
    </cfRule>
    <cfRule type="cellIs" dxfId="330" priority="259289" operator="between">
      <formula>$KY$32</formula>
      <formula>$KY$33</formula>
    </cfRule>
  </conditionalFormatting>
  <conditionalFormatting sqref="LT1:LT1048576 LW1:LW1048576 MA1:MA1048576 MD1:MD1048576">
    <cfRule type="cellIs" dxfId="329" priority="259334" operator="between">
      <formula>$MG$31</formula>
      <formula>1000</formula>
    </cfRule>
    <cfRule type="cellIs" dxfId="328" priority="259335" operator="between">
      <formula>$MG$30</formula>
      <formula>$MG$31</formula>
    </cfRule>
    <cfRule type="cellIs" dxfId="327" priority="259336" operator="between">
      <formula>$MG$29</formula>
      <formula>$MG$30</formula>
    </cfRule>
    <cfRule type="cellIs" dxfId="326" priority="259337" operator="between">
      <formula>$MG$28</formula>
      <formula>$MG$29</formula>
    </cfRule>
  </conditionalFormatting>
  <conditionalFormatting sqref="LV1:LV1048576 LY1:LY1048576 MC1:MC1048576 MF1:MF1048576">
    <cfRule type="cellIs" dxfId="325" priority="259382" operator="between">
      <formula>$MG$35</formula>
      <formula>1000</formula>
    </cfRule>
    <cfRule type="cellIs" dxfId="324" priority="259383" operator="between">
      <formula>$MG$34</formula>
      <formula>$MG$35</formula>
    </cfRule>
    <cfRule type="cellIs" dxfId="323" priority="259384" operator="between">
      <formula>$MG$33</formula>
      <formula>$MG$34</formula>
    </cfRule>
    <cfRule type="cellIs" dxfId="322" priority="259385" operator="between">
      <formula>$MG$32</formula>
      <formula>$MG$33</formula>
    </cfRule>
  </conditionalFormatting>
  <conditionalFormatting sqref="NB1:NB1048576 NE1:NE1048576 NI1:NI1048576">
    <cfRule type="cellIs" dxfId="321" priority="259430" operator="between">
      <formula>$NO$31</formula>
      <formula>1000</formula>
    </cfRule>
    <cfRule type="cellIs" dxfId="320" priority="259431" operator="between">
      <formula>$NO$30</formula>
      <formula>$NO$31</formula>
    </cfRule>
    <cfRule type="cellIs" dxfId="319" priority="259432" operator="between">
      <formula>$NO$29</formula>
      <formula>$NO$30</formula>
    </cfRule>
  </conditionalFormatting>
  <conditionalFormatting sqref="ND1:ND1048576 NG1:NG1048576 NK1:NK1048576 NN1:NN1048576">
    <cfRule type="cellIs" dxfId="318" priority="259457" operator="between">
      <formula>$NO$35</formula>
      <formula>1000</formula>
    </cfRule>
    <cfRule type="cellIs" dxfId="317" priority="259458" operator="between">
      <formula>$NO$34</formula>
      <formula>$NO$35</formula>
    </cfRule>
    <cfRule type="cellIs" dxfId="316" priority="259459" operator="between">
      <formula>$NO$33</formula>
      <formula>$NO$34</formula>
    </cfRule>
    <cfRule type="cellIs" dxfId="315" priority="259460" operator="between">
      <formula>$NO$32</formula>
      <formula>$NO$33</formula>
    </cfRule>
  </conditionalFormatting>
  <conditionalFormatting sqref="OJ1:OJ1048576 OM1:OM1048576 OQ1:OQ1048576 OT1:OT1048576">
    <cfRule type="cellIs" dxfId="314" priority="259505" operator="between">
      <formula>$OW$31</formula>
      <formula>1000</formula>
    </cfRule>
    <cfRule type="cellIs" dxfId="313" priority="259506" operator="between">
      <formula>$OW$30</formula>
      <formula>$OW$31</formula>
    </cfRule>
    <cfRule type="cellIs" dxfId="312" priority="259507" operator="between">
      <formula>$OW$29</formula>
      <formula>$OW$30</formula>
    </cfRule>
    <cfRule type="cellIs" dxfId="311" priority="259508" operator="between">
      <formula>$OW$28</formula>
      <formula>$OW$29</formula>
    </cfRule>
  </conditionalFormatting>
  <conditionalFormatting sqref="OL1:OL1048576 OO1:OO1048576 OS1:OS1048576 OV1:OV1048576">
    <cfRule type="cellIs" dxfId="310" priority="259553" operator="between">
      <formula>$OW$35</formula>
      <formula>1000</formula>
    </cfRule>
    <cfRule type="cellIs" dxfId="309" priority="259554" operator="between">
      <formula>$OW$34</formula>
      <formula>$OW$35</formula>
    </cfRule>
    <cfRule type="cellIs" dxfId="308" priority="259555" operator="between">
      <formula>$OW$33</formula>
      <formula>$OW$34</formula>
    </cfRule>
    <cfRule type="cellIs" dxfId="307" priority="259556" operator="between">
      <formula>$OW$32</formula>
      <formula>$OW$33</formula>
    </cfRule>
  </conditionalFormatting>
  <conditionalFormatting sqref="PR1:PR1048576 PU1:PU1048576 PY1:PY1048576 QB1:QB1048576">
    <cfRule type="cellIs" dxfId="306" priority="259601" operator="between">
      <formula>$QE$31</formula>
      <formula>1000</formula>
    </cfRule>
    <cfRule type="cellIs" dxfId="305" priority="259602" operator="between">
      <formula>$QE$30</formula>
      <formula>$QE$31</formula>
    </cfRule>
    <cfRule type="cellIs" dxfId="304" priority="259603" operator="between">
      <formula>$QE$29</formula>
      <formula>$QE$30</formula>
    </cfRule>
    <cfRule type="cellIs" dxfId="303" priority="259604" operator="between">
      <formula>$QE$28</formula>
      <formula>$QE$29</formula>
    </cfRule>
  </conditionalFormatting>
  <conditionalFormatting sqref="PT1:PT1048576 PW1:PW1048576 QA1:QA1048576 QD1:QD1048576">
    <cfRule type="cellIs" dxfId="302" priority="259649" operator="between">
      <formula>$QE$35</formula>
      <formula>1000</formula>
    </cfRule>
    <cfRule type="cellIs" dxfId="301" priority="259650" operator="between">
      <formula>$QE$34</formula>
      <formula>$QE$35</formula>
    </cfRule>
    <cfRule type="cellIs" dxfId="300" priority="259651" operator="between">
      <formula>$QE$33</formula>
      <formula>$QE$34</formula>
    </cfRule>
    <cfRule type="cellIs" dxfId="299" priority="259652" operator="between">
      <formula>$QE$32</formula>
      <formula>$QE$33</formula>
    </cfRule>
  </conditionalFormatting>
  <conditionalFormatting sqref="QZ1:QZ1048576 RC1:RC1048576 RG1:RG1048576 RJ1:RJ1048576">
    <cfRule type="cellIs" dxfId="298" priority="259697" operator="between">
      <formula>$RM$31</formula>
      <formula>1000</formula>
    </cfRule>
    <cfRule type="cellIs" dxfId="297" priority="259698" operator="between">
      <formula>$RM$30</formula>
      <formula>$RM$31</formula>
    </cfRule>
    <cfRule type="cellIs" dxfId="296" priority="259699" operator="between">
      <formula>$RM$29</formula>
      <formula>$RM$30</formula>
    </cfRule>
    <cfRule type="cellIs" dxfId="295" priority="259700" operator="between">
      <formula>$RM$28</formula>
      <formula>$RM$29</formula>
    </cfRule>
  </conditionalFormatting>
  <conditionalFormatting sqref="RB1:RB1048576 RE1:RE1048576 RI1:RI1048576 RL1:RL1048576">
    <cfRule type="cellIs" dxfId="294" priority="259745" operator="between">
      <formula>$RM$35</formula>
      <formula>1000</formula>
    </cfRule>
    <cfRule type="cellIs" dxfId="293" priority="259746" operator="between">
      <formula>$RM$34</formula>
      <formula>$RM$35</formula>
    </cfRule>
    <cfRule type="cellIs" dxfId="292" priority="259747" operator="between">
      <formula>$RM$33</formula>
      <formula>$RM$34</formula>
    </cfRule>
    <cfRule type="cellIs" dxfId="291" priority="259748" operator="between">
      <formula>$RM$32</formula>
      <formula>$RM$33</formula>
    </cfRule>
  </conditionalFormatting>
  <conditionalFormatting sqref="SH1:SH1048576 SK1:SK1048576 SO1:SO1048576 SR1:SR1048576">
    <cfRule type="cellIs" dxfId="290" priority="259793" operator="between">
      <formula>$SU$31</formula>
      <formula>1000</formula>
    </cfRule>
    <cfRule type="cellIs" dxfId="289" priority="259794" operator="between">
      <formula>$SU$30</formula>
      <formula>$SU$31</formula>
    </cfRule>
    <cfRule type="cellIs" dxfId="288" priority="259795" operator="between">
      <formula>$SU$29</formula>
      <formula>$SU$30</formula>
    </cfRule>
    <cfRule type="cellIs" dxfId="287" priority="259796" operator="between">
      <formula>$SU$28</formula>
      <formula>$SU$29</formula>
    </cfRule>
  </conditionalFormatting>
  <conditionalFormatting sqref="SJ1:SJ1048576 SM1:SM1048576 SQ1:SQ1048576 ST1:ST1048576">
    <cfRule type="cellIs" dxfId="286" priority="259841" operator="between">
      <formula>$SU$35</formula>
      <formula>1000</formula>
    </cfRule>
    <cfRule type="cellIs" dxfId="285" priority="259842" operator="between">
      <formula>$SU$34</formula>
      <formula>$SU$35</formula>
    </cfRule>
    <cfRule type="cellIs" dxfId="284" priority="259843" operator="between">
      <formula>$SU$33</formula>
      <formula>$SU$34</formula>
    </cfRule>
    <cfRule type="cellIs" dxfId="283" priority="25984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168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184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183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193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195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DD"),SUMPRODUCT((J$4:J$11&lt;&gt;"")*(J$4:J$11&lt;&gt;"No DD")*(F$4:F$11&gt;F4))+1,IF(J4="No DD",SUMPRODUCT((J$4:J$11="No DD")*(F$4:F$11&gt;F4))+1+SUMPRODUCT((J$4:J$11&lt;&gt;"")*(J$4:J$11&lt;&gt;"No DD")),""))</f>
        <v>1</v>
      </c>
      <c r="B4" s="4" t="str" cm="1">
        <f t="array" ref="B4">IF(AND(J4&lt;&gt;"",J4&lt;&gt;"No DD",G4=""),SUMPRODUCT((J$4:J$11&lt;&gt;"")*(J$4:J$11&lt;&gt;"No DD")*(G$4:G$11="")*(F$4:F$11&gt;F4))+1,IF(J4="No DD",SUMPRODUCT((J$4:J$11="No DD")*(F$4:F$11&gt;F4)*(G$4:G$11=""))+1+SUMPRODUCT((J$4:J$11&lt;&gt;"")*(G$4:G$11="")*(J$4:J$11&lt;&gt;"No DD")),""))</f>
        <v/>
      </c>
      <c r="C4" s="5" t="s">
        <v>90</v>
      </c>
      <c r="D4" s="4" t="s">
        <v>3</v>
      </c>
      <c r="E4" s="4">
        <v>2004</v>
      </c>
      <c r="F4" s="9">
        <f>SUM(L4:V4)+SUM(L4:T4)*0.0000001+SUM(L4)*0.0000000000001</f>
        <v>188.07001873800533</v>
      </c>
      <c r="G4" s="64" t="s">
        <v>46</v>
      </c>
      <c r="H4" s="3" t="str">
        <f>IF(OR(AND(AO4&gt;=AY$13,AO4&lt;&gt;"",AQ4&gt;=AY$17,AQ4&lt;&gt;"",AN4=""),AND(AR4&gt;=AY$13,AR4&lt;&gt;"",AT4&gt;=AY$17,AT4&lt;&gt;"",AN4=""),AND(AV4&gt;=AY$13,AV4&lt;&gt;"",AX4&gt;=AY$17,AX4&lt;&gt;"",AN4=""),AND(BP4&gt;=BZ$13,BP4&lt;&gt;"",BR4&gt;=BZ$17,BR4&lt;&gt;"",BO4=""),AND(BS4&gt;=BZ$13,BS4&lt;&gt;"",BU4&gt;=BZ$17,BU4&lt;&gt;"",BO4=""),AND(BW4&gt;=BZ$13,BW4&lt;&gt;"",BY4&gt;=BZ$17,BY4&lt;&gt;"",BO4=""),AND(CQ4&gt;=DA$13,CQ4&lt;&gt;"",CS4&gt;=DA$17,CS4&lt;&gt;"",CP4=""),AND(CT4&gt;=DA$13,CT4&lt;&gt;"",CV4&gt;=DA$17,CV4&lt;&gt;"",CP4=""),AND(CX4&gt;=DA$13,CX4&lt;&gt;"",CZ4&gt;=DA$17,CZ4&lt;&gt;"",CP4=""),AND(DX4&gt;=EK$13,DX4&lt;&gt;"",DZ4&gt;=EK$17,DZ4&lt;&gt;""),AND(EA4&gt;=EK$13,EA4&lt;&gt;"",EC4&gt;=EK$17,EC4&lt;&gt;""),AND(EE4&gt;=EK$13,EE4&lt;&gt;"",EG4&gt;=EK$17,EG4&lt;&gt;""),AND(EH4&gt;=EK$13,EH4&lt;&gt;"",EJ4&gt;=EK$17,EJ4&lt;&gt;""),AND(FF4&gt;=FS$13,FF4&lt;&gt;"",FH4&gt;=FS$17,FH4&lt;&gt;""),AND(FI4&gt;=FS$13,FI4&lt;&gt;"",FK4&gt;=FS$17,FK4&lt;&gt;""),AND(FM4&gt;=FS$13,FM4&lt;&gt;"",FO4&gt;=FS$17,FO4&lt;&gt;""),AND(FP4&gt;=FS$13,FP4&lt;&gt;"",FR4&gt;=FS$17,FR4&lt;&gt;""),AND(GN4&gt;=HA$13,GN4&lt;&gt;"",GP4&gt;=HA$17,GP4&lt;&gt;""),AND(GQ4&gt;=HA$13,GQ4&lt;&gt;"",GS4&gt;=HA$17,GS4&lt;&gt;""),AND(GU4&gt;=HA$13,GU4&lt;&gt;"",GW4&gt;=HA$17,GW4&lt;&gt;""),AND(GX4&gt;=HA$13,GX4&lt;&gt;"",GZ4&gt;=HA$17,GZ4&lt;&gt;""),AND(HV4&gt;=II$13,HV4&lt;&gt;"",HX4&gt;=II$17,HX4&lt;&gt;""),AND(HY4&gt;=II$13,HY4&lt;&gt;"",IA4&gt;=II$17,IA4&lt;&gt;""),AND(IC4&gt;=II$13,IC4&lt;&gt;"",IE4&gt;=II$17,IE4&lt;&gt;""),AND(IF4&gt;=II$13,IF4&lt;&gt;"",IH4&gt;=II$17,IH4&lt;&gt;""),AND(JD4&gt;=JQ$13,JD4&lt;&gt;"",JF4&gt;=JQ$17,JF4&lt;&gt;""),AND(JG4&gt;=JQ$13,JG4&lt;&gt;"",JI4&gt;=JQ$17,JI4&lt;&gt;""),AND(JK4&gt;=JQ$13,JK4&lt;&gt;"",JM4&gt;=JQ$17,JM4&lt;&gt;""),AND(JN4&gt;=JQ$13,JN4&lt;&gt;"",JP4&gt;=JQ$17,JP4&lt;&gt;""),AND(KL4&gt;=KY$13,KL4&lt;&gt;"",KN4&gt;=KY$17,KN4&lt;&gt;""),AND(KO4&gt;=KY$13,KO4&lt;&gt;"",KQ4&gt;=KY$17,KQ4&lt;&gt;""),AND(KS4&gt;=KY$13,KS4&lt;&gt;"",KU4&gt;=KY$17,KU4&lt;&gt;""),AND(KV4&gt;=KY$13,KV4&lt;&gt;"",KX4&gt;=KY$17,KX4&lt;&gt;""),AND(LT4&gt;=MG$13,LT4&lt;&gt;"",LV4&gt;=MG$17,LV4&lt;&gt;""),AND(LW4&gt;=MG$13,LW4&lt;&gt;"",LY4&gt;=MG$17,LY4&lt;&gt;""),AND(MA4&gt;=MG$13,MA4&lt;&gt;"",MC4&gt;=MG$17,MC4&lt;&gt;""),AND(MD4&gt;=MG$13,MD4&lt;&gt;"",MF4&gt;=MG$17,MF4&lt;&gt;""),AND(NB4&gt;=NO$13,NB4&lt;&gt;"",ND4&gt;=NO$17,ND4&lt;&gt;""),AND(NE4&gt;=NO$13,NE4&lt;&gt;"",NG4&gt;=NO$17,NG4&lt;&gt;""),AND(NI4&gt;=NO$13,NI4&lt;&gt;"",NK4&gt;=NO$17,NK4&lt;&gt;""),AND(NL4&gt;=NO$13,NL4&lt;&gt;"",NN4&gt;=NO$17,NN4&lt;&gt;""),AND(OJ4&gt;=OW$13,OJ4&lt;&gt;"",OL4&gt;=OW$17,OL4&lt;&gt;""),AND(OM4&gt;=OW$13,OM4&lt;&gt;"",OO4&gt;=OW$17,OO4&lt;&gt;""),AND(OQ4&gt;=OW$13,OQ4&lt;&gt;"",OS4&gt;=OW$17,OS4&lt;&gt;""),AND(OT4&gt;=OW$13,OT4&lt;&gt;"",OV4&gt;=OW$17,OV4&lt;&gt;""),AND(PR4&gt;=QE$13,PR4&lt;&gt;"",PT4&gt;=QE$17,PT4&lt;&gt;""),AND(PU4&gt;=QE$13,PU4&lt;&gt;"",PW4&gt;=QE$17,PW4&lt;&gt;""),AND(PY4&gt;=QE$13,PY4&lt;&gt;"",QA4&gt;=QE$17,QA4&lt;&gt;""),AND(QB4&gt;=QE$13,QB4&lt;&gt;"",QD4&gt;=QE$17,QD4&lt;&gt;""),AND(QZ4&gt;=RM$13,QZ4&lt;&gt;"",RB4&gt;=RM$17,RB4&lt;&gt;""),AND(RC4&gt;=RM$13,RC4&lt;&gt;"",RE4&gt;=RM$17,RE4&lt;&gt;""),AND(RG4&gt;=RM$13,RG4&lt;&gt;"",RI4&gt;=RM$17,RI4&lt;&gt;""),AND(RJ4&gt;=RM$13,RJ4&lt;&gt;"",RL4&gt;=RM$17,RL4&lt;&gt;""),AND(SH4&gt;=SU$13,SH4&lt;&gt;"",SJ4&gt;=SU$17,SJ4&lt;&gt;""),AND(SK4&gt;=SU$13,SK4&lt;&gt;"",SM4&gt;=SU$17,SM4&lt;&gt;""),AND(SO4&gt;=SU$13,SO4&lt;&gt;"",SQ4&gt;=SU$17,SQ4&lt;&gt;""),AND(SR4&gt;=SU$13,SR4&lt;&gt;"",ST4&gt;=SU$17,ST4&lt;&gt;"")),"P","")</f>
        <v>P</v>
      </c>
      <c r="I4" s="3" t="str">
        <f>IF(OR(AND(AQ4&gt;=AY$17,AQ4&lt;&gt;"",AN4=""),AND(AT4&gt;=AY$17,AT4&lt;&gt;"",AN4=""),AND(AX4&gt;=AY$17,AX4&lt;&gt;"",AN4=""),AND(BR4&gt;=BZ$17,BR4&lt;&gt;"",BO4=""),AND(BU4&gt;=BZ$17,BU4&lt;&gt;"",BO4=""),AND(BY4&gt;=BZ$17,BY4&lt;&gt;"",BO4=""),AND(CS4&gt;=DA$17,CS4&lt;&gt;"",CP4=""),AND(CV4&gt;=DA$17,CV4&lt;&gt;"",CP4=""),AND(CZ4&gt;=DA$17,CZ4&lt;&gt;"",CP4=""),AND(DZ4&gt;=EK$17,DZ4&lt;&gt;""),AND(EC4&gt;=EK$17,EC4&lt;&gt;""),AND(EG4&gt;=EK$17,EG4&lt;&gt;""),AND(EJ4&gt;=EK$17,EJ4&lt;&gt;""),AND(FH4&gt;=FS$17,FH4&lt;&gt;""),AND(FK4&gt;=FS$17,FK4&lt;&gt;""),AND(FO4&gt;=FS$17,FO4&lt;&gt;""),AND(FR4&gt;=FS$17,FR4&lt;&gt;""),AND(GP4&gt;=HA$17,GP4&lt;&gt;""),AND(GS4&gt;=HA$17,GS4&lt;&gt;""),AND(GW4&gt;=HA$17,GW4&lt;&gt;""),AND(GZ4&gt;=HA$17,GZ4&lt;&gt;""),AND(HX4&gt;=II$17,HX4&lt;&gt;""),AND(IA4&gt;=II$17,IA4&lt;&gt;""),AND(IE4&gt;=II$17,IE4&lt;&gt;""),AND(IH4&gt;=II$17,IH4&lt;&gt;""),AND(JF4&gt;=JQ$17,JF4&lt;&gt;""),AND(JI4&gt;=JQ$17,JI4&lt;&gt;""),AND(JM4&gt;=JQ$17,JM4&lt;&gt;""),AND(JP4&gt;=JQ$17,JP4&lt;&gt;""),AND(KN4&gt;=KY$17,KN4&lt;&gt;""),AND(KQ4&gt;=KY$17,KQ4&lt;&gt;""),AND(KU4&gt;=KY$17,KU4&lt;&gt;""),AND(KX4&gt;=KY$17,KX4&lt;&gt;""),AND(LV4&gt;=MG$17,LV4&lt;&gt;""),AND(LY4&gt;=MG$17,LY4&lt;&gt;""),AND(MC4&gt;=MG$17,MC4&lt;&gt;""),AND(MF4&gt;=MG$17,MF4&lt;&gt;""),AND(ND4&gt;=NO$17,ND4&lt;&gt;""),AND(NG4&gt;=NO$17,NG4&lt;&gt;""),AND(NK4&gt;=NO$17,NK4&lt;&gt;""),AND(NN4&gt;=NO$17,NN4&lt;&gt;""),AND(OL4&gt;=OW$17,OL4&lt;&gt;""),AND(OO4&gt;=OW$17,OO4&lt;&gt;""),AND(OS4&gt;=OW$17,OS4&lt;&gt;""),AND(OV4&gt;=OW$17,OV4&lt;&gt;""),AND(PT4&gt;=QE$17,PT4&lt;&gt;""),AND(PW4&gt;=QE$17,PW4&lt;&gt;""),AND(QA4&gt;=QE$17,QA4&lt;&gt;""),AND(QD4&gt;=QE$17,QD4&lt;&gt;""),AND(RB4&gt;=RM$17,RB4&lt;&gt;""),AND(RE4&gt;=RM$17,RE4&lt;&gt;""),AND(RI4&gt;=RM$17,RI4&lt;&gt;""),AND(RL4&gt;=RM$17,RL4&lt;&gt;""),AND(SJ4&gt;=SU$17,SJ4&lt;&gt;""),AND(SM4&gt;=SU$17,SM4&lt;&gt;""),AND(SQ4&gt;=SU$17,SQ4&lt;&gt;""),AND(ST4&gt;=SU$17,ST4&lt;&gt;"")),"P","")</f>
        <v>P</v>
      </c>
      <c r="J4" s="36" t="str">
        <f>IF(AND(I4="P",H4=""),"No DD",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Merit",IF(OR(AND(AO4&gt;=AY$15,AO4&lt;&gt;"",AQ4&gt;=AY$19,AQ4&lt;&gt;"",AN4=""),AND(AR4&gt;=AY$15,AR4&lt;&gt;"",AT4&gt;=AY$19,AT4&lt;&gt;"",AN4=""),AND(AV4&gt;=AY$15,AV4&lt;&gt;"",AX4&gt;=AY$19,AX4&lt;&gt;"",AN4=""),AND(BP4&gt;=BZ$15,BP4&lt;&gt;"",BR4&gt;=BZ$19,BR4&lt;&gt;"",BO4=""),AND(BS4&gt;=BZ$15,BS4&lt;&gt;"",BU4&gt;=BZ$19,BU4&lt;&gt;"",BO4=""),AND(BW4&gt;=BZ$15,BW4&lt;&gt;"",BY4&gt;=BZ$19,BY4&lt;&gt;"",BO4=""),AND(CQ4&gt;=DA$15,CQ4&lt;&gt;"",CS4&gt;=DA$19,CS4&lt;&gt;"",CP4=""),AND(CT4&gt;=DA$15,CT4&lt;&gt;"",CV4&gt;=DA$19,CV4&lt;&gt;"",CP4=""),AND(CX4&gt;=DA$15,CX4&lt;&gt;"",CZ4&gt;=DA$19,CZ4&lt;&gt;"",CP4=""),AND(DX4&gt;=EK$15,DX4&lt;&gt;"",DZ4&gt;=EK$19,DZ4&lt;&gt;""),AND(EA4&gt;=EK$15,EA4&lt;&gt;"",EC4&gt;=EK$19,EC4&lt;&gt;""),AND(EE4&gt;=EK$15,EE4&lt;&gt;"",EG4&gt;=EK$19,EG4&lt;&gt;""),AND(EH4&gt;=EK$15,EH4&lt;&gt;"",EJ4&gt;=EK$19,EJ4&lt;&gt;""),AND(FF4&gt;=FS$15,FF4&lt;&gt;"",FH4&gt;=FS$19,FH4&lt;&gt;""),AND(FI4&gt;=FS$15,FI4&lt;&gt;"",FK4&gt;=FS$19,FK4&lt;&gt;""),AND(FM4&gt;=FS$15,FM4&lt;&gt;"",FO4&gt;=FS$19,FO4&lt;&gt;""),AND(FP4&gt;=FS$15,FP4&lt;&gt;"",FR4&gt;=FS$19,FR4&lt;&gt;""),AND(GN4&gt;=HA$15,GN4&lt;&gt;"",GP4&gt;=HA$19,GP4&lt;&gt;""),AND(GQ4&gt;=HA$15,GQ4&lt;&gt;"",GS4&gt;=HA$19,GS4&lt;&gt;""),AND(GU4&gt;=HA$15,GU4&lt;&gt;"",GW4&gt;=HA$19,GW4&lt;&gt;""),AND(GX4&gt;=HA$15,GX4&lt;&gt;"",GZ4&gt;=HA$19,GZ4&lt;&gt;""),AND(HV4&gt;=II$15,HV4&lt;&gt;"",HX4&gt;=II$19,HX4&lt;&gt;""),AND(HY4&gt;=II$15,HY4&lt;&gt;"",IA4&gt;=II$19,IA4&lt;&gt;""),AND(IC4&gt;=II$15,IC4&lt;&gt;"",IE4&gt;=II$19,IE4&lt;&gt;""),AND(IF4&gt;=II$15,IF4&lt;&gt;"",IH4&gt;=II$19,IH4&lt;&gt;""),AND(JD4&gt;=JQ$15,JD4&lt;&gt;"",JF4&gt;=JQ$19,JF4&lt;&gt;""),AND(JG4&gt;=JQ$15,JG4&lt;&gt;"",JI4&gt;=JQ$19,JI4&lt;&gt;""),AND(JK4&gt;=JQ$15,JK4&lt;&gt;"",JM4&gt;=JQ$19,JM4&lt;&gt;""),AND(JN4&gt;=JQ$15,JN4&lt;&gt;"",JP4&gt;=JQ$19,JP4&lt;&gt;""),AND(KL4&gt;=KY$15,KL4&lt;&gt;"",KN4&gt;=KY$19,KN4&lt;&gt;""),AND(KO4&gt;=KY$15,KO4&lt;&gt;"",KQ4&gt;=KY$19,KQ4&lt;&gt;""),AND(KS4&gt;=KY$15,KS4&lt;&gt;"",KU4&gt;=KY$19,KU4&lt;&gt;""),AND(KV4&gt;=KY$15,KV4&lt;&gt;"",KX4&gt;=KY$19,KX4&lt;&gt;""),AND(LT4&gt;=MG$15,LT4&lt;&gt;"",LV4&gt;=MG$19,LV4&lt;&gt;""),AND(LW4&gt;=MG$15,LW4&lt;&gt;"",LY4&gt;=MG$19,LY4&lt;&gt;""),AND(MA4&gt;=MG$15,MA4&lt;&gt;"",MC4&gt;=MG$19,MC4&lt;&gt;""),AND(MD4&gt;=MG$15,MD4&lt;&gt;"",MF4&gt;=MG$19,MF4&lt;&gt;""),AND(NB4&gt;=NO$15,NB4&lt;&gt;"",ND4&gt;=NO$19,ND4&lt;&gt;""),AND(NE4&gt;=NO$15,NE4&lt;&gt;"",NG4&gt;=NO$19,NG4&lt;&gt;""),AND(NI4&gt;=NO$15,NI4&lt;&gt;"",NK4&gt;=NO$19,NK4&lt;&gt;""),AND(NL4&gt;=NO$15,NL4&lt;&gt;"",NN4&gt;=NO$19,NN4&lt;&gt;""),AND(OJ4&gt;=OW$15,OJ4&lt;&gt;"",OL4&gt;=OW$19,OL4&lt;&gt;""),AND(OM4&gt;=OW$15,OM4&lt;&gt;"",OO4&gt;=OW$19,OO4&lt;&gt;""),AND(OQ4&gt;=OW$15,OQ4&lt;&gt;"",OS4&gt;=OW$19,OS4&lt;&gt;""),AND(OT4&gt;=OW$15,OT4&lt;&gt;"",OV4&gt;=OW$19,OV4&lt;&gt;""),AND(PR4&gt;=QE$15,PR4&lt;&gt;"",PT4&gt;=QE$19,PT4&lt;&gt;""),AND(PU4&gt;=QE$15,PU4&lt;&gt;"",PW4&gt;=QE$19,PW4&lt;&gt;""),AND(PY4&gt;=QE$15,PY4&lt;&gt;"",QA4&gt;=QE$19,QA4&lt;&gt;""),AND(QB4&gt;=QE$15,QB4&lt;&gt;"",QD4&gt;=QE$19,QD4&lt;&gt;""),AND(QZ4&gt;=RM$15,QZ4&lt;&gt;"",RB4&gt;=RM$19,RB4&lt;&gt;""),AND(RC4&gt;=RM$15,RC4&lt;&gt;"",RE4&gt;=RM$19,RE4&lt;&gt;""),AND(RG4&gt;=RM$15,RG4&lt;&gt;"",RI4&gt;=RM$19,RI4&lt;&gt;""),AND(RJ4&gt;=RM$15,RJ4&lt;&gt;"",RL4&gt;=RM$19,RL4&lt;&gt;""),AND(SH4&gt;=SU$15,SH4&lt;&gt;"",SJ4&gt;=SU$19,SJ4&lt;&gt;""),AND(SK4&gt;=SU$15,SK4&lt;&gt;"",SM4&gt;=SU$19,SM4&lt;&gt;""),AND(SO4&gt;=SU$15,SO4&lt;&gt;"",SQ4&gt;=SU$19,SQ4&lt;&gt;""),AND(SR4&gt;=SU$15,SR4&lt;&gt;"",ST4&gt;=SU$19,ST4&lt;&gt;"")),"Excellence",IF(K4="P","Worlds Team",IF(H4="P","National Team","")))))</f>
        <v>National Team</v>
      </c>
      <c r="K4" s="3" t="str">
        <f>IF(OR(AND(AO4&gt;=AY$14,AO4&lt;&gt;"",AQ4&gt;=AY$18,AQ4&lt;&gt;"",AN4=""),AND(AR4&gt;=AY$14,AR4&lt;&gt;"",AT4&gt;=AY$18,AT4&lt;&gt;"",AN4=""),AND(AV4&gt;=AY$14,AV4&lt;&gt;"",AX4&gt;=AY$18,AX4&lt;&gt;"",AN4=""),AND(BP4&gt;=BZ$14,BP4&lt;&gt;"",BR4&gt;=BZ$18,BR4&lt;&gt;"",BO4=""),AND(BS4&gt;=BZ$14,BS4&lt;&gt;"",BU4&gt;=BZ$18,BU4&lt;&gt;"",BO4=""),AND(BW4&gt;=BZ$14,BW4&lt;&gt;"",BY4&gt;=BZ$18,BY4&lt;&gt;"",BO4=""),AND(CQ4&gt;=DA$14,CQ4&lt;&gt;"",CS4&gt;=DA$18,CS4&lt;&gt;"",CP4=""),AND(CT4&gt;=DA$14,CT4&lt;&gt;"",CV4&gt;=DA$18,CV4&lt;&gt;"",CP4=""),AND(CX4&gt;=DA$14,CX4&lt;&gt;"",CZ4&gt;=DA$18,CZ4&lt;&gt;"",CP4=""),AND(DX4&gt;=EK$14,DX4&lt;&gt;"",DZ4&gt;=EK$18,DZ4&lt;&gt;""),AND(EA4&gt;=EK$14,EA4&lt;&gt;"",EC4&gt;=EK$18,EC4&lt;&gt;""),AND(EE4&gt;=EK$14,EE4&lt;&gt;"",EG4&gt;=EK$18,EG4&lt;&gt;""),AND(EH4&gt;=EK$14,EH4&lt;&gt;"",EJ4&gt;=EK$18,EJ4&lt;&gt;""),AND(FF4&gt;=FS$14,FF4&lt;&gt;"",FH4&gt;=FS$18,FH4&lt;&gt;""),AND(FI4&gt;=FS$14,FI4&lt;&gt;"",FK4&gt;=FS$18,FK4&lt;&gt;""),AND(FM4&gt;=FS$14,FM4&lt;&gt;"",FO4&gt;=FS$18,FO4&lt;&gt;""),AND(FP4&gt;=FS$14,FP4&lt;&gt;"",FR4&gt;=FS$18,FR4&lt;&gt;""),AND(GN4&gt;=HA$14,GN4&lt;&gt;"",GP4&gt;=HA$18,GP4&lt;&gt;""),AND(GQ4&gt;=HA$14,GQ4&lt;&gt;"",GS4&gt;=HA$18,GS4&lt;&gt;""),AND(GU4&gt;=HA$14,GU4&lt;&gt;"",GW4&gt;=HA$18,GW4&lt;&gt;""),AND(GX4&gt;=HA$14,GX4&lt;&gt;"",GZ4&gt;=HA$18,GZ4&lt;&gt;""),AND(HV4&gt;=II$14,HV4&lt;&gt;"",HX4&gt;=II$18,HX4&lt;&gt;""),AND(HY4&gt;=II$14,HY4&lt;&gt;"",IA4&gt;=II$18,IA4&lt;&gt;""),AND(IC4&gt;=II$14,IC4&lt;&gt;"",IE4&gt;=II$18,IE4&lt;&gt;""),AND(IF4&gt;=II$14,IF4&lt;&gt;"",IH4&gt;=II$18,IH4&lt;&gt;""),AND(JD4&gt;=JQ$14,JD4&lt;&gt;"",JF4&gt;=JQ$18,JF4&lt;&gt;""),AND(JG4&gt;=JQ$14,JG4&lt;&gt;"",JI4&gt;=JQ$18,JI4&lt;&gt;""),AND(JK4&gt;=JQ$14,JK4&lt;&gt;"",JM4&gt;=JQ$18,JM4&lt;&gt;""),AND(JN4&gt;=JQ$14,JN4&lt;&gt;"",JP4&gt;=JQ$18,JP4&lt;&gt;""),AND(KL4&gt;=KY$14,KL4&lt;&gt;"",KN4&gt;=KY$18,KN4&lt;&gt;""),AND(KO4&gt;=KY$14,KO4&lt;&gt;"",KQ4&gt;=KY$18,KQ4&lt;&gt;""),AND(KS4&gt;=KY$14,KS4&lt;&gt;"",KU4&gt;=KY$18,KU4&lt;&gt;""),AND(KV4&gt;=KY$14,KV4&lt;&gt;"",KX4&gt;=KY$18,KX4&lt;&gt;""),AND(LT4&gt;=MG$14,LT4&lt;&gt;"",LV4&gt;=MG$18,LV4&lt;&gt;""),AND(LW4&gt;=MG$14,LW4&lt;&gt;"",LY4&gt;=MG$18,LY4&lt;&gt;""),AND(MA4&gt;=MG$14,MA4&lt;&gt;"",MC4&gt;=MG$18,MC4&lt;&gt;""),AND(MD4&gt;=MG$14,MD4&lt;&gt;"",MF4&gt;=MG$18,MF4&lt;&gt;""),AND(NB4&gt;=NO$14,NB4&lt;&gt;"",ND4&gt;=NO$18,ND4&lt;&gt;""),AND(NE4&gt;=NO$14,NE4&lt;&gt;"",NG4&gt;=NO$18,NG4&lt;&gt;""),AND(NI4&gt;=NO$14,NI4&lt;&gt;"",NK4&gt;=NO$18,NK4&lt;&gt;""),AND(NL4&gt;=NO$14,NL4&lt;&gt;"",NN4&gt;=NO$18,NN4&lt;&gt;""),AND(OJ4&gt;=OW$14,OJ4&lt;&gt;"",OL4&gt;=OW$18,OL4&lt;&gt;""),AND(OM4&gt;=OW$14,OM4&lt;&gt;"",OO4&gt;=OW$18,OO4&lt;&gt;""),AND(OQ4&gt;=OW$14,OQ4&lt;&gt;"",OS4&gt;=OW$18,OS4&lt;&gt;""),AND(OT4&gt;=OW$14,OT4&lt;&gt;"",OV4&gt;=OW$18,OV4&lt;&gt;""),AND(PR4&gt;=QE$14,PR4&lt;&gt;"",PT4&gt;=QE$18,PT4&lt;&gt;""),AND(PU4&gt;=QE$14,PU4&lt;&gt;"",PW4&gt;=QE$18,PW4&lt;&gt;""),AND(PY4&gt;=QE$14,PY4&lt;&gt;"",QA4&gt;=QE$18,QA4&lt;&gt;""),AND(QB4&gt;=QE$14,QB4&lt;&gt;"",QD4&gt;=QE$18,QD4&lt;&gt;""),AND(QZ4&gt;=RM$14,QZ4&lt;&gt;"",RB4&gt;=RM$18,RB4&lt;&gt;""),AND(RC4&gt;=RM$14,RC4&lt;&gt;"",RE4&gt;=RM$18,RE4&lt;&gt;""),AND(RG4&gt;=RM$14,RG4&lt;&gt;"",RI4&gt;=RM$18,RI4&lt;&gt;""),AND(RJ4&gt;=RM$14,RJ4&lt;&gt;"",RL4&gt;=RM$18,RL4&lt;&gt;""),AND(SH4&gt;=SU$14,SH4&lt;&gt;"",SJ4&gt;=SU$18,SJ4&lt;&gt;""),AND(SK4&gt;=SU$14,SK4&lt;&gt;"",SM4&gt;=SU$18,SM4&lt;&gt;""),AND(SO4&gt;=SU$14,SO4&lt;&gt;"",SQ4&gt;=SU$18,SQ4&lt;&gt;""),AND(SR4&gt;=SU$14,SR4&lt;&gt;"",ST4&gt;=SU$18,ST4&lt;&gt;"")),"P","")</f>
        <v/>
      </c>
      <c r="L4" s="8">
        <f>IF(COUNT(AQ4,AT4,BR4,BU4,CS4,CV4)&gt;0,LARGE((AQ4,AT4,BR4,BU4,CS4,CV4),1),0)</f>
        <v>53.55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52.18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51.6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&gt;0,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,0)</f>
        <v>15.55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0.68999999999999773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Junior Pan Am Games (Aug 12)</v>
      </c>
      <c r="Y4" s="22">
        <v>14</v>
      </c>
      <c r="Z4" s="22">
        <v>8.6999999999999993</v>
      </c>
      <c r="AA4" s="22">
        <v>13.9</v>
      </c>
      <c r="AB4" s="22">
        <v>14.55</v>
      </c>
      <c r="AC4" s="22">
        <v>0</v>
      </c>
      <c r="AD4" s="22">
        <v>1.4</v>
      </c>
      <c r="AE4" s="22">
        <v>0.9</v>
      </c>
      <c r="AF4" s="22">
        <v>2</v>
      </c>
      <c r="AG4" s="22">
        <v>1.55</v>
      </c>
      <c r="AH4" s="22">
        <v>0</v>
      </c>
      <c r="AI4" s="22">
        <v>12.5</v>
      </c>
      <c r="AJ4" s="22">
        <v>9.3000000000000007</v>
      </c>
      <c r="AK4" s="22">
        <v>14.3</v>
      </c>
      <c r="AL4" s="22">
        <v>14.79</v>
      </c>
      <c r="AM4" s="22">
        <v>0</v>
      </c>
      <c r="AN4" s="27"/>
      <c r="AO4" s="38">
        <f>IF(AA4&gt;0,AA4,"")</f>
        <v>13.9</v>
      </c>
      <c r="AP4" s="38">
        <f>IF(AB4&gt;0,AB4,"")</f>
        <v>14.55</v>
      </c>
      <c r="AQ4" s="40">
        <f>IF(SUM(Y4:AB4)-AC4&gt;0,SUM(Y4:AB4)-AC4,"")</f>
        <v>51.150000000000006</v>
      </c>
      <c r="AR4" s="40">
        <f>IF(AF4&gt;0,AF4,"")</f>
        <v>2</v>
      </c>
      <c r="AS4" s="40">
        <f>IF(AG4&gt;0,AG4,"")</f>
        <v>1.55</v>
      </c>
      <c r="AT4" s="40">
        <f>IF(SUM(AD4:AG4)-AH4&gt;0,SUM(AD4:AG4)-AH4,"")</f>
        <v>5.85</v>
      </c>
      <c r="AU4" s="40">
        <f>IF(AQ4="","",MAX(AQ4,AT4))</f>
        <v>51.150000000000006</v>
      </c>
      <c r="AV4" s="40">
        <f>IF(AK4&gt;0,AK4,"")</f>
        <v>14.3</v>
      </c>
      <c r="AW4" s="40">
        <f>IF(AL4&gt;0,AL4,"")</f>
        <v>14.79</v>
      </c>
      <c r="AX4" s="40">
        <f>IF(SUM(AI4:AL4)-AM4&gt;0,SUM(AI4:AL4)-AM4,"")</f>
        <v>50.89</v>
      </c>
      <c r="AY4" s="40">
        <f>IF(SUM(AU4,AX4)&gt;0,SUM(AU4,AX4),"")</f>
        <v>102.04</v>
      </c>
      <c r="AZ4" s="26">
        <v>11.8</v>
      </c>
      <c r="BA4" s="26">
        <v>9.4</v>
      </c>
      <c r="BB4" s="26">
        <v>11.3</v>
      </c>
      <c r="BC4" s="26">
        <v>14.35</v>
      </c>
      <c r="BD4" s="26">
        <v>1.4</v>
      </c>
      <c r="BE4" s="26">
        <v>13</v>
      </c>
      <c r="BF4" s="26">
        <v>9.1999999999999993</v>
      </c>
      <c r="BG4" s="26">
        <v>14.5</v>
      </c>
      <c r="BH4" s="26">
        <v>14.9</v>
      </c>
      <c r="BI4" s="26">
        <v>0</v>
      </c>
      <c r="BJ4" s="26">
        <v>13.1</v>
      </c>
      <c r="BK4" s="26">
        <v>9.1999999999999993</v>
      </c>
      <c r="BL4" s="26">
        <v>14.1</v>
      </c>
      <c r="BM4" s="26">
        <v>14.87</v>
      </c>
      <c r="BN4" s="26">
        <v>0</v>
      </c>
      <c r="BO4" s="28"/>
      <c r="BP4" s="39">
        <f>IF(BB4&gt;0,BB4,"")</f>
        <v>11.3</v>
      </c>
      <c r="BQ4" s="39">
        <f>IF(BC4&gt;0,BC4,"")</f>
        <v>14.35</v>
      </c>
      <c r="BR4" s="11">
        <f>IF(SUM(AZ4:BC4)-BD4&gt;0,SUM(AZ4:BC4)-BD4,"")</f>
        <v>45.45</v>
      </c>
      <c r="BS4" s="11">
        <f>IF(BG4&gt;0,BG4,"")</f>
        <v>14.5</v>
      </c>
      <c r="BT4" s="11">
        <f>IF(BH4&gt;0,BH4,"")</f>
        <v>14.9</v>
      </c>
      <c r="BU4" s="11">
        <f>IF(SUM(BE4:BH4)-BI4&gt;0,SUM(BE4:BH4)-BI4,"")</f>
        <v>51.6</v>
      </c>
      <c r="BV4" s="11">
        <f>IF(BR4="","",MAX(BR4,BU4))</f>
        <v>51.6</v>
      </c>
      <c r="BW4" s="11">
        <f>IF(BL4&gt;0,BL4,"")</f>
        <v>14.1</v>
      </c>
      <c r="BX4" s="11">
        <f>IF(BM4&gt;0,BM4,"")</f>
        <v>14.87</v>
      </c>
      <c r="BY4" s="11">
        <f>IF(SUM(BJ4:BM4)-BN4&gt;0,SUM(BJ4:BM4)-BN4,"")</f>
        <v>51.269999999999996</v>
      </c>
      <c r="BZ4" s="11">
        <f>IF(SUM(BV4,BY4)&gt;0,SUM(BV4,BY4),"")</f>
        <v>102.87</v>
      </c>
      <c r="CA4" s="22">
        <v>14.5</v>
      </c>
      <c r="CB4" s="22">
        <v>9.6</v>
      </c>
      <c r="CC4" s="22">
        <v>13.9</v>
      </c>
      <c r="CD4" s="22">
        <v>15.55</v>
      </c>
      <c r="CE4" s="22">
        <v>0</v>
      </c>
      <c r="CF4" s="22">
        <v>13.9</v>
      </c>
      <c r="CG4" s="22">
        <v>9</v>
      </c>
      <c r="CH4" s="22">
        <v>14.1</v>
      </c>
      <c r="CI4" s="22">
        <v>15.18</v>
      </c>
      <c r="CJ4" s="22">
        <v>0</v>
      </c>
      <c r="CK4" s="22">
        <v>1.4</v>
      </c>
      <c r="CL4" s="22">
        <v>1</v>
      </c>
      <c r="CM4" s="22">
        <v>2</v>
      </c>
      <c r="CN4" s="22">
        <v>1.63</v>
      </c>
      <c r="CO4" s="22">
        <v>0</v>
      </c>
      <c r="CP4" s="27"/>
      <c r="CQ4" s="38">
        <f>IF(CC4&gt;0,CC4,"")</f>
        <v>13.9</v>
      </c>
      <c r="CR4" s="38">
        <f>IF(CD4&gt;0,CD4,"")</f>
        <v>15.55</v>
      </c>
      <c r="CS4" s="40">
        <f>IF(SUM(CA4:CD4)-CE4&gt;0,SUM(CA4:CD4)-CE4,"")</f>
        <v>53.55</v>
      </c>
      <c r="CT4" s="40">
        <f>IF(CH4&gt;0,CH4,"")</f>
        <v>14.1</v>
      </c>
      <c r="CU4" s="40">
        <f>IF(CI4&gt;0,CI4,"")</f>
        <v>15.18</v>
      </c>
      <c r="CV4" s="40">
        <f>IF(SUM(CF4:CI4)-CJ4&gt;0,SUM(CF4:CI4)-CJ4,"")</f>
        <v>52.18</v>
      </c>
      <c r="CW4" s="40">
        <f>IF(CS4="","",MAX(CS4,CV4))</f>
        <v>53.55</v>
      </c>
      <c r="CX4" s="40">
        <f>IF(CM4&gt;0,CM4,"")</f>
        <v>2</v>
      </c>
      <c r="CY4" s="40">
        <f>IF(CN4&gt;0,CN4,"")</f>
        <v>1.63</v>
      </c>
      <c r="CZ4" s="40">
        <f>IF(SUM(CK4:CN4)-CO4&gt;0,SUM(CK4:CN4)-CO4,"")</f>
        <v>6.03</v>
      </c>
      <c r="DA4" s="40">
        <f>IF(SUM(CW4,CZ4)&gt;0,SUM(CW4,CZ4),"")</f>
        <v>59.58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0.68999999999999773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0.17999999999999972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>IF(DF4&gt;0,DF4,"")</f>
        <v>14.5</v>
      </c>
      <c r="DY4" s="40">
        <f>IF(DG4&gt;0,DG4,"")</f>
        <v>15.28</v>
      </c>
      <c r="DZ4" s="40">
        <f>IF(SUM(DD4:DG4)-DH4&gt;0,SUM(DD4:DG4)-DH4,"")</f>
        <v>51.78</v>
      </c>
      <c r="EA4" s="40">
        <f>IF(DK4&gt;0,DK4,"")</f>
        <v>10.199999999999999</v>
      </c>
      <c r="EB4" s="40">
        <f>IF(DL4&gt;0,DL4,"")</f>
        <v>10.88</v>
      </c>
      <c r="EC4" s="40">
        <f>IF(SUM(DI4:DL4)-DM4&gt;0,SUM(DI4:DL4)-DM4,"")</f>
        <v>37.08</v>
      </c>
      <c r="ED4" s="40">
        <f>IF(MAX(DZ4,EC4)&gt;0,MAX(DZ4,EC4),"")</f>
        <v>51.78</v>
      </c>
      <c r="EE4" s="40">
        <f>IF(DP4&gt;0,DP4,"")</f>
        <v>4.5999999999999996</v>
      </c>
      <c r="EF4" s="40">
        <f>IF(DQ4&gt;0,DQ4,"")</f>
        <v>4.58</v>
      </c>
      <c r="EG4" s="40">
        <f>IF(SUM(DN4:DQ4)-DR4&gt;0,SUM(DN4:DQ4)-DR4,"")</f>
        <v>15.78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14.1</v>
      </c>
      <c r="FG4" s="11">
        <f>IF(EO4&gt;0,EO4,"")</f>
        <v>14.96</v>
      </c>
      <c r="FH4" s="11">
        <f>IF(SUM(EL4:EO4)-EP4&gt;0,SUM(EL4:EO4)-EP4,"")</f>
        <v>48.06</v>
      </c>
      <c r="FI4" s="11">
        <f>IF(ES4&gt;0,ES4,"")</f>
        <v>13.9</v>
      </c>
      <c r="FJ4" s="11">
        <f>IF(ET4&gt;0,ET4,"")</f>
        <v>15.01</v>
      </c>
      <c r="FK4" s="11">
        <f>IF(SUM(EQ4:ET4)-EU4&gt;0,SUM(EQ4:ET4)-EU4,"")</f>
        <v>51.01</v>
      </c>
      <c r="FL4" s="11">
        <f>IF(MAX(FH4,FK4)&gt;0,MAX(FH4,FK4),"")</f>
        <v>51.01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14.1</v>
      </c>
      <c r="HZ4" s="11">
        <f>IF(HJ4&gt;0,HJ4,"")</f>
        <v>14.99</v>
      </c>
      <c r="IA4" s="11">
        <f>IF(SUM(HG4:HJ4)-HK4&gt;0,SUM(HG4:HJ4)-HK4,"")</f>
        <v>52.29</v>
      </c>
      <c r="IB4" s="11">
        <f>IF(MAX(HX4,IA4)&gt;0,MAX(HX4,IA4),"")</f>
        <v>52.29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14.1</v>
      </c>
      <c r="IG4" s="11">
        <f>IF(HT4&gt;0,HT4,"")</f>
        <v>14.88</v>
      </c>
      <c r="IH4" s="11">
        <f>IF(SUM(HQ4:HT4)-HU4&gt;0,SUM(HQ4:HT4)-HU4,"")</f>
        <v>51.78</v>
      </c>
      <c r="II4" s="11">
        <f>IF(SUM(IB4,IE4,IH4)&gt;0,SUM(IB4,IE4,IH4),"")</f>
        <v>104.07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13.15</v>
      </c>
      <c r="SW4" s="22">
        <f>IF($CP4="P",CB4,(CB4+BA4)/2)</f>
        <v>9.5</v>
      </c>
      <c r="SX4" s="22">
        <f>IF($CP4="P",CC4,(CC4+BB4)/2)</f>
        <v>12.600000000000001</v>
      </c>
      <c r="SY4" s="22">
        <f>IF($CP4="P",CD4,(CD4+BC4)/2)</f>
        <v>14.95</v>
      </c>
      <c r="SZ4" s="22">
        <f>IF($CP4="P",CE4,(CE4+BD4)/2)</f>
        <v>0.7</v>
      </c>
      <c r="TA4" s="22">
        <f>IF($CP4="P",CF4,(CF4+BE4)/2)</f>
        <v>13.45</v>
      </c>
      <c r="TB4" s="22">
        <f>IF($CP4="P",CG4,(CG4+BF4)/2)</f>
        <v>9.1</v>
      </c>
      <c r="TC4" s="22">
        <f>IF($CP4="P",CH4,(CH4+BG4)/2)</f>
        <v>14.3</v>
      </c>
      <c r="TD4" s="22">
        <f>IF($CP4="P",CI4,(CI4+BH4)/2)</f>
        <v>15.04</v>
      </c>
      <c r="TE4" s="22">
        <f>IF($CP4="P",CJ4,(CJ4+BI4)/2)</f>
        <v>0</v>
      </c>
      <c r="TF4" s="22">
        <f>IF($CP4="P",CK4,(CK4+BJ4)/2)</f>
        <v>7.25</v>
      </c>
      <c r="TG4" s="22">
        <f>IF($CP4="P",CL4,(CL4+BK4)/2)</f>
        <v>5.0999999999999996</v>
      </c>
      <c r="TH4" s="22">
        <f>IF($CP4="P",CM4,(CM4+BL4)/2)</f>
        <v>8.0500000000000007</v>
      </c>
      <c r="TI4" s="22">
        <f>IF($CP4="P",CN4,(CN4+BM4)/2)</f>
        <v>8.25</v>
      </c>
      <c r="TJ4" s="22">
        <f>IF($CP4="P",CO4,(CO4+BN4)/2)</f>
        <v>0</v>
      </c>
      <c r="TK4" s="27" t="s">
        <v>46</v>
      </c>
      <c r="TL4" s="40">
        <f>IF(SX4&gt;0,SX4,"")</f>
        <v>12.600000000000001</v>
      </c>
      <c r="TM4" s="40">
        <f>IF(SY4&gt;0,SY4,"")</f>
        <v>14.95</v>
      </c>
      <c r="TN4" s="40">
        <f>IF(SUM(SV4:SY4)-SZ4&gt;0,SUM(SV4:SY4)-SZ4,"")</f>
        <v>49.5</v>
      </c>
      <c r="TO4" s="40">
        <f>IF(TC4&gt;0,TC4,"")</f>
        <v>14.3</v>
      </c>
      <c r="TP4" s="40">
        <f>IF(TD4&gt;0,TD4,"")</f>
        <v>15.04</v>
      </c>
      <c r="TQ4" s="40">
        <f>IF(SUM(TA4:TD4)-TE4&gt;0,SUM(TA4:TD4)-TE4,"")</f>
        <v>51.889999999999993</v>
      </c>
      <c r="TR4" s="40">
        <f>IF(MAX(TN4,TQ4)&gt;0,MAX(TN4,TQ4),"")</f>
        <v>51.889999999999993</v>
      </c>
      <c r="TS4" s="40">
        <f>IF(TH4&gt;0,TH4,"")</f>
        <v>8.0500000000000007</v>
      </c>
      <c r="TT4" s="40">
        <f>IF(TI4&gt;0,TI4,"")</f>
        <v>8.25</v>
      </c>
      <c r="TU4" s="40">
        <f>IF(SUM(TF4:TI4)-TJ4&gt;0,SUM(TF4:TI4)-TJ4,"")</f>
        <v>28.65</v>
      </c>
      <c r="TV4" s="40">
        <f>IF(SUM(TR4,TU4)&gt;0,SUM(TR4,TU4),"")</f>
        <v>80.539999999999992</v>
      </c>
    </row>
    <row r="5" spans="1:542" x14ac:dyDescent="0.2">
      <c r="A5" s="4" cm="1">
        <f t="array" ref="A5">IF(AND(J5&lt;&gt;"",J5&lt;&gt;"No DD"),SUMPRODUCT((J$4:J$11&lt;&gt;"")*(J$4:J$11&lt;&gt;"No DD")*(F$4:F$11&gt;F5))+1,IF(J5="No DD",SUMPRODUCT((J$4:J$11="No DD")*(F$4:F$11&gt;F5))+1+SUMPRODUCT((J$4:J$11&lt;&gt;"")*(J$4:J$11&lt;&gt;"No DD")),""))</f>
        <v>2</v>
      </c>
      <c r="B5" s="4" t="str" cm="1">
        <f t="array" ref="B5">IF(AND(J5&lt;&gt;"",J5&lt;&gt;"No DD",G5=""),SUMPRODUCT((J$4:J$11&lt;&gt;"")*(J$4:J$11&lt;&gt;"No DD")*(G$4:G$11="")*(F$4:F$11&gt;F5))+1,IF(J5="No DD",SUMPRODUCT((J$4:J$11="No DD")*(F$4:F$11&gt;F5)*(G$4:G$11=""))+1+SUMPRODUCT((J$4:J$11&lt;&gt;"")*(G$4:G$11="")*(J$4:J$11&lt;&gt;"No DD")),""))</f>
        <v/>
      </c>
      <c r="C5" s="5" t="s">
        <v>127</v>
      </c>
      <c r="D5" s="4" t="s">
        <v>6</v>
      </c>
      <c r="E5" s="4">
        <v>2007</v>
      </c>
      <c r="F5" s="9">
        <f>SUM(L5:V5)+SUM(L5:T5)*0.0000001+SUM(L5)*0.0000000000001</f>
        <v>184.62001846200519</v>
      </c>
      <c r="G5" s="64" t="s">
        <v>46</v>
      </c>
      <c r="H5" s="3" t="str">
        <f>IF(OR(AND(AO5&gt;=AY$13,AO5&lt;&gt;"",AQ5&gt;=AY$17,AQ5&lt;&gt;"",AN5=""),AND(AR5&gt;=AY$13,AR5&lt;&gt;"",AT5&gt;=AY$17,AT5&lt;&gt;"",AN5=""),AND(AV5&gt;=AY$13,AV5&lt;&gt;"",AX5&gt;=AY$17,AX5&lt;&gt;"",AN5=""),AND(BP5&gt;=BZ$13,BP5&lt;&gt;"",BR5&gt;=BZ$17,BR5&lt;&gt;"",BO5=""),AND(BS5&gt;=BZ$13,BS5&lt;&gt;"",BU5&gt;=BZ$17,BU5&lt;&gt;"",BO5=""),AND(BW5&gt;=BZ$13,BW5&lt;&gt;"",BY5&gt;=BZ$17,BY5&lt;&gt;"",BO5=""),AND(CQ5&gt;=DA$13,CQ5&lt;&gt;"",CS5&gt;=DA$17,CS5&lt;&gt;"",CP5=""),AND(CT5&gt;=DA$13,CT5&lt;&gt;"",CV5&gt;=DA$17,CV5&lt;&gt;"",CP5=""),AND(CX5&gt;=DA$13,CX5&lt;&gt;"",CZ5&gt;=DA$17,CZ5&lt;&gt;"",CP5=""),AND(DX5&gt;=EK$13,DX5&lt;&gt;"",DZ5&gt;=EK$17,DZ5&lt;&gt;""),AND(EA5&gt;=EK$13,EA5&lt;&gt;"",EC5&gt;=EK$17,EC5&lt;&gt;""),AND(EE5&gt;=EK$13,EE5&lt;&gt;"",EG5&gt;=EK$17,EG5&lt;&gt;""),AND(EH5&gt;=EK$13,EH5&lt;&gt;"",EJ5&gt;=EK$17,EJ5&lt;&gt;""),AND(FF5&gt;=FS$13,FF5&lt;&gt;"",FH5&gt;=FS$17,FH5&lt;&gt;""),AND(FI5&gt;=FS$13,FI5&lt;&gt;"",FK5&gt;=FS$17,FK5&lt;&gt;""),AND(FM5&gt;=FS$13,FM5&lt;&gt;"",FO5&gt;=FS$17,FO5&lt;&gt;""),AND(FP5&gt;=FS$13,FP5&lt;&gt;"",FR5&gt;=FS$17,FR5&lt;&gt;""),AND(GN5&gt;=HA$13,GN5&lt;&gt;"",GP5&gt;=HA$17,GP5&lt;&gt;""),AND(GQ5&gt;=HA$13,GQ5&lt;&gt;"",GS5&gt;=HA$17,GS5&lt;&gt;""),AND(GU5&gt;=HA$13,GU5&lt;&gt;"",GW5&gt;=HA$17,GW5&lt;&gt;""),AND(GX5&gt;=HA$13,GX5&lt;&gt;"",GZ5&gt;=HA$17,GZ5&lt;&gt;""),AND(HV5&gt;=II$13,HV5&lt;&gt;"",HX5&gt;=II$17,HX5&lt;&gt;""),AND(HY5&gt;=II$13,HY5&lt;&gt;"",IA5&gt;=II$17,IA5&lt;&gt;""),AND(IC5&gt;=II$13,IC5&lt;&gt;"",IE5&gt;=II$17,IE5&lt;&gt;""),AND(IF5&gt;=II$13,IF5&lt;&gt;"",IH5&gt;=II$17,IH5&lt;&gt;""),AND(JD5&gt;=JQ$13,JD5&lt;&gt;"",JF5&gt;=JQ$17,JF5&lt;&gt;""),AND(JG5&gt;=JQ$13,JG5&lt;&gt;"",JI5&gt;=JQ$17,JI5&lt;&gt;""),AND(JK5&gt;=JQ$13,JK5&lt;&gt;"",JM5&gt;=JQ$17,JM5&lt;&gt;""),AND(JN5&gt;=JQ$13,JN5&lt;&gt;"",JP5&gt;=JQ$17,JP5&lt;&gt;""),AND(KL5&gt;=KY$13,KL5&lt;&gt;"",KN5&gt;=KY$17,KN5&lt;&gt;""),AND(KO5&gt;=KY$13,KO5&lt;&gt;"",KQ5&gt;=KY$17,KQ5&lt;&gt;""),AND(KS5&gt;=KY$13,KS5&lt;&gt;"",KU5&gt;=KY$17,KU5&lt;&gt;""),AND(KV5&gt;=KY$13,KV5&lt;&gt;"",KX5&gt;=KY$17,KX5&lt;&gt;""),AND(LT5&gt;=MG$13,LT5&lt;&gt;"",LV5&gt;=MG$17,LV5&lt;&gt;""),AND(LW5&gt;=MG$13,LW5&lt;&gt;"",LY5&gt;=MG$17,LY5&lt;&gt;""),AND(MA5&gt;=MG$13,MA5&lt;&gt;"",MC5&gt;=MG$17,MC5&lt;&gt;""),AND(MD5&gt;=MG$13,MD5&lt;&gt;"",MF5&gt;=MG$17,MF5&lt;&gt;""),AND(NB5&gt;=NO$13,NB5&lt;&gt;"",ND5&gt;=NO$17,ND5&lt;&gt;""),AND(NE5&gt;=NO$13,NE5&lt;&gt;"",NG5&gt;=NO$17,NG5&lt;&gt;""),AND(NI5&gt;=NO$13,NI5&lt;&gt;"",NK5&gt;=NO$17,NK5&lt;&gt;""),AND(NL5&gt;=NO$13,NL5&lt;&gt;"",NN5&gt;=NO$17,NN5&lt;&gt;""),AND(OJ5&gt;=OW$13,OJ5&lt;&gt;"",OL5&gt;=OW$17,OL5&lt;&gt;""),AND(OM5&gt;=OW$13,OM5&lt;&gt;"",OO5&gt;=OW$17,OO5&lt;&gt;""),AND(OQ5&gt;=OW$13,OQ5&lt;&gt;"",OS5&gt;=OW$17,OS5&lt;&gt;""),AND(OT5&gt;=OW$13,OT5&lt;&gt;"",OV5&gt;=OW$17,OV5&lt;&gt;""),AND(PR5&gt;=QE$13,PR5&lt;&gt;"",PT5&gt;=QE$17,PT5&lt;&gt;""),AND(PU5&gt;=QE$13,PU5&lt;&gt;"",PW5&gt;=QE$17,PW5&lt;&gt;""),AND(PY5&gt;=QE$13,PY5&lt;&gt;"",QA5&gt;=QE$17,QA5&lt;&gt;""),AND(QB5&gt;=QE$13,QB5&lt;&gt;"",QD5&gt;=QE$17,QD5&lt;&gt;""),AND(QZ5&gt;=RM$13,QZ5&lt;&gt;"",RB5&gt;=RM$17,RB5&lt;&gt;""),AND(RC5&gt;=RM$13,RC5&lt;&gt;"",RE5&gt;=RM$17,RE5&lt;&gt;""),AND(RG5&gt;=RM$13,RG5&lt;&gt;"",RI5&gt;=RM$17,RI5&lt;&gt;""),AND(RJ5&gt;=RM$13,RJ5&lt;&gt;"",RL5&gt;=RM$17,RL5&lt;&gt;""),AND(SH5&gt;=SU$13,SH5&lt;&gt;"",SJ5&gt;=SU$17,SJ5&lt;&gt;""),AND(SK5&gt;=SU$13,SK5&lt;&gt;"",SM5&gt;=SU$17,SM5&lt;&gt;""),AND(SO5&gt;=SU$13,SO5&lt;&gt;"",SQ5&gt;=SU$17,SQ5&lt;&gt;""),AND(SR5&gt;=SU$13,SR5&lt;&gt;"",ST5&gt;=SU$17,ST5&lt;&gt;"")),"P","")</f>
        <v>P</v>
      </c>
      <c r="I5" s="3" t="str">
        <f>IF(OR(AND(AQ5&gt;=AY$17,AQ5&lt;&gt;"",AN5=""),AND(AT5&gt;=AY$17,AT5&lt;&gt;"",AN5=""),AND(AX5&gt;=AY$17,AX5&lt;&gt;"",AN5=""),AND(BR5&gt;=BZ$17,BR5&lt;&gt;"",BO5=""),AND(BU5&gt;=BZ$17,BU5&lt;&gt;"",BO5=""),AND(BY5&gt;=BZ$17,BY5&lt;&gt;"",BO5=""),AND(CS5&gt;=DA$17,CS5&lt;&gt;"",CP5=""),AND(CV5&gt;=DA$17,CV5&lt;&gt;"",CP5=""),AND(CZ5&gt;=DA$17,CZ5&lt;&gt;"",CP5=""),AND(DZ5&gt;=EK$17,DZ5&lt;&gt;""),AND(EC5&gt;=EK$17,EC5&lt;&gt;""),AND(EG5&gt;=EK$17,EG5&lt;&gt;""),AND(EJ5&gt;=EK$17,EJ5&lt;&gt;""),AND(FH5&gt;=FS$17,FH5&lt;&gt;""),AND(FK5&gt;=FS$17,FK5&lt;&gt;""),AND(FO5&gt;=FS$17,FO5&lt;&gt;""),AND(FR5&gt;=FS$17,FR5&lt;&gt;""),AND(GP5&gt;=HA$17,GP5&lt;&gt;""),AND(GS5&gt;=HA$17,GS5&lt;&gt;""),AND(GW5&gt;=HA$17,GW5&lt;&gt;""),AND(GZ5&gt;=HA$17,GZ5&lt;&gt;""),AND(HX5&gt;=II$17,HX5&lt;&gt;""),AND(IA5&gt;=II$17,IA5&lt;&gt;""),AND(IE5&gt;=II$17,IE5&lt;&gt;""),AND(IH5&gt;=II$17,IH5&lt;&gt;""),AND(JF5&gt;=JQ$17,JF5&lt;&gt;""),AND(JI5&gt;=JQ$17,JI5&lt;&gt;""),AND(JM5&gt;=JQ$17,JM5&lt;&gt;""),AND(JP5&gt;=JQ$17,JP5&lt;&gt;""),AND(KN5&gt;=KY$17,KN5&lt;&gt;""),AND(KQ5&gt;=KY$17,KQ5&lt;&gt;""),AND(KU5&gt;=KY$17,KU5&lt;&gt;""),AND(KX5&gt;=KY$17,KX5&lt;&gt;""),AND(LV5&gt;=MG$17,LV5&lt;&gt;""),AND(LY5&gt;=MG$17,LY5&lt;&gt;""),AND(MC5&gt;=MG$17,MC5&lt;&gt;""),AND(MF5&gt;=MG$17,MF5&lt;&gt;""),AND(ND5&gt;=NO$17,ND5&lt;&gt;""),AND(NG5&gt;=NO$17,NG5&lt;&gt;""),AND(NK5&gt;=NO$17,NK5&lt;&gt;""),AND(NN5&gt;=NO$17,NN5&lt;&gt;""),AND(OL5&gt;=OW$17,OL5&lt;&gt;""),AND(OO5&gt;=OW$17,OO5&lt;&gt;""),AND(OS5&gt;=OW$17,OS5&lt;&gt;""),AND(OV5&gt;=OW$17,OV5&lt;&gt;""),AND(PT5&gt;=QE$17,PT5&lt;&gt;""),AND(PW5&gt;=QE$17,PW5&lt;&gt;""),AND(QA5&gt;=QE$17,QA5&lt;&gt;""),AND(QD5&gt;=QE$17,QD5&lt;&gt;""),AND(RB5&gt;=RM$17,RB5&lt;&gt;""),AND(RE5&gt;=RM$17,RE5&lt;&gt;""),AND(RI5&gt;=RM$17,RI5&lt;&gt;""),AND(RL5&gt;=RM$17,RL5&lt;&gt;""),AND(SJ5&gt;=SU$17,SJ5&lt;&gt;""),AND(SM5&gt;=SU$17,SM5&lt;&gt;""),AND(SQ5&gt;=SU$17,SQ5&lt;&gt;""),AND(ST5&gt;=SU$17,ST5&lt;&gt;"")),"P","")</f>
        <v>P</v>
      </c>
      <c r="J5" s="36" t="str">
        <f>IF(AND(I5="P",H5=""),"No DD",IF(OR(AND(AO5&gt;=AY$16,AO5&lt;&gt;"",AQ5&gt;=AY$20,AQ5&lt;&gt;"",AN5=""),AND(AR5&gt;=AY$16,AR5&lt;&gt;"",AT5&gt;=AY$20,AT5&lt;&gt;"",AN5=""),AND(AV5&gt;=AY$16,AV5&lt;&gt;"",AX5&gt;=AY$20,AX5&lt;&gt;"",AN5=""),AND(BP5&gt;=BZ$16,BP5&lt;&gt;"",BR5&gt;=BZ$20,BR5&lt;&gt;"",BO5=""),AND(BS5&gt;=BZ$16,BS5&lt;&gt;"",BU5&gt;=BZ$20,BU5&lt;&gt;"",BO5=""),AND(BW5&gt;=BZ$16,BW5&lt;&gt;"",BY5&gt;=BZ$20,BY5&lt;&gt;"",BO5=""),AND(CQ5&gt;=DA$16,CQ5&lt;&gt;"",CS5&gt;=DA$20,CS5&lt;&gt;"",CP5=""),AND(CT5&gt;=DA$16,CT5&lt;&gt;"",CV5&gt;=DA$20,CV5&lt;&gt;"",CP5=""),AND(CX5&gt;=DA$16,CX5&lt;&gt;"",CZ5&gt;=DA$20,CZ5&lt;&gt;"",CP5=""),AND(DX5&gt;=EK$16,DX5&lt;&gt;"",DZ5&gt;=EK$20,DZ5&lt;&gt;""),AND(EA5&gt;=EK$16,EA5&lt;&gt;"",EC5&gt;=EK$20,EC5&lt;&gt;""),AND(EE5&gt;=EK$16,EE5&lt;&gt;"",EG5&gt;=EK$20,EG5&lt;&gt;""),AND(EH5&gt;=EK$16,EH5&lt;&gt;"",EJ5&gt;=EK$20,EJ5&lt;&gt;""),AND(FF5&gt;=FS$16,FF5&lt;&gt;"",FH5&gt;=FS$20,FH5&lt;&gt;""),AND(FI5&gt;=FS$16,FI5&lt;&gt;"",FK5&gt;=FS$20,FK5&lt;&gt;""),AND(FM5&gt;=FS$16,FM5&lt;&gt;"",FO5&gt;=FS$20,FO5&lt;&gt;""),AND(FP5&gt;=FS$16,FP5&lt;&gt;"",FR5&gt;=FS$20,FR5&lt;&gt;""),AND(GN5&gt;=HA$16,GN5&lt;&gt;"",GP5&gt;=HA$20,GP5&lt;&gt;""),AND(GQ5&gt;=HA$16,GQ5&lt;&gt;"",GS5&gt;=HA$20,GS5&lt;&gt;""),AND(GU5&gt;=HA$16,GU5&lt;&gt;"",GW5&gt;=HA$20,GW5&lt;&gt;""),AND(GX5&gt;=HA$16,GX5&lt;&gt;"",GZ5&gt;=HA$20,GZ5&lt;&gt;""),AND(HV5&gt;=II$16,HV5&lt;&gt;"",HX5&gt;=II$20,HX5&lt;&gt;""),AND(HY5&gt;=II$16,HY5&lt;&gt;"",IA5&gt;=II$20,IA5&lt;&gt;""),AND(IC5&gt;=II$16,IC5&lt;&gt;"",IE5&gt;=II$20,IE5&lt;&gt;""),AND(IF5&gt;=II$16,IF5&lt;&gt;"",IH5&gt;=II$20,IH5&lt;&gt;""),AND(JD5&gt;=JQ$16,JD5&lt;&gt;"",JF5&gt;=JQ$20,JF5&lt;&gt;""),AND(JG5&gt;=JQ$16,JG5&lt;&gt;"",JI5&gt;=JQ$20,JI5&lt;&gt;""),AND(JK5&gt;=JQ$16,JK5&lt;&gt;"",JM5&gt;=JQ$20,JM5&lt;&gt;""),AND(JN5&gt;=JQ$16,JN5&lt;&gt;"",JP5&gt;=JQ$20,JP5&lt;&gt;""),AND(KL5&gt;=KY$16,KL5&lt;&gt;"",KN5&gt;=KY$20,KN5&lt;&gt;""),AND(KO5&gt;=KY$16,KO5&lt;&gt;"",KQ5&gt;=KY$20,KQ5&lt;&gt;""),AND(KS5&gt;=KY$16,KS5&lt;&gt;"",KU5&gt;=KY$20,KU5&lt;&gt;""),AND(KV5&gt;=KY$16,KV5&lt;&gt;"",KX5&gt;=KY$20,KX5&lt;&gt;""),AND(LT5&gt;=MG$16,LT5&lt;&gt;"",LV5&gt;=MG$20,LV5&lt;&gt;""),AND(LW5&gt;=MG$16,LW5&lt;&gt;"",LY5&gt;=MG$20,LY5&lt;&gt;""),AND(MA5&gt;=MG$16,MA5&lt;&gt;"",MC5&gt;=MG$20,MC5&lt;&gt;""),AND(MD5&gt;=MG$16,MD5&lt;&gt;"",MF5&gt;=MG$20,MF5&lt;&gt;""),AND(NB5&gt;=NO$16,NB5&lt;&gt;"",ND5&gt;=NO$20,ND5&lt;&gt;""),AND(NE5&gt;=NO$16,NE5&lt;&gt;"",NG5&gt;=NO$20,NG5&lt;&gt;""),AND(NI5&gt;=NO$16,NI5&lt;&gt;"",NK5&gt;=NO$20,NK5&lt;&gt;""),AND(NL5&gt;=NO$16,NL5&lt;&gt;"",NN5&gt;=NO$20,NN5&lt;&gt;""),AND(OJ5&gt;=OW$16,OJ5&lt;&gt;"",OL5&gt;=OW$20,OL5&lt;&gt;""),AND(OM5&gt;=OW$16,OM5&lt;&gt;"",OO5&gt;=OW$20,OO5&lt;&gt;""),AND(OQ5&gt;=OW$16,OQ5&lt;&gt;"",OS5&gt;=OW$20,OS5&lt;&gt;""),AND(OT5&gt;=OW$16,OT5&lt;&gt;"",OV5&gt;=OW$20,OV5&lt;&gt;""),AND(PR5&gt;=QE$16,PR5&lt;&gt;"",PT5&gt;=QE$20,PT5&lt;&gt;""),AND(PU5&gt;=QE$16,PU5&lt;&gt;"",PW5&gt;=QE$20,PW5&lt;&gt;""),AND(PY5&gt;=QE$16,PY5&lt;&gt;"",QA5&gt;=QE$20,QA5&lt;&gt;""),AND(QB5&gt;=QE$16,QB5&lt;&gt;"",QD5&gt;=QE$20,QD5&lt;&gt;""),AND(QZ5&gt;=RM$16,QZ5&lt;&gt;"",RB5&gt;=RM$20,RB5&lt;&gt;""),AND(RC5&gt;=RM$16,RC5&lt;&gt;"",RE5&gt;=RM$20,RE5&lt;&gt;""),AND(RG5&gt;=RM$16,RG5&lt;&gt;"",RI5&gt;=RM$20,RI5&lt;&gt;""),AND(RJ5&gt;=RM$16,RJ5&lt;&gt;"",RL5&gt;=RM$20,RL5&lt;&gt;""),AND(SH5&gt;=SU$16,SH5&lt;&gt;"",SJ5&gt;=SU$20,SJ5&lt;&gt;""),AND(SK5&gt;=SU$16,SK5&lt;&gt;"",SM5&gt;=SU$20,SM5&lt;&gt;""),AND(SO5&gt;=SU$16,SO5&lt;&gt;"",SQ5&gt;=SU$20,SQ5&lt;&gt;""),AND(SR5&gt;=SU$16,SR5&lt;&gt;"",ST5&gt;=SU$20,ST5&lt;&gt;"")),"Merit",IF(OR(AND(AO5&gt;=AY$15,AO5&lt;&gt;"",AQ5&gt;=AY$19,AQ5&lt;&gt;"",AN5=""),AND(AR5&gt;=AY$15,AR5&lt;&gt;"",AT5&gt;=AY$19,AT5&lt;&gt;"",AN5=""),AND(AV5&gt;=AY$15,AV5&lt;&gt;"",AX5&gt;=AY$19,AX5&lt;&gt;"",AN5=""),AND(BP5&gt;=BZ$15,BP5&lt;&gt;"",BR5&gt;=BZ$19,BR5&lt;&gt;"",BO5=""),AND(BS5&gt;=BZ$15,BS5&lt;&gt;"",BU5&gt;=BZ$19,BU5&lt;&gt;"",BO5=""),AND(BW5&gt;=BZ$15,BW5&lt;&gt;"",BY5&gt;=BZ$19,BY5&lt;&gt;"",BO5=""),AND(CQ5&gt;=DA$15,CQ5&lt;&gt;"",CS5&gt;=DA$19,CS5&lt;&gt;"",CP5=""),AND(CT5&gt;=DA$15,CT5&lt;&gt;"",CV5&gt;=DA$19,CV5&lt;&gt;"",CP5=""),AND(CX5&gt;=DA$15,CX5&lt;&gt;"",CZ5&gt;=DA$19,CZ5&lt;&gt;"",CP5=""),AND(DX5&gt;=EK$15,DX5&lt;&gt;"",DZ5&gt;=EK$19,DZ5&lt;&gt;""),AND(EA5&gt;=EK$15,EA5&lt;&gt;"",EC5&gt;=EK$19,EC5&lt;&gt;""),AND(EE5&gt;=EK$15,EE5&lt;&gt;"",EG5&gt;=EK$19,EG5&lt;&gt;""),AND(EH5&gt;=EK$15,EH5&lt;&gt;"",EJ5&gt;=EK$19,EJ5&lt;&gt;""),AND(FF5&gt;=FS$15,FF5&lt;&gt;"",FH5&gt;=FS$19,FH5&lt;&gt;""),AND(FI5&gt;=FS$15,FI5&lt;&gt;"",FK5&gt;=FS$19,FK5&lt;&gt;""),AND(FM5&gt;=FS$15,FM5&lt;&gt;"",FO5&gt;=FS$19,FO5&lt;&gt;""),AND(FP5&gt;=FS$15,FP5&lt;&gt;"",FR5&gt;=FS$19,FR5&lt;&gt;""),AND(GN5&gt;=HA$15,GN5&lt;&gt;"",GP5&gt;=HA$19,GP5&lt;&gt;""),AND(GQ5&gt;=HA$15,GQ5&lt;&gt;"",GS5&gt;=HA$19,GS5&lt;&gt;""),AND(GU5&gt;=HA$15,GU5&lt;&gt;"",GW5&gt;=HA$19,GW5&lt;&gt;""),AND(GX5&gt;=HA$15,GX5&lt;&gt;"",GZ5&gt;=HA$19,GZ5&lt;&gt;""),AND(HV5&gt;=II$15,HV5&lt;&gt;"",HX5&gt;=II$19,HX5&lt;&gt;""),AND(HY5&gt;=II$15,HY5&lt;&gt;"",IA5&gt;=II$19,IA5&lt;&gt;""),AND(IC5&gt;=II$15,IC5&lt;&gt;"",IE5&gt;=II$19,IE5&lt;&gt;""),AND(IF5&gt;=II$15,IF5&lt;&gt;"",IH5&gt;=II$19,IH5&lt;&gt;""),AND(JD5&gt;=JQ$15,JD5&lt;&gt;"",JF5&gt;=JQ$19,JF5&lt;&gt;""),AND(JG5&gt;=JQ$15,JG5&lt;&gt;"",JI5&gt;=JQ$19,JI5&lt;&gt;""),AND(JK5&gt;=JQ$15,JK5&lt;&gt;"",JM5&gt;=JQ$19,JM5&lt;&gt;""),AND(JN5&gt;=JQ$15,JN5&lt;&gt;"",JP5&gt;=JQ$19,JP5&lt;&gt;""),AND(KL5&gt;=KY$15,KL5&lt;&gt;"",KN5&gt;=KY$19,KN5&lt;&gt;""),AND(KO5&gt;=KY$15,KO5&lt;&gt;"",KQ5&gt;=KY$19,KQ5&lt;&gt;""),AND(KS5&gt;=KY$15,KS5&lt;&gt;"",KU5&gt;=KY$19,KU5&lt;&gt;""),AND(KV5&gt;=KY$15,KV5&lt;&gt;"",KX5&gt;=KY$19,KX5&lt;&gt;""),AND(LT5&gt;=MG$15,LT5&lt;&gt;"",LV5&gt;=MG$19,LV5&lt;&gt;""),AND(LW5&gt;=MG$15,LW5&lt;&gt;"",LY5&gt;=MG$19,LY5&lt;&gt;""),AND(MA5&gt;=MG$15,MA5&lt;&gt;"",MC5&gt;=MG$19,MC5&lt;&gt;""),AND(MD5&gt;=MG$15,MD5&lt;&gt;"",MF5&gt;=MG$19,MF5&lt;&gt;""),AND(NB5&gt;=NO$15,NB5&lt;&gt;"",ND5&gt;=NO$19,ND5&lt;&gt;""),AND(NE5&gt;=NO$15,NE5&lt;&gt;"",NG5&gt;=NO$19,NG5&lt;&gt;""),AND(NI5&gt;=NO$15,NI5&lt;&gt;"",NK5&gt;=NO$19,NK5&lt;&gt;""),AND(NL5&gt;=NO$15,NL5&lt;&gt;"",NN5&gt;=NO$19,NN5&lt;&gt;""),AND(OJ5&gt;=OW$15,OJ5&lt;&gt;"",OL5&gt;=OW$19,OL5&lt;&gt;""),AND(OM5&gt;=OW$15,OM5&lt;&gt;"",OO5&gt;=OW$19,OO5&lt;&gt;""),AND(OQ5&gt;=OW$15,OQ5&lt;&gt;"",OS5&gt;=OW$19,OS5&lt;&gt;""),AND(OT5&gt;=OW$15,OT5&lt;&gt;"",OV5&gt;=OW$19,OV5&lt;&gt;""),AND(PR5&gt;=QE$15,PR5&lt;&gt;"",PT5&gt;=QE$19,PT5&lt;&gt;""),AND(PU5&gt;=QE$15,PU5&lt;&gt;"",PW5&gt;=QE$19,PW5&lt;&gt;""),AND(PY5&gt;=QE$15,PY5&lt;&gt;"",QA5&gt;=QE$19,QA5&lt;&gt;""),AND(QB5&gt;=QE$15,QB5&lt;&gt;"",QD5&gt;=QE$19,QD5&lt;&gt;""),AND(QZ5&gt;=RM$15,QZ5&lt;&gt;"",RB5&gt;=RM$19,RB5&lt;&gt;""),AND(RC5&gt;=RM$15,RC5&lt;&gt;"",RE5&gt;=RM$19,RE5&lt;&gt;""),AND(RG5&gt;=RM$15,RG5&lt;&gt;"",RI5&gt;=RM$19,RI5&lt;&gt;""),AND(RJ5&gt;=RM$15,RJ5&lt;&gt;"",RL5&gt;=RM$19,RL5&lt;&gt;""),AND(SH5&gt;=SU$15,SH5&lt;&gt;"",SJ5&gt;=SU$19,SJ5&lt;&gt;""),AND(SK5&gt;=SU$15,SK5&lt;&gt;"",SM5&gt;=SU$19,SM5&lt;&gt;""),AND(SO5&gt;=SU$15,SO5&lt;&gt;"",SQ5&gt;=SU$19,SQ5&lt;&gt;""),AND(SR5&gt;=SU$15,SR5&lt;&gt;"",ST5&gt;=SU$19,ST5&lt;&gt;"")),"Excellence",IF(K5="P","Worlds Team",IF(H5="P","National Team","")))))</f>
        <v>National Team</v>
      </c>
      <c r="K5" s="3" t="str">
        <f>IF(OR(AND(AO5&gt;=AY$14,AO5&lt;&gt;"",AQ5&gt;=AY$18,AQ5&lt;&gt;"",AN5=""),AND(AR5&gt;=AY$14,AR5&lt;&gt;"",AT5&gt;=AY$18,AT5&lt;&gt;"",AN5=""),AND(AV5&gt;=AY$14,AV5&lt;&gt;"",AX5&gt;=AY$18,AX5&lt;&gt;"",AN5=""),AND(BP5&gt;=BZ$14,BP5&lt;&gt;"",BR5&gt;=BZ$18,BR5&lt;&gt;"",BO5=""),AND(BS5&gt;=BZ$14,BS5&lt;&gt;"",BU5&gt;=BZ$18,BU5&lt;&gt;"",BO5=""),AND(BW5&gt;=BZ$14,BW5&lt;&gt;"",BY5&gt;=BZ$18,BY5&lt;&gt;"",BO5=""),AND(CQ5&gt;=DA$14,CQ5&lt;&gt;"",CS5&gt;=DA$18,CS5&lt;&gt;"",CP5=""),AND(CT5&gt;=DA$14,CT5&lt;&gt;"",CV5&gt;=DA$18,CV5&lt;&gt;"",CP5=""),AND(CX5&gt;=DA$14,CX5&lt;&gt;"",CZ5&gt;=DA$18,CZ5&lt;&gt;"",CP5=""),AND(DX5&gt;=EK$14,DX5&lt;&gt;"",DZ5&gt;=EK$18,DZ5&lt;&gt;""),AND(EA5&gt;=EK$14,EA5&lt;&gt;"",EC5&gt;=EK$18,EC5&lt;&gt;""),AND(EE5&gt;=EK$14,EE5&lt;&gt;"",EG5&gt;=EK$18,EG5&lt;&gt;""),AND(EH5&gt;=EK$14,EH5&lt;&gt;"",EJ5&gt;=EK$18,EJ5&lt;&gt;""),AND(FF5&gt;=FS$14,FF5&lt;&gt;"",FH5&gt;=FS$18,FH5&lt;&gt;""),AND(FI5&gt;=FS$14,FI5&lt;&gt;"",FK5&gt;=FS$18,FK5&lt;&gt;""),AND(FM5&gt;=FS$14,FM5&lt;&gt;"",FO5&gt;=FS$18,FO5&lt;&gt;""),AND(FP5&gt;=FS$14,FP5&lt;&gt;"",FR5&gt;=FS$18,FR5&lt;&gt;""),AND(GN5&gt;=HA$14,GN5&lt;&gt;"",GP5&gt;=HA$18,GP5&lt;&gt;""),AND(GQ5&gt;=HA$14,GQ5&lt;&gt;"",GS5&gt;=HA$18,GS5&lt;&gt;""),AND(GU5&gt;=HA$14,GU5&lt;&gt;"",GW5&gt;=HA$18,GW5&lt;&gt;""),AND(GX5&gt;=HA$14,GX5&lt;&gt;"",GZ5&gt;=HA$18,GZ5&lt;&gt;""),AND(HV5&gt;=II$14,HV5&lt;&gt;"",HX5&gt;=II$18,HX5&lt;&gt;""),AND(HY5&gt;=II$14,HY5&lt;&gt;"",IA5&gt;=II$18,IA5&lt;&gt;""),AND(IC5&gt;=II$14,IC5&lt;&gt;"",IE5&gt;=II$18,IE5&lt;&gt;""),AND(IF5&gt;=II$14,IF5&lt;&gt;"",IH5&gt;=II$18,IH5&lt;&gt;""),AND(JD5&gt;=JQ$14,JD5&lt;&gt;"",JF5&gt;=JQ$18,JF5&lt;&gt;""),AND(JG5&gt;=JQ$14,JG5&lt;&gt;"",JI5&gt;=JQ$18,JI5&lt;&gt;""),AND(JK5&gt;=JQ$14,JK5&lt;&gt;"",JM5&gt;=JQ$18,JM5&lt;&gt;""),AND(JN5&gt;=JQ$14,JN5&lt;&gt;"",JP5&gt;=JQ$18,JP5&lt;&gt;""),AND(KL5&gt;=KY$14,KL5&lt;&gt;"",KN5&gt;=KY$18,KN5&lt;&gt;""),AND(KO5&gt;=KY$14,KO5&lt;&gt;"",KQ5&gt;=KY$18,KQ5&lt;&gt;""),AND(KS5&gt;=KY$14,KS5&lt;&gt;"",KU5&gt;=KY$18,KU5&lt;&gt;""),AND(KV5&gt;=KY$14,KV5&lt;&gt;"",KX5&gt;=KY$18,KX5&lt;&gt;""),AND(LT5&gt;=MG$14,LT5&lt;&gt;"",LV5&gt;=MG$18,LV5&lt;&gt;""),AND(LW5&gt;=MG$14,LW5&lt;&gt;"",LY5&gt;=MG$18,LY5&lt;&gt;""),AND(MA5&gt;=MG$14,MA5&lt;&gt;"",MC5&gt;=MG$18,MC5&lt;&gt;""),AND(MD5&gt;=MG$14,MD5&lt;&gt;"",MF5&gt;=MG$18,MF5&lt;&gt;""),AND(NB5&gt;=NO$14,NB5&lt;&gt;"",ND5&gt;=NO$18,ND5&lt;&gt;""),AND(NE5&gt;=NO$14,NE5&lt;&gt;"",NG5&gt;=NO$18,NG5&lt;&gt;""),AND(NI5&gt;=NO$14,NI5&lt;&gt;"",NK5&gt;=NO$18,NK5&lt;&gt;""),AND(NL5&gt;=NO$14,NL5&lt;&gt;"",NN5&gt;=NO$18,NN5&lt;&gt;""),AND(OJ5&gt;=OW$14,OJ5&lt;&gt;"",OL5&gt;=OW$18,OL5&lt;&gt;""),AND(OM5&gt;=OW$14,OM5&lt;&gt;"",OO5&gt;=OW$18,OO5&lt;&gt;""),AND(OQ5&gt;=OW$14,OQ5&lt;&gt;"",OS5&gt;=OW$18,OS5&lt;&gt;""),AND(OT5&gt;=OW$14,OT5&lt;&gt;"",OV5&gt;=OW$18,OV5&lt;&gt;""),AND(PR5&gt;=QE$14,PR5&lt;&gt;"",PT5&gt;=QE$18,PT5&lt;&gt;""),AND(PU5&gt;=QE$14,PU5&lt;&gt;"",PW5&gt;=QE$18,PW5&lt;&gt;""),AND(PY5&gt;=QE$14,PY5&lt;&gt;"",QA5&gt;=QE$18,QA5&lt;&gt;""),AND(QB5&gt;=QE$14,QB5&lt;&gt;"",QD5&gt;=QE$18,QD5&lt;&gt;""),AND(QZ5&gt;=RM$14,QZ5&lt;&gt;"",RB5&gt;=RM$18,RB5&lt;&gt;""),AND(RC5&gt;=RM$14,RC5&lt;&gt;"",RE5&gt;=RM$18,RE5&lt;&gt;""),AND(RG5&gt;=RM$14,RG5&lt;&gt;"",RI5&gt;=RM$18,RI5&lt;&gt;""),AND(RJ5&gt;=RM$14,RJ5&lt;&gt;"",RL5&gt;=RM$18,RL5&lt;&gt;""),AND(SH5&gt;=SU$14,SH5&lt;&gt;"",SJ5&gt;=SU$18,SJ5&lt;&gt;""),AND(SK5&gt;=SU$14,SK5&lt;&gt;"",SM5&gt;=SU$18,SM5&lt;&gt;""),AND(SO5&gt;=SU$14,SO5&lt;&gt;"",SQ5&gt;=SU$18,SQ5&lt;&gt;""),AND(SR5&gt;=SU$14,SR5&lt;&gt;"",ST5&gt;=SU$18,ST5&lt;&gt;"")),"P","")</f>
        <v/>
      </c>
      <c r="L5" s="8">
        <f>IF(COUNT(AQ5,AT5,BR5,BU5,CS5,CV5)&gt;0,LARGE((AQ5,AT5,BR5,BU5,CS5,CV5),1),0)</f>
        <v>52.15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51.820000000000007</v>
      </c>
      <c r="O5" s="8" t="str">
        <f>IF(N5="","",IF(OR(N5=CS5,N5=CV5),$CA$1,IF(OR(N5=BR5,N5=BU5),$AZ$1,IF(OR(N5=AQ5,N5=AT5),$Y$1,""))))</f>
        <v>2025 3rd Domestic Trial</v>
      </c>
      <c r="P5" s="8">
        <f>IF(COUNT(AQ5,AT5,BR5,BU5,CS5,CV5)&gt;2,MAX(AX5,BY5,CZ5,LARGE((AQ5,AT5,BR5,BU5,CS5,CV5),3)),IF(MAX(AX5,BY5,CZ5)&gt;0,MAX(AX5,BY5,CZ5),0))</f>
        <v>51.86999999999999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3rd Domestic Trial</v>
      </c>
      <c r="T5" s="8">
        <f>IF(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&gt;0,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,0)</f>
        <v>14.48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Junior Pan Am Games (Aug 12)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13.5</v>
      </c>
      <c r="Z5" s="22">
        <v>9.1</v>
      </c>
      <c r="AA5" s="22">
        <v>12.4</v>
      </c>
      <c r="AB5" s="22">
        <v>14.35</v>
      </c>
      <c r="AC5" s="22">
        <v>0.3</v>
      </c>
      <c r="AD5" s="22">
        <v>14.8</v>
      </c>
      <c r="AE5" s="22">
        <v>9.1999999999999993</v>
      </c>
      <c r="AF5" s="22">
        <v>13.4</v>
      </c>
      <c r="AG5" s="22">
        <v>14.09</v>
      </c>
      <c r="AH5" s="22">
        <v>0</v>
      </c>
      <c r="AI5" s="22">
        <v>13.7</v>
      </c>
      <c r="AJ5" s="22">
        <v>9.1999999999999993</v>
      </c>
      <c r="AK5" s="22">
        <v>14.3</v>
      </c>
      <c r="AL5" s="22">
        <v>14.26</v>
      </c>
      <c r="AM5" s="22">
        <v>0</v>
      </c>
      <c r="AN5" s="27"/>
      <c r="AO5" s="38">
        <f>IF(AA5&gt;0,AA5,"")</f>
        <v>12.4</v>
      </c>
      <c r="AP5" s="38">
        <f>IF(AB5&gt;0,AB5,"")</f>
        <v>14.35</v>
      </c>
      <c r="AQ5" s="40">
        <f>IF(SUM(Y5:AB5)-AC5&gt;0,SUM(Y5:AB5)-AC5,"")</f>
        <v>49.050000000000004</v>
      </c>
      <c r="AR5" s="40">
        <f>IF(AF5&gt;0,AF5,"")</f>
        <v>13.4</v>
      </c>
      <c r="AS5" s="40">
        <f>IF(AG5&gt;0,AG5,"")</f>
        <v>14.09</v>
      </c>
      <c r="AT5" s="40">
        <f>IF(SUM(AD5:AG5)-AH5&gt;0,SUM(AD5:AG5)-AH5,"")</f>
        <v>51.489999999999995</v>
      </c>
      <c r="AU5" s="40">
        <f>IF(AQ5="","",MAX(AQ5,AT5))</f>
        <v>51.489999999999995</v>
      </c>
      <c r="AV5" s="40">
        <f>IF(AK5&gt;0,AK5,"")</f>
        <v>14.3</v>
      </c>
      <c r="AW5" s="40">
        <f>IF(AL5&gt;0,AL5,"")</f>
        <v>14.26</v>
      </c>
      <c r="AX5" s="40">
        <f>IF(SUM(AI5:AL5)-AM5&gt;0,SUM(AI5:AL5)-AM5,"")</f>
        <v>51.46</v>
      </c>
      <c r="AY5" s="40">
        <f>IF(SUM(AU5,AX5)&gt;0,SUM(AU5,AX5),"")</f>
        <v>102.94999999999999</v>
      </c>
      <c r="AZ5" s="26">
        <v>14.1</v>
      </c>
      <c r="BA5" s="26">
        <v>9.6999999999999993</v>
      </c>
      <c r="BB5" s="26">
        <v>10.8</v>
      </c>
      <c r="BC5" s="26">
        <v>14.25</v>
      </c>
      <c r="BD5" s="26">
        <v>1.9</v>
      </c>
      <c r="BE5" s="26">
        <v>14.6</v>
      </c>
      <c r="BF5" s="26">
        <v>9.1</v>
      </c>
      <c r="BG5" s="26">
        <v>14.3</v>
      </c>
      <c r="BH5" s="26">
        <v>14.15</v>
      </c>
      <c r="BI5" s="26">
        <v>0</v>
      </c>
      <c r="BJ5" s="26">
        <v>13.7</v>
      </c>
      <c r="BK5" s="26">
        <v>9.6</v>
      </c>
      <c r="BL5" s="26">
        <v>14.3</v>
      </c>
      <c r="BM5" s="26">
        <v>14.27</v>
      </c>
      <c r="BN5" s="26">
        <v>0</v>
      </c>
      <c r="BO5" s="28"/>
      <c r="BP5" s="39">
        <f>IF(BB5&gt;0,BB5,"")</f>
        <v>10.8</v>
      </c>
      <c r="BQ5" s="39">
        <f>IF(BC5&gt;0,BC5,"")</f>
        <v>14.25</v>
      </c>
      <c r="BR5" s="11">
        <f>IF(SUM(AZ5:BC5)-BD5&gt;0,SUM(AZ5:BC5)-BD5,"")</f>
        <v>46.949999999999996</v>
      </c>
      <c r="BS5" s="11">
        <f>IF(BG5&gt;0,BG5,"")</f>
        <v>14.3</v>
      </c>
      <c r="BT5" s="11">
        <f>IF(BH5&gt;0,BH5,"")</f>
        <v>14.15</v>
      </c>
      <c r="BU5" s="11">
        <f>IF(SUM(BE5:BH5)-BI5&gt;0,SUM(BE5:BH5)-BI5,"")</f>
        <v>52.15</v>
      </c>
      <c r="BV5" s="11">
        <f>IF(BR5="","",MAX(BR5,BU5))</f>
        <v>52.15</v>
      </c>
      <c r="BW5" s="11">
        <f>IF(BL5&gt;0,BL5,"")</f>
        <v>14.3</v>
      </c>
      <c r="BX5" s="11">
        <f>IF(BM5&gt;0,BM5,"")</f>
        <v>14.27</v>
      </c>
      <c r="BY5" s="11">
        <f>IF(SUM(BJ5:BM5)-BN5&gt;0,SUM(BJ5:BM5)-BN5,"")</f>
        <v>51.86999999999999</v>
      </c>
      <c r="BZ5" s="11">
        <f>IF(SUM(BV5,BY5)&gt;0,SUM(BV5,BY5),"")</f>
        <v>104.01999999999998</v>
      </c>
      <c r="CA5" s="22">
        <v>13.8</v>
      </c>
      <c r="CB5" s="22">
        <v>9.3999999999999986</v>
      </c>
      <c r="CC5" s="22">
        <v>11.600000000000001</v>
      </c>
      <c r="CD5" s="22">
        <v>14.3</v>
      </c>
      <c r="CE5" s="22">
        <v>1.0999999999999999</v>
      </c>
      <c r="CF5" s="22">
        <v>14.7</v>
      </c>
      <c r="CG5" s="22">
        <v>9.1499999999999986</v>
      </c>
      <c r="CH5" s="22">
        <v>13.850000000000001</v>
      </c>
      <c r="CI5" s="22">
        <v>14.120000000000001</v>
      </c>
      <c r="CJ5" s="22">
        <v>0</v>
      </c>
      <c r="CK5" s="22">
        <v>13.7</v>
      </c>
      <c r="CL5" s="22">
        <v>9.3999999999999986</v>
      </c>
      <c r="CM5" s="22">
        <v>14.3</v>
      </c>
      <c r="CN5" s="22">
        <v>14.265000000000001</v>
      </c>
      <c r="CO5" s="22">
        <v>0</v>
      </c>
      <c r="CP5" s="27" t="s">
        <v>46</v>
      </c>
      <c r="CQ5" s="38">
        <f>IF(CC5&gt;0,CC5,"")</f>
        <v>11.600000000000001</v>
      </c>
      <c r="CR5" s="38">
        <f>IF(CD5&gt;0,CD5,"")</f>
        <v>14.3</v>
      </c>
      <c r="CS5" s="40">
        <f>IF(SUM(CA5:CD5)-CE5&gt;0,SUM(CA5:CD5)-CE5,"")</f>
        <v>47.999999999999993</v>
      </c>
      <c r="CT5" s="40">
        <f>IF(CH5&gt;0,CH5,"")</f>
        <v>13.850000000000001</v>
      </c>
      <c r="CU5" s="40">
        <f>IF(CI5&gt;0,CI5,"")</f>
        <v>14.120000000000001</v>
      </c>
      <c r="CV5" s="40">
        <f>IF(SUM(CF5:CI5)-CJ5&gt;0,SUM(CF5:CI5)-CJ5,"")</f>
        <v>51.820000000000007</v>
      </c>
      <c r="CW5" s="40">
        <f>IF(CS5="","",MAX(CS5,CV5))</f>
        <v>51.820000000000007</v>
      </c>
      <c r="CX5" s="40">
        <f>IF(CM5&gt;0,CM5,"")</f>
        <v>14.3</v>
      </c>
      <c r="CY5" s="40">
        <f>IF(CN5&gt;0,CN5,"")</f>
        <v>14.265000000000001</v>
      </c>
      <c r="CZ5" s="40">
        <f>IF(SUM(CK5:CN5)-CO5&gt;0,SUM(CK5:CN5)-CO5,"")</f>
        <v>51.664999999999999</v>
      </c>
      <c r="DA5" s="40">
        <f>IF(SUM(CW5,CZ5)&gt;0,SUM(CW5,CZ5),"")</f>
        <v>103.48500000000001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14.3</v>
      </c>
      <c r="FG5" s="11">
        <f>IF(EO5&gt;0,EO5,"")</f>
        <v>14.44</v>
      </c>
      <c r="FH5" s="11">
        <f>IF(SUM(EL5:EO5)-EP5&gt;0,SUM(EL5:EO5)-EP5,"")</f>
        <v>51.54</v>
      </c>
      <c r="FI5" s="11">
        <f>IF(ES5&gt;0,ES5,"")</f>
        <v>14.3</v>
      </c>
      <c r="FJ5" s="11">
        <f>IF(ET5&gt;0,ET5,"")</f>
        <v>14.25</v>
      </c>
      <c r="FK5" s="11">
        <f>IF(SUM(EQ5:ET5)-EU5&gt;0,SUM(EQ5:ET5)-EU5,"")</f>
        <v>51.150000000000006</v>
      </c>
      <c r="FL5" s="11">
        <f>IF(MAX(FH5,FK5)&gt;0,MAX(FH5,FK5),"")</f>
        <v>51.54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13.4</v>
      </c>
      <c r="HZ5" s="11">
        <f>IF(HJ5&gt;0,HJ5,"")</f>
        <v>14.48</v>
      </c>
      <c r="IA5" s="11">
        <f>IF(SUM(HG5:HJ5)-HK5&gt;0,SUM(HG5:HJ5)-HK5,"")</f>
        <v>51.480000000000004</v>
      </c>
      <c r="IB5" s="11">
        <f>IF(MAX(HX5,IA5)&gt;0,MAX(HX5,IA5),"")</f>
        <v>51.480000000000004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14.3</v>
      </c>
      <c r="IG5" s="11">
        <f>IF(HT5&gt;0,HT5,"")</f>
        <v>14.37</v>
      </c>
      <c r="IH5" s="11">
        <f>IF(SUM(HQ5:HT5)-HU5&gt;0,SUM(HQ5:HT5)-HU5,"")</f>
        <v>51.47</v>
      </c>
      <c r="II5" s="11">
        <f>IF(SUM(IB5,IE5,IH5)&gt;0,SUM(IB5,IE5,IH5),"")</f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9.3999999999999986</v>
      </c>
      <c r="SX5" s="22">
        <f>IF($CP5="P",CC5,(CC5+BB5)/2)</f>
        <v>11.600000000000001</v>
      </c>
      <c r="SY5" s="22">
        <f>IF($CP5="P",CD5,(CD5+BC5)/2)</f>
        <v>14.3</v>
      </c>
      <c r="SZ5" s="22">
        <f>IF($CP5="P",CE5,(CE5+BD5)/2)</f>
        <v>1.0999999999999999</v>
      </c>
      <c r="TA5" s="22">
        <f>IF($CP5="P",CF5,(CF5+BE5)/2)</f>
        <v>14.7</v>
      </c>
      <c r="TB5" s="22">
        <f>IF($CP5="P",CG5,(CG5+BF5)/2)</f>
        <v>9.1499999999999986</v>
      </c>
      <c r="TC5" s="22">
        <f>IF($CP5="P",CH5,(CH5+BG5)/2)</f>
        <v>13.850000000000001</v>
      </c>
      <c r="TD5" s="22">
        <f>IF($CP5="P",CI5,(CI5+BH5)/2)</f>
        <v>14.120000000000001</v>
      </c>
      <c r="TE5" s="22">
        <f>IF($CP5="P",CJ5,(CJ5+BI5)/2)</f>
        <v>0</v>
      </c>
      <c r="TF5" s="22">
        <f>IF($CP5="P",CK5,(CK5+BJ5)/2)</f>
        <v>13.7</v>
      </c>
      <c r="TG5" s="22">
        <f>IF($CP5="P",CL5,(CL5+BK5)/2)</f>
        <v>9.3999999999999986</v>
      </c>
      <c r="TH5" s="22">
        <f>IF($CP5="P",CM5,(CM5+BL5)/2)</f>
        <v>14.3</v>
      </c>
      <c r="TI5" s="22">
        <f>IF($CP5="P",CN5,(CN5+BM5)/2)</f>
        <v>14.265000000000001</v>
      </c>
      <c r="TJ5" s="22">
        <f>IF($CP5="P",CO5,(CO5+BN5)/2)</f>
        <v>0</v>
      </c>
      <c r="TK5" s="27" t="s">
        <v>46</v>
      </c>
      <c r="TL5" s="40">
        <f>IF(SX5&gt;0,SX5,"")</f>
        <v>11.600000000000001</v>
      </c>
      <c r="TM5" s="40">
        <f>IF(SY5&gt;0,SY5,"")</f>
        <v>14.3</v>
      </c>
      <c r="TN5" s="40">
        <f>IF(SUM(SV5:SY5)-SZ5&gt;0,SUM(SV5:SY5)-SZ5,"")</f>
        <v>47.999999999999993</v>
      </c>
      <c r="TO5" s="40">
        <f>IF(TC5&gt;0,TC5,"")</f>
        <v>13.850000000000001</v>
      </c>
      <c r="TP5" s="40">
        <f>IF(TD5&gt;0,TD5,"")</f>
        <v>14.120000000000001</v>
      </c>
      <c r="TQ5" s="40">
        <f>IF(SUM(TA5:TD5)-TE5&gt;0,SUM(TA5:TD5)-TE5,"")</f>
        <v>51.820000000000007</v>
      </c>
      <c r="TR5" s="40">
        <f>IF(MAX(TN5,TQ5)&gt;0,MAX(TN5,TQ5),"")</f>
        <v>51.820000000000007</v>
      </c>
      <c r="TS5" s="40">
        <f>IF(TH5&gt;0,TH5,"")</f>
        <v>14.3</v>
      </c>
      <c r="TT5" s="40">
        <f>IF(TI5&gt;0,TI5,"")</f>
        <v>14.265000000000001</v>
      </c>
      <c r="TU5" s="40">
        <f>IF(SUM(TF5:TI5)-TJ5&gt;0,SUM(TF5:TI5)-TJ5,"")</f>
        <v>51.664999999999999</v>
      </c>
      <c r="TV5" s="40">
        <f>IF(SUM(TR5,TU5)&gt;0,SUM(TR5,TU5),"")</f>
        <v>103.48500000000001</v>
      </c>
    </row>
    <row r="6" spans="1:542" x14ac:dyDescent="0.2">
      <c r="A6" s="4" cm="1">
        <f t="array" ref="A6">IF(AND(J6&lt;&gt;"",J6&lt;&gt;"No DD"),SUMPRODUCT((J$4:J$11&lt;&gt;"")*(J$4:J$11&lt;&gt;"No DD")*(F$4:F$11&gt;F6))+1,IF(J6="No DD",SUMPRODUCT((J$4:J$11="No DD")*(F$4:F$11&gt;F6))+1+SUMPRODUCT((J$4:J$11&lt;&gt;"")*(J$4:J$11&lt;&gt;"No DD")),""))</f>
        <v>3</v>
      </c>
      <c r="B6" s="4" cm="1">
        <f t="array" ref="B6">IF(AND(J6&lt;&gt;"",J6&lt;&gt;"No DD",G6=""),SUMPRODUCT((J$4:J$11&lt;&gt;"")*(J$4:J$11&lt;&gt;"No DD")*(G$4:G$11="")*(F$4:F$11&gt;F6))+1,IF(J6="No DD",SUMPRODUCT((J$4:J$11="No DD")*(F$4:F$11&gt;F6)*(G$4:G$11=""))+1+SUMPRODUCT((J$4:J$11&lt;&gt;"")*(G$4:G$11="")*(J$4:J$11&lt;&gt;"No DD")),""))</f>
        <v>1</v>
      </c>
      <c r="C6" s="5" t="s">
        <v>112</v>
      </c>
      <c r="D6" s="4" t="s">
        <v>3</v>
      </c>
      <c r="E6" s="4">
        <v>2006</v>
      </c>
      <c r="F6" s="9">
        <f>SUM(L6:V6)+SUM(L6:T6)*0.0000001+SUM(L6)*0.0000000000001</f>
        <v>180.33001803300502</v>
      </c>
      <c r="G6" s="64"/>
      <c r="H6" s="3" t="str">
        <f>IF(OR(AND(AO6&gt;=AY$13,AO6&lt;&gt;"",AQ6&gt;=AY$17,AQ6&lt;&gt;"",AN6=""),AND(AR6&gt;=AY$13,AR6&lt;&gt;"",AT6&gt;=AY$17,AT6&lt;&gt;"",AN6=""),AND(AV6&gt;=AY$13,AV6&lt;&gt;"",AX6&gt;=AY$17,AX6&lt;&gt;"",AN6=""),AND(BP6&gt;=BZ$13,BP6&lt;&gt;"",BR6&gt;=BZ$17,BR6&lt;&gt;"",BO6=""),AND(BS6&gt;=BZ$13,BS6&lt;&gt;"",BU6&gt;=BZ$17,BU6&lt;&gt;"",BO6=""),AND(BW6&gt;=BZ$13,BW6&lt;&gt;"",BY6&gt;=BZ$17,BY6&lt;&gt;"",BO6=""),AND(CQ6&gt;=DA$13,CQ6&lt;&gt;"",CS6&gt;=DA$17,CS6&lt;&gt;"",CP6=""),AND(CT6&gt;=DA$13,CT6&lt;&gt;"",CV6&gt;=DA$17,CV6&lt;&gt;"",CP6=""),AND(CX6&gt;=DA$13,CX6&lt;&gt;"",CZ6&gt;=DA$17,CZ6&lt;&gt;"",CP6=""),AND(DX6&gt;=EK$13,DX6&lt;&gt;"",DZ6&gt;=EK$17,DZ6&lt;&gt;""),AND(EA6&gt;=EK$13,EA6&lt;&gt;"",EC6&gt;=EK$17,EC6&lt;&gt;""),AND(EE6&gt;=EK$13,EE6&lt;&gt;"",EG6&gt;=EK$17,EG6&lt;&gt;""),AND(EH6&gt;=EK$13,EH6&lt;&gt;"",EJ6&gt;=EK$17,EJ6&lt;&gt;""),AND(FF6&gt;=FS$13,FF6&lt;&gt;"",FH6&gt;=FS$17,FH6&lt;&gt;""),AND(FI6&gt;=FS$13,FI6&lt;&gt;"",FK6&gt;=FS$17,FK6&lt;&gt;""),AND(FM6&gt;=FS$13,FM6&lt;&gt;"",FO6&gt;=FS$17,FO6&lt;&gt;""),AND(FP6&gt;=FS$13,FP6&lt;&gt;"",FR6&gt;=FS$17,FR6&lt;&gt;""),AND(GN6&gt;=HA$13,GN6&lt;&gt;"",GP6&gt;=HA$17,GP6&lt;&gt;""),AND(GQ6&gt;=HA$13,GQ6&lt;&gt;"",GS6&gt;=HA$17,GS6&lt;&gt;""),AND(GU6&gt;=HA$13,GU6&lt;&gt;"",GW6&gt;=HA$17,GW6&lt;&gt;""),AND(GX6&gt;=HA$13,GX6&lt;&gt;"",GZ6&gt;=HA$17,GZ6&lt;&gt;""),AND(HV6&gt;=II$13,HV6&lt;&gt;"",HX6&gt;=II$17,HX6&lt;&gt;""),AND(HY6&gt;=II$13,HY6&lt;&gt;"",IA6&gt;=II$17,IA6&lt;&gt;""),AND(IC6&gt;=II$13,IC6&lt;&gt;"",IE6&gt;=II$17,IE6&lt;&gt;""),AND(IF6&gt;=II$13,IF6&lt;&gt;"",IH6&gt;=II$17,IH6&lt;&gt;""),AND(JD6&gt;=JQ$13,JD6&lt;&gt;"",JF6&gt;=JQ$17,JF6&lt;&gt;""),AND(JG6&gt;=JQ$13,JG6&lt;&gt;"",JI6&gt;=JQ$17,JI6&lt;&gt;""),AND(JK6&gt;=JQ$13,JK6&lt;&gt;"",JM6&gt;=JQ$17,JM6&lt;&gt;""),AND(JN6&gt;=JQ$13,JN6&lt;&gt;"",JP6&gt;=JQ$17,JP6&lt;&gt;""),AND(KL6&gt;=KY$13,KL6&lt;&gt;"",KN6&gt;=KY$17,KN6&lt;&gt;""),AND(KO6&gt;=KY$13,KO6&lt;&gt;"",KQ6&gt;=KY$17,KQ6&lt;&gt;""),AND(KS6&gt;=KY$13,KS6&lt;&gt;"",KU6&gt;=KY$17,KU6&lt;&gt;""),AND(KV6&gt;=KY$13,KV6&lt;&gt;"",KX6&gt;=KY$17,KX6&lt;&gt;""),AND(LT6&gt;=MG$13,LT6&lt;&gt;"",LV6&gt;=MG$17,LV6&lt;&gt;""),AND(LW6&gt;=MG$13,LW6&lt;&gt;"",LY6&gt;=MG$17,LY6&lt;&gt;""),AND(MA6&gt;=MG$13,MA6&lt;&gt;"",MC6&gt;=MG$17,MC6&lt;&gt;""),AND(MD6&gt;=MG$13,MD6&lt;&gt;"",MF6&gt;=MG$17,MF6&lt;&gt;""),AND(NB6&gt;=NO$13,NB6&lt;&gt;"",ND6&gt;=NO$17,ND6&lt;&gt;""),AND(NE6&gt;=NO$13,NE6&lt;&gt;"",NG6&gt;=NO$17,NG6&lt;&gt;""),AND(NI6&gt;=NO$13,NI6&lt;&gt;"",NK6&gt;=NO$17,NK6&lt;&gt;""),AND(NL6&gt;=NO$13,NL6&lt;&gt;"",NN6&gt;=NO$17,NN6&lt;&gt;""),AND(OJ6&gt;=OW$13,OJ6&lt;&gt;"",OL6&gt;=OW$17,OL6&lt;&gt;""),AND(OM6&gt;=OW$13,OM6&lt;&gt;"",OO6&gt;=OW$17,OO6&lt;&gt;""),AND(OQ6&gt;=OW$13,OQ6&lt;&gt;"",OS6&gt;=OW$17,OS6&lt;&gt;""),AND(OT6&gt;=OW$13,OT6&lt;&gt;"",OV6&gt;=OW$17,OV6&lt;&gt;""),AND(PR6&gt;=QE$13,PR6&lt;&gt;"",PT6&gt;=QE$17,PT6&lt;&gt;""),AND(PU6&gt;=QE$13,PU6&lt;&gt;"",PW6&gt;=QE$17,PW6&lt;&gt;""),AND(PY6&gt;=QE$13,PY6&lt;&gt;"",QA6&gt;=QE$17,QA6&lt;&gt;""),AND(QB6&gt;=QE$13,QB6&lt;&gt;"",QD6&gt;=QE$17,QD6&lt;&gt;""),AND(QZ6&gt;=RM$13,QZ6&lt;&gt;"",RB6&gt;=RM$17,RB6&lt;&gt;""),AND(RC6&gt;=RM$13,RC6&lt;&gt;"",RE6&gt;=RM$17,RE6&lt;&gt;""),AND(RG6&gt;=RM$13,RG6&lt;&gt;"",RI6&gt;=RM$17,RI6&lt;&gt;""),AND(RJ6&gt;=RM$13,RJ6&lt;&gt;"",RL6&gt;=RM$17,RL6&lt;&gt;""),AND(SH6&gt;=SU$13,SH6&lt;&gt;"",SJ6&gt;=SU$17,SJ6&lt;&gt;""),AND(SK6&gt;=SU$13,SK6&lt;&gt;"",SM6&gt;=SU$17,SM6&lt;&gt;""),AND(SO6&gt;=SU$13,SO6&lt;&gt;"",SQ6&gt;=SU$17,SQ6&lt;&gt;""),AND(SR6&gt;=SU$13,SR6&lt;&gt;"",ST6&gt;=SU$17,ST6&lt;&gt;"")),"P","")</f>
        <v>P</v>
      </c>
      <c r="I6" s="3" t="str">
        <f>IF(OR(AND(AQ6&gt;=AY$17,AQ6&lt;&gt;"",AN6=""),AND(AT6&gt;=AY$17,AT6&lt;&gt;"",AN6=""),AND(AX6&gt;=AY$17,AX6&lt;&gt;"",AN6=""),AND(BR6&gt;=BZ$17,BR6&lt;&gt;"",BO6=""),AND(BU6&gt;=BZ$17,BU6&lt;&gt;"",BO6=""),AND(BY6&gt;=BZ$17,BY6&lt;&gt;"",BO6=""),AND(CS6&gt;=DA$17,CS6&lt;&gt;"",CP6=""),AND(CV6&gt;=DA$17,CV6&lt;&gt;"",CP6=""),AND(CZ6&gt;=DA$17,CZ6&lt;&gt;"",CP6=""),AND(DZ6&gt;=EK$17,DZ6&lt;&gt;""),AND(EC6&gt;=EK$17,EC6&lt;&gt;""),AND(EG6&gt;=EK$17,EG6&lt;&gt;""),AND(EJ6&gt;=EK$17,EJ6&lt;&gt;""),AND(FH6&gt;=FS$17,FH6&lt;&gt;""),AND(FK6&gt;=FS$17,FK6&lt;&gt;""),AND(FO6&gt;=FS$17,FO6&lt;&gt;""),AND(FR6&gt;=FS$17,FR6&lt;&gt;""),AND(GP6&gt;=HA$17,GP6&lt;&gt;""),AND(GS6&gt;=HA$17,GS6&lt;&gt;""),AND(GW6&gt;=HA$17,GW6&lt;&gt;""),AND(GZ6&gt;=HA$17,GZ6&lt;&gt;""),AND(HX6&gt;=II$17,HX6&lt;&gt;""),AND(IA6&gt;=II$17,IA6&lt;&gt;""),AND(IE6&gt;=II$17,IE6&lt;&gt;""),AND(IH6&gt;=II$17,IH6&lt;&gt;""),AND(JF6&gt;=JQ$17,JF6&lt;&gt;""),AND(JI6&gt;=JQ$17,JI6&lt;&gt;""),AND(JM6&gt;=JQ$17,JM6&lt;&gt;""),AND(JP6&gt;=JQ$17,JP6&lt;&gt;""),AND(KN6&gt;=KY$17,KN6&lt;&gt;""),AND(KQ6&gt;=KY$17,KQ6&lt;&gt;""),AND(KU6&gt;=KY$17,KU6&lt;&gt;""),AND(KX6&gt;=KY$17,KX6&lt;&gt;""),AND(LV6&gt;=MG$17,LV6&lt;&gt;""),AND(LY6&gt;=MG$17,LY6&lt;&gt;""),AND(MC6&gt;=MG$17,MC6&lt;&gt;""),AND(MF6&gt;=MG$17,MF6&lt;&gt;""),AND(ND6&gt;=NO$17,ND6&lt;&gt;""),AND(NG6&gt;=NO$17,NG6&lt;&gt;""),AND(NK6&gt;=NO$17,NK6&lt;&gt;""),AND(NN6&gt;=NO$17,NN6&lt;&gt;""),AND(OL6&gt;=OW$17,OL6&lt;&gt;""),AND(OO6&gt;=OW$17,OO6&lt;&gt;""),AND(OS6&gt;=OW$17,OS6&lt;&gt;""),AND(OV6&gt;=OW$17,OV6&lt;&gt;""),AND(PT6&gt;=QE$17,PT6&lt;&gt;""),AND(PW6&gt;=QE$17,PW6&lt;&gt;""),AND(QA6&gt;=QE$17,QA6&lt;&gt;""),AND(QD6&gt;=QE$17,QD6&lt;&gt;""),AND(RB6&gt;=RM$17,RB6&lt;&gt;""),AND(RE6&gt;=RM$17,RE6&lt;&gt;""),AND(RI6&gt;=RM$17,RI6&lt;&gt;""),AND(RL6&gt;=RM$17,RL6&lt;&gt;""),AND(SJ6&gt;=SU$17,SJ6&lt;&gt;""),AND(SM6&gt;=SU$17,SM6&lt;&gt;""),AND(SQ6&gt;=SU$17,SQ6&lt;&gt;""),AND(ST6&gt;=SU$17,ST6&lt;&gt;"")),"P","")</f>
        <v>P</v>
      </c>
      <c r="J6" s="36" t="str">
        <f>IF(AND(I6="P",H6=""),"No DD",IF(OR(AND(AO6&gt;=AY$16,AO6&lt;&gt;"",AQ6&gt;=AY$20,AQ6&lt;&gt;"",AN6=""),AND(AR6&gt;=AY$16,AR6&lt;&gt;"",AT6&gt;=AY$20,AT6&lt;&gt;"",AN6=""),AND(AV6&gt;=AY$16,AV6&lt;&gt;"",AX6&gt;=AY$20,AX6&lt;&gt;"",AN6=""),AND(BP6&gt;=BZ$16,BP6&lt;&gt;"",BR6&gt;=BZ$20,BR6&lt;&gt;"",BO6=""),AND(BS6&gt;=BZ$16,BS6&lt;&gt;"",BU6&gt;=BZ$20,BU6&lt;&gt;"",BO6=""),AND(BW6&gt;=BZ$16,BW6&lt;&gt;"",BY6&gt;=BZ$20,BY6&lt;&gt;"",BO6=""),AND(CQ6&gt;=DA$16,CQ6&lt;&gt;"",CS6&gt;=DA$20,CS6&lt;&gt;"",CP6=""),AND(CT6&gt;=DA$16,CT6&lt;&gt;"",CV6&gt;=DA$20,CV6&lt;&gt;"",CP6=""),AND(CX6&gt;=DA$16,CX6&lt;&gt;"",CZ6&gt;=DA$20,CZ6&lt;&gt;"",CP6=""),AND(DX6&gt;=EK$16,DX6&lt;&gt;"",DZ6&gt;=EK$20,DZ6&lt;&gt;""),AND(EA6&gt;=EK$16,EA6&lt;&gt;"",EC6&gt;=EK$20,EC6&lt;&gt;""),AND(EE6&gt;=EK$16,EE6&lt;&gt;"",EG6&gt;=EK$20,EG6&lt;&gt;""),AND(EH6&gt;=EK$16,EH6&lt;&gt;"",EJ6&gt;=EK$20,EJ6&lt;&gt;""),AND(FF6&gt;=FS$16,FF6&lt;&gt;"",FH6&gt;=FS$20,FH6&lt;&gt;""),AND(FI6&gt;=FS$16,FI6&lt;&gt;"",FK6&gt;=FS$20,FK6&lt;&gt;""),AND(FM6&gt;=FS$16,FM6&lt;&gt;"",FO6&gt;=FS$20,FO6&lt;&gt;""),AND(FP6&gt;=FS$16,FP6&lt;&gt;"",FR6&gt;=FS$20,FR6&lt;&gt;""),AND(GN6&gt;=HA$16,GN6&lt;&gt;"",GP6&gt;=HA$20,GP6&lt;&gt;""),AND(GQ6&gt;=HA$16,GQ6&lt;&gt;"",GS6&gt;=HA$20,GS6&lt;&gt;""),AND(GU6&gt;=HA$16,GU6&lt;&gt;"",GW6&gt;=HA$20,GW6&lt;&gt;""),AND(GX6&gt;=HA$16,GX6&lt;&gt;"",GZ6&gt;=HA$20,GZ6&lt;&gt;""),AND(HV6&gt;=II$16,HV6&lt;&gt;"",HX6&gt;=II$20,HX6&lt;&gt;""),AND(HY6&gt;=II$16,HY6&lt;&gt;"",IA6&gt;=II$20,IA6&lt;&gt;""),AND(IC6&gt;=II$16,IC6&lt;&gt;"",IE6&gt;=II$20,IE6&lt;&gt;""),AND(IF6&gt;=II$16,IF6&lt;&gt;"",IH6&gt;=II$20,IH6&lt;&gt;""),AND(JD6&gt;=JQ$16,JD6&lt;&gt;"",JF6&gt;=JQ$20,JF6&lt;&gt;""),AND(JG6&gt;=JQ$16,JG6&lt;&gt;"",JI6&gt;=JQ$20,JI6&lt;&gt;""),AND(JK6&gt;=JQ$16,JK6&lt;&gt;"",JM6&gt;=JQ$20,JM6&lt;&gt;""),AND(JN6&gt;=JQ$16,JN6&lt;&gt;"",JP6&gt;=JQ$20,JP6&lt;&gt;""),AND(KL6&gt;=KY$16,KL6&lt;&gt;"",KN6&gt;=KY$20,KN6&lt;&gt;""),AND(KO6&gt;=KY$16,KO6&lt;&gt;"",KQ6&gt;=KY$20,KQ6&lt;&gt;""),AND(KS6&gt;=KY$16,KS6&lt;&gt;"",KU6&gt;=KY$20,KU6&lt;&gt;""),AND(KV6&gt;=KY$16,KV6&lt;&gt;"",KX6&gt;=KY$20,KX6&lt;&gt;""),AND(LT6&gt;=MG$16,LT6&lt;&gt;"",LV6&gt;=MG$20,LV6&lt;&gt;""),AND(LW6&gt;=MG$16,LW6&lt;&gt;"",LY6&gt;=MG$20,LY6&lt;&gt;""),AND(MA6&gt;=MG$16,MA6&lt;&gt;"",MC6&gt;=MG$20,MC6&lt;&gt;""),AND(MD6&gt;=MG$16,MD6&lt;&gt;"",MF6&gt;=MG$20,MF6&lt;&gt;""),AND(NB6&gt;=NO$16,NB6&lt;&gt;"",ND6&gt;=NO$20,ND6&lt;&gt;""),AND(NE6&gt;=NO$16,NE6&lt;&gt;"",NG6&gt;=NO$20,NG6&lt;&gt;""),AND(NI6&gt;=NO$16,NI6&lt;&gt;"",NK6&gt;=NO$20,NK6&lt;&gt;""),AND(NL6&gt;=NO$16,NL6&lt;&gt;"",NN6&gt;=NO$20,NN6&lt;&gt;""),AND(OJ6&gt;=OW$16,OJ6&lt;&gt;"",OL6&gt;=OW$20,OL6&lt;&gt;""),AND(OM6&gt;=OW$16,OM6&lt;&gt;"",OO6&gt;=OW$20,OO6&lt;&gt;""),AND(OQ6&gt;=OW$16,OQ6&lt;&gt;"",OS6&gt;=OW$20,OS6&lt;&gt;""),AND(OT6&gt;=OW$16,OT6&lt;&gt;"",OV6&gt;=OW$20,OV6&lt;&gt;""),AND(PR6&gt;=QE$16,PR6&lt;&gt;"",PT6&gt;=QE$20,PT6&lt;&gt;""),AND(PU6&gt;=QE$16,PU6&lt;&gt;"",PW6&gt;=QE$20,PW6&lt;&gt;""),AND(PY6&gt;=QE$16,PY6&lt;&gt;"",QA6&gt;=QE$20,QA6&lt;&gt;""),AND(QB6&gt;=QE$16,QB6&lt;&gt;"",QD6&gt;=QE$20,QD6&lt;&gt;""),AND(QZ6&gt;=RM$16,QZ6&lt;&gt;"",RB6&gt;=RM$20,RB6&lt;&gt;""),AND(RC6&gt;=RM$16,RC6&lt;&gt;"",RE6&gt;=RM$20,RE6&lt;&gt;""),AND(RG6&gt;=RM$16,RG6&lt;&gt;"",RI6&gt;=RM$20,RI6&lt;&gt;""),AND(RJ6&gt;=RM$16,RJ6&lt;&gt;"",RL6&gt;=RM$20,RL6&lt;&gt;""),AND(SH6&gt;=SU$16,SH6&lt;&gt;"",SJ6&gt;=SU$20,SJ6&lt;&gt;""),AND(SK6&gt;=SU$16,SK6&lt;&gt;"",SM6&gt;=SU$20,SM6&lt;&gt;""),AND(SO6&gt;=SU$16,SO6&lt;&gt;"",SQ6&gt;=SU$20,SQ6&lt;&gt;""),AND(SR6&gt;=SU$16,SR6&lt;&gt;"",ST6&gt;=SU$20,ST6&lt;&gt;"")),"Merit",IF(OR(AND(AO6&gt;=AY$15,AO6&lt;&gt;"",AQ6&gt;=AY$19,AQ6&lt;&gt;"",AN6=""),AND(AR6&gt;=AY$15,AR6&lt;&gt;"",AT6&gt;=AY$19,AT6&lt;&gt;"",AN6=""),AND(AV6&gt;=AY$15,AV6&lt;&gt;"",AX6&gt;=AY$19,AX6&lt;&gt;"",AN6=""),AND(BP6&gt;=BZ$15,BP6&lt;&gt;"",BR6&gt;=BZ$19,BR6&lt;&gt;"",BO6=""),AND(BS6&gt;=BZ$15,BS6&lt;&gt;"",BU6&gt;=BZ$19,BU6&lt;&gt;"",BO6=""),AND(BW6&gt;=BZ$15,BW6&lt;&gt;"",BY6&gt;=BZ$19,BY6&lt;&gt;"",BO6=""),AND(CQ6&gt;=DA$15,CQ6&lt;&gt;"",CS6&gt;=DA$19,CS6&lt;&gt;"",CP6=""),AND(CT6&gt;=DA$15,CT6&lt;&gt;"",CV6&gt;=DA$19,CV6&lt;&gt;"",CP6=""),AND(CX6&gt;=DA$15,CX6&lt;&gt;"",CZ6&gt;=DA$19,CZ6&lt;&gt;"",CP6=""),AND(DX6&gt;=EK$15,DX6&lt;&gt;"",DZ6&gt;=EK$19,DZ6&lt;&gt;""),AND(EA6&gt;=EK$15,EA6&lt;&gt;"",EC6&gt;=EK$19,EC6&lt;&gt;""),AND(EE6&gt;=EK$15,EE6&lt;&gt;"",EG6&gt;=EK$19,EG6&lt;&gt;""),AND(EH6&gt;=EK$15,EH6&lt;&gt;"",EJ6&gt;=EK$19,EJ6&lt;&gt;""),AND(FF6&gt;=FS$15,FF6&lt;&gt;"",FH6&gt;=FS$19,FH6&lt;&gt;""),AND(FI6&gt;=FS$15,FI6&lt;&gt;"",FK6&gt;=FS$19,FK6&lt;&gt;""),AND(FM6&gt;=FS$15,FM6&lt;&gt;"",FO6&gt;=FS$19,FO6&lt;&gt;""),AND(FP6&gt;=FS$15,FP6&lt;&gt;"",FR6&gt;=FS$19,FR6&lt;&gt;""),AND(GN6&gt;=HA$15,GN6&lt;&gt;"",GP6&gt;=HA$19,GP6&lt;&gt;""),AND(GQ6&gt;=HA$15,GQ6&lt;&gt;"",GS6&gt;=HA$19,GS6&lt;&gt;""),AND(GU6&gt;=HA$15,GU6&lt;&gt;"",GW6&gt;=HA$19,GW6&lt;&gt;""),AND(GX6&gt;=HA$15,GX6&lt;&gt;"",GZ6&gt;=HA$19,GZ6&lt;&gt;""),AND(HV6&gt;=II$15,HV6&lt;&gt;"",HX6&gt;=II$19,HX6&lt;&gt;""),AND(HY6&gt;=II$15,HY6&lt;&gt;"",IA6&gt;=II$19,IA6&lt;&gt;""),AND(IC6&gt;=II$15,IC6&lt;&gt;"",IE6&gt;=II$19,IE6&lt;&gt;""),AND(IF6&gt;=II$15,IF6&lt;&gt;"",IH6&gt;=II$19,IH6&lt;&gt;""),AND(JD6&gt;=JQ$15,JD6&lt;&gt;"",JF6&gt;=JQ$19,JF6&lt;&gt;""),AND(JG6&gt;=JQ$15,JG6&lt;&gt;"",JI6&gt;=JQ$19,JI6&lt;&gt;""),AND(JK6&gt;=JQ$15,JK6&lt;&gt;"",JM6&gt;=JQ$19,JM6&lt;&gt;""),AND(JN6&gt;=JQ$15,JN6&lt;&gt;"",JP6&gt;=JQ$19,JP6&lt;&gt;""),AND(KL6&gt;=KY$15,KL6&lt;&gt;"",KN6&gt;=KY$19,KN6&lt;&gt;""),AND(KO6&gt;=KY$15,KO6&lt;&gt;"",KQ6&gt;=KY$19,KQ6&lt;&gt;""),AND(KS6&gt;=KY$15,KS6&lt;&gt;"",KU6&gt;=KY$19,KU6&lt;&gt;""),AND(KV6&gt;=KY$15,KV6&lt;&gt;"",KX6&gt;=KY$19,KX6&lt;&gt;""),AND(LT6&gt;=MG$15,LT6&lt;&gt;"",LV6&gt;=MG$19,LV6&lt;&gt;""),AND(LW6&gt;=MG$15,LW6&lt;&gt;"",LY6&gt;=MG$19,LY6&lt;&gt;""),AND(MA6&gt;=MG$15,MA6&lt;&gt;"",MC6&gt;=MG$19,MC6&lt;&gt;""),AND(MD6&gt;=MG$15,MD6&lt;&gt;"",MF6&gt;=MG$19,MF6&lt;&gt;""),AND(NB6&gt;=NO$15,NB6&lt;&gt;"",ND6&gt;=NO$19,ND6&lt;&gt;""),AND(NE6&gt;=NO$15,NE6&lt;&gt;"",NG6&gt;=NO$19,NG6&lt;&gt;""),AND(NI6&gt;=NO$15,NI6&lt;&gt;"",NK6&gt;=NO$19,NK6&lt;&gt;""),AND(NL6&gt;=NO$15,NL6&lt;&gt;"",NN6&gt;=NO$19,NN6&lt;&gt;""),AND(OJ6&gt;=OW$15,OJ6&lt;&gt;"",OL6&gt;=OW$19,OL6&lt;&gt;""),AND(OM6&gt;=OW$15,OM6&lt;&gt;"",OO6&gt;=OW$19,OO6&lt;&gt;""),AND(OQ6&gt;=OW$15,OQ6&lt;&gt;"",OS6&gt;=OW$19,OS6&lt;&gt;""),AND(OT6&gt;=OW$15,OT6&lt;&gt;"",OV6&gt;=OW$19,OV6&lt;&gt;""),AND(PR6&gt;=QE$15,PR6&lt;&gt;"",PT6&gt;=QE$19,PT6&lt;&gt;""),AND(PU6&gt;=QE$15,PU6&lt;&gt;"",PW6&gt;=QE$19,PW6&lt;&gt;""),AND(PY6&gt;=QE$15,PY6&lt;&gt;"",QA6&gt;=QE$19,QA6&lt;&gt;""),AND(QB6&gt;=QE$15,QB6&lt;&gt;"",QD6&gt;=QE$19,QD6&lt;&gt;""),AND(QZ6&gt;=RM$15,QZ6&lt;&gt;"",RB6&gt;=RM$19,RB6&lt;&gt;""),AND(RC6&gt;=RM$15,RC6&lt;&gt;"",RE6&gt;=RM$19,RE6&lt;&gt;""),AND(RG6&gt;=RM$15,RG6&lt;&gt;"",RI6&gt;=RM$19,RI6&lt;&gt;""),AND(RJ6&gt;=RM$15,RJ6&lt;&gt;"",RL6&gt;=RM$19,RL6&lt;&gt;""),AND(SH6&gt;=SU$15,SH6&lt;&gt;"",SJ6&gt;=SU$19,SJ6&lt;&gt;""),AND(SK6&gt;=SU$15,SK6&lt;&gt;"",SM6&gt;=SU$19,SM6&lt;&gt;""),AND(SO6&gt;=SU$15,SO6&lt;&gt;"",SQ6&gt;=SU$19,SQ6&lt;&gt;""),AND(SR6&gt;=SU$15,SR6&lt;&gt;"",ST6&gt;=SU$19,ST6&lt;&gt;"")),"Excellence",IF(K6="P","Worlds Team",IF(H6="P","National Team","")))))</f>
        <v>National Team</v>
      </c>
      <c r="K6" s="3" t="str">
        <f>IF(OR(AND(AO6&gt;=AY$14,AO6&lt;&gt;"",AQ6&gt;=AY$18,AQ6&lt;&gt;"",AN6=""),AND(AR6&gt;=AY$14,AR6&lt;&gt;"",AT6&gt;=AY$18,AT6&lt;&gt;"",AN6=""),AND(AV6&gt;=AY$14,AV6&lt;&gt;"",AX6&gt;=AY$18,AX6&lt;&gt;"",AN6=""),AND(BP6&gt;=BZ$14,BP6&lt;&gt;"",BR6&gt;=BZ$18,BR6&lt;&gt;"",BO6=""),AND(BS6&gt;=BZ$14,BS6&lt;&gt;"",BU6&gt;=BZ$18,BU6&lt;&gt;"",BO6=""),AND(BW6&gt;=BZ$14,BW6&lt;&gt;"",BY6&gt;=BZ$18,BY6&lt;&gt;"",BO6=""),AND(CQ6&gt;=DA$14,CQ6&lt;&gt;"",CS6&gt;=DA$18,CS6&lt;&gt;"",CP6=""),AND(CT6&gt;=DA$14,CT6&lt;&gt;"",CV6&gt;=DA$18,CV6&lt;&gt;"",CP6=""),AND(CX6&gt;=DA$14,CX6&lt;&gt;"",CZ6&gt;=DA$18,CZ6&lt;&gt;"",CP6=""),AND(DX6&gt;=EK$14,DX6&lt;&gt;"",DZ6&gt;=EK$18,DZ6&lt;&gt;""),AND(EA6&gt;=EK$14,EA6&lt;&gt;"",EC6&gt;=EK$18,EC6&lt;&gt;""),AND(EE6&gt;=EK$14,EE6&lt;&gt;"",EG6&gt;=EK$18,EG6&lt;&gt;""),AND(EH6&gt;=EK$14,EH6&lt;&gt;"",EJ6&gt;=EK$18,EJ6&lt;&gt;""),AND(FF6&gt;=FS$14,FF6&lt;&gt;"",FH6&gt;=FS$18,FH6&lt;&gt;""),AND(FI6&gt;=FS$14,FI6&lt;&gt;"",FK6&gt;=FS$18,FK6&lt;&gt;""),AND(FM6&gt;=FS$14,FM6&lt;&gt;"",FO6&gt;=FS$18,FO6&lt;&gt;""),AND(FP6&gt;=FS$14,FP6&lt;&gt;"",FR6&gt;=FS$18,FR6&lt;&gt;""),AND(GN6&gt;=HA$14,GN6&lt;&gt;"",GP6&gt;=HA$18,GP6&lt;&gt;""),AND(GQ6&gt;=HA$14,GQ6&lt;&gt;"",GS6&gt;=HA$18,GS6&lt;&gt;""),AND(GU6&gt;=HA$14,GU6&lt;&gt;"",GW6&gt;=HA$18,GW6&lt;&gt;""),AND(GX6&gt;=HA$14,GX6&lt;&gt;"",GZ6&gt;=HA$18,GZ6&lt;&gt;""),AND(HV6&gt;=II$14,HV6&lt;&gt;"",HX6&gt;=II$18,HX6&lt;&gt;""),AND(HY6&gt;=II$14,HY6&lt;&gt;"",IA6&gt;=II$18,IA6&lt;&gt;""),AND(IC6&gt;=II$14,IC6&lt;&gt;"",IE6&gt;=II$18,IE6&lt;&gt;""),AND(IF6&gt;=II$14,IF6&lt;&gt;"",IH6&gt;=II$18,IH6&lt;&gt;""),AND(JD6&gt;=JQ$14,JD6&lt;&gt;"",JF6&gt;=JQ$18,JF6&lt;&gt;""),AND(JG6&gt;=JQ$14,JG6&lt;&gt;"",JI6&gt;=JQ$18,JI6&lt;&gt;""),AND(JK6&gt;=JQ$14,JK6&lt;&gt;"",JM6&gt;=JQ$18,JM6&lt;&gt;""),AND(JN6&gt;=JQ$14,JN6&lt;&gt;"",JP6&gt;=JQ$18,JP6&lt;&gt;""),AND(KL6&gt;=KY$14,KL6&lt;&gt;"",KN6&gt;=KY$18,KN6&lt;&gt;""),AND(KO6&gt;=KY$14,KO6&lt;&gt;"",KQ6&gt;=KY$18,KQ6&lt;&gt;""),AND(KS6&gt;=KY$14,KS6&lt;&gt;"",KU6&gt;=KY$18,KU6&lt;&gt;""),AND(KV6&gt;=KY$14,KV6&lt;&gt;"",KX6&gt;=KY$18,KX6&lt;&gt;""),AND(LT6&gt;=MG$14,LT6&lt;&gt;"",LV6&gt;=MG$18,LV6&lt;&gt;""),AND(LW6&gt;=MG$14,LW6&lt;&gt;"",LY6&gt;=MG$18,LY6&lt;&gt;""),AND(MA6&gt;=MG$14,MA6&lt;&gt;"",MC6&gt;=MG$18,MC6&lt;&gt;""),AND(MD6&gt;=MG$14,MD6&lt;&gt;"",MF6&gt;=MG$18,MF6&lt;&gt;""),AND(NB6&gt;=NO$14,NB6&lt;&gt;"",ND6&gt;=NO$18,ND6&lt;&gt;""),AND(NE6&gt;=NO$14,NE6&lt;&gt;"",NG6&gt;=NO$18,NG6&lt;&gt;""),AND(NI6&gt;=NO$14,NI6&lt;&gt;"",NK6&gt;=NO$18,NK6&lt;&gt;""),AND(NL6&gt;=NO$14,NL6&lt;&gt;"",NN6&gt;=NO$18,NN6&lt;&gt;""),AND(OJ6&gt;=OW$14,OJ6&lt;&gt;"",OL6&gt;=OW$18,OL6&lt;&gt;""),AND(OM6&gt;=OW$14,OM6&lt;&gt;"",OO6&gt;=OW$18,OO6&lt;&gt;""),AND(OQ6&gt;=OW$14,OQ6&lt;&gt;"",OS6&gt;=OW$18,OS6&lt;&gt;""),AND(OT6&gt;=OW$14,OT6&lt;&gt;"",OV6&gt;=OW$18,OV6&lt;&gt;""),AND(PR6&gt;=QE$14,PR6&lt;&gt;"",PT6&gt;=QE$18,PT6&lt;&gt;""),AND(PU6&gt;=QE$14,PU6&lt;&gt;"",PW6&gt;=QE$18,PW6&lt;&gt;""),AND(PY6&gt;=QE$14,PY6&lt;&gt;"",QA6&gt;=QE$18,QA6&lt;&gt;""),AND(QB6&gt;=QE$14,QB6&lt;&gt;"",QD6&gt;=QE$18,QD6&lt;&gt;""),AND(QZ6&gt;=RM$14,QZ6&lt;&gt;"",RB6&gt;=RM$18,RB6&lt;&gt;""),AND(RC6&gt;=RM$14,RC6&lt;&gt;"",RE6&gt;=RM$18,RE6&lt;&gt;""),AND(RG6&gt;=RM$14,RG6&lt;&gt;"",RI6&gt;=RM$18,RI6&lt;&gt;""),AND(RJ6&gt;=RM$14,RJ6&lt;&gt;"",RL6&gt;=RM$18,RL6&lt;&gt;""),AND(SH6&gt;=SU$14,SH6&lt;&gt;"",SJ6&gt;=SU$18,SJ6&lt;&gt;""),AND(SK6&gt;=SU$14,SK6&lt;&gt;"",SM6&gt;=SU$18,SM6&lt;&gt;""),AND(SO6&gt;=SU$14,SO6&lt;&gt;"",SQ6&gt;=SU$18,SQ6&lt;&gt;""),AND(SR6&gt;=SU$14,SR6&lt;&gt;"",ST6&gt;=SU$18,ST6&lt;&gt;"")),"P","")</f>
        <v/>
      </c>
      <c r="L6" s="8">
        <f>IF(COUNT(AQ6,AT6,BR6,BU6,CS6,CV6)&gt;0,LARGE((AQ6,AT6,BR6,BU6,CS6,CV6),1),0)</f>
        <v>50.180000000000007</v>
      </c>
      <c r="M6" s="8" t="str">
        <f>IF(L6="","",IF(OR(L6=CS6,L6=CV6),$CA$1,IF(OR(L6=BR6,L6=BU6),$AZ$1,IF(OR(L6=AQ6,L6=AT6),$Y$1,""))))</f>
        <v>2025 Nationals</v>
      </c>
      <c r="N6" s="8">
        <f>IF(COUNT(AQ6,AT6,BR6,BU6,CS6,CV6)&gt;1,LARGE((AQ6,AT6,BR6,BU6,CS6,CV6),2),0)</f>
        <v>49.569999999999993</v>
      </c>
      <c r="O6" s="8" t="str">
        <f>IF(N6="","",IF(OR(N6=CS6,N6=CV6),$CA$1,IF(OR(N6=BR6,N6=BU6),$AZ$1,IF(OR(N6=AQ6,N6=AT6),$Y$1,""))))</f>
        <v>2025 3rd Domestic Trial</v>
      </c>
      <c r="P6" s="8">
        <f>IF(COUNT(AQ6,AT6,BR6,BU6,CS6,CV6)&gt;2,MAX(AX6,BY6,CZ6,LARGE((AQ6,AT6,BR6,BU6,CS6,CV6),3)),IF(MAX(AX6,BY6,CZ6)&gt;0,MAX(AX6,BY6,CZ6),0))</f>
        <v>51.89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3rd Domestic Trial</v>
      </c>
      <c r="T6" s="8">
        <f>IF(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&gt;0,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,0)</f>
        <v>14.89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13.55</v>
      </c>
      <c r="Z6" s="22">
        <v>9.3000000000000007</v>
      </c>
      <c r="AA6" s="22">
        <v>11.7</v>
      </c>
      <c r="AB6" s="22">
        <v>13.84</v>
      </c>
      <c r="AC6" s="22">
        <v>0</v>
      </c>
      <c r="AD6" s="22">
        <v>8.4</v>
      </c>
      <c r="AE6" s="22">
        <v>5.1999999999999993</v>
      </c>
      <c r="AF6" s="22">
        <v>7.2</v>
      </c>
      <c r="AG6" s="22">
        <v>8.26</v>
      </c>
      <c r="AH6" s="22">
        <v>0</v>
      </c>
      <c r="AI6" s="22">
        <v>11.8</v>
      </c>
      <c r="AJ6" s="22">
        <v>8.85</v>
      </c>
      <c r="AK6" s="22">
        <v>12</v>
      </c>
      <c r="AL6" s="22">
        <v>14.02</v>
      </c>
      <c r="AM6" s="22">
        <v>0.1</v>
      </c>
      <c r="AN6" s="27" t="s">
        <v>46</v>
      </c>
      <c r="AO6" s="38">
        <f>IF(AA6&gt;0,AA6,"")</f>
        <v>11.7</v>
      </c>
      <c r="AP6" s="38">
        <f>IF(AB6&gt;0,AB6,"")</f>
        <v>13.84</v>
      </c>
      <c r="AQ6" s="40">
        <f>IF(SUM(Y6:AB6)-AC6&gt;0,SUM(Y6:AB6)-AC6,"")</f>
        <v>48.39</v>
      </c>
      <c r="AR6" s="40">
        <f>IF(AF6&gt;0,AF6,"")</f>
        <v>7.2</v>
      </c>
      <c r="AS6" s="40">
        <f>IF(AG6&gt;0,AG6,"")</f>
        <v>8.26</v>
      </c>
      <c r="AT6" s="40">
        <f>IF(SUM(AD6:AG6)-AH6&gt;0,SUM(AD6:AG6)-AH6,"")</f>
        <v>29.060000000000002</v>
      </c>
      <c r="AU6" s="40">
        <f>IF(AQ6="","",MAX(AQ6,AT6))</f>
        <v>48.39</v>
      </c>
      <c r="AV6" s="40">
        <f>IF(AK6&gt;0,AK6,"")</f>
        <v>12</v>
      </c>
      <c r="AW6" s="40">
        <f>IF(AL6&gt;0,AL6,"")</f>
        <v>14.02</v>
      </c>
      <c r="AX6" s="40">
        <f>IF(SUM(AI6:AL6)-AM6&gt;0,SUM(AI6:AL6)-AM6,"")</f>
        <v>46.57</v>
      </c>
      <c r="AY6" s="40">
        <f>IF(SUM(AU6,AX6)&gt;0,SUM(AU6,AX6),"")</f>
        <v>94.960000000000008</v>
      </c>
      <c r="AZ6" s="26">
        <v>14.4</v>
      </c>
      <c r="BA6" s="26">
        <v>9.3000000000000007</v>
      </c>
      <c r="BB6" s="26">
        <v>12.7</v>
      </c>
      <c r="BC6" s="26">
        <v>13.78</v>
      </c>
      <c r="BD6" s="26">
        <v>0</v>
      </c>
      <c r="BE6" s="26">
        <v>2.9</v>
      </c>
      <c r="BF6" s="26">
        <v>1.8</v>
      </c>
      <c r="BG6" s="26">
        <v>3</v>
      </c>
      <c r="BH6" s="26">
        <v>3</v>
      </c>
      <c r="BI6" s="26">
        <v>0</v>
      </c>
      <c r="BJ6" s="26">
        <v>12.8</v>
      </c>
      <c r="BK6" s="26">
        <v>9.1999999999999993</v>
      </c>
      <c r="BL6" s="26">
        <v>12.5</v>
      </c>
      <c r="BM6" s="26">
        <v>14.4</v>
      </c>
      <c r="BN6" s="26">
        <v>0.2</v>
      </c>
      <c r="BO6" s="28"/>
      <c r="BP6" s="39">
        <f>IF(BB6&gt;0,BB6,"")</f>
        <v>12.7</v>
      </c>
      <c r="BQ6" s="39">
        <f>IF(BC6&gt;0,BC6,"")</f>
        <v>13.78</v>
      </c>
      <c r="BR6" s="11">
        <f>IF(SUM(AZ6:BC6)-BD6&gt;0,SUM(AZ6:BC6)-BD6,"")</f>
        <v>50.180000000000007</v>
      </c>
      <c r="BS6" s="11">
        <f>IF(BG6&gt;0,BG6,"")</f>
        <v>3</v>
      </c>
      <c r="BT6" s="11">
        <f>IF(BH6&gt;0,BH6,"")</f>
        <v>3</v>
      </c>
      <c r="BU6" s="11">
        <f>IF(SUM(BE6:BH6)-BI6&gt;0,SUM(BE6:BH6)-BI6,"")</f>
        <v>10.7</v>
      </c>
      <c r="BV6" s="11">
        <f>IF(BR6="","",MAX(BR6,BU6))</f>
        <v>50.180000000000007</v>
      </c>
      <c r="BW6" s="11">
        <f>IF(BL6&gt;0,BL6,"")</f>
        <v>12.5</v>
      </c>
      <c r="BX6" s="11">
        <f>IF(BM6&gt;0,BM6,"")</f>
        <v>14.4</v>
      </c>
      <c r="BY6" s="11">
        <f>IF(SUM(BJ6:BM6)-BN6&gt;0,SUM(BJ6:BM6)-BN6,"")</f>
        <v>48.699999999999996</v>
      </c>
      <c r="BZ6" s="11">
        <f>IF(SUM(BV6,BY6)&gt;0,SUM(BV6,BY6),"")</f>
        <v>98.88</v>
      </c>
      <c r="CA6" s="22">
        <v>11.9</v>
      </c>
      <c r="CB6" s="22">
        <v>9.1</v>
      </c>
      <c r="CC6" s="22">
        <v>13.8</v>
      </c>
      <c r="CD6" s="22">
        <v>14.77</v>
      </c>
      <c r="CE6" s="22">
        <v>0</v>
      </c>
      <c r="CF6" s="22">
        <v>6.1</v>
      </c>
      <c r="CG6" s="22">
        <v>4.5999999999999996</v>
      </c>
      <c r="CH6" s="22">
        <v>7.1</v>
      </c>
      <c r="CI6" s="22">
        <v>6.38</v>
      </c>
      <c r="CJ6" s="22">
        <v>0</v>
      </c>
      <c r="CK6" s="22">
        <v>13.8</v>
      </c>
      <c r="CL6" s="22">
        <v>9.4</v>
      </c>
      <c r="CM6" s="22">
        <v>13.8</v>
      </c>
      <c r="CN6" s="22">
        <v>14.89</v>
      </c>
      <c r="CO6" s="22">
        <v>0</v>
      </c>
      <c r="CP6" s="27"/>
      <c r="CQ6" s="38">
        <f>IF(CC6&gt;0,CC6,"")</f>
        <v>13.8</v>
      </c>
      <c r="CR6" s="38">
        <f>IF(CD6&gt;0,CD6,"")</f>
        <v>14.77</v>
      </c>
      <c r="CS6" s="40">
        <f>IF(SUM(CA6:CD6)-CE6&gt;0,SUM(CA6:CD6)-CE6,"")</f>
        <v>49.569999999999993</v>
      </c>
      <c r="CT6" s="40">
        <f>IF(CH6&gt;0,CH6,"")</f>
        <v>7.1</v>
      </c>
      <c r="CU6" s="40">
        <f>IF(CI6&gt;0,CI6,"")</f>
        <v>6.38</v>
      </c>
      <c r="CV6" s="40">
        <f>IF(SUM(CF6:CI6)-CJ6&gt;0,SUM(CF6:CI6)-CJ6,"")</f>
        <v>24.179999999999996</v>
      </c>
      <c r="CW6" s="40">
        <f>IF(CS6="","",MAX(CS6,CV6))</f>
        <v>49.569999999999993</v>
      </c>
      <c r="CX6" s="40">
        <f>IF(CM6&gt;0,CM6,"")</f>
        <v>13.8</v>
      </c>
      <c r="CY6" s="40">
        <f>IF(CN6&gt;0,CN6,"")</f>
        <v>14.89</v>
      </c>
      <c r="CZ6" s="40">
        <f>IF(SUM(CK6:CN6)-CO6&gt;0,SUM(CK6:CN6)-CO6,"")</f>
        <v>51.89</v>
      </c>
      <c r="DA6" s="40">
        <f>IF(SUM(CW6,CZ6)&gt;0,SUM(CW6,CZ6),"")</f>
        <v>101.46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</v>
      </c>
      <c r="FV6" s="17">
        <v>12.7</v>
      </c>
      <c r="FW6" s="17">
        <v>13.87</v>
      </c>
      <c r="FX6" s="17">
        <v>0</v>
      </c>
      <c r="FY6" s="17">
        <v>11.7</v>
      </c>
      <c r="FZ6" s="17">
        <v>7.2</v>
      </c>
      <c r="GA6" s="17">
        <v>8.3000000000000007</v>
      </c>
      <c r="GB6" s="17">
        <v>11.08</v>
      </c>
      <c r="GC6" s="17">
        <v>0.2</v>
      </c>
      <c r="GD6" s="17">
        <v>13.3</v>
      </c>
      <c r="GE6" s="17">
        <v>9.1</v>
      </c>
      <c r="GF6" s="17">
        <v>12.7</v>
      </c>
      <c r="GG6" s="17">
        <v>13.85</v>
      </c>
      <c r="GH6" s="17">
        <v>0</v>
      </c>
      <c r="GI6" s="17"/>
      <c r="GJ6" s="17"/>
      <c r="GK6" s="17"/>
      <c r="GL6" s="17"/>
      <c r="GM6" s="17"/>
      <c r="GN6" s="40">
        <f>IF(FV6&gt;0,FV6,"")</f>
        <v>12.7</v>
      </c>
      <c r="GO6" s="40">
        <f>IF(FW6&gt;0,FW6,"")</f>
        <v>13.87</v>
      </c>
      <c r="GP6" s="40">
        <f>IF(SUM(FT6:FW6)-FX6&gt;0,SUM(FT6:FW6)-FX6,"")</f>
        <v>49.269999999999996</v>
      </c>
      <c r="GQ6" s="40">
        <f>IF(GA6&gt;0,GA6,"")</f>
        <v>8.3000000000000007</v>
      </c>
      <c r="GR6" s="40">
        <f>IF(GB6&gt;0,GB6,"")</f>
        <v>11.08</v>
      </c>
      <c r="GS6" s="40">
        <f>IF(SUM(FY6:GB6)-GC6&gt;0,SUM(FY6:GB6)-GC6,"")</f>
        <v>38.08</v>
      </c>
      <c r="GT6" s="40">
        <f>IF(MAX(GP6,GS6)&gt;0,MAX(GP6,GS6),"")</f>
        <v>49.269999999999996</v>
      </c>
      <c r="GU6" s="40">
        <f>IF(GF6&gt;0,GF6,"")</f>
        <v>12.7</v>
      </c>
      <c r="GV6" s="40">
        <f>IF(GG6&gt;0,GG6,"")</f>
        <v>13.85</v>
      </c>
      <c r="GW6" s="40">
        <f>IF(SUM(GD6:GG6)-GH6&gt;0,SUM(GD6:GG6)-GH6,"")</f>
        <v>48.949999999999996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98.22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13.15</v>
      </c>
      <c r="SW6" s="22">
        <f>IF($CP6="P",CB6,(CB6+BA6)/2)</f>
        <v>9.1999999999999993</v>
      </c>
      <c r="SX6" s="22">
        <f>IF($CP6="P",CC6,(CC6+BB6)/2)</f>
        <v>13.25</v>
      </c>
      <c r="SY6" s="22">
        <f>IF($CP6="P",CD6,(CD6+BC6)/2)</f>
        <v>14.274999999999999</v>
      </c>
      <c r="SZ6" s="22">
        <f>IF($CP6="P",CE6,(CE6+BD6)/2)</f>
        <v>0</v>
      </c>
      <c r="TA6" s="22">
        <f>IF($CP6="P",CF6,(CF6+BE6)/2)</f>
        <v>4.5</v>
      </c>
      <c r="TB6" s="22">
        <f>IF($CP6="P",CG6,(CG6+BF6)/2)</f>
        <v>3.1999999999999997</v>
      </c>
      <c r="TC6" s="22">
        <f>IF($CP6="P",CH6,(CH6+BG6)/2)</f>
        <v>5.05</v>
      </c>
      <c r="TD6" s="22">
        <f>IF($CP6="P",CI6,(CI6+BH6)/2)</f>
        <v>4.6899999999999995</v>
      </c>
      <c r="TE6" s="22">
        <f>IF($CP6="P",CJ6,(CJ6+BI6)/2)</f>
        <v>0</v>
      </c>
      <c r="TF6" s="22">
        <f>IF($CP6="P",CK6,(CK6+BJ6)/2)</f>
        <v>13.3</v>
      </c>
      <c r="TG6" s="22">
        <f>IF($CP6="P",CL6,(CL6+BK6)/2)</f>
        <v>9.3000000000000007</v>
      </c>
      <c r="TH6" s="22">
        <f>IF($CP6="P",CM6,(CM6+BL6)/2)</f>
        <v>13.15</v>
      </c>
      <c r="TI6" s="22">
        <f>IF($CP6="P",CN6,(CN6+BM6)/2)</f>
        <v>14.645</v>
      </c>
      <c r="TJ6" s="22">
        <f>IF($CP6="P",CO6,(CO6+BN6)/2)</f>
        <v>0.1</v>
      </c>
      <c r="TK6" s="27" t="s">
        <v>46</v>
      </c>
      <c r="TL6" s="40">
        <f>IF(SX6&gt;0,SX6,"")</f>
        <v>13.25</v>
      </c>
      <c r="TM6" s="40">
        <f>IF(SY6&gt;0,SY6,"")</f>
        <v>14.274999999999999</v>
      </c>
      <c r="TN6" s="40">
        <f>IF(SUM(SV6:SY6)-SZ6&gt;0,SUM(SV6:SY6)-SZ6,"")</f>
        <v>49.875</v>
      </c>
      <c r="TO6" s="40">
        <f>IF(TC6&gt;0,TC6,"")</f>
        <v>5.05</v>
      </c>
      <c r="TP6" s="40">
        <f>IF(TD6&gt;0,TD6,"")</f>
        <v>4.6899999999999995</v>
      </c>
      <c r="TQ6" s="40">
        <f>IF(SUM(TA6:TD6)-TE6&gt;0,SUM(TA6:TD6)-TE6,"")</f>
        <v>17.439999999999998</v>
      </c>
      <c r="TR6" s="40">
        <f>IF(MAX(TN6,TQ6)&gt;0,MAX(TN6,TQ6),"")</f>
        <v>49.875</v>
      </c>
      <c r="TS6" s="40">
        <f>IF(TH6&gt;0,TH6,"")</f>
        <v>13.15</v>
      </c>
      <c r="TT6" s="40">
        <f>IF(TI6&gt;0,TI6,"")</f>
        <v>14.645</v>
      </c>
      <c r="TU6" s="40">
        <f>IF(SUM(TF6:TI6)-TJ6&gt;0,SUM(TF6:TI6)-TJ6,"")</f>
        <v>50.294999999999995</v>
      </c>
      <c r="TV6" s="40">
        <f>IF(SUM(TR6,TU6)&gt;0,SUM(TR6,TU6),"")</f>
        <v>100.16999999999999</v>
      </c>
    </row>
    <row r="7" spans="1:542" x14ac:dyDescent="0.2">
      <c r="A7" s="4" cm="1">
        <f t="array" ref="A7">IF(AND(J7&lt;&gt;"",J7&lt;&gt;"No DD"),SUMPRODUCT((J$4:J$11&lt;&gt;"")*(J$4:J$11&lt;&gt;"No DD")*(F$4:F$11&gt;F7))+1,IF(J7="No DD",SUMPRODUCT((J$4:J$11="No DD")*(F$4:F$11&gt;F7))+1+SUMPRODUCT((J$4:J$11&lt;&gt;"")*(J$4:J$11&lt;&gt;"No DD")),""))</f>
        <v>4</v>
      </c>
      <c r="B7" s="4" cm="1">
        <f t="array" ref="B7">IF(AND(J7&lt;&gt;"",J7&lt;&gt;"No DD",G7=""),SUMPRODUCT((J$4:J$11&lt;&gt;"")*(J$4:J$11&lt;&gt;"No DD")*(G$4:G$11="")*(F$4:F$11&gt;F7))+1,IF(J7="No DD",SUMPRODUCT((J$4:J$11="No DD")*(F$4:F$11&gt;F7)*(G$4:G$11=""))+1+SUMPRODUCT((J$4:J$11&lt;&gt;"")*(G$4:G$11="")*(J$4:J$11&lt;&gt;"No DD")),""))</f>
        <v>2</v>
      </c>
      <c r="C7" s="5" t="s">
        <v>128</v>
      </c>
      <c r="D7" s="4" t="s">
        <v>5</v>
      </c>
      <c r="E7" s="4">
        <v>2007</v>
      </c>
      <c r="F7" s="9">
        <f>SUM(L7:V7)+SUM(L7:T7)*0.0000001+SUM(L7)*0.0000000000001</f>
        <v>167.840016784005</v>
      </c>
      <c r="G7" s="64"/>
      <c r="H7" s="3" t="str">
        <f>IF(OR(AND(AO7&gt;=AY$13,AO7&lt;&gt;"",AQ7&gt;=AY$17,AQ7&lt;&gt;"",AN7=""),AND(AR7&gt;=AY$13,AR7&lt;&gt;"",AT7&gt;=AY$17,AT7&lt;&gt;"",AN7=""),AND(AV7&gt;=AY$13,AV7&lt;&gt;"",AX7&gt;=AY$17,AX7&lt;&gt;"",AN7=""),AND(BP7&gt;=BZ$13,BP7&lt;&gt;"",BR7&gt;=BZ$17,BR7&lt;&gt;"",BO7=""),AND(BS7&gt;=BZ$13,BS7&lt;&gt;"",BU7&gt;=BZ$17,BU7&lt;&gt;"",BO7=""),AND(BW7&gt;=BZ$13,BW7&lt;&gt;"",BY7&gt;=BZ$17,BY7&lt;&gt;"",BO7=""),AND(CQ7&gt;=DA$13,CQ7&lt;&gt;"",CS7&gt;=DA$17,CS7&lt;&gt;"",CP7=""),AND(CT7&gt;=DA$13,CT7&lt;&gt;"",CV7&gt;=DA$17,CV7&lt;&gt;"",CP7=""),AND(CX7&gt;=DA$13,CX7&lt;&gt;"",CZ7&gt;=DA$17,CZ7&lt;&gt;"",CP7=""),AND(DX7&gt;=EK$13,DX7&lt;&gt;"",DZ7&gt;=EK$17,DZ7&lt;&gt;""),AND(EA7&gt;=EK$13,EA7&lt;&gt;"",EC7&gt;=EK$17,EC7&lt;&gt;""),AND(EE7&gt;=EK$13,EE7&lt;&gt;"",EG7&gt;=EK$17,EG7&lt;&gt;""),AND(EH7&gt;=EK$13,EH7&lt;&gt;"",EJ7&gt;=EK$17,EJ7&lt;&gt;""),AND(FF7&gt;=FS$13,FF7&lt;&gt;"",FH7&gt;=FS$17,FH7&lt;&gt;""),AND(FI7&gt;=FS$13,FI7&lt;&gt;"",FK7&gt;=FS$17,FK7&lt;&gt;""),AND(FM7&gt;=FS$13,FM7&lt;&gt;"",FO7&gt;=FS$17,FO7&lt;&gt;""),AND(FP7&gt;=FS$13,FP7&lt;&gt;"",FR7&gt;=FS$17,FR7&lt;&gt;""),AND(GN7&gt;=HA$13,GN7&lt;&gt;"",GP7&gt;=HA$17,GP7&lt;&gt;""),AND(GQ7&gt;=HA$13,GQ7&lt;&gt;"",GS7&gt;=HA$17,GS7&lt;&gt;""),AND(GU7&gt;=HA$13,GU7&lt;&gt;"",GW7&gt;=HA$17,GW7&lt;&gt;""),AND(GX7&gt;=HA$13,GX7&lt;&gt;"",GZ7&gt;=HA$17,GZ7&lt;&gt;""),AND(HV7&gt;=II$13,HV7&lt;&gt;"",HX7&gt;=II$17,HX7&lt;&gt;""),AND(HY7&gt;=II$13,HY7&lt;&gt;"",IA7&gt;=II$17,IA7&lt;&gt;""),AND(IC7&gt;=II$13,IC7&lt;&gt;"",IE7&gt;=II$17,IE7&lt;&gt;""),AND(IF7&gt;=II$13,IF7&lt;&gt;"",IH7&gt;=II$17,IH7&lt;&gt;""),AND(JD7&gt;=JQ$13,JD7&lt;&gt;"",JF7&gt;=JQ$17,JF7&lt;&gt;""),AND(JG7&gt;=JQ$13,JG7&lt;&gt;"",JI7&gt;=JQ$17,JI7&lt;&gt;""),AND(JK7&gt;=JQ$13,JK7&lt;&gt;"",JM7&gt;=JQ$17,JM7&lt;&gt;""),AND(JN7&gt;=JQ$13,JN7&lt;&gt;"",JP7&gt;=JQ$17,JP7&lt;&gt;""),AND(KL7&gt;=KY$13,KL7&lt;&gt;"",KN7&gt;=KY$17,KN7&lt;&gt;""),AND(KO7&gt;=KY$13,KO7&lt;&gt;"",KQ7&gt;=KY$17,KQ7&lt;&gt;""),AND(KS7&gt;=KY$13,KS7&lt;&gt;"",KU7&gt;=KY$17,KU7&lt;&gt;""),AND(KV7&gt;=KY$13,KV7&lt;&gt;"",KX7&gt;=KY$17,KX7&lt;&gt;""),AND(LT7&gt;=MG$13,LT7&lt;&gt;"",LV7&gt;=MG$17,LV7&lt;&gt;""),AND(LW7&gt;=MG$13,LW7&lt;&gt;"",LY7&gt;=MG$17,LY7&lt;&gt;""),AND(MA7&gt;=MG$13,MA7&lt;&gt;"",MC7&gt;=MG$17,MC7&lt;&gt;""),AND(MD7&gt;=MG$13,MD7&lt;&gt;"",MF7&gt;=MG$17,MF7&lt;&gt;""),AND(NB7&gt;=NO$13,NB7&lt;&gt;"",ND7&gt;=NO$17,ND7&lt;&gt;""),AND(NE7&gt;=NO$13,NE7&lt;&gt;"",NG7&gt;=NO$17,NG7&lt;&gt;""),AND(NI7&gt;=NO$13,NI7&lt;&gt;"",NK7&gt;=NO$17,NK7&lt;&gt;""),AND(NL7&gt;=NO$13,NL7&lt;&gt;"",NN7&gt;=NO$17,NN7&lt;&gt;""),AND(OJ7&gt;=OW$13,OJ7&lt;&gt;"",OL7&gt;=OW$17,OL7&lt;&gt;""),AND(OM7&gt;=OW$13,OM7&lt;&gt;"",OO7&gt;=OW$17,OO7&lt;&gt;""),AND(OQ7&gt;=OW$13,OQ7&lt;&gt;"",OS7&gt;=OW$17,OS7&lt;&gt;""),AND(OT7&gt;=OW$13,OT7&lt;&gt;"",OV7&gt;=OW$17,OV7&lt;&gt;""),AND(PR7&gt;=QE$13,PR7&lt;&gt;"",PT7&gt;=QE$17,PT7&lt;&gt;""),AND(PU7&gt;=QE$13,PU7&lt;&gt;"",PW7&gt;=QE$17,PW7&lt;&gt;""),AND(PY7&gt;=QE$13,PY7&lt;&gt;"",QA7&gt;=QE$17,QA7&lt;&gt;""),AND(QB7&gt;=QE$13,QB7&lt;&gt;"",QD7&gt;=QE$17,QD7&lt;&gt;""),AND(QZ7&gt;=RM$13,QZ7&lt;&gt;"",RB7&gt;=RM$17,RB7&lt;&gt;""),AND(RC7&gt;=RM$13,RC7&lt;&gt;"",RE7&gt;=RM$17,RE7&lt;&gt;""),AND(RG7&gt;=RM$13,RG7&lt;&gt;"",RI7&gt;=RM$17,RI7&lt;&gt;""),AND(RJ7&gt;=RM$13,RJ7&lt;&gt;"",RL7&gt;=RM$17,RL7&lt;&gt;""),AND(SH7&gt;=SU$13,SH7&lt;&gt;"",SJ7&gt;=SU$17,SJ7&lt;&gt;""),AND(SK7&gt;=SU$13,SK7&lt;&gt;"",SM7&gt;=SU$17,SM7&lt;&gt;""),AND(SO7&gt;=SU$13,SO7&lt;&gt;"",SQ7&gt;=SU$17,SQ7&lt;&gt;""),AND(SR7&gt;=SU$13,SR7&lt;&gt;"",ST7&gt;=SU$17,ST7&lt;&gt;"")),"P","")</f>
        <v>P</v>
      </c>
      <c r="I7" s="3" t="str">
        <f>IF(OR(AND(AQ7&gt;=AY$17,AQ7&lt;&gt;"",AN7=""),AND(AT7&gt;=AY$17,AT7&lt;&gt;"",AN7=""),AND(AX7&gt;=AY$17,AX7&lt;&gt;"",AN7=""),AND(BR7&gt;=BZ$17,BR7&lt;&gt;"",BO7=""),AND(BU7&gt;=BZ$17,BU7&lt;&gt;"",BO7=""),AND(BY7&gt;=BZ$17,BY7&lt;&gt;"",BO7=""),AND(CS7&gt;=DA$17,CS7&lt;&gt;"",CP7=""),AND(CV7&gt;=DA$17,CV7&lt;&gt;"",CP7=""),AND(CZ7&gt;=DA$17,CZ7&lt;&gt;"",CP7=""),AND(DZ7&gt;=EK$17,DZ7&lt;&gt;""),AND(EC7&gt;=EK$17,EC7&lt;&gt;""),AND(EG7&gt;=EK$17,EG7&lt;&gt;""),AND(EJ7&gt;=EK$17,EJ7&lt;&gt;""),AND(FH7&gt;=FS$17,FH7&lt;&gt;""),AND(FK7&gt;=FS$17,FK7&lt;&gt;""),AND(FO7&gt;=FS$17,FO7&lt;&gt;""),AND(FR7&gt;=FS$17,FR7&lt;&gt;""),AND(GP7&gt;=HA$17,GP7&lt;&gt;""),AND(GS7&gt;=HA$17,GS7&lt;&gt;""),AND(GW7&gt;=HA$17,GW7&lt;&gt;""),AND(GZ7&gt;=HA$17,GZ7&lt;&gt;""),AND(HX7&gt;=II$17,HX7&lt;&gt;""),AND(IA7&gt;=II$17,IA7&lt;&gt;""),AND(IE7&gt;=II$17,IE7&lt;&gt;""),AND(IH7&gt;=II$17,IH7&lt;&gt;""),AND(JF7&gt;=JQ$17,JF7&lt;&gt;""),AND(JI7&gt;=JQ$17,JI7&lt;&gt;""),AND(JM7&gt;=JQ$17,JM7&lt;&gt;""),AND(JP7&gt;=JQ$17,JP7&lt;&gt;""),AND(KN7&gt;=KY$17,KN7&lt;&gt;""),AND(KQ7&gt;=KY$17,KQ7&lt;&gt;""),AND(KU7&gt;=KY$17,KU7&lt;&gt;""),AND(KX7&gt;=KY$17,KX7&lt;&gt;""),AND(LV7&gt;=MG$17,LV7&lt;&gt;""),AND(LY7&gt;=MG$17,LY7&lt;&gt;""),AND(MC7&gt;=MG$17,MC7&lt;&gt;""),AND(MF7&gt;=MG$17,MF7&lt;&gt;""),AND(ND7&gt;=NO$17,ND7&lt;&gt;""),AND(NG7&gt;=NO$17,NG7&lt;&gt;""),AND(NK7&gt;=NO$17,NK7&lt;&gt;""),AND(NN7&gt;=NO$17,NN7&lt;&gt;""),AND(OL7&gt;=OW$17,OL7&lt;&gt;""),AND(OO7&gt;=OW$17,OO7&lt;&gt;""),AND(OS7&gt;=OW$17,OS7&lt;&gt;""),AND(OV7&gt;=OW$17,OV7&lt;&gt;""),AND(PT7&gt;=QE$17,PT7&lt;&gt;""),AND(PW7&gt;=QE$17,PW7&lt;&gt;""),AND(QA7&gt;=QE$17,QA7&lt;&gt;""),AND(QD7&gt;=QE$17,QD7&lt;&gt;""),AND(RB7&gt;=RM$17,RB7&lt;&gt;""),AND(RE7&gt;=RM$17,RE7&lt;&gt;""),AND(RI7&gt;=RM$17,RI7&lt;&gt;""),AND(RL7&gt;=RM$17,RL7&lt;&gt;""),AND(SJ7&gt;=SU$17,SJ7&lt;&gt;""),AND(SM7&gt;=SU$17,SM7&lt;&gt;""),AND(SQ7&gt;=SU$17,SQ7&lt;&gt;""),AND(ST7&gt;=SU$17,ST7&lt;&gt;"")),"P","")</f>
        <v>P</v>
      </c>
      <c r="J7" s="36" t="str">
        <f>IF(AND(I7="P",H7=""),"No DD",IF(OR(AND(AO7&gt;=AY$16,AO7&lt;&gt;"",AQ7&gt;=AY$20,AQ7&lt;&gt;"",AN7=""),AND(AR7&gt;=AY$16,AR7&lt;&gt;"",AT7&gt;=AY$20,AT7&lt;&gt;"",AN7=""),AND(AV7&gt;=AY$16,AV7&lt;&gt;"",AX7&gt;=AY$20,AX7&lt;&gt;"",AN7=""),AND(BP7&gt;=BZ$16,BP7&lt;&gt;"",BR7&gt;=BZ$20,BR7&lt;&gt;"",BO7=""),AND(BS7&gt;=BZ$16,BS7&lt;&gt;"",BU7&gt;=BZ$20,BU7&lt;&gt;"",BO7=""),AND(BW7&gt;=BZ$16,BW7&lt;&gt;"",BY7&gt;=BZ$20,BY7&lt;&gt;"",BO7=""),AND(CQ7&gt;=DA$16,CQ7&lt;&gt;"",CS7&gt;=DA$20,CS7&lt;&gt;"",CP7=""),AND(CT7&gt;=DA$16,CT7&lt;&gt;"",CV7&gt;=DA$20,CV7&lt;&gt;"",CP7=""),AND(CX7&gt;=DA$16,CX7&lt;&gt;"",CZ7&gt;=DA$20,CZ7&lt;&gt;"",CP7=""),AND(DX7&gt;=EK$16,DX7&lt;&gt;"",DZ7&gt;=EK$20,DZ7&lt;&gt;""),AND(EA7&gt;=EK$16,EA7&lt;&gt;"",EC7&gt;=EK$20,EC7&lt;&gt;""),AND(EE7&gt;=EK$16,EE7&lt;&gt;"",EG7&gt;=EK$20,EG7&lt;&gt;""),AND(EH7&gt;=EK$16,EH7&lt;&gt;"",EJ7&gt;=EK$20,EJ7&lt;&gt;""),AND(FF7&gt;=FS$16,FF7&lt;&gt;"",FH7&gt;=FS$20,FH7&lt;&gt;""),AND(FI7&gt;=FS$16,FI7&lt;&gt;"",FK7&gt;=FS$20,FK7&lt;&gt;""),AND(FM7&gt;=FS$16,FM7&lt;&gt;"",FO7&gt;=FS$20,FO7&lt;&gt;""),AND(FP7&gt;=FS$16,FP7&lt;&gt;"",FR7&gt;=FS$20,FR7&lt;&gt;""),AND(GN7&gt;=HA$16,GN7&lt;&gt;"",GP7&gt;=HA$20,GP7&lt;&gt;""),AND(GQ7&gt;=HA$16,GQ7&lt;&gt;"",GS7&gt;=HA$20,GS7&lt;&gt;""),AND(GU7&gt;=HA$16,GU7&lt;&gt;"",GW7&gt;=HA$20,GW7&lt;&gt;""),AND(GX7&gt;=HA$16,GX7&lt;&gt;"",GZ7&gt;=HA$20,GZ7&lt;&gt;""),AND(HV7&gt;=II$16,HV7&lt;&gt;"",HX7&gt;=II$20,HX7&lt;&gt;""),AND(HY7&gt;=II$16,HY7&lt;&gt;"",IA7&gt;=II$20,IA7&lt;&gt;""),AND(IC7&gt;=II$16,IC7&lt;&gt;"",IE7&gt;=II$20,IE7&lt;&gt;""),AND(IF7&gt;=II$16,IF7&lt;&gt;"",IH7&gt;=II$20,IH7&lt;&gt;""),AND(JD7&gt;=JQ$16,JD7&lt;&gt;"",JF7&gt;=JQ$20,JF7&lt;&gt;""),AND(JG7&gt;=JQ$16,JG7&lt;&gt;"",JI7&gt;=JQ$20,JI7&lt;&gt;""),AND(JK7&gt;=JQ$16,JK7&lt;&gt;"",JM7&gt;=JQ$20,JM7&lt;&gt;""),AND(JN7&gt;=JQ$16,JN7&lt;&gt;"",JP7&gt;=JQ$20,JP7&lt;&gt;""),AND(KL7&gt;=KY$16,KL7&lt;&gt;"",KN7&gt;=KY$20,KN7&lt;&gt;""),AND(KO7&gt;=KY$16,KO7&lt;&gt;"",KQ7&gt;=KY$20,KQ7&lt;&gt;""),AND(KS7&gt;=KY$16,KS7&lt;&gt;"",KU7&gt;=KY$20,KU7&lt;&gt;""),AND(KV7&gt;=KY$16,KV7&lt;&gt;"",KX7&gt;=KY$20,KX7&lt;&gt;""),AND(LT7&gt;=MG$16,LT7&lt;&gt;"",LV7&gt;=MG$20,LV7&lt;&gt;""),AND(LW7&gt;=MG$16,LW7&lt;&gt;"",LY7&gt;=MG$20,LY7&lt;&gt;""),AND(MA7&gt;=MG$16,MA7&lt;&gt;"",MC7&gt;=MG$20,MC7&lt;&gt;""),AND(MD7&gt;=MG$16,MD7&lt;&gt;"",MF7&gt;=MG$20,MF7&lt;&gt;""),AND(NB7&gt;=NO$16,NB7&lt;&gt;"",ND7&gt;=NO$20,ND7&lt;&gt;""),AND(NE7&gt;=NO$16,NE7&lt;&gt;"",NG7&gt;=NO$20,NG7&lt;&gt;""),AND(NI7&gt;=NO$16,NI7&lt;&gt;"",NK7&gt;=NO$20,NK7&lt;&gt;""),AND(NL7&gt;=NO$16,NL7&lt;&gt;"",NN7&gt;=NO$20,NN7&lt;&gt;""),AND(OJ7&gt;=OW$16,OJ7&lt;&gt;"",OL7&gt;=OW$20,OL7&lt;&gt;""),AND(OM7&gt;=OW$16,OM7&lt;&gt;"",OO7&gt;=OW$20,OO7&lt;&gt;""),AND(OQ7&gt;=OW$16,OQ7&lt;&gt;"",OS7&gt;=OW$20,OS7&lt;&gt;""),AND(OT7&gt;=OW$16,OT7&lt;&gt;"",OV7&gt;=OW$20,OV7&lt;&gt;""),AND(PR7&gt;=QE$16,PR7&lt;&gt;"",PT7&gt;=QE$20,PT7&lt;&gt;""),AND(PU7&gt;=QE$16,PU7&lt;&gt;"",PW7&gt;=QE$20,PW7&lt;&gt;""),AND(PY7&gt;=QE$16,PY7&lt;&gt;"",QA7&gt;=QE$20,QA7&lt;&gt;""),AND(QB7&gt;=QE$16,QB7&lt;&gt;"",QD7&gt;=QE$20,QD7&lt;&gt;""),AND(QZ7&gt;=RM$16,QZ7&lt;&gt;"",RB7&gt;=RM$20,RB7&lt;&gt;""),AND(RC7&gt;=RM$16,RC7&lt;&gt;"",RE7&gt;=RM$20,RE7&lt;&gt;""),AND(RG7&gt;=RM$16,RG7&lt;&gt;"",RI7&gt;=RM$20,RI7&lt;&gt;""),AND(RJ7&gt;=RM$16,RJ7&lt;&gt;"",RL7&gt;=RM$20,RL7&lt;&gt;""),AND(SH7&gt;=SU$16,SH7&lt;&gt;"",SJ7&gt;=SU$20,SJ7&lt;&gt;""),AND(SK7&gt;=SU$16,SK7&lt;&gt;"",SM7&gt;=SU$20,SM7&lt;&gt;""),AND(SO7&gt;=SU$16,SO7&lt;&gt;"",SQ7&gt;=SU$20,SQ7&lt;&gt;""),AND(SR7&gt;=SU$16,SR7&lt;&gt;"",ST7&gt;=SU$20,ST7&lt;&gt;"")),"Merit",IF(OR(AND(AO7&gt;=AY$15,AO7&lt;&gt;"",AQ7&gt;=AY$19,AQ7&lt;&gt;"",AN7=""),AND(AR7&gt;=AY$15,AR7&lt;&gt;"",AT7&gt;=AY$19,AT7&lt;&gt;"",AN7=""),AND(AV7&gt;=AY$15,AV7&lt;&gt;"",AX7&gt;=AY$19,AX7&lt;&gt;"",AN7=""),AND(BP7&gt;=BZ$15,BP7&lt;&gt;"",BR7&gt;=BZ$19,BR7&lt;&gt;"",BO7=""),AND(BS7&gt;=BZ$15,BS7&lt;&gt;"",BU7&gt;=BZ$19,BU7&lt;&gt;"",BO7=""),AND(BW7&gt;=BZ$15,BW7&lt;&gt;"",BY7&gt;=BZ$19,BY7&lt;&gt;"",BO7=""),AND(CQ7&gt;=DA$15,CQ7&lt;&gt;"",CS7&gt;=DA$19,CS7&lt;&gt;"",CP7=""),AND(CT7&gt;=DA$15,CT7&lt;&gt;"",CV7&gt;=DA$19,CV7&lt;&gt;"",CP7=""),AND(CX7&gt;=DA$15,CX7&lt;&gt;"",CZ7&gt;=DA$19,CZ7&lt;&gt;"",CP7=""),AND(DX7&gt;=EK$15,DX7&lt;&gt;"",DZ7&gt;=EK$19,DZ7&lt;&gt;""),AND(EA7&gt;=EK$15,EA7&lt;&gt;"",EC7&gt;=EK$19,EC7&lt;&gt;""),AND(EE7&gt;=EK$15,EE7&lt;&gt;"",EG7&gt;=EK$19,EG7&lt;&gt;""),AND(EH7&gt;=EK$15,EH7&lt;&gt;"",EJ7&gt;=EK$19,EJ7&lt;&gt;""),AND(FF7&gt;=FS$15,FF7&lt;&gt;"",FH7&gt;=FS$19,FH7&lt;&gt;""),AND(FI7&gt;=FS$15,FI7&lt;&gt;"",FK7&gt;=FS$19,FK7&lt;&gt;""),AND(FM7&gt;=FS$15,FM7&lt;&gt;"",FO7&gt;=FS$19,FO7&lt;&gt;""),AND(FP7&gt;=FS$15,FP7&lt;&gt;"",FR7&gt;=FS$19,FR7&lt;&gt;""),AND(GN7&gt;=HA$15,GN7&lt;&gt;"",GP7&gt;=HA$19,GP7&lt;&gt;""),AND(GQ7&gt;=HA$15,GQ7&lt;&gt;"",GS7&gt;=HA$19,GS7&lt;&gt;""),AND(GU7&gt;=HA$15,GU7&lt;&gt;"",GW7&gt;=HA$19,GW7&lt;&gt;""),AND(GX7&gt;=HA$15,GX7&lt;&gt;"",GZ7&gt;=HA$19,GZ7&lt;&gt;""),AND(HV7&gt;=II$15,HV7&lt;&gt;"",HX7&gt;=II$19,HX7&lt;&gt;""),AND(HY7&gt;=II$15,HY7&lt;&gt;"",IA7&gt;=II$19,IA7&lt;&gt;""),AND(IC7&gt;=II$15,IC7&lt;&gt;"",IE7&gt;=II$19,IE7&lt;&gt;""),AND(IF7&gt;=II$15,IF7&lt;&gt;"",IH7&gt;=II$19,IH7&lt;&gt;""),AND(JD7&gt;=JQ$15,JD7&lt;&gt;"",JF7&gt;=JQ$19,JF7&lt;&gt;""),AND(JG7&gt;=JQ$15,JG7&lt;&gt;"",JI7&gt;=JQ$19,JI7&lt;&gt;""),AND(JK7&gt;=JQ$15,JK7&lt;&gt;"",JM7&gt;=JQ$19,JM7&lt;&gt;""),AND(JN7&gt;=JQ$15,JN7&lt;&gt;"",JP7&gt;=JQ$19,JP7&lt;&gt;""),AND(KL7&gt;=KY$15,KL7&lt;&gt;"",KN7&gt;=KY$19,KN7&lt;&gt;""),AND(KO7&gt;=KY$15,KO7&lt;&gt;"",KQ7&gt;=KY$19,KQ7&lt;&gt;""),AND(KS7&gt;=KY$15,KS7&lt;&gt;"",KU7&gt;=KY$19,KU7&lt;&gt;""),AND(KV7&gt;=KY$15,KV7&lt;&gt;"",KX7&gt;=KY$19,KX7&lt;&gt;""),AND(LT7&gt;=MG$15,LT7&lt;&gt;"",LV7&gt;=MG$19,LV7&lt;&gt;""),AND(LW7&gt;=MG$15,LW7&lt;&gt;"",LY7&gt;=MG$19,LY7&lt;&gt;""),AND(MA7&gt;=MG$15,MA7&lt;&gt;"",MC7&gt;=MG$19,MC7&lt;&gt;""),AND(MD7&gt;=MG$15,MD7&lt;&gt;"",MF7&gt;=MG$19,MF7&lt;&gt;""),AND(NB7&gt;=NO$15,NB7&lt;&gt;"",ND7&gt;=NO$19,ND7&lt;&gt;""),AND(NE7&gt;=NO$15,NE7&lt;&gt;"",NG7&gt;=NO$19,NG7&lt;&gt;""),AND(NI7&gt;=NO$15,NI7&lt;&gt;"",NK7&gt;=NO$19,NK7&lt;&gt;""),AND(NL7&gt;=NO$15,NL7&lt;&gt;"",NN7&gt;=NO$19,NN7&lt;&gt;""),AND(OJ7&gt;=OW$15,OJ7&lt;&gt;"",OL7&gt;=OW$19,OL7&lt;&gt;""),AND(OM7&gt;=OW$15,OM7&lt;&gt;"",OO7&gt;=OW$19,OO7&lt;&gt;""),AND(OQ7&gt;=OW$15,OQ7&lt;&gt;"",OS7&gt;=OW$19,OS7&lt;&gt;""),AND(OT7&gt;=OW$15,OT7&lt;&gt;"",OV7&gt;=OW$19,OV7&lt;&gt;""),AND(PR7&gt;=QE$15,PR7&lt;&gt;"",PT7&gt;=QE$19,PT7&lt;&gt;""),AND(PU7&gt;=QE$15,PU7&lt;&gt;"",PW7&gt;=QE$19,PW7&lt;&gt;""),AND(PY7&gt;=QE$15,PY7&lt;&gt;"",QA7&gt;=QE$19,QA7&lt;&gt;""),AND(QB7&gt;=QE$15,QB7&lt;&gt;"",QD7&gt;=QE$19,QD7&lt;&gt;""),AND(QZ7&gt;=RM$15,QZ7&lt;&gt;"",RB7&gt;=RM$19,RB7&lt;&gt;""),AND(RC7&gt;=RM$15,RC7&lt;&gt;"",RE7&gt;=RM$19,RE7&lt;&gt;""),AND(RG7&gt;=RM$15,RG7&lt;&gt;"",RI7&gt;=RM$19,RI7&lt;&gt;""),AND(RJ7&gt;=RM$15,RJ7&lt;&gt;"",RL7&gt;=RM$19,RL7&lt;&gt;""),AND(SH7&gt;=SU$15,SH7&lt;&gt;"",SJ7&gt;=SU$19,SJ7&lt;&gt;""),AND(SK7&gt;=SU$15,SK7&lt;&gt;"",SM7&gt;=SU$19,SM7&lt;&gt;""),AND(SO7&gt;=SU$15,SO7&lt;&gt;"",SQ7&gt;=SU$19,SQ7&lt;&gt;""),AND(SR7&gt;=SU$15,SR7&lt;&gt;"",ST7&gt;=SU$19,ST7&lt;&gt;"")),"Excellence",IF(K7="P","Worlds Team",IF(H7="P","National Team","")))))</f>
        <v>National Team</v>
      </c>
      <c r="K7" s="3" t="str">
        <f>IF(OR(AND(AO7&gt;=AY$14,AO7&lt;&gt;"",AQ7&gt;=AY$18,AQ7&lt;&gt;"",AN7=""),AND(AR7&gt;=AY$14,AR7&lt;&gt;"",AT7&gt;=AY$18,AT7&lt;&gt;"",AN7=""),AND(AV7&gt;=AY$14,AV7&lt;&gt;"",AX7&gt;=AY$18,AX7&lt;&gt;"",AN7=""),AND(BP7&gt;=BZ$14,BP7&lt;&gt;"",BR7&gt;=BZ$18,BR7&lt;&gt;"",BO7=""),AND(BS7&gt;=BZ$14,BS7&lt;&gt;"",BU7&gt;=BZ$18,BU7&lt;&gt;"",BO7=""),AND(BW7&gt;=BZ$14,BW7&lt;&gt;"",BY7&gt;=BZ$18,BY7&lt;&gt;"",BO7=""),AND(CQ7&gt;=DA$14,CQ7&lt;&gt;"",CS7&gt;=DA$18,CS7&lt;&gt;"",CP7=""),AND(CT7&gt;=DA$14,CT7&lt;&gt;"",CV7&gt;=DA$18,CV7&lt;&gt;"",CP7=""),AND(CX7&gt;=DA$14,CX7&lt;&gt;"",CZ7&gt;=DA$18,CZ7&lt;&gt;"",CP7=""),AND(DX7&gt;=EK$14,DX7&lt;&gt;"",DZ7&gt;=EK$18,DZ7&lt;&gt;""),AND(EA7&gt;=EK$14,EA7&lt;&gt;"",EC7&gt;=EK$18,EC7&lt;&gt;""),AND(EE7&gt;=EK$14,EE7&lt;&gt;"",EG7&gt;=EK$18,EG7&lt;&gt;""),AND(EH7&gt;=EK$14,EH7&lt;&gt;"",EJ7&gt;=EK$18,EJ7&lt;&gt;""),AND(FF7&gt;=FS$14,FF7&lt;&gt;"",FH7&gt;=FS$18,FH7&lt;&gt;""),AND(FI7&gt;=FS$14,FI7&lt;&gt;"",FK7&gt;=FS$18,FK7&lt;&gt;""),AND(FM7&gt;=FS$14,FM7&lt;&gt;"",FO7&gt;=FS$18,FO7&lt;&gt;""),AND(FP7&gt;=FS$14,FP7&lt;&gt;"",FR7&gt;=FS$18,FR7&lt;&gt;""),AND(GN7&gt;=HA$14,GN7&lt;&gt;"",GP7&gt;=HA$18,GP7&lt;&gt;""),AND(GQ7&gt;=HA$14,GQ7&lt;&gt;"",GS7&gt;=HA$18,GS7&lt;&gt;""),AND(GU7&gt;=HA$14,GU7&lt;&gt;"",GW7&gt;=HA$18,GW7&lt;&gt;""),AND(GX7&gt;=HA$14,GX7&lt;&gt;"",GZ7&gt;=HA$18,GZ7&lt;&gt;""),AND(HV7&gt;=II$14,HV7&lt;&gt;"",HX7&gt;=II$18,HX7&lt;&gt;""),AND(HY7&gt;=II$14,HY7&lt;&gt;"",IA7&gt;=II$18,IA7&lt;&gt;""),AND(IC7&gt;=II$14,IC7&lt;&gt;"",IE7&gt;=II$18,IE7&lt;&gt;""),AND(IF7&gt;=II$14,IF7&lt;&gt;"",IH7&gt;=II$18,IH7&lt;&gt;""),AND(JD7&gt;=JQ$14,JD7&lt;&gt;"",JF7&gt;=JQ$18,JF7&lt;&gt;""),AND(JG7&gt;=JQ$14,JG7&lt;&gt;"",JI7&gt;=JQ$18,JI7&lt;&gt;""),AND(JK7&gt;=JQ$14,JK7&lt;&gt;"",JM7&gt;=JQ$18,JM7&lt;&gt;""),AND(JN7&gt;=JQ$14,JN7&lt;&gt;"",JP7&gt;=JQ$18,JP7&lt;&gt;""),AND(KL7&gt;=KY$14,KL7&lt;&gt;"",KN7&gt;=KY$18,KN7&lt;&gt;""),AND(KO7&gt;=KY$14,KO7&lt;&gt;"",KQ7&gt;=KY$18,KQ7&lt;&gt;""),AND(KS7&gt;=KY$14,KS7&lt;&gt;"",KU7&gt;=KY$18,KU7&lt;&gt;""),AND(KV7&gt;=KY$14,KV7&lt;&gt;"",KX7&gt;=KY$18,KX7&lt;&gt;""),AND(LT7&gt;=MG$14,LT7&lt;&gt;"",LV7&gt;=MG$18,LV7&lt;&gt;""),AND(LW7&gt;=MG$14,LW7&lt;&gt;"",LY7&gt;=MG$18,LY7&lt;&gt;""),AND(MA7&gt;=MG$14,MA7&lt;&gt;"",MC7&gt;=MG$18,MC7&lt;&gt;""),AND(MD7&gt;=MG$14,MD7&lt;&gt;"",MF7&gt;=MG$18,MF7&lt;&gt;""),AND(NB7&gt;=NO$14,NB7&lt;&gt;"",ND7&gt;=NO$18,ND7&lt;&gt;""),AND(NE7&gt;=NO$14,NE7&lt;&gt;"",NG7&gt;=NO$18,NG7&lt;&gt;""),AND(NI7&gt;=NO$14,NI7&lt;&gt;"",NK7&gt;=NO$18,NK7&lt;&gt;""),AND(NL7&gt;=NO$14,NL7&lt;&gt;"",NN7&gt;=NO$18,NN7&lt;&gt;""),AND(OJ7&gt;=OW$14,OJ7&lt;&gt;"",OL7&gt;=OW$18,OL7&lt;&gt;""),AND(OM7&gt;=OW$14,OM7&lt;&gt;"",OO7&gt;=OW$18,OO7&lt;&gt;""),AND(OQ7&gt;=OW$14,OQ7&lt;&gt;"",OS7&gt;=OW$18,OS7&lt;&gt;""),AND(OT7&gt;=OW$14,OT7&lt;&gt;"",OV7&gt;=OW$18,OV7&lt;&gt;""),AND(PR7&gt;=QE$14,PR7&lt;&gt;"",PT7&gt;=QE$18,PT7&lt;&gt;""),AND(PU7&gt;=QE$14,PU7&lt;&gt;"",PW7&gt;=QE$18,PW7&lt;&gt;""),AND(PY7&gt;=QE$14,PY7&lt;&gt;"",QA7&gt;=QE$18,QA7&lt;&gt;""),AND(QB7&gt;=QE$14,QB7&lt;&gt;"",QD7&gt;=QE$18,QD7&lt;&gt;""),AND(QZ7&gt;=RM$14,QZ7&lt;&gt;"",RB7&gt;=RM$18,RB7&lt;&gt;""),AND(RC7&gt;=RM$14,RC7&lt;&gt;"",RE7&gt;=RM$18,RE7&lt;&gt;""),AND(RG7&gt;=RM$14,RG7&lt;&gt;"",RI7&gt;=RM$18,RI7&lt;&gt;""),AND(RJ7&gt;=RM$14,RJ7&lt;&gt;"",RL7&gt;=RM$18,RL7&lt;&gt;""),AND(SH7&gt;=SU$14,SH7&lt;&gt;"",SJ7&gt;=SU$18,SJ7&lt;&gt;""),AND(SK7&gt;=SU$14,SK7&lt;&gt;"",SM7&gt;=SU$18,SM7&lt;&gt;""),AND(SO7&gt;=SU$14,SO7&lt;&gt;"",SQ7&gt;=SU$18,SQ7&lt;&gt;""),AND(SR7&gt;=SU$14,SR7&lt;&gt;"",ST7&gt;=SU$18,ST7&lt;&gt;"")),"P","")</f>
        <v/>
      </c>
      <c r="L7" s="8">
        <f>IF(COUNT(AQ7,AT7,BR7,BU7,CS7,CV7)&gt;0,LARGE((AQ7,AT7,BR7,BU7,CS7,CV7),1),0)</f>
        <v>50.1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47.01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44.13</v>
      </c>
      <c r="Q7" s="8" t="str">
        <f>IF(P7="","",IF(P7=CZ7,$CA$1,IF(P7=BY7,$AZ$1,IF(P7=AX7,$Y$1,IF(OR(P7=CS7,P7=CV7,P7=CZ7),$CA$1,IF(OR(P7=BR7,P7=BU7,P7=BY7),$AZ$1,IF(OR(P7=AQ7,P7=AT7,P7=AX7),$Y$1,"")))))))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&gt;0,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,0)</f>
        <v>13.9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13.7</v>
      </c>
      <c r="Z7" s="22">
        <v>9.3000000000000007</v>
      </c>
      <c r="AA7" s="22">
        <v>10.3</v>
      </c>
      <c r="AB7" s="22">
        <v>14.21</v>
      </c>
      <c r="AC7" s="22">
        <v>0.5</v>
      </c>
      <c r="AD7" s="22">
        <v>7.4</v>
      </c>
      <c r="AE7" s="22">
        <v>4.8</v>
      </c>
      <c r="AF7" s="22">
        <v>5.8</v>
      </c>
      <c r="AG7" s="22">
        <v>7.22</v>
      </c>
      <c r="AH7" s="22">
        <v>0</v>
      </c>
      <c r="AI7" s="22">
        <v>6</v>
      </c>
      <c r="AJ7" s="22">
        <v>3.7</v>
      </c>
      <c r="AK7" s="22">
        <v>4.7</v>
      </c>
      <c r="AL7" s="22">
        <v>5.71</v>
      </c>
      <c r="AM7" s="22">
        <v>0</v>
      </c>
      <c r="AN7" s="27"/>
      <c r="AO7" s="38">
        <f>IF(AA7&gt;0,AA7,"")</f>
        <v>10.3</v>
      </c>
      <c r="AP7" s="38">
        <f>IF(AB7&gt;0,AB7,"")</f>
        <v>14.21</v>
      </c>
      <c r="AQ7" s="40">
        <f>IF(SUM(Y7:AB7)-AC7&gt;0,SUM(Y7:AB7)-AC7,"")</f>
        <v>47.01</v>
      </c>
      <c r="AR7" s="40">
        <f>IF(AF7&gt;0,AF7,"")</f>
        <v>5.8</v>
      </c>
      <c r="AS7" s="40">
        <f>IF(AG7&gt;0,AG7,"")</f>
        <v>7.22</v>
      </c>
      <c r="AT7" s="40">
        <f>IF(SUM(AD7:AG7)-AH7&gt;0,SUM(AD7:AG7)-AH7,"")</f>
        <v>25.22</v>
      </c>
      <c r="AU7" s="40">
        <f>IF(AQ7="","",MAX(AQ7,AT7))</f>
        <v>47.01</v>
      </c>
      <c r="AV7" s="40">
        <f>IF(AK7&gt;0,AK7,"")</f>
        <v>4.7</v>
      </c>
      <c r="AW7" s="40">
        <f>IF(AL7&gt;0,AL7,"")</f>
        <v>5.71</v>
      </c>
      <c r="AX7" s="40">
        <f>IF(SUM(AI7:AL7)-AM7&gt;0,SUM(AI7:AL7)-AM7,"")</f>
        <v>20.11</v>
      </c>
      <c r="AY7" s="40">
        <f>IF(SUM(AU7,AX7)&gt;0,SUM(AU7,AX7),"")</f>
        <v>67.12</v>
      </c>
      <c r="AZ7" s="26">
        <v>7.4</v>
      </c>
      <c r="BA7" s="26">
        <v>4.5999999999999996</v>
      </c>
      <c r="BB7" s="26">
        <v>6</v>
      </c>
      <c r="BC7" s="26">
        <v>7.15</v>
      </c>
      <c r="BD7" s="26">
        <v>0</v>
      </c>
      <c r="BE7" s="26">
        <v>14.6</v>
      </c>
      <c r="BF7" s="26">
        <v>8.9</v>
      </c>
      <c r="BG7" s="26">
        <v>12.7</v>
      </c>
      <c r="BH7" s="26">
        <v>13.9</v>
      </c>
      <c r="BI7" s="26">
        <v>0</v>
      </c>
      <c r="BJ7" s="26">
        <v>4.5999999999999996</v>
      </c>
      <c r="BK7" s="26">
        <v>2.9</v>
      </c>
      <c r="BL7" s="26">
        <v>3.6</v>
      </c>
      <c r="BM7" s="26">
        <v>4.32</v>
      </c>
      <c r="BN7" s="26">
        <v>0</v>
      </c>
      <c r="BO7" s="28"/>
      <c r="BP7" s="39">
        <f>IF(BB7&gt;0,BB7,"")</f>
        <v>6</v>
      </c>
      <c r="BQ7" s="39">
        <f>IF(BC7&gt;0,BC7,"")</f>
        <v>7.15</v>
      </c>
      <c r="BR7" s="11">
        <f>IF(SUM(AZ7:BC7)-BD7&gt;0,SUM(AZ7:BC7)-BD7,"")</f>
        <v>25.15</v>
      </c>
      <c r="BS7" s="11">
        <f>IF(BG7&gt;0,BG7,"")</f>
        <v>12.7</v>
      </c>
      <c r="BT7" s="11">
        <f>IF(BH7&gt;0,BH7,"")</f>
        <v>13.9</v>
      </c>
      <c r="BU7" s="11">
        <f>IF(SUM(BE7:BH7)-BI7&gt;0,SUM(BE7:BH7)-BI7,"")</f>
        <v>50.1</v>
      </c>
      <c r="BV7" s="11">
        <f>IF(BR7="","",MAX(BR7,BU7))</f>
        <v>50.1</v>
      </c>
      <c r="BW7" s="11">
        <f>IF(BL7&gt;0,BL7,"")</f>
        <v>3.6</v>
      </c>
      <c r="BX7" s="11">
        <f>IF(BM7&gt;0,BM7,"")</f>
        <v>4.32</v>
      </c>
      <c r="BY7" s="11">
        <f>IF(SUM(BJ7:BM7)-BN7&gt;0,SUM(BJ7:BM7)-BN7,"")</f>
        <v>15.42</v>
      </c>
      <c r="BZ7" s="11">
        <f>IF(SUM(BV7,BY7)&gt;0,SUM(BV7,BY7),"")</f>
        <v>65.52</v>
      </c>
      <c r="CA7" s="22">
        <v>1.6</v>
      </c>
      <c r="CB7" s="22">
        <v>0.8</v>
      </c>
      <c r="CC7" s="22">
        <v>1.5</v>
      </c>
      <c r="CD7" s="22">
        <v>1.45</v>
      </c>
      <c r="CE7" s="22">
        <v>0</v>
      </c>
      <c r="CF7" s="22">
        <v>14.2</v>
      </c>
      <c r="CG7" s="22">
        <v>9.1999999999999993</v>
      </c>
      <c r="CH7" s="22">
        <v>8.8000000000000007</v>
      </c>
      <c r="CI7" s="22">
        <v>13.93</v>
      </c>
      <c r="CJ7" s="22">
        <v>2</v>
      </c>
      <c r="CK7" s="22">
        <v>9.5</v>
      </c>
      <c r="CL7" s="22">
        <v>6.3</v>
      </c>
      <c r="CM7" s="22">
        <v>8.1999999999999993</v>
      </c>
      <c r="CN7" s="22">
        <v>9.86</v>
      </c>
      <c r="CO7" s="22">
        <v>0</v>
      </c>
      <c r="CP7" s="27"/>
      <c r="CQ7" s="38">
        <f>IF(CC7&gt;0,CC7,"")</f>
        <v>1.5</v>
      </c>
      <c r="CR7" s="38">
        <f>IF(CD7&gt;0,CD7,"")</f>
        <v>1.45</v>
      </c>
      <c r="CS7" s="40">
        <f>IF(SUM(CA7:CD7)-CE7&gt;0,SUM(CA7:CD7)-CE7,"")</f>
        <v>5.3500000000000005</v>
      </c>
      <c r="CT7" s="40">
        <f>IF(CH7&gt;0,CH7,"")</f>
        <v>8.8000000000000007</v>
      </c>
      <c r="CU7" s="40">
        <f>IF(CI7&gt;0,CI7,"")</f>
        <v>13.93</v>
      </c>
      <c r="CV7" s="40">
        <f>IF(SUM(CF7:CI7)-CJ7&gt;0,SUM(CF7:CI7)-CJ7,"")</f>
        <v>44.13</v>
      </c>
      <c r="CW7" s="40">
        <f>IF(CS7="","",MAX(CS7,CV7))</f>
        <v>44.13</v>
      </c>
      <c r="CX7" s="40">
        <f>IF(CM7&gt;0,CM7,"")</f>
        <v>8.1999999999999993</v>
      </c>
      <c r="CY7" s="40">
        <f>IF(CN7&gt;0,CN7,"")</f>
        <v>9.86</v>
      </c>
      <c r="CZ7" s="40">
        <f>IF(SUM(CK7:CN7)-CO7&gt;0,SUM(CK7:CN7)-CO7,"")</f>
        <v>33.86</v>
      </c>
      <c r="DA7" s="40">
        <f>IF(SUM(CW7,CZ7)&gt;0,SUM(CW7,CZ7),"")</f>
        <v>77.990000000000009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4.5</v>
      </c>
      <c r="SW7" s="22">
        <f>IF($CP7="P",CB7,(CB7+BA7)/2)</f>
        <v>2.6999999999999997</v>
      </c>
      <c r="SX7" s="22">
        <f>IF($CP7="P",CC7,(CC7+BB7)/2)</f>
        <v>3.75</v>
      </c>
      <c r="SY7" s="22">
        <f>IF($CP7="P",CD7,(CD7+BC7)/2)</f>
        <v>4.3</v>
      </c>
      <c r="SZ7" s="22">
        <f>IF($CP7="P",CE7,(CE7+BD7)/2)</f>
        <v>0</v>
      </c>
      <c r="TA7" s="22">
        <f>IF($CP7="P",CF7,(CF7+BE7)/2)</f>
        <v>14.399999999999999</v>
      </c>
      <c r="TB7" s="22">
        <f>IF($CP7="P",CG7,(CG7+BF7)/2)</f>
        <v>9.0500000000000007</v>
      </c>
      <c r="TC7" s="22">
        <f>IF($CP7="P",CH7,(CH7+BG7)/2)</f>
        <v>10.75</v>
      </c>
      <c r="TD7" s="22">
        <f>IF($CP7="P",CI7,(CI7+BH7)/2)</f>
        <v>13.914999999999999</v>
      </c>
      <c r="TE7" s="22">
        <f>IF($CP7="P",CJ7,(CJ7+BI7)/2)</f>
        <v>1</v>
      </c>
      <c r="TF7" s="22">
        <f>IF($CP7="P",CK7,(CK7+BJ7)/2)</f>
        <v>7.05</v>
      </c>
      <c r="TG7" s="22">
        <f>IF($CP7="P",CL7,(CL7+BK7)/2)</f>
        <v>4.5999999999999996</v>
      </c>
      <c r="TH7" s="22">
        <f>IF($CP7="P",CM7,(CM7+BL7)/2)</f>
        <v>5.8999999999999995</v>
      </c>
      <c r="TI7" s="22">
        <f>IF($CP7="P",CN7,(CN7+BM7)/2)</f>
        <v>7.09</v>
      </c>
      <c r="TJ7" s="22">
        <f>IF($CP7="P",CO7,(CO7+BN7)/2)</f>
        <v>0</v>
      </c>
      <c r="TK7" s="27" t="s">
        <v>46</v>
      </c>
      <c r="TL7" s="40">
        <f>IF(SX7&gt;0,SX7,"")</f>
        <v>3.75</v>
      </c>
      <c r="TM7" s="40">
        <f>IF(SY7&gt;0,SY7,"")</f>
        <v>4.3</v>
      </c>
      <c r="TN7" s="40">
        <f>IF(SUM(SV7:SY7)-SZ7&gt;0,SUM(SV7:SY7)-SZ7,"")</f>
        <v>15.25</v>
      </c>
      <c r="TO7" s="40">
        <f>IF(TC7&gt;0,TC7,"")</f>
        <v>10.75</v>
      </c>
      <c r="TP7" s="40">
        <f>IF(TD7&gt;0,TD7,"")</f>
        <v>13.914999999999999</v>
      </c>
      <c r="TQ7" s="40">
        <f>IF(SUM(TA7:TD7)-TE7&gt;0,SUM(TA7:TD7)-TE7,"")</f>
        <v>47.115000000000002</v>
      </c>
      <c r="TR7" s="40">
        <f>IF(MAX(TN7,TQ7)&gt;0,MAX(TN7,TQ7),"")</f>
        <v>47.115000000000002</v>
      </c>
      <c r="TS7" s="40">
        <f>IF(TH7&gt;0,TH7,"")</f>
        <v>5.8999999999999995</v>
      </c>
      <c r="TT7" s="40">
        <f>IF(TI7&gt;0,TI7,"")</f>
        <v>7.09</v>
      </c>
      <c r="TU7" s="40">
        <f>IF(SUM(TF7:TI7)-TJ7&gt;0,SUM(TF7:TI7)-TJ7,"")</f>
        <v>24.639999999999997</v>
      </c>
      <c r="TV7" s="40">
        <f>IF(SUM(TR7,TU7)&gt;0,SUM(TR7,TU7),"")</f>
        <v>71.754999999999995</v>
      </c>
    </row>
    <row r="8" spans="1:542" x14ac:dyDescent="0.2">
      <c r="A8" s="4" t="str" cm="1">
        <f t="array" ref="A8">IF(AND(J8&lt;&gt;"",J8&lt;&gt;"No DD"),SUMPRODUCT((J$4:J$11&lt;&gt;"")*(J$4:J$11&lt;&gt;"No DD")*(F$4:F$11&gt;F8))+1,IF(J8="No DD",SUMPRODUCT((J$4:J$11="No DD")*(F$4:F$11&gt;F8))+1+SUMPRODUCT((J$4:J$11&lt;&gt;"")*(J$4:J$11&lt;&gt;"No DD")),""))</f>
        <v/>
      </c>
      <c r="B8" s="4" t="str" cm="1">
        <f t="array" ref="B8">IF(AND(J8&lt;&gt;"",J8&lt;&gt;"No DD",G8=""),SUMPRODUCT((J$4:J$11&lt;&gt;"")*(J$4:J$11&lt;&gt;"No DD")*(G$4:G$11="")*(F$4:F$11&gt;F8))+1,IF(J8="No DD",SUMPRODUCT((J$4:J$11="No DD")*(F$4:F$11&gt;F8)*(G$4:G$11=""))+1+SUMPRODUCT((J$4:J$11&lt;&gt;"")*(G$4:G$11="")*(J$4:J$11&lt;&gt;"No DD")),""))</f>
        <v/>
      </c>
      <c r="C8" s="5" t="s">
        <v>158</v>
      </c>
      <c r="D8" s="4" t="s">
        <v>5</v>
      </c>
      <c r="E8" s="4">
        <v>2008</v>
      </c>
      <c r="F8" s="9">
        <f>SUM(L8:V8)+SUM(L8:T8)*0.0000001+SUM(L8)*0.0000000000001</f>
        <v>171.58001715800484</v>
      </c>
      <c r="G8" s="64"/>
      <c r="H8" s="3" t="str">
        <f>IF(OR(AND(AO8&gt;=AY$13,AO8&lt;&gt;"",AQ8&gt;=AY$17,AQ8&lt;&gt;"",AN8=""),AND(AR8&gt;=AY$13,AR8&lt;&gt;"",AT8&gt;=AY$17,AT8&lt;&gt;"",AN8=""),AND(AV8&gt;=AY$13,AV8&lt;&gt;"",AX8&gt;=AY$17,AX8&lt;&gt;"",AN8=""),AND(BP8&gt;=BZ$13,BP8&lt;&gt;"",BR8&gt;=BZ$17,BR8&lt;&gt;"",BO8=""),AND(BS8&gt;=BZ$13,BS8&lt;&gt;"",BU8&gt;=BZ$17,BU8&lt;&gt;"",BO8=""),AND(BW8&gt;=BZ$13,BW8&lt;&gt;"",BY8&gt;=BZ$17,BY8&lt;&gt;"",BO8=""),AND(CQ8&gt;=DA$13,CQ8&lt;&gt;"",CS8&gt;=DA$17,CS8&lt;&gt;"",CP8=""),AND(CT8&gt;=DA$13,CT8&lt;&gt;"",CV8&gt;=DA$17,CV8&lt;&gt;"",CP8=""),AND(CX8&gt;=DA$13,CX8&lt;&gt;"",CZ8&gt;=DA$17,CZ8&lt;&gt;"",CP8=""),AND(DX8&gt;=EK$13,DX8&lt;&gt;"",DZ8&gt;=EK$17,DZ8&lt;&gt;""),AND(EA8&gt;=EK$13,EA8&lt;&gt;"",EC8&gt;=EK$17,EC8&lt;&gt;""),AND(EE8&gt;=EK$13,EE8&lt;&gt;"",EG8&gt;=EK$17,EG8&lt;&gt;""),AND(EH8&gt;=EK$13,EH8&lt;&gt;"",EJ8&gt;=EK$17,EJ8&lt;&gt;""),AND(FF8&gt;=FS$13,FF8&lt;&gt;"",FH8&gt;=FS$17,FH8&lt;&gt;""),AND(FI8&gt;=FS$13,FI8&lt;&gt;"",FK8&gt;=FS$17,FK8&lt;&gt;""),AND(FM8&gt;=FS$13,FM8&lt;&gt;"",FO8&gt;=FS$17,FO8&lt;&gt;""),AND(FP8&gt;=FS$13,FP8&lt;&gt;"",FR8&gt;=FS$17,FR8&lt;&gt;""),AND(GN8&gt;=HA$13,GN8&lt;&gt;"",GP8&gt;=HA$17,GP8&lt;&gt;""),AND(GQ8&gt;=HA$13,GQ8&lt;&gt;"",GS8&gt;=HA$17,GS8&lt;&gt;""),AND(GU8&gt;=HA$13,GU8&lt;&gt;"",GW8&gt;=HA$17,GW8&lt;&gt;""),AND(GX8&gt;=HA$13,GX8&lt;&gt;"",GZ8&gt;=HA$17,GZ8&lt;&gt;""),AND(HV8&gt;=II$13,HV8&lt;&gt;"",HX8&gt;=II$17,HX8&lt;&gt;""),AND(HY8&gt;=II$13,HY8&lt;&gt;"",IA8&gt;=II$17,IA8&lt;&gt;""),AND(IC8&gt;=II$13,IC8&lt;&gt;"",IE8&gt;=II$17,IE8&lt;&gt;""),AND(IF8&gt;=II$13,IF8&lt;&gt;"",IH8&gt;=II$17,IH8&lt;&gt;""),AND(JD8&gt;=JQ$13,JD8&lt;&gt;"",JF8&gt;=JQ$17,JF8&lt;&gt;""),AND(JG8&gt;=JQ$13,JG8&lt;&gt;"",JI8&gt;=JQ$17,JI8&lt;&gt;""),AND(JK8&gt;=JQ$13,JK8&lt;&gt;"",JM8&gt;=JQ$17,JM8&lt;&gt;""),AND(JN8&gt;=JQ$13,JN8&lt;&gt;"",JP8&gt;=JQ$17,JP8&lt;&gt;""),AND(KL8&gt;=KY$13,KL8&lt;&gt;"",KN8&gt;=KY$17,KN8&lt;&gt;""),AND(KO8&gt;=KY$13,KO8&lt;&gt;"",KQ8&gt;=KY$17,KQ8&lt;&gt;""),AND(KS8&gt;=KY$13,KS8&lt;&gt;"",KU8&gt;=KY$17,KU8&lt;&gt;""),AND(KV8&gt;=KY$13,KV8&lt;&gt;"",KX8&gt;=KY$17,KX8&lt;&gt;""),AND(LT8&gt;=MG$13,LT8&lt;&gt;"",LV8&gt;=MG$17,LV8&lt;&gt;""),AND(LW8&gt;=MG$13,LW8&lt;&gt;"",LY8&gt;=MG$17,LY8&lt;&gt;""),AND(MA8&gt;=MG$13,MA8&lt;&gt;"",MC8&gt;=MG$17,MC8&lt;&gt;""),AND(MD8&gt;=MG$13,MD8&lt;&gt;"",MF8&gt;=MG$17,MF8&lt;&gt;""),AND(NB8&gt;=NO$13,NB8&lt;&gt;"",ND8&gt;=NO$17,ND8&lt;&gt;""),AND(NE8&gt;=NO$13,NE8&lt;&gt;"",NG8&gt;=NO$17,NG8&lt;&gt;""),AND(NI8&gt;=NO$13,NI8&lt;&gt;"",NK8&gt;=NO$17,NK8&lt;&gt;""),AND(NL8&gt;=NO$13,NL8&lt;&gt;"",NN8&gt;=NO$17,NN8&lt;&gt;""),AND(OJ8&gt;=OW$13,OJ8&lt;&gt;"",OL8&gt;=OW$17,OL8&lt;&gt;""),AND(OM8&gt;=OW$13,OM8&lt;&gt;"",OO8&gt;=OW$17,OO8&lt;&gt;""),AND(OQ8&gt;=OW$13,OQ8&lt;&gt;"",OS8&gt;=OW$17,OS8&lt;&gt;""),AND(OT8&gt;=OW$13,OT8&lt;&gt;"",OV8&gt;=OW$17,OV8&lt;&gt;""),AND(PR8&gt;=QE$13,PR8&lt;&gt;"",PT8&gt;=QE$17,PT8&lt;&gt;""),AND(PU8&gt;=QE$13,PU8&lt;&gt;"",PW8&gt;=QE$17,PW8&lt;&gt;""),AND(PY8&gt;=QE$13,PY8&lt;&gt;"",QA8&gt;=QE$17,QA8&lt;&gt;""),AND(QB8&gt;=QE$13,QB8&lt;&gt;"",QD8&gt;=QE$17,QD8&lt;&gt;""),AND(QZ8&gt;=RM$13,QZ8&lt;&gt;"",RB8&gt;=RM$17,RB8&lt;&gt;""),AND(RC8&gt;=RM$13,RC8&lt;&gt;"",RE8&gt;=RM$17,RE8&lt;&gt;""),AND(RG8&gt;=RM$13,RG8&lt;&gt;"",RI8&gt;=RM$17,RI8&lt;&gt;""),AND(RJ8&gt;=RM$13,RJ8&lt;&gt;"",RL8&gt;=RM$17,RL8&lt;&gt;""),AND(SH8&gt;=SU$13,SH8&lt;&gt;"",SJ8&gt;=SU$17,SJ8&lt;&gt;""),AND(SK8&gt;=SU$13,SK8&lt;&gt;"",SM8&gt;=SU$17,SM8&lt;&gt;""),AND(SO8&gt;=SU$13,SO8&lt;&gt;"",SQ8&gt;=SU$17,SQ8&lt;&gt;""),AND(SR8&gt;=SU$13,SR8&lt;&gt;"",ST8&gt;=SU$17,ST8&lt;&gt;"")),"P","")</f>
        <v/>
      </c>
      <c r="I8" s="3" t="str">
        <f>IF(OR(AND(AQ8&gt;=AY$17,AQ8&lt;&gt;"",AN8=""),AND(AT8&gt;=AY$17,AT8&lt;&gt;"",AN8=""),AND(AX8&gt;=AY$17,AX8&lt;&gt;"",AN8=""),AND(BR8&gt;=BZ$17,BR8&lt;&gt;"",BO8=""),AND(BU8&gt;=BZ$17,BU8&lt;&gt;"",BO8=""),AND(BY8&gt;=BZ$17,BY8&lt;&gt;"",BO8=""),AND(CS8&gt;=DA$17,CS8&lt;&gt;"",CP8=""),AND(CV8&gt;=DA$17,CV8&lt;&gt;"",CP8=""),AND(CZ8&gt;=DA$17,CZ8&lt;&gt;"",CP8=""),AND(DZ8&gt;=EK$17,DZ8&lt;&gt;""),AND(EC8&gt;=EK$17,EC8&lt;&gt;""),AND(EG8&gt;=EK$17,EG8&lt;&gt;""),AND(EJ8&gt;=EK$17,EJ8&lt;&gt;""),AND(FH8&gt;=FS$17,FH8&lt;&gt;""),AND(FK8&gt;=FS$17,FK8&lt;&gt;""),AND(FO8&gt;=FS$17,FO8&lt;&gt;""),AND(FR8&gt;=FS$17,FR8&lt;&gt;""),AND(GP8&gt;=HA$17,GP8&lt;&gt;""),AND(GS8&gt;=HA$17,GS8&lt;&gt;""),AND(GW8&gt;=HA$17,GW8&lt;&gt;""),AND(GZ8&gt;=HA$17,GZ8&lt;&gt;""),AND(HX8&gt;=II$17,HX8&lt;&gt;""),AND(IA8&gt;=II$17,IA8&lt;&gt;""),AND(IE8&gt;=II$17,IE8&lt;&gt;""),AND(IH8&gt;=II$17,IH8&lt;&gt;""),AND(JF8&gt;=JQ$17,JF8&lt;&gt;""),AND(JI8&gt;=JQ$17,JI8&lt;&gt;""),AND(JM8&gt;=JQ$17,JM8&lt;&gt;""),AND(JP8&gt;=JQ$17,JP8&lt;&gt;""),AND(KN8&gt;=KY$17,KN8&lt;&gt;""),AND(KQ8&gt;=KY$17,KQ8&lt;&gt;""),AND(KU8&gt;=KY$17,KU8&lt;&gt;""),AND(KX8&gt;=KY$17,KX8&lt;&gt;""),AND(LV8&gt;=MG$17,LV8&lt;&gt;""),AND(LY8&gt;=MG$17,LY8&lt;&gt;""),AND(MC8&gt;=MG$17,MC8&lt;&gt;""),AND(MF8&gt;=MG$17,MF8&lt;&gt;""),AND(ND8&gt;=NO$17,ND8&lt;&gt;""),AND(NG8&gt;=NO$17,NG8&lt;&gt;""),AND(NK8&gt;=NO$17,NK8&lt;&gt;""),AND(NN8&gt;=NO$17,NN8&lt;&gt;""),AND(OL8&gt;=OW$17,OL8&lt;&gt;""),AND(OO8&gt;=OW$17,OO8&lt;&gt;""),AND(OS8&gt;=OW$17,OS8&lt;&gt;""),AND(OV8&gt;=OW$17,OV8&lt;&gt;""),AND(PT8&gt;=QE$17,PT8&lt;&gt;""),AND(PW8&gt;=QE$17,PW8&lt;&gt;""),AND(QA8&gt;=QE$17,QA8&lt;&gt;""),AND(QD8&gt;=QE$17,QD8&lt;&gt;""),AND(RB8&gt;=RM$17,RB8&lt;&gt;""),AND(RE8&gt;=RM$17,RE8&lt;&gt;""),AND(RI8&gt;=RM$17,RI8&lt;&gt;""),AND(RL8&gt;=RM$17,RL8&lt;&gt;""),AND(SJ8&gt;=SU$17,SJ8&lt;&gt;""),AND(SM8&gt;=SU$17,SM8&lt;&gt;""),AND(SQ8&gt;=SU$17,SQ8&lt;&gt;""),AND(ST8&gt;=SU$17,ST8&lt;&gt;"")),"P","")</f>
        <v/>
      </c>
      <c r="J8" s="36" t="str">
        <f>IF(AND(I8="P",H8=""),"No DD",IF(OR(AND(AO8&gt;=AY$16,AO8&lt;&gt;"",AQ8&gt;=AY$20,AQ8&lt;&gt;"",AN8=""),AND(AR8&gt;=AY$16,AR8&lt;&gt;"",AT8&gt;=AY$20,AT8&lt;&gt;"",AN8=""),AND(AV8&gt;=AY$16,AV8&lt;&gt;"",AX8&gt;=AY$20,AX8&lt;&gt;"",AN8=""),AND(BP8&gt;=BZ$16,BP8&lt;&gt;"",BR8&gt;=BZ$20,BR8&lt;&gt;"",BO8=""),AND(BS8&gt;=BZ$16,BS8&lt;&gt;"",BU8&gt;=BZ$20,BU8&lt;&gt;"",BO8=""),AND(BW8&gt;=BZ$16,BW8&lt;&gt;"",BY8&gt;=BZ$20,BY8&lt;&gt;"",BO8=""),AND(CQ8&gt;=DA$16,CQ8&lt;&gt;"",CS8&gt;=DA$20,CS8&lt;&gt;"",CP8=""),AND(CT8&gt;=DA$16,CT8&lt;&gt;"",CV8&gt;=DA$20,CV8&lt;&gt;"",CP8=""),AND(CX8&gt;=DA$16,CX8&lt;&gt;"",CZ8&gt;=DA$20,CZ8&lt;&gt;"",CP8=""),AND(DX8&gt;=EK$16,DX8&lt;&gt;"",DZ8&gt;=EK$20,DZ8&lt;&gt;""),AND(EA8&gt;=EK$16,EA8&lt;&gt;"",EC8&gt;=EK$20,EC8&lt;&gt;""),AND(EE8&gt;=EK$16,EE8&lt;&gt;"",EG8&gt;=EK$20,EG8&lt;&gt;""),AND(EH8&gt;=EK$16,EH8&lt;&gt;"",EJ8&gt;=EK$20,EJ8&lt;&gt;""),AND(FF8&gt;=FS$16,FF8&lt;&gt;"",FH8&gt;=FS$20,FH8&lt;&gt;""),AND(FI8&gt;=FS$16,FI8&lt;&gt;"",FK8&gt;=FS$20,FK8&lt;&gt;""),AND(FM8&gt;=FS$16,FM8&lt;&gt;"",FO8&gt;=FS$20,FO8&lt;&gt;""),AND(FP8&gt;=FS$16,FP8&lt;&gt;"",FR8&gt;=FS$20,FR8&lt;&gt;""),AND(GN8&gt;=HA$16,GN8&lt;&gt;"",GP8&gt;=HA$20,GP8&lt;&gt;""),AND(GQ8&gt;=HA$16,GQ8&lt;&gt;"",GS8&gt;=HA$20,GS8&lt;&gt;""),AND(GU8&gt;=HA$16,GU8&lt;&gt;"",GW8&gt;=HA$20,GW8&lt;&gt;""),AND(GX8&gt;=HA$16,GX8&lt;&gt;"",GZ8&gt;=HA$20,GZ8&lt;&gt;""),AND(HV8&gt;=II$16,HV8&lt;&gt;"",HX8&gt;=II$20,HX8&lt;&gt;""),AND(HY8&gt;=II$16,HY8&lt;&gt;"",IA8&gt;=II$20,IA8&lt;&gt;""),AND(IC8&gt;=II$16,IC8&lt;&gt;"",IE8&gt;=II$20,IE8&lt;&gt;""),AND(IF8&gt;=II$16,IF8&lt;&gt;"",IH8&gt;=II$20,IH8&lt;&gt;""),AND(JD8&gt;=JQ$16,JD8&lt;&gt;"",JF8&gt;=JQ$20,JF8&lt;&gt;""),AND(JG8&gt;=JQ$16,JG8&lt;&gt;"",JI8&gt;=JQ$20,JI8&lt;&gt;""),AND(JK8&gt;=JQ$16,JK8&lt;&gt;"",JM8&gt;=JQ$20,JM8&lt;&gt;""),AND(JN8&gt;=JQ$16,JN8&lt;&gt;"",JP8&gt;=JQ$20,JP8&lt;&gt;""),AND(KL8&gt;=KY$16,KL8&lt;&gt;"",KN8&gt;=KY$20,KN8&lt;&gt;""),AND(KO8&gt;=KY$16,KO8&lt;&gt;"",KQ8&gt;=KY$20,KQ8&lt;&gt;""),AND(KS8&gt;=KY$16,KS8&lt;&gt;"",KU8&gt;=KY$20,KU8&lt;&gt;""),AND(KV8&gt;=KY$16,KV8&lt;&gt;"",KX8&gt;=KY$20,KX8&lt;&gt;""),AND(LT8&gt;=MG$16,LT8&lt;&gt;"",LV8&gt;=MG$20,LV8&lt;&gt;""),AND(LW8&gt;=MG$16,LW8&lt;&gt;"",LY8&gt;=MG$20,LY8&lt;&gt;""),AND(MA8&gt;=MG$16,MA8&lt;&gt;"",MC8&gt;=MG$20,MC8&lt;&gt;""),AND(MD8&gt;=MG$16,MD8&lt;&gt;"",MF8&gt;=MG$20,MF8&lt;&gt;""),AND(NB8&gt;=NO$16,NB8&lt;&gt;"",ND8&gt;=NO$20,ND8&lt;&gt;""),AND(NE8&gt;=NO$16,NE8&lt;&gt;"",NG8&gt;=NO$20,NG8&lt;&gt;""),AND(NI8&gt;=NO$16,NI8&lt;&gt;"",NK8&gt;=NO$20,NK8&lt;&gt;""),AND(NL8&gt;=NO$16,NL8&lt;&gt;"",NN8&gt;=NO$20,NN8&lt;&gt;""),AND(OJ8&gt;=OW$16,OJ8&lt;&gt;"",OL8&gt;=OW$20,OL8&lt;&gt;""),AND(OM8&gt;=OW$16,OM8&lt;&gt;"",OO8&gt;=OW$20,OO8&lt;&gt;""),AND(OQ8&gt;=OW$16,OQ8&lt;&gt;"",OS8&gt;=OW$20,OS8&lt;&gt;""),AND(OT8&gt;=OW$16,OT8&lt;&gt;"",OV8&gt;=OW$20,OV8&lt;&gt;""),AND(PR8&gt;=QE$16,PR8&lt;&gt;"",PT8&gt;=QE$20,PT8&lt;&gt;""),AND(PU8&gt;=QE$16,PU8&lt;&gt;"",PW8&gt;=QE$20,PW8&lt;&gt;""),AND(PY8&gt;=QE$16,PY8&lt;&gt;"",QA8&gt;=QE$20,QA8&lt;&gt;""),AND(QB8&gt;=QE$16,QB8&lt;&gt;"",QD8&gt;=QE$20,QD8&lt;&gt;""),AND(QZ8&gt;=RM$16,QZ8&lt;&gt;"",RB8&gt;=RM$20,RB8&lt;&gt;""),AND(RC8&gt;=RM$16,RC8&lt;&gt;"",RE8&gt;=RM$20,RE8&lt;&gt;""),AND(RG8&gt;=RM$16,RG8&lt;&gt;"",RI8&gt;=RM$20,RI8&lt;&gt;""),AND(RJ8&gt;=RM$16,RJ8&lt;&gt;"",RL8&gt;=RM$20,RL8&lt;&gt;""),AND(SH8&gt;=SU$16,SH8&lt;&gt;"",SJ8&gt;=SU$20,SJ8&lt;&gt;""),AND(SK8&gt;=SU$16,SK8&lt;&gt;"",SM8&gt;=SU$20,SM8&lt;&gt;""),AND(SO8&gt;=SU$16,SO8&lt;&gt;"",SQ8&gt;=SU$20,SQ8&lt;&gt;""),AND(SR8&gt;=SU$16,SR8&lt;&gt;"",ST8&gt;=SU$20,ST8&lt;&gt;"")),"Merit",IF(OR(AND(AO8&gt;=AY$15,AO8&lt;&gt;"",AQ8&gt;=AY$19,AQ8&lt;&gt;"",AN8=""),AND(AR8&gt;=AY$15,AR8&lt;&gt;"",AT8&gt;=AY$19,AT8&lt;&gt;"",AN8=""),AND(AV8&gt;=AY$15,AV8&lt;&gt;"",AX8&gt;=AY$19,AX8&lt;&gt;"",AN8=""),AND(BP8&gt;=BZ$15,BP8&lt;&gt;"",BR8&gt;=BZ$19,BR8&lt;&gt;"",BO8=""),AND(BS8&gt;=BZ$15,BS8&lt;&gt;"",BU8&gt;=BZ$19,BU8&lt;&gt;"",BO8=""),AND(BW8&gt;=BZ$15,BW8&lt;&gt;"",BY8&gt;=BZ$19,BY8&lt;&gt;"",BO8=""),AND(CQ8&gt;=DA$15,CQ8&lt;&gt;"",CS8&gt;=DA$19,CS8&lt;&gt;"",CP8=""),AND(CT8&gt;=DA$15,CT8&lt;&gt;"",CV8&gt;=DA$19,CV8&lt;&gt;"",CP8=""),AND(CX8&gt;=DA$15,CX8&lt;&gt;"",CZ8&gt;=DA$19,CZ8&lt;&gt;"",CP8=""),AND(DX8&gt;=EK$15,DX8&lt;&gt;"",DZ8&gt;=EK$19,DZ8&lt;&gt;""),AND(EA8&gt;=EK$15,EA8&lt;&gt;"",EC8&gt;=EK$19,EC8&lt;&gt;""),AND(EE8&gt;=EK$15,EE8&lt;&gt;"",EG8&gt;=EK$19,EG8&lt;&gt;""),AND(EH8&gt;=EK$15,EH8&lt;&gt;"",EJ8&gt;=EK$19,EJ8&lt;&gt;""),AND(FF8&gt;=FS$15,FF8&lt;&gt;"",FH8&gt;=FS$19,FH8&lt;&gt;""),AND(FI8&gt;=FS$15,FI8&lt;&gt;"",FK8&gt;=FS$19,FK8&lt;&gt;""),AND(FM8&gt;=FS$15,FM8&lt;&gt;"",FO8&gt;=FS$19,FO8&lt;&gt;""),AND(FP8&gt;=FS$15,FP8&lt;&gt;"",FR8&gt;=FS$19,FR8&lt;&gt;""),AND(GN8&gt;=HA$15,GN8&lt;&gt;"",GP8&gt;=HA$19,GP8&lt;&gt;""),AND(GQ8&gt;=HA$15,GQ8&lt;&gt;"",GS8&gt;=HA$19,GS8&lt;&gt;""),AND(GU8&gt;=HA$15,GU8&lt;&gt;"",GW8&gt;=HA$19,GW8&lt;&gt;""),AND(GX8&gt;=HA$15,GX8&lt;&gt;"",GZ8&gt;=HA$19,GZ8&lt;&gt;""),AND(HV8&gt;=II$15,HV8&lt;&gt;"",HX8&gt;=II$19,HX8&lt;&gt;""),AND(HY8&gt;=II$15,HY8&lt;&gt;"",IA8&gt;=II$19,IA8&lt;&gt;""),AND(IC8&gt;=II$15,IC8&lt;&gt;"",IE8&gt;=II$19,IE8&lt;&gt;""),AND(IF8&gt;=II$15,IF8&lt;&gt;"",IH8&gt;=II$19,IH8&lt;&gt;""),AND(JD8&gt;=JQ$15,JD8&lt;&gt;"",JF8&gt;=JQ$19,JF8&lt;&gt;""),AND(JG8&gt;=JQ$15,JG8&lt;&gt;"",JI8&gt;=JQ$19,JI8&lt;&gt;""),AND(JK8&gt;=JQ$15,JK8&lt;&gt;"",JM8&gt;=JQ$19,JM8&lt;&gt;""),AND(JN8&gt;=JQ$15,JN8&lt;&gt;"",JP8&gt;=JQ$19,JP8&lt;&gt;""),AND(KL8&gt;=KY$15,KL8&lt;&gt;"",KN8&gt;=KY$19,KN8&lt;&gt;""),AND(KO8&gt;=KY$15,KO8&lt;&gt;"",KQ8&gt;=KY$19,KQ8&lt;&gt;""),AND(KS8&gt;=KY$15,KS8&lt;&gt;"",KU8&gt;=KY$19,KU8&lt;&gt;""),AND(KV8&gt;=KY$15,KV8&lt;&gt;"",KX8&gt;=KY$19,KX8&lt;&gt;""),AND(LT8&gt;=MG$15,LT8&lt;&gt;"",LV8&gt;=MG$19,LV8&lt;&gt;""),AND(LW8&gt;=MG$15,LW8&lt;&gt;"",LY8&gt;=MG$19,LY8&lt;&gt;""),AND(MA8&gt;=MG$15,MA8&lt;&gt;"",MC8&gt;=MG$19,MC8&lt;&gt;""),AND(MD8&gt;=MG$15,MD8&lt;&gt;"",MF8&gt;=MG$19,MF8&lt;&gt;""),AND(NB8&gt;=NO$15,NB8&lt;&gt;"",ND8&gt;=NO$19,ND8&lt;&gt;""),AND(NE8&gt;=NO$15,NE8&lt;&gt;"",NG8&gt;=NO$19,NG8&lt;&gt;""),AND(NI8&gt;=NO$15,NI8&lt;&gt;"",NK8&gt;=NO$19,NK8&lt;&gt;""),AND(NL8&gt;=NO$15,NL8&lt;&gt;"",NN8&gt;=NO$19,NN8&lt;&gt;""),AND(OJ8&gt;=OW$15,OJ8&lt;&gt;"",OL8&gt;=OW$19,OL8&lt;&gt;""),AND(OM8&gt;=OW$15,OM8&lt;&gt;"",OO8&gt;=OW$19,OO8&lt;&gt;""),AND(OQ8&gt;=OW$15,OQ8&lt;&gt;"",OS8&gt;=OW$19,OS8&lt;&gt;""),AND(OT8&gt;=OW$15,OT8&lt;&gt;"",OV8&gt;=OW$19,OV8&lt;&gt;""),AND(PR8&gt;=QE$15,PR8&lt;&gt;"",PT8&gt;=QE$19,PT8&lt;&gt;""),AND(PU8&gt;=QE$15,PU8&lt;&gt;"",PW8&gt;=QE$19,PW8&lt;&gt;""),AND(PY8&gt;=QE$15,PY8&lt;&gt;"",QA8&gt;=QE$19,QA8&lt;&gt;""),AND(QB8&gt;=QE$15,QB8&lt;&gt;"",QD8&gt;=QE$19,QD8&lt;&gt;""),AND(QZ8&gt;=RM$15,QZ8&lt;&gt;"",RB8&gt;=RM$19,RB8&lt;&gt;""),AND(RC8&gt;=RM$15,RC8&lt;&gt;"",RE8&gt;=RM$19,RE8&lt;&gt;""),AND(RG8&gt;=RM$15,RG8&lt;&gt;"",RI8&gt;=RM$19,RI8&lt;&gt;""),AND(RJ8&gt;=RM$15,RJ8&lt;&gt;"",RL8&gt;=RM$19,RL8&lt;&gt;""),AND(SH8&gt;=SU$15,SH8&lt;&gt;"",SJ8&gt;=SU$19,SJ8&lt;&gt;""),AND(SK8&gt;=SU$15,SK8&lt;&gt;"",SM8&gt;=SU$19,SM8&lt;&gt;""),AND(SO8&gt;=SU$15,SO8&lt;&gt;"",SQ8&gt;=SU$19,SQ8&lt;&gt;""),AND(SR8&gt;=SU$15,SR8&lt;&gt;"",ST8&gt;=SU$19,ST8&lt;&gt;"")),"Excellence",IF(K8="P","Worlds Team",IF(H8="P","National Team","")))))</f>
        <v/>
      </c>
      <c r="K8" s="3" t="str">
        <f>IF(OR(AND(AO8&gt;=AY$14,AO8&lt;&gt;"",AQ8&gt;=AY$18,AQ8&lt;&gt;"",AN8=""),AND(AR8&gt;=AY$14,AR8&lt;&gt;"",AT8&gt;=AY$18,AT8&lt;&gt;"",AN8=""),AND(AV8&gt;=AY$14,AV8&lt;&gt;"",AX8&gt;=AY$18,AX8&lt;&gt;"",AN8=""),AND(BP8&gt;=BZ$14,BP8&lt;&gt;"",BR8&gt;=BZ$18,BR8&lt;&gt;"",BO8=""),AND(BS8&gt;=BZ$14,BS8&lt;&gt;"",BU8&gt;=BZ$18,BU8&lt;&gt;"",BO8=""),AND(BW8&gt;=BZ$14,BW8&lt;&gt;"",BY8&gt;=BZ$18,BY8&lt;&gt;"",BO8=""),AND(CQ8&gt;=DA$14,CQ8&lt;&gt;"",CS8&gt;=DA$18,CS8&lt;&gt;"",CP8=""),AND(CT8&gt;=DA$14,CT8&lt;&gt;"",CV8&gt;=DA$18,CV8&lt;&gt;"",CP8=""),AND(CX8&gt;=DA$14,CX8&lt;&gt;"",CZ8&gt;=DA$18,CZ8&lt;&gt;"",CP8=""),AND(DX8&gt;=EK$14,DX8&lt;&gt;"",DZ8&gt;=EK$18,DZ8&lt;&gt;""),AND(EA8&gt;=EK$14,EA8&lt;&gt;"",EC8&gt;=EK$18,EC8&lt;&gt;""),AND(EE8&gt;=EK$14,EE8&lt;&gt;"",EG8&gt;=EK$18,EG8&lt;&gt;""),AND(EH8&gt;=EK$14,EH8&lt;&gt;"",EJ8&gt;=EK$18,EJ8&lt;&gt;""),AND(FF8&gt;=FS$14,FF8&lt;&gt;"",FH8&gt;=FS$18,FH8&lt;&gt;""),AND(FI8&gt;=FS$14,FI8&lt;&gt;"",FK8&gt;=FS$18,FK8&lt;&gt;""),AND(FM8&gt;=FS$14,FM8&lt;&gt;"",FO8&gt;=FS$18,FO8&lt;&gt;""),AND(FP8&gt;=FS$14,FP8&lt;&gt;"",FR8&gt;=FS$18,FR8&lt;&gt;""),AND(GN8&gt;=HA$14,GN8&lt;&gt;"",GP8&gt;=HA$18,GP8&lt;&gt;""),AND(GQ8&gt;=HA$14,GQ8&lt;&gt;"",GS8&gt;=HA$18,GS8&lt;&gt;""),AND(GU8&gt;=HA$14,GU8&lt;&gt;"",GW8&gt;=HA$18,GW8&lt;&gt;""),AND(GX8&gt;=HA$14,GX8&lt;&gt;"",GZ8&gt;=HA$18,GZ8&lt;&gt;""),AND(HV8&gt;=II$14,HV8&lt;&gt;"",HX8&gt;=II$18,HX8&lt;&gt;""),AND(HY8&gt;=II$14,HY8&lt;&gt;"",IA8&gt;=II$18,IA8&lt;&gt;""),AND(IC8&gt;=II$14,IC8&lt;&gt;"",IE8&gt;=II$18,IE8&lt;&gt;""),AND(IF8&gt;=II$14,IF8&lt;&gt;"",IH8&gt;=II$18,IH8&lt;&gt;""),AND(JD8&gt;=JQ$14,JD8&lt;&gt;"",JF8&gt;=JQ$18,JF8&lt;&gt;""),AND(JG8&gt;=JQ$14,JG8&lt;&gt;"",JI8&gt;=JQ$18,JI8&lt;&gt;""),AND(JK8&gt;=JQ$14,JK8&lt;&gt;"",JM8&gt;=JQ$18,JM8&lt;&gt;""),AND(JN8&gt;=JQ$14,JN8&lt;&gt;"",JP8&gt;=JQ$18,JP8&lt;&gt;""),AND(KL8&gt;=KY$14,KL8&lt;&gt;"",KN8&gt;=KY$18,KN8&lt;&gt;""),AND(KO8&gt;=KY$14,KO8&lt;&gt;"",KQ8&gt;=KY$18,KQ8&lt;&gt;""),AND(KS8&gt;=KY$14,KS8&lt;&gt;"",KU8&gt;=KY$18,KU8&lt;&gt;""),AND(KV8&gt;=KY$14,KV8&lt;&gt;"",KX8&gt;=KY$18,KX8&lt;&gt;""),AND(LT8&gt;=MG$14,LT8&lt;&gt;"",LV8&gt;=MG$18,LV8&lt;&gt;""),AND(LW8&gt;=MG$14,LW8&lt;&gt;"",LY8&gt;=MG$18,LY8&lt;&gt;""),AND(MA8&gt;=MG$14,MA8&lt;&gt;"",MC8&gt;=MG$18,MC8&lt;&gt;""),AND(MD8&gt;=MG$14,MD8&lt;&gt;"",MF8&gt;=MG$18,MF8&lt;&gt;""),AND(NB8&gt;=NO$14,NB8&lt;&gt;"",ND8&gt;=NO$18,ND8&lt;&gt;""),AND(NE8&gt;=NO$14,NE8&lt;&gt;"",NG8&gt;=NO$18,NG8&lt;&gt;""),AND(NI8&gt;=NO$14,NI8&lt;&gt;"",NK8&gt;=NO$18,NK8&lt;&gt;""),AND(NL8&gt;=NO$14,NL8&lt;&gt;"",NN8&gt;=NO$18,NN8&lt;&gt;""),AND(OJ8&gt;=OW$14,OJ8&lt;&gt;"",OL8&gt;=OW$18,OL8&lt;&gt;""),AND(OM8&gt;=OW$14,OM8&lt;&gt;"",OO8&gt;=OW$18,OO8&lt;&gt;""),AND(OQ8&gt;=OW$14,OQ8&lt;&gt;"",OS8&gt;=OW$18,OS8&lt;&gt;""),AND(OT8&gt;=OW$14,OT8&lt;&gt;"",OV8&gt;=OW$18,OV8&lt;&gt;""),AND(PR8&gt;=QE$14,PR8&lt;&gt;"",PT8&gt;=QE$18,PT8&lt;&gt;""),AND(PU8&gt;=QE$14,PU8&lt;&gt;"",PW8&gt;=QE$18,PW8&lt;&gt;""),AND(PY8&gt;=QE$14,PY8&lt;&gt;"",QA8&gt;=QE$18,QA8&lt;&gt;""),AND(QB8&gt;=QE$14,QB8&lt;&gt;"",QD8&gt;=QE$18,QD8&lt;&gt;""),AND(QZ8&gt;=RM$14,QZ8&lt;&gt;"",RB8&gt;=RM$18,RB8&lt;&gt;""),AND(RC8&gt;=RM$14,RC8&lt;&gt;"",RE8&gt;=RM$18,RE8&lt;&gt;""),AND(RG8&gt;=RM$14,RG8&lt;&gt;"",RI8&gt;=RM$18,RI8&lt;&gt;""),AND(RJ8&gt;=RM$14,RJ8&lt;&gt;"",RL8&gt;=RM$18,RL8&lt;&gt;""),AND(SH8&gt;=SU$14,SH8&lt;&gt;"",SJ8&gt;=SU$18,SJ8&lt;&gt;""),AND(SK8&gt;=SU$14,SK8&lt;&gt;"",SM8&gt;=SU$18,SM8&lt;&gt;""),AND(SO8&gt;=SU$14,SO8&lt;&gt;"",SQ8&gt;=SU$18,SQ8&lt;&gt;""),AND(SR8&gt;=SU$14,SR8&lt;&gt;"",ST8&gt;=SU$18,ST8&lt;&gt;"")),"P","")</f>
        <v/>
      </c>
      <c r="L8" s="8">
        <f>IF(COUNT(AQ8,AT8,BR8,BU8,CS8,CV8)&gt;0,LARGE((AQ8,AT8,BR8,BU8,CS8,CV8),1),0)</f>
        <v>48.58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48.37</v>
      </c>
      <c r="O8" s="8" t="str">
        <f>IF(N8="","",IF(OR(N8=CS8,N8=CV8),$CA$1,IF(OR(N8=BR8,N8=BU8),$AZ$1,IF(OR(N8=AQ8,N8=AT8),$Y$1,""))))</f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>IF(P8="","",IF(P8=CZ8,$CA$1,IF(P8=BY8,$AZ$1,IF(P8=AX8,$Y$1,IF(OR(P8=CS8,P8=CV8,P8=CZ8),$CA$1,IF(OR(P8=BR8,P8=BU8,P8=BY8),$AZ$1,IF(OR(P8=AQ8,P8=AT8,P8=AX8),$Y$1,"")))))))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&gt;0,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,0)</f>
        <v>13.71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>IF(BB8&gt;0,BB8,"")</f>
        <v>12.7</v>
      </c>
      <c r="BQ8" s="39">
        <f>IF(BC8&gt;0,BC8,"")</f>
        <v>13.71</v>
      </c>
      <c r="BR8" s="11">
        <f>IF(SUM(AZ8:BC8)-BD8&gt;0,SUM(AZ8:BC8)-BD8,"")</f>
        <v>47.410000000000004</v>
      </c>
      <c r="BS8" s="11">
        <f>IF(BG8&gt;0,BG8,"")</f>
        <v>12.5</v>
      </c>
      <c r="BT8" s="11">
        <f>IF(BH8&gt;0,BH8,"")</f>
        <v>13.68</v>
      </c>
      <c r="BU8" s="11">
        <f>IF(SUM(BE8:BH8)-BI8&gt;0,SUM(BE8:BH8)-BI8,"")</f>
        <v>48.58</v>
      </c>
      <c r="BV8" s="11">
        <f>IF(BR8="","",MAX(BR8,BU8))</f>
        <v>48.58</v>
      </c>
      <c r="BW8" s="11">
        <f>IF(BL8&gt;0,BL8,"")</f>
        <v>12.7</v>
      </c>
      <c r="BX8" s="11">
        <f>IF(BM8&gt;0,BM8,"")</f>
        <v>13.31</v>
      </c>
      <c r="BY8" s="11">
        <f>IF(SUM(BJ8:BM8)-BN8&gt;0,SUM(BJ8:BM8)-BN8,"")</f>
        <v>48.21</v>
      </c>
      <c r="BZ8" s="11">
        <f>IF(SUM(BV8,BY8)&gt;0,SUM(BV8,BY8),"")</f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>IF(CC8&gt;0,CC8,"")</f>
        <v>11.5</v>
      </c>
      <c r="CR8" s="38">
        <f>IF(CD8&gt;0,CD8,"")</f>
        <v>13.52</v>
      </c>
      <c r="CS8" s="40">
        <f>IF(SUM(CA8:CD8)-CE8&gt;0,SUM(CA8:CD8)-CE8,"")</f>
        <v>48.22</v>
      </c>
      <c r="CT8" s="40">
        <f>IF(CH8&gt;0,CH8,"")</f>
        <v>12.3</v>
      </c>
      <c r="CU8" s="40">
        <f>IF(CI8&gt;0,CI8,"")</f>
        <v>13.87</v>
      </c>
      <c r="CV8" s="40">
        <f>IF(SUM(CF8:CI8)-CJ8&gt;0,SUM(CF8:CI8)-CJ8,"")</f>
        <v>48.37</v>
      </c>
      <c r="CW8" s="40">
        <f>IF(CS8="","",MAX(CS8,CV8))</f>
        <v>48.37</v>
      </c>
      <c r="CX8" s="40">
        <f>IF(CM8&gt;0,CM8,"")</f>
        <v>12.3</v>
      </c>
      <c r="CY8" s="40">
        <f>IF(CN8&gt;0,CN8,"")</f>
        <v>13.47</v>
      </c>
      <c r="CZ8" s="40">
        <f>IF(SUM(CK8:CN8)-CO8&gt;0,SUM(CK8:CN8)-CO8,"")</f>
        <v>47.370000000000005</v>
      </c>
      <c r="DA8" s="40">
        <f>IF(SUM(CW8,CZ8)&gt;0,SUM(CW8,CZ8),"")</f>
        <v>95.740000000000009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13.05</v>
      </c>
      <c r="SW8" s="22">
        <f>IF($CP8="P",CB8,(CB8+BA8)/2)</f>
        <v>9.0500000000000007</v>
      </c>
      <c r="SX8" s="22">
        <f>IF($CP8="P",CC8,(CC8+BB8)/2)</f>
        <v>12.1</v>
      </c>
      <c r="SY8" s="22">
        <f>IF($CP8="P",CD8,(CD8+BC8)/2)</f>
        <v>13.615</v>
      </c>
      <c r="SZ8" s="22">
        <f>IF($CP8="P",CE8,(CE8+BD8)/2)</f>
        <v>0</v>
      </c>
      <c r="TA8" s="22">
        <f>IF($CP8="P",CF8,(CF8+BE8)/2)</f>
        <v>13.1</v>
      </c>
      <c r="TB8" s="22">
        <f>IF($CP8="P",CG8,(CG8+BF8)/2)</f>
        <v>9.1999999999999993</v>
      </c>
      <c r="TC8" s="22">
        <f>IF($CP8="P",CH8,(CH8+BG8)/2)</f>
        <v>12.4</v>
      </c>
      <c r="TD8" s="22">
        <f>IF($CP8="P",CI8,(CI8+BH8)/2)</f>
        <v>13.774999999999999</v>
      </c>
      <c r="TE8" s="22">
        <f>IF($CP8="P",CJ8,(CJ8+BI8)/2)</f>
        <v>0</v>
      </c>
      <c r="TF8" s="22">
        <f>IF($CP8="P",CK8,(CK8+BJ8)/2)</f>
        <v>13.2</v>
      </c>
      <c r="TG8" s="22">
        <f>IF($CP8="P",CL8,(CL8+BK8)/2)</f>
        <v>8.6999999999999993</v>
      </c>
      <c r="TH8" s="22">
        <f>IF($CP8="P",CM8,(CM8+BL8)/2)</f>
        <v>12.5</v>
      </c>
      <c r="TI8" s="22">
        <f>IF($CP8="P",CN8,(CN8+BM8)/2)</f>
        <v>13.39</v>
      </c>
      <c r="TJ8" s="22">
        <f>IF($CP8="P",CO8,(CO8+BN8)/2)</f>
        <v>0</v>
      </c>
      <c r="TK8" s="27" t="s">
        <v>46</v>
      </c>
      <c r="TL8" s="40">
        <f>IF(SX8&gt;0,SX8,"")</f>
        <v>12.1</v>
      </c>
      <c r="TM8" s="40">
        <f>IF(SY8&gt;0,SY8,"")</f>
        <v>13.615</v>
      </c>
      <c r="TN8" s="40">
        <f>IF(SUM(SV8:SY8)-SZ8&gt;0,SUM(SV8:SY8)-SZ8,"")</f>
        <v>47.815000000000005</v>
      </c>
      <c r="TO8" s="40">
        <f>IF(TC8&gt;0,TC8,"")</f>
        <v>12.4</v>
      </c>
      <c r="TP8" s="40">
        <f>IF(TD8&gt;0,TD8,"")</f>
        <v>13.774999999999999</v>
      </c>
      <c r="TQ8" s="40">
        <f>IF(SUM(TA8:TD8)-TE8&gt;0,SUM(TA8:TD8)-TE8,"")</f>
        <v>48.474999999999994</v>
      </c>
      <c r="TR8" s="40">
        <f>IF(MAX(TN8,TQ8)&gt;0,MAX(TN8,TQ8),"")</f>
        <v>48.474999999999994</v>
      </c>
      <c r="TS8" s="40">
        <f>IF(TH8&gt;0,TH8,"")</f>
        <v>12.5</v>
      </c>
      <c r="TT8" s="40">
        <f>IF(TI8&gt;0,TI8,"")</f>
        <v>13.39</v>
      </c>
      <c r="TU8" s="40">
        <f>IF(SUM(TF8:TI8)-TJ8&gt;0,SUM(TF8:TI8)-TJ8,"")</f>
        <v>47.79</v>
      </c>
      <c r="TV8" s="40">
        <f>IF(SUM(TR8,TU8)&gt;0,SUM(TR8,TU8),"")</f>
        <v>96.264999999999986</v>
      </c>
    </row>
    <row r="9" spans="1:542" x14ac:dyDescent="0.2">
      <c r="A9" s="4" cm="1">
        <f t="array" ref="A9">IF(AND(J9&lt;&gt;"",J9&lt;&gt;"No DD"),SUMPRODUCT((J$4:J$11&lt;&gt;"")*(J$4:J$11&lt;&gt;"No DD")*(F$4:F$11&gt;F9))+1,IF(J9="No DD",SUMPRODUCT((J$4:J$11="No DD")*(F$4:F$11&gt;F9))+1+SUMPRODUCT((J$4:J$11&lt;&gt;"")*(J$4:J$11&lt;&gt;"No DD")),""))</f>
        <v>5</v>
      </c>
      <c r="B9" s="4" cm="1">
        <f t="array" ref="B9">IF(AND(J9&lt;&gt;"",J9&lt;&gt;"No DD",G9=""),SUMPRODUCT((J$4:J$11&lt;&gt;"")*(J$4:J$11&lt;&gt;"No DD")*(G$4:G$11="")*(F$4:F$11&gt;F9))+1,IF(J9="No DD",SUMPRODUCT((J$4:J$11="No DD")*(F$4:F$11&gt;F9)*(G$4:G$11=""))+1+SUMPRODUCT((J$4:J$11&lt;&gt;"")*(G$4:G$11="")*(J$4:J$11&lt;&gt;"No DD")),""))</f>
        <v>3</v>
      </c>
      <c r="C9" s="5" t="s">
        <v>96</v>
      </c>
      <c r="D9" s="4" t="s">
        <v>3</v>
      </c>
      <c r="E9" s="4">
        <v>2004</v>
      </c>
      <c r="F9" s="9">
        <f>SUM(L9:V9)+SUM(L9:T9)*0.0000001+SUM(L9)*0.0000000000001</f>
        <v>159.65001546900481</v>
      </c>
      <c r="G9" s="64"/>
      <c r="H9" s="3" t="str">
        <f>IF(OR(AND(AO9&gt;=AY$13,AO9&lt;&gt;"",AQ9&gt;=AY$17,AQ9&lt;&gt;"",AN9=""),AND(AR9&gt;=AY$13,AR9&lt;&gt;"",AT9&gt;=AY$17,AT9&lt;&gt;"",AN9=""),AND(AV9&gt;=AY$13,AV9&lt;&gt;"",AX9&gt;=AY$17,AX9&lt;&gt;"",AN9=""),AND(BP9&gt;=BZ$13,BP9&lt;&gt;"",BR9&gt;=BZ$17,BR9&lt;&gt;"",BO9=""),AND(BS9&gt;=BZ$13,BS9&lt;&gt;"",BU9&gt;=BZ$17,BU9&lt;&gt;"",BO9=""),AND(BW9&gt;=BZ$13,BW9&lt;&gt;"",BY9&gt;=BZ$17,BY9&lt;&gt;"",BO9=""),AND(CQ9&gt;=DA$13,CQ9&lt;&gt;"",CS9&gt;=DA$17,CS9&lt;&gt;"",CP9=""),AND(CT9&gt;=DA$13,CT9&lt;&gt;"",CV9&gt;=DA$17,CV9&lt;&gt;"",CP9=""),AND(CX9&gt;=DA$13,CX9&lt;&gt;"",CZ9&gt;=DA$17,CZ9&lt;&gt;"",CP9=""),AND(DX9&gt;=EK$13,DX9&lt;&gt;"",DZ9&gt;=EK$17,DZ9&lt;&gt;""),AND(EA9&gt;=EK$13,EA9&lt;&gt;"",EC9&gt;=EK$17,EC9&lt;&gt;""),AND(EE9&gt;=EK$13,EE9&lt;&gt;"",EG9&gt;=EK$17,EG9&lt;&gt;""),AND(EH9&gt;=EK$13,EH9&lt;&gt;"",EJ9&gt;=EK$17,EJ9&lt;&gt;""),AND(FF9&gt;=FS$13,FF9&lt;&gt;"",FH9&gt;=FS$17,FH9&lt;&gt;""),AND(FI9&gt;=FS$13,FI9&lt;&gt;"",FK9&gt;=FS$17,FK9&lt;&gt;""),AND(FM9&gt;=FS$13,FM9&lt;&gt;"",FO9&gt;=FS$17,FO9&lt;&gt;""),AND(FP9&gt;=FS$13,FP9&lt;&gt;"",FR9&gt;=FS$17,FR9&lt;&gt;""),AND(GN9&gt;=HA$13,GN9&lt;&gt;"",GP9&gt;=HA$17,GP9&lt;&gt;""),AND(GQ9&gt;=HA$13,GQ9&lt;&gt;"",GS9&gt;=HA$17,GS9&lt;&gt;""),AND(GU9&gt;=HA$13,GU9&lt;&gt;"",GW9&gt;=HA$17,GW9&lt;&gt;""),AND(GX9&gt;=HA$13,GX9&lt;&gt;"",GZ9&gt;=HA$17,GZ9&lt;&gt;""),AND(HV9&gt;=II$13,HV9&lt;&gt;"",HX9&gt;=II$17,HX9&lt;&gt;""),AND(HY9&gt;=II$13,HY9&lt;&gt;"",IA9&gt;=II$17,IA9&lt;&gt;""),AND(IC9&gt;=II$13,IC9&lt;&gt;"",IE9&gt;=II$17,IE9&lt;&gt;""),AND(IF9&gt;=II$13,IF9&lt;&gt;"",IH9&gt;=II$17,IH9&lt;&gt;""),AND(JD9&gt;=JQ$13,JD9&lt;&gt;"",JF9&gt;=JQ$17,JF9&lt;&gt;""),AND(JG9&gt;=JQ$13,JG9&lt;&gt;"",JI9&gt;=JQ$17,JI9&lt;&gt;""),AND(JK9&gt;=JQ$13,JK9&lt;&gt;"",JM9&gt;=JQ$17,JM9&lt;&gt;""),AND(JN9&gt;=JQ$13,JN9&lt;&gt;"",JP9&gt;=JQ$17,JP9&lt;&gt;""),AND(KL9&gt;=KY$13,KL9&lt;&gt;"",KN9&gt;=KY$17,KN9&lt;&gt;""),AND(KO9&gt;=KY$13,KO9&lt;&gt;"",KQ9&gt;=KY$17,KQ9&lt;&gt;""),AND(KS9&gt;=KY$13,KS9&lt;&gt;"",KU9&gt;=KY$17,KU9&lt;&gt;""),AND(KV9&gt;=KY$13,KV9&lt;&gt;"",KX9&gt;=KY$17,KX9&lt;&gt;""),AND(LT9&gt;=MG$13,LT9&lt;&gt;"",LV9&gt;=MG$17,LV9&lt;&gt;""),AND(LW9&gt;=MG$13,LW9&lt;&gt;"",LY9&gt;=MG$17,LY9&lt;&gt;""),AND(MA9&gt;=MG$13,MA9&lt;&gt;"",MC9&gt;=MG$17,MC9&lt;&gt;""),AND(MD9&gt;=MG$13,MD9&lt;&gt;"",MF9&gt;=MG$17,MF9&lt;&gt;""),AND(NB9&gt;=NO$13,NB9&lt;&gt;"",ND9&gt;=NO$17,ND9&lt;&gt;""),AND(NE9&gt;=NO$13,NE9&lt;&gt;"",NG9&gt;=NO$17,NG9&lt;&gt;""),AND(NI9&gt;=NO$13,NI9&lt;&gt;"",NK9&gt;=NO$17,NK9&lt;&gt;""),AND(NL9&gt;=NO$13,NL9&lt;&gt;"",NN9&gt;=NO$17,NN9&lt;&gt;""),AND(OJ9&gt;=OW$13,OJ9&lt;&gt;"",OL9&gt;=OW$17,OL9&lt;&gt;""),AND(OM9&gt;=OW$13,OM9&lt;&gt;"",OO9&gt;=OW$17,OO9&lt;&gt;""),AND(OQ9&gt;=OW$13,OQ9&lt;&gt;"",OS9&gt;=OW$17,OS9&lt;&gt;""),AND(OT9&gt;=OW$13,OT9&lt;&gt;"",OV9&gt;=OW$17,OV9&lt;&gt;""),AND(PR9&gt;=QE$13,PR9&lt;&gt;"",PT9&gt;=QE$17,PT9&lt;&gt;""),AND(PU9&gt;=QE$13,PU9&lt;&gt;"",PW9&gt;=QE$17,PW9&lt;&gt;""),AND(PY9&gt;=QE$13,PY9&lt;&gt;"",QA9&gt;=QE$17,QA9&lt;&gt;""),AND(QB9&gt;=QE$13,QB9&lt;&gt;"",QD9&gt;=QE$17,QD9&lt;&gt;""),AND(QZ9&gt;=RM$13,QZ9&lt;&gt;"",RB9&gt;=RM$17,RB9&lt;&gt;""),AND(RC9&gt;=RM$13,RC9&lt;&gt;"",RE9&gt;=RM$17,RE9&lt;&gt;""),AND(RG9&gt;=RM$13,RG9&lt;&gt;"",RI9&gt;=RM$17,RI9&lt;&gt;""),AND(RJ9&gt;=RM$13,RJ9&lt;&gt;"",RL9&gt;=RM$17,RL9&lt;&gt;""),AND(SH9&gt;=SU$13,SH9&lt;&gt;"",SJ9&gt;=SU$17,SJ9&lt;&gt;""),AND(SK9&gt;=SU$13,SK9&lt;&gt;"",SM9&gt;=SU$17,SM9&lt;&gt;""),AND(SO9&gt;=SU$13,SO9&lt;&gt;"",SQ9&gt;=SU$17,SQ9&lt;&gt;""),AND(SR9&gt;=SU$13,SR9&lt;&gt;"",ST9&gt;=SU$17,ST9&lt;&gt;"")),"P","")</f>
        <v/>
      </c>
      <c r="I9" s="3" t="str">
        <f>IF(OR(AND(AQ9&gt;=AY$17,AQ9&lt;&gt;"",AN9=""),AND(AT9&gt;=AY$17,AT9&lt;&gt;"",AN9=""),AND(AX9&gt;=AY$17,AX9&lt;&gt;"",AN9=""),AND(BR9&gt;=BZ$17,BR9&lt;&gt;"",BO9=""),AND(BU9&gt;=BZ$17,BU9&lt;&gt;"",BO9=""),AND(BY9&gt;=BZ$17,BY9&lt;&gt;"",BO9=""),AND(CS9&gt;=DA$17,CS9&lt;&gt;"",CP9=""),AND(CV9&gt;=DA$17,CV9&lt;&gt;"",CP9=""),AND(CZ9&gt;=DA$17,CZ9&lt;&gt;"",CP9=""),AND(DZ9&gt;=EK$17,DZ9&lt;&gt;""),AND(EC9&gt;=EK$17,EC9&lt;&gt;""),AND(EG9&gt;=EK$17,EG9&lt;&gt;""),AND(EJ9&gt;=EK$17,EJ9&lt;&gt;""),AND(FH9&gt;=FS$17,FH9&lt;&gt;""),AND(FK9&gt;=FS$17,FK9&lt;&gt;""),AND(FO9&gt;=FS$17,FO9&lt;&gt;""),AND(FR9&gt;=FS$17,FR9&lt;&gt;""),AND(GP9&gt;=HA$17,GP9&lt;&gt;""),AND(GS9&gt;=HA$17,GS9&lt;&gt;""),AND(GW9&gt;=HA$17,GW9&lt;&gt;""),AND(GZ9&gt;=HA$17,GZ9&lt;&gt;""),AND(HX9&gt;=II$17,HX9&lt;&gt;""),AND(IA9&gt;=II$17,IA9&lt;&gt;""),AND(IE9&gt;=II$17,IE9&lt;&gt;""),AND(IH9&gt;=II$17,IH9&lt;&gt;""),AND(JF9&gt;=JQ$17,JF9&lt;&gt;""),AND(JI9&gt;=JQ$17,JI9&lt;&gt;""),AND(JM9&gt;=JQ$17,JM9&lt;&gt;""),AND(JP9&gt;=JQ$17,JP9&lt;&gt;""),AND(KN9&gt;=KY$17,KN9&lt;&gt;""),AND(KQ9&gt;=KY$17,KQ9&lt;&gt;""),AND(KU9&gt;=KY$17,KU9&lt;&gt;""),AND(KX9&gt;=KY$17,KX9&lt;&gt;""),AND(LV9&gt;=MG$17,LV9&lt;&gt;""),AND(LY9&gt;=MG$17,LY9&lt;&gt;""),AND(MC9&gt;=MG$17,MC9&lt;&gt;""),AND(MF9&gt;=MG$17,MF9&lt;&gt;""),AND(ND9&gt;=NO$17,ND9&lt;&gt;""),AND(NG9&gt;=NO$17,NG9&lt;&gt;""),AND(NK9&gt;=NO$17,NK9&lt;&gt;""),AND(NN9&gt;=NO$17,NN9&lt;&gt;""),AND(OL9&gt;=OW$17,OL9&lt;&gt;""),AND(OO9&gt;=OW$17,OO9&lt;&gt;""),AND(OS9&gt;=OW$17,OS9&lt;&gt;""),AND(OV9&gt;=OW$17,OV9&lt;&gt;""),AND(PT9&gt;=QE$17,PT9&lt;&gt;""),AND(PW9&gt;=QE$17,PW9&lt;&gt;""),AND(QA9&gt;=QE$17,QA9&lt;&gt;""),AND(QD9&gt;=QE$17,QD9&lt;&gt;""),AND(RB9&gt;=RM$17,RB9&lt;&gt;""),AND(RE9&gt;=RM$17,RE9&lt;&gt;""),AND(RI9&gt;=RM$17,RI9&lt;&gt;""),AND(RL9&gt;=RM$17,RL9&lt;&gt;""),AND(SJ9&gt;=SU$17,SJ9&lt;&gt;""),AND(SM9&gt;=SU$17,SM9&lt;&gt;""),AND(SQ9&gt;=SU$17,SQ9&lt;&gt;""),AND(ST9&gt;=SU$17,ST9&lt;&gt;"")),"P","")</f>
        <v>P</v>
      </c>
      <c r="J9" s="36" t="str">
        <f>IF(AND(I9="P",H9=""),"No DD",IF(OR(AND(AO9&gt;=AY$16,AO9&lt;&gt;"",AQ9&gt;=AY$20,AQ9&lt;&gt;"",AN9=""),AND(AR9&gt;=AY$16,AR9&lt;&gt;"",AT9&gt;=AY$20,AT9&lt;&gt;"",AN9=""),AND(AV9&gt;=AY$16,AV9&lt;&gt;"",AX9&gt;=AY$20,AX9&lt;&gt;"",AN9=""),AND(BP9&gt;=BZ$16,BP9&lt;&gt;"",BR9&gt;=BZ$20,BR9&lt;&gt;"",BO9=""),AND(BS9&gt;=BZ$16,BS9&lt;&gt;"",BU9&gt;=BZ$20,BU9&lt;&gt;"",BO9=""),AND(BW9&gt;=BZ$16,BW9&lt;&gt;"",BY9&gt;=BZ$20,BY9&lt;&gt;"",BO9=""),AND(CQ9&gt;=DA$16,CQ9&lt;&gt;"",CS9&gt;=DA$20,CS9&lt;&gt;"",CP9=""),AND(CT9&gt;=DA$16,CT9&lt;&gt;"",CV9&gt;=DA$20,CV9&lt;&gt;"",CP9=""),AND(CX9&gt;=DA$16,CX9&lt;&gt;"",CZ9&gt;=DA$20,CZ9&lt;&gt;"",CP9=""),AND(DX9&gt;=EK$16,DX9&lt;&gt;"",DZ9&gt;=EK$20,DZ9&lt;&gt;""),AND(EA9&gt;=EK$16,EA9&lt;&gt;"",EC9&gt;=EK$20,EC9&lt;&gt;""),AND(EE9&gt;=EK$16,EE9&lt;&gt;"",EG9&gt;=EK$20,EG9&lt;&gt;""),AND(EH9&gt;=EK$16,EH9&lt;&gt;"",EJ9&gt;=EK$20,EJ9&lt;&gt;""),AND(FF9&gt;=FS$16,FF9&lt;&gt;"",FH9&gt;=FS$20,FH9&lt;&gt;""),AND(FI9&gt;=FS$16,FI9&lt;&gt;"",FK9&gt;=FS$20,FK9&lt;&gt;""),AND(FM9&gt;=FS$16,FM9&lt;&gt;"",FO9&gt;=FS$20,FO9&lt;&gt;""),AND(FP9&gt;=FS$16,FP9&lt;&gt;"",FR9&gt;=FS$20,FR9&lt;&gt;""),AND(GN9&gt;=HA$16,GN9&lt;&gt;"",GP9&gt;=HA$20,GP9&lt;&gt;""),AND(GQ9&gt;=HA$16,GQ9&lt;&gt;"",GS9&gt;=HA$20,GS9&lt;&gt;""),AND(GU9&gt;=HA$16,GU9&lt;&gt;"",GW9&gt;=HA$20,GW9&lt;&gt;""),AND(GX9&gt;=HA$16,GX9&lt;&gt;"",GZ9&gt;=HA$20,GZ9&lt;&gt;""),AND(HV9&gt;=II$16,HV9&lt;&gt;"",HX9&gt;=II$20,HX9&lt;&gt;""),AND(HY9&gt;=II$16,HY9&lt;&gt;"",IA9&gt;=II$20,IA9&lt;&gt;""),AND(IC9&gt;=II$16,IC9&lt;&gt;"",IE9&gt;=II$20,IE9&lt;&gt;""),AND(IF9&gt;=II$16,IF9&lt;&gt;"",IH9&gt;=II$20,IH9&lt;&gt;""),AND(JD9&gt;=JQ$16,JD9&lt;&gt;"",JF9&gt;=JQ$20,JF9&lt;&gt;""),AND(JG9&gt;=JQ$16,JG9&lt;&gt;"",JI9&gt;=JQ$20,JI9&lt;&gt;""),AND(JK9&gt;=JQ$16,JK9&lt;&gt;"",JM9&gt;=JQ$20,JM9&lt;&gt;""),AND(JN9&gt;=JQ$16,JN9&lt;&gt;"",JP9&gt;=JQ$20,JP9&lt;&gt;""),AND(KL9&gt;=KY$16,KL9&lt;&gt;"",KN9&gt;=KY$20,KN9&lt;&gt;""),AND(KO9&gt;=KY$16,KO9&lt;&gt;"",KQ9&gt;=KY$20,KQ9&lt;&gt;""),AND(KS9&gt;=KY$16,KS9&lt;&gt;"",KU9&gt;=KY$20,KU9&lt;&gt;""),AND(KV9&gt;=KY$16,KV9&lt;&gt;"",KX9&gt;=KY$20,KX9&lt;&gt;""),AND(LT9&gt;=MG$16,LT9&lt;&gt;"",LV9&gt;=MG$20,LV9&lt;&gt;""),AND(LW9&gt;=MG$16,LW9&lt;&gt;"",LY9&gt;=MG$20,LY9&lt;&gt;""),AND(MA9&gt;=MG$16,MA9&lt;&gt;"",MC9&gt;=MG$20,MC9&lt;&gt;""),AND(MD9&gt;=MG$16,MD9&lt;&gt;"",MF9&gt;=MG$20,MF9&lt;&gt;""),AND(NB9&gt;=NO$16,NB9&lt;&gt;"",ND9&gt;=NO$20,ND9&lt;&gt;""),AND(NE9&gt;=NO$16,NE9&lt;&gt;"",NG9&gt;=NO$20,NG9&lt;&gt;""),AND(NI9&gt;=NO$16,NI9&lt;&gt;"",NK9&gt;=NO$20,NK9&lt;&gt;""),AND(NL9&gt;=NO$16,NL9&lt;&gt;"",NN9&gt;=NO$20,NN9&lt;&gt;""),AND(OJ9&gt;=OW$16,OJ9&lt;&gt;"",OL9&gt;=OW$20,OL9&lt;&gt;""),AND(OM9&gt;=OW$16,OM9&lt;&gt;"",OO9&gt;=OW$20,OO9&lt;&gt;""),AND(OQ9&gt;=OW$16,OQ9&lt;&gt;"",OS9&gt;=OW$20,OS9&lt;&gt;""),AND(OT9&gt;=OW$16,OT9&lt;&gt;"",OV9&gt;=OW$20,OV9&lt;&gt;""),AND(PR9&gt;=QE$16,PR9&lt;&gt;"",PT9&gt;=QE$20,PT9&lt;&gt;""),AND(PU9&gt;=QE$16,PU9&lt;&gt;"",PW9&gt;=QE$20,PW9&lt;&gt;""),AND(PY9&gt;=QE$16,PY9&lt;&gt;"",QA9&gt;=QE$20,QA9&lt;&gt;""),AND(QB9&gt;=QE$16,QB9&lt;&gt;"",QD9&gt;=QE$20,QD9&lt;&gt;""),AND(QZ9&gt;=RM$16,QZ9&lt;&gt;"",RB9&gt;=RM$20,RB9&lt;&gt;""),AND(RC9&gt;=RM$16,RC9&lt;&gt;"",RE9&gt;=RM$20,RE9&lt;&gt;""),AND(RG9&gt;=RM$16,RG9&lt;&gt;"",RI9&gt;=RM$20,RI9&lt;&gt;""),AND(RJ9&gt;=RM$16,RJ9&lt;&gt;"",RL9&gt;=RM$20,RL9&lt;&gt;""),AND(SH9&gt;=SU$16,SH9&lt;&gt;"",SJ9&gt;=SU$20,SJ9&lt;&gt;""),AND(SK9&gt;=SU$16,SK9&lt;&gt;"",SM9&gt;=SU$20,SM9&lt;&gt;""),AND(SO9&gt;=SU$16,SO9&lt;&gt;"",SQ9&gt;=SU$20,SQ9&lt;&gt;""),AND(SR9&gt;=SU$16,SR9&lt;&gt;"",ST9&gt;=SU$20,ST9&lt;&gt;"")),"Merit",IF(OR(AND(AO9&gt;=AY$15,AO9&lt;&gt;"",AQ9&gt;=AY$19,AQ9&lt;&gt;"",AN9=""),AND(AR9&gt;=AY$15,AR9&lt;&gt;"",AT9&gt;=AY$19,AT9&lt;&gt;"",AN9=""),AND(AV9&gt;=AY$15,AV9&lt;&gt;"",AX9&gt;=AY$19,AX9&lt;&gt;"",AN9=""),AND(BP9&gt;=BZ$15,BP9&lt;&gt;"",BR9&gt;=BZ$19,BR9&lt;&gt;"",BO9=""),AND(BS9&gt;=BZ$15,BS9&lt;&gt;"",BU9&gt;=BZ$19,BU9&lt;&gt;"",BO9=""),AND(BW9&gt;=BZ$15,BW9&lt;&gt;"",BY9&gt;=BZ$19,BY9&lt;&gt;"",BO9=""),AND(CQ9&gt;=DA$15,CQ9&lt;&gt;"",CS9&gt;=DA$19,CS9&lt;&gt;"",CP9=""),AND(CT9&gt;=DA$15,CT9&lt;&gt;"",CV9&gt;=DA$19,CV9&lt;&gt;"",CP9=""),AND(CX9&gt;=DA$15,CX9&lt;&gt;"",CZ9&gt;=DA$19,CZ9&lt;&gt;"",CP9=""),AND(DX9&gt;=EK$15,DX9&lt;&gt;"",DZ9&gt;=EK$19,DZ9&lt;&gt;""),AND(EA9&gt;=EK$15,EA9&lt;&gt;"",EC9&gt;=EK$19,EC9&lt;&gt;""),AND(EE9&gt;=EK$15,EE9&lt;&gt;"",EG9&gt;=EK$19,EG9&lt;&gt;""),AND(EH9&gt;=EK$15,EH9&lt;&gt;"",EJ9&gt;=EK$19,EJ9&lt;&gt;""),AND(FF9&gt;=FS$15,FF9&lt;&gt;"",FH9&gt;=FS$19,FH9&lt;&gt;""),AND(FI9&gt;=FS$15,FI9&lt;&gt;"",FK9&gt;=FS$19,FK9&lt;&gt;""),AND(FM9&gt;=FS$15,FM9&lt;&gt;"",FO9&gt;=FS$19,FO9&lt;&gt;""),AND(FP9&gt;=FS$15,FP9&lt;&gt;"",FR9&gt;=FS$19,FR9&lt;&gt;""),AND(GN9&gt;=HA$15,GN9&lt;&gt;"",GP9&gt;=HA$19,GP9&lt;&gt;""),AND(GQ9&gt;=HA$15,GQ9&lt;&gt;"",GS9&gt;=HA$19,GS9&lt;&gt;""),AND(GU9&gt;=HA$15,GU9&lt;&gt;"",GW9&gt;=HA$19,GW9&lt;&gt;""),AND(GX9&gt;=HA$15,GX9&lt;&gt;"",GZ9&gt;=HA$19,GZ9&lt;&gt;""),AND(HV9&gt;=II$15,HV9&lt;&gt;"",HX9&gt;=II$19,HX9&lt;&gt;""),AND(HY9&gt;=II$15,HY9&lt;&gt;"",IA9&gt;=II$19,IA9&lt;&gt;""),AND(IC9&gt;=II$15,IC9&lt;&gt;"",IE9&gt;=II$19,IE9&lt;&gt;""),AND(IF9&gt;=II$15,IF9&lt;&gt;"",IH9&gt;=II$19,IH9&lt;&gt;""),AND(JD9&gt;=JQ$15,JD9&lt;&gt;"",JF9&gt;=JQ$19,JF9&lt;&gt;""),AND(JG9&gt;=JQ$15,JG9&lt;&gt;"",JI9&gt;=JQ$19,JI9&lt;&gt;""),AND(JK9&gt;=JQ$15,JK9&lt;&gt;"",JM9&gt;=JQ$19,JM9&lt;&gt;""),AND(JN9&gt;=JQ$15,JN9&lt;&gt;"",JP9&gt;=JQ$19,JP9&lt;&gt;""),AND(KL9&gt;=KY$15,KL9&lt;&gt;"",KN9&gt;=KY$19,KN9&lt;&gt;""),AND(KO9&gt;=KY$15,KO9&lt;&gt;"",KQ9&gt;=KY$19,KQ9&lt;&gt;""),AND(KS9&gt;=KY$15,KS9&lt;&gt;"",KU9&gt;=KY$19,KU9&lt;&gt;""),AND(KV9&gt;=KY$15,KV9&lt;&gt;"",KX9&gt;=KY$19,KX9&lt;&gt;""),AND(LT9&gt;=MG$15,LT9&lt;&gt;"",LV9&gt;=MG$19,LV9&lt;&gt;""),AND(LW9&gt;=MG$15,LW9&lt;&gt;"",LY9&gt;=MG$19,LY9&lt;&gt;""),AND(MA9&gt;=MG$15,MA9&lt;&gt;"",MC9&gt;=MG$19,MC9&lt;&gt;""),AND(MD9&gt;=MG$15,MD9&lt;&gt;"",MF9&gt;=MG$19,MF9&lt;&gt;""),AND(NB9&gt;=NO$15,NB9&lt;&gt;"",ND9&gt;=NO$19,ND9&lt;&gt;""),AND(NE9&gt;=NO$15,NE9&lt;&gt;"",NG9&gt;=NO$19,NG9&lt;&gt;""),AND(NI9&gt;=NO$15,NI9&lt;&gt;"",NK9&gt;=NO$19,NK9&lt;&gt;""),AND(NL9&gt;=NO$15,NL9&lt;&gt;"",NN9&gt;=NO$19,NN9&lt;&gt;""),AND(OJ9&gt;=OW$15,OJ9&lt;&gt;"",OL9&gt;=OW$19,OL9&lt;&gt;""),AND(OM9&gt;=OW$15,OM9&lt;&gt;"",OO9&gt;=OW$19,OO9&lt;&gt;""),AND(OQ9&gt;=OW$15,OQ9&lt;&gt;"",OS9&gt;=OW$19,OS9&lt;&gt;""),AND(OT9&gt;=OW$15,OT9&lt;&gt;"",OV9&gt;=OW$19,OV9&lt;&gt;""),AND(PR9&gt;=QE$15,PR9&lt;&gt;"",PT9&gt;=QE$19,PT9&lt;&gt;""),AND(PU9&gt;=QE$15,PU9&lt;&gt;"",PW9&gt;=QE$19,PW9&lt;&gt;""),AND(PY9&gt;=QE$15,PY9&lt;&gt;"",QA9&gt;=QE$19,QA9&lt;&gt;""),AND(QB9&gt;=QE$15,QB9&lt;&gt;"",QD9&gt;=QE$19,QD9&lt;&gt;""),AND(QZ9&gt;=RM$15,QZ9&lt;&gt;"",RB9&gt;=RM$19,RB9&lt;&gt;""),AND(RC9&gt;=RM$15,RC9&lt;&gt;"",RE9&gt;=RM$19,RE9&lt;&gt;""),AND(RG9&gt;=RM$15,RG9&lt;&gt;"",RI9&gt;=RM$19,RI9&lt;&gt;""),AND(RJ9&gt;=RM$15,RJ9&lt;&gt;"",RL9&gt;=RM$19,RL9&lt;&gt;""),AND(SH9&gt;=SU$15,SH9&lt;&gt;"",SJ9&gt;=SU$19,SJ9&lt;&gt;""),AND(SK9&gt;=SU$15,SK9&lt;&gt;"",SM9&gt;=SU$19,SM9&lt;&gt;""),AND(SO9&gt;=SU$15,SO9&lt;&gt;"",SQ9&gt;=SU$19,SQ9&lt;&gt;""),AND(SR9&gt;=SU$15,SR9&lt;&gt;"",ST9&gt;=SU$19,ST9&lt;&gt;"")),"Excellence",IF(K9="P","Worlds Team",IF(H9="P","National Team","")))))</f>
        <v>No DD</v>
      </c>
      <c r="K9" s="3" t="str">
        <f>IF(OR(AND(AO9&gt;=AY$14,AO9&lt;&gt;"",AQ9&gt;=AY$18,AQ9&lt;&gt;"",AN9=""),AND(AR9&gt;=AY$14,AR9&lt;&gt;"",AT9&gt;=AY$18,AT9&lt;&gt;"",AN9=""),AND(AV9&gt;=AY$14,AV9&lt;&gt;"",AX9&gt;=AY$18,AX9&lt;&gt;"",AN9=""),AND(BP9&gt;=BZ$14,BP9&lt;&gt;"",BR9&gt;=BZ$18,BR9&lt;&gt;"",BO9=""),AND(BS9&gt;=BZ$14,BS9&lt;&gt;"",BU9&gt;=BZ$18,BU9&lt;&gt;"",BO9=""),AND(BW9&gt;=BZ$14,BW9&lt;&gt;"",BY9&gt;=BZ$18,BY9&lt;&gt;"",BO9=""),AND(CQ9&gt;=DA$14,CQ9&lt;&gt;"",CS9&gt;=DA$18,CS9&lt;&gt;"",CP9=""),AND(CT9&gt;=DA$14,CT9&lt;&gt;"",CV9&gt;=DA$18,CV9&lt;&gt;"",CP9=""),AND(CX9&gt;=DA$14,CX9&lt;&gt;"",CZ9&gt;=DA$18,CZ9&lt;&gt;"",CP9=""),AND(DX9&gt;=EK$14,DX9&lt;&gt;"",DZ9&gt;=EK$18,DZ9&lt;&gt;""),AND(EA9&gt;=EK$14,EA9&lt;&gt;"",EC9&gt;=EK$18,EC9&lt;&gt;""),AND(EE9&gt;=EK$14,EE9&lt;&gt;"",EG9&gt;=EK$18,EG9&lt;&gt;""),AND(EH9&gt;=EK$14,EH9&lt;&gt;"",EJ9&gt;=EK$18,EJ9&lt;&gt;""),AND(FF9&gt;=FS$14,FF9&lt;&gt;"",FH9&gt;=FS$18,FH9&lt;&gt;""),AND(FI9&gt;=FS$14,FI9&lt;&gt;"",FK9&gt;=FS$18,FK9&lt;&gt;""),AND(FM9&gt;=FS$14,FM9&lt;&gt;"",FO9&gt;=FS$18,FO9&lt;&gt;""),AND(FP9&gt;=FS$14,FP9&lt;&gt;"",FR9&gt;=FS$18,FR9&lt;&gt;""),AND(GN9&gt;=HA$14,GN9&lt;&gt;"",GP9&gt;=HA$18,GP9&lt;&gt;""),AND(GQ9&gt;=HA$14,GQ9&lt;&gt;"",GS9&gt;=HA$18,GS9&lt;&gt;""),AND(GU9&gt;=HA$14,GU9&lt;&gt;"",GW9&gt;=HA$18,GW9&lt;&gt;""),AND(GX9&gt;=HA$14,GX9&lt;&gt;"",GZ9&gt;=HA$18,GZ9&lt;&gt;""),AND(HV9&gt;=II$14,HV9&lt;&gt;"",HX9&gt;=II$18,HX9&lt;&gt;""),AND(HY9&gt;=II$14,HY9&lt;&gt;"",IA9&gt;=II$18,IA9&lt;&gt;""),AND(IC9&gt;=II$14,IC9&lt;&gt;"",IE9&gt;=II$18,IE9&lt;&gt;""),AND(IF9&gt;=II$14,IF9&lt;&gt;"",IH9&gt;=II$18,IH9&lt;&gt;""),AND(JD9&gt;=JQ$14,JD9&lt;&gt;"",JF9&gt;=JQ$18,JF9&lt;&gt;""),AND(JG9&gt;=JQ$14,JG9&lt;&gt;"",JI9&gt;=JQ$18,JI9&lt;&gt;""),AND(JK9&gt;=JQ$14,JK9&lt;&gt;"",JM9&gt;=JQ$18,JM9&lt;&gt;""),AND(JN9&gt;=JQ$14,JN9&lt;&gt;"",JP9&gt;=JQ$18,JP9&lt;&gt;""),AND(KL9&gt;=KY$14,KL9&lt;&gt;"",KN9&gt;=KY$18,KN9&lt;&gt;""),AND(KO9&gt;=KY$14,KO9&lt;&gt;"",KQ9&gt;=KY$18,KQ9&lt;&gt;""),AND(KS9&gt;=KY$14,KS9&lt;&gt;"",KU9&gt;=KY$18,KU9&lt;&gt;""),AND(KV9&gt;=KY$14,KV9&lt;&gt;"",KX9&gt;=KY$18,KX9&lt;&gt;""),AND(LT9&gt;=MG$14,LT9&lt;&gt;"",LV9&gt;=MG$18,LV9&lt;&gt;""),AND(LW9&gt;=MG$14,LW9&lt;&gt;"",LY9&gt;=MG$18,LY9&lt;&gt;""),AND(MA9&gt;=MG$14,MA9&lt;&gt;"",MC9&gt;=MG$18,MC9&lt;&gt;""),AND(MD9&gt;=MG$14,MD9&lt;&gt;"",MF9&gt;=MG$18,MF9&lt;&gt;""),AND(NB9&gt;=NO$14,NB9&lt;&gt;"",ND9&gt;=NO$18,ND9&lt;&gt;""),AND(NE9&gt;=NO$14,NE9&lt;&gt;"",NG9&gt;=NO$18,NG9&lt;&gt;""),AND(NI9&gt;=NO$14,NI9&lt;&gt;"",NK9&gt;=NO$18,NK9&lt;&gt;""),AND(NL9&gt;=NO$14,NL9&lt;&gt;"",NN9&gt;=NO$18,NN9&lt;&gt;""),AND(OJ9&gt;=OW$14,OJ9&lt;&gt;"",OL9&gt;=OW$18,OL9&lt;&gt;""),AND(OM9&gt;=OW$14,OM9&lt;&gt;"",OO9&gt;=OW$18,OO9&lt;&gt;""),AND(OQ9&gt;=OW$14,OQ9&lt;&gt;"",OS9&gt;=OW$18,OS9&lt;&gt;""),AND(OT9&gt;=OW$14,OT9&lt;&gt;"",OV9&gt;=OW$18,OV9&lt;&gt;""),AND(PR9&gt;=QE$14,PR9&lt;&gt;"",PT9&gt;=QE$18,PT9&lt;&gt;""),AND(PU9&gt;=QE$14,PU9&lt;&gt;"",PW9&gt;=QE$18,PW9&lt;&gt;""),AND(PY9&gt;=QE$14,PY9&lt;&gt;"",QA9&gt;=QE$18,QA9&lt;&gt;""),AND(QB9&gt;=QE$14,QB9&lt;&gt;"",QD9&gt;=QE$18,QD9&lt;&gt;""),AND(QZ9&gt;=RM$14,QZ9&lt;&gt;"",RB9&gt;=RM$18,RB9&lt;&gt;""),AND(RC9&gt;=RM$14,RC9&lt;&gt;"",RE9&gt;=RM$18,RE9&lt;&gt;""),AND(RG9&gt;=RM$14,RG9&lt;&gt;"",RI9&gt;=RM$18,RI9&lt;&gt;""),AND(RJ9&gt;=RM$14,RJ9&lt;&gt;"",RL9&gt;=RM$18,RL9&lt;&gt;""),AND(SH9&gt;=SU$14,SH9&lt;&gt;"",SJ9&gt;=SU$18,SJ9&lt;&gt;""),AND(SK9&gt;=SU$14,SK9&lt;&gt;"",SM9&gt;=SU$18,SM9&lt;&gt;""),AND(SO9&gt;=SU$14,SO9&lt;&gt;"",SQ9&gt;=SU$18,SQ9&lt;&gt;""),AND(SR9&gt;=SU$14,SR9&lt;&gt;"",ST9&gt;=SU$18,ST9&lt;&gt;"")),"P","")</f>
        <v/>
      </c>
      <c r="L9" s="8">
        <f>IF(COUNT(AQ9,AT9,BR9,BU9,CS9,CV9)&gt;0,LARGE((AQ9,AT9,BR9,BU9,CS9,CV9),1),0)</f>
        <v>48.08</v>
      </c>
      <c r="M9" s="8" t="str">
        <f>IF(L9="","",IF(OR(L9=CS9,L9=CV9),$CA$1,IF(OR(L9=BR9,L9=BU9),$AZ$1,IF(OR(L9=AQ9,L9=AT9),$Y$1,""))))</f>
        <v>2025 Elite Canada</v>
      </c>
      <c r="N9" s="8">
        <f>IF(COUNT(AQ9,AT9,BR9,BU9,CS9,CV9)&gt;1,LARGE((AQ9,AT9,BR9,BU9,CS9,CV9),2),0)</f>
        <v>44.709999999999994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50.300000000000004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&gt;0,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,0)</f>
        <v>0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/>
      </c>
      <c r="V9" s="8">
        <f>IF(MAX(DB9,DC9)&gt;0,MAX(DB9,DC9),"")</f>
        <v>4.960000000000008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2025 Coimbra Gym Fest (July 6)</v>
      </c>
      <c r="Y9" s="22">
        <v>14</v>
      </c>
      <c r="Z9" s="22">
        <v>9.4</v>
      </c>
      <c r="AA9" s="22">
        <v>10.9</v>
      </c>
      <c r="AB9" s="22">
        <v>13.78</v>
      </c>
      <c r="AC9" s="22">
        <v>0</v>
      </c>
      <c r="AD9" s="22">
        <v>13</v>
      </c>
      <c r="AE9" s="22">
        <v>9.3000000000000007</v>
      </c>
      <c r="AF9" s="22">
        <v>9.6</v>
      </c>
      <c r="AG9" s="22">
        <v>14.01</v>
      </c>
      <c r="AH9" s="22">
        <v>1.2</v>
      </c>
      <c r="AI9" s="22">
        <v>13.2</v>
      </c>
      <c r="AJ9" s="22">
        <v>9.1</v>
      </c>
      <c r="AK9" s="22">
        <v>11.6</v>
      </c>
      <c r="AL9" s="22">
        <v>13.87</v>
      </c>
      <c r="AM9" s="22">
        <v>0</v>
      </c>
      <c r="AN9" s="27"/>
      <c r="AO9" s="38">
        <f>IF(AA9&gt;0,AA9,"")</f>
        <v>10.9</v>
      </c>
      <c r="AP9" s="38">
        <f>IF(AB9&gt;0,AB9,"")</f>
        <v>13.78</v>
      </c>
      <c r="AQ9" s="40">
        <f>IF(SUM(Y9:AB9)-AC9&gt;0,SUM(Y9:AB9)-AC9,"")</f>
        <v>48.08</v>
      </c>
      <c r="AR9" s="40">
        <f>IF(AF9&gt;0,AF9,"")</f>
        <v>9.6</v>
      </c>
      <c r="AS9" s="40">
        <f>IF(AG9&gt;0,AG9,"")</f>
        <v>14.01</v>
      </c>
      <c r="AT9" s="40">
        <f>IF(SUM(AD9:AG9)-AH9&gt;0,SUM(AD9:AG9)-AH9,"")</f>
        <v>44.709999999999994</v>
      </c>
      <c r="AU9" s="40">
        <f>IF(AQ9="","",MAX(AQ9,AT9))</f>
        <v>48.08</v>
      </c>
      <c r="AV9" s="40">
        <f>IF(AK9&gt;0,AK9,"")</f>
        <v>11.6</v>
      </c>
      <c r="AW9" s="40">
        <f>IF(AL9&gt;0,AL9,"")</f>
        <v>13.87</v>
      </c>
      <c r="AX9" s="40">
        <f>IF(SUM(AI9:AL9)-AM9&gt;0,SUM(AI9:AL9)-AM9,"")</f>
        <v>47.769999999999996</v>
      </c>
      <c r="AY9" s="40">
        <f>IF(SUM(AU9,AX9)&gt;0,SUM(AU9,AX9),"")</f>
        <v>95.85</v>
      </c>
      <c r="AZ9" s="26">
        <v>2</v>
      </c>
      <c r="BA9" s="26">
        <v>1.4</v>
      </c>
      <c r="BB9" s="26">
        <v>2</v>
      </c>
      <c r="BC9" s="26">
        <v>2.87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12</v>
      </c>
      <c r="BK9" s="26">
        <v>8.9</v>
      </c>
      <c r="BL9" s="26">
        <v>10.6</v>
      </c>
      <c r="BM9" s="26">
        <v>13.7</v>
      </c>
      <c r="BN9" s="26">
        <v>0.2</v>
      </c>
      <c r="BO9" s="28"/>
      <c r="BP9" s="39">
        <f>IF(BB9&gt;0,BB9,"")</f>
        <v>2</v>
      </c>
      <c r="BQ9" s="39">
        <f>IF(BC9&gt;0,BC9,"")</f>
        <v>2.87</v>
      </c>
      <c r="BR9" s="11">
        <f>IF(SUM(AZ9:BC9)-BD9&gt;0,SUM(AZ9:BC9)-BD9,"")</f>
        <v>8.27</v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>
        <f>IF(BR9="","",MAX(BR9,BU9))</f>
        <v>8.27</v>
      </c>
      <c r="BW9" s="11">
        <f>IF(BL9&gt;0,BL9,"")</f>
        <v>10.6</v>
      </c>
      <c r="BX9" s="11">
        <f>IF(BM9&gt;0,BM9,"")</f>
        <v>13.7</v>
      </c>
      <c r="BY9" s="11">
        <f>IF(SUM(BJ9:BM9)-BN9&gt;0,SUM(BJ9:BM9)-BN9,"")</f>
        <v>45</v>
      </c>
      <c r="BZ9" s="11">
        <f>IF(SUM(BV9,BY9)&gt;0,SUM(BV9,BY9),"")</f>
        <v>53.269999999999996</v>
      </c>
      <c r="CA9" s="22">
        <v>6.1</v>
      </c>
      <c r="CB9" s="22">
        <v>3.7</v>
      </c>
      <c r="CC9" s="22">
        <v>4.7</v>
      </c>
      <c r="CD9" s="22">
        <v>6.62</v>
      </c>
      <c r="CE9" s="22">
        <v>0</v>
      </c>
      <c r="CF9" s="22">
        <v>4.2</v>
      </c>
      <c r="CG9" s="22">
        <v>2.1</v>
      </c>
      <c r="CH9" s="22">
        <v>3.2</v>
      </c>
      <c r="CI9" s="22">
        <v>4.72</v>
      </c>
      <c r="CJ9" s="22">
        <v>0</v>
      </c>
      <c r="CK9" s="22">
        <v>13.9</v>
      </c>
      <c r="CL9" s="22">
        <v>9.6999999999999993</v>
      </c>
      <c r="CM9" s="22">
        <v>11.6</v>
      </c>
      <c r="CN9" s="22">
        <v>15.1</v>
      </c>
      <c r="CO9" s="22">
        <v>0</v>
      </c>
      <c r="CP9" s="27"/>
      <c r="CQ9" s="38">
        <f>IF(CC9&gt;0,CC9,"")</f>
        <v>4.7</v>
      </c>
      <c r="CR9" s="38">
        <f>IF(CD9&gt;0,CD9,"")</f>
        <v>6.62</v>
      </c>
      <c r="CS9" s="40">
        <f>IF(SUM(CA9:CD9)-CE9&gt;0,SUM(CA9:CD9)-CE9,"")</f>
        <v>21.12</v>
      </c>
      <c r="CT9" s="40">
        <f>IF(CH9&gt;0,CH9,"")</f>
        <v>3.2</v>
      </c>
      <c r="CU9" s="40">
        <f>IF(CI9&gt;0,CI9,"")</f>
        <v>4.72</v>
      </c>
      <c r="CV9" s="40">
        <f>IF(SUM(CF9:CI9)-CJ9&gt;0,SUM(CF9:CI9)-CJ9,"")</f>
        <v>14.219999999999999</v>
      </c>
      <c r="CW9" s="40">
        <f>IF(CS9="","",MAX(CS9,CV9))</f>
        <v>21.12</v>
      </c>
      <c r="CX9" s="40">
        <f>IF(CM9&gt;0,CM9,"")</f>
        <v>11.6</v>
      </c>
      <c r="CY9" s="40">
        <f>IF(CN9&gt;0,CN9,"")</f>
        <v>15.1</v>
      </c>
      <c r="CZ9" s="40">
        <f>IF(SUM(CK9:CN9)-CO9&gt;0,SUM(CK9:CN9)-CO9,"")</f>
        <v>50.300000000000004</v>
      </c>
      <c r="DA9" s="40">
        <f>IF(SUM(CW9,CZ9)&gt;0,SUM(CW9,CZ9),"")</f>
        <v>71.42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4.960000000000008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13.7</v>
      </c>
      <c r="FU9" s="17">
        <v>9.4</v>
      </c>
      <c r="FV9" s="17">
        <v>11.4</v>
      </c>
      <c r="FW9" s="17">
        <v>14.3</v>
      </c>
      <c r="FX9" s="17">
        <v>0</v>
      </c>
      <c r="FY9" s="17">
        <v>14.2</v>
      </c>
      <c r="FZ9" s="17">
        <v>9.5</v>
      </c>
      <c r="GA9" s="17">
        <v>11.4</v>
      </c>
      <c r="GB9" s="17">
        <v>14.57</v>
      </c>
      <c r="GC9" s="17">
        <v>0</v>
      </c>
      <c r="GD9" s="17">
        <v>13.7</v>
      </c>
      <c r="GE9" s="17">
        <v>8.9</v>
      </c>
      <c r="GF9" s="17">
        <v>11.4</v>
      </c>
      <c r="GG9" s="17">
        <v>14.37</v>
      </c>
      <c r="GH9" s="17">
        <v>0</v>
      </c>
      <c r="GI9" s="17"/>
      <c r="GJ9" s="17"/>
      <c r="GK9" s="17"/>
      <c r="GL9" s="17"/>
      <c r="GM9" s="17"/>
      <c r="GN9" s="40">
        <f>IF(FV9&gt;0,FV9,"")</f>
        <v>11.4</v>
      </c>
      <c r="GO9" s="40">
        <f>IF(FW9&gt;0,FW9,"")</f>
        <v>14.3</v>
      </c>
      <c r="GP9" s="40">
        <f>IF(SUM(FT9:FW9)-FX9&gt;0,SUM(FT9:FW9)-FX9,"")</f>
        <v>48.8</v>
      </c>
      <c r="GQ9" s="40">
        <f>IF(GA9&gt;0,GA9,"")</f>
        <v>11.4</v>
      </c>
      <c r="GR9" s="40">
        <f>IF(GB9&gt;0,GB9,"")</f>
        <v>14.57</v>
      </c>
      <c r="GS9" s="40">
        <f>IF(SUM(FY9:GB9)-GC9&gt;0,SUM(FY9:GB9)-GC9,"")</f>
        <v>49.67</v>
      </c>
      <c r="GT9" s="40">
        <f>IF(MAX(GP9,GS9)&gt;0,MAX(GP9,GS9),"")</f>
        <v>49.67</v>
      </c>
      <c r="GU9" s="40">
        <f>IF(GF9&gt;0,GF9,"")</f>
        <v>11.4</v>
      </c>
      <c r="GV9" s="40">
        <f>IF(GG9&gt;0,GG9,"")</f>
        <v>14.37</v>
      </c>
      <c r="GW9" s="40">
        <f>IF(SUM(GD9:GG9)-GH9&gt;0,SUM(GD9:GG9)-GH9,"")</f>
        <v>48.37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98.039999999999992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4.05</v>
      </c>
      <c r="SW9" s="22">
        <f>IF($CP9="P",CB9,(CB9+BA9)/2)</f>
        <v>2.5499999999999998</v>
      </c>
      <c r="SX9" s="22">
        <f>IF($CP9="P",CC9,(CC9+BB9)/2)</f>
        <v>3.35</v>
      </c>
      <c r="SY9" s="22">
        <f>IF($CP9="P",CD9,(CD9+BC9)/2)</f>
        <v>4.7450000000000001</v>
      </c>
      <c r="SZ9" s="22">
        <f>IF($CP9="P",CE9,(CE9+BD9)/2)</f>
        <v>0</v>
      </c>
      <c r="TA9" s="22">
        <f>IF($CP9="P",CF9,(CF9+BE9)/2)</f>
        <v>2.1</v>
      </c>
      <c r="TB9" s="22">
        <f>IF($CP9="P",CG9,(CG9+BF9)/2)</f>
        <v>1.05</v>
      </c>
      <c r="TC9" s="22">
        <f>IF($CP9="P",CH9,(CH9+BG9)/2)</f>
        <v>1.6</v>
      </c>
      <c r="TD9" s="22">
        <f>IF($CP9="P",CI9,(CI9+BH9)/2)</f>
        <v>2.36</v>
      </c>
      <c r="TE9" s="22">
        <f>IF($CP9="P",CJ9,(CJ9+BI9)/2)</f>
        <v>0</v>
      </c>
      <c r="TF9" s="22">
        <f>IF($CP9="P",CK9,(CK9+BJ9)/2)</f>
        <v>12.95</v>
      </c>
      <c r="TG9" s="22">
        <f>IF($CP9="P",CL9,(CL9+BK9)/2)</f>
        <v>9.3000000000000007</v>
      </c>
      <c r="TH9" s="22">
        <f>IF($CP9="P",CM9,(CM9+BL9)/2)</f>
        <v>11.1</v>
      </c>
      <c r="TI9" s="22">
        <f>IF($CP9="P",CN9,(CN9+BM9)/2)</f>
        <v>14.399999999999999</v>
      </c>
      <c r="TJ9" s="22">
        <f>IF($CP9="P",CO9,(CO9+BN9)/2)</f>
        <v>0.1</v>
      </c>
      <c r="TK9" s="27" t="s">
        <v>46</v>
      </c>
      <c r="TL9" s="40">
        <f>IF(SX9&gt;0,SX9,"")</f>
        <v>3.35</v>
      </c>
      <c r="TM9" s="40">
        <f>IF(SY9&gt;0,SY9,"")</f>
        <v>4.7450000000000001</v>
      </c>
      <c r="TN9" s="40">
        <f>IF(SUM(SV9:SY9)-SZ9&gt;0,SUM(SV9:SY9)-SZ9,"")</f>
        <v>14.695</v>
      </c>
      <c r="TO9" s="40">
        <f>IF(TC9&gt;0,TC9,"")</f>
        <v>1.6</v>
      </c>
      <c r="TP9" s="40">
        <f>IF(TD9&gt;0,TD9,"")</f>
        <v>2.36</v>
      </c>
      <c r="TQ9" s="40">
        <f>IF(SUM(TA9:TD9)-TE9&gt;0,SUM(TA9:TD9)-TE9,"")</f>
        <v>7.1099999999999994</v>
      </c>
      <c r="TR9" s="40">
        <f>IF(MAX(TN9,TQ9)&gt;0,MAX(TN9,TQ9),"")</f>
        <v>14.695</v>
      </c>
      <c r="TS9" s="40">
        <f>IF(TH9&gt;0,TH9,"")</f>
        <v>11.1</v>
      </c>
      <c r="TT9" s="40">
        <f>IF(TI9&gt;0,TI9,"")</f>
        <v>14.399999999999999</v>
      </c>
      <c r="TU9" s="40">
        <f>IF(SUM(TF9:TI9)-TJ9&gt;0,SUM(TF9:TI9)-TJ9,"")</f>
        <v>47.65</v>
      </c>
      <c r="TV9" s="40">
        <f>IF(SUM(TR9,TU9)&gt;0,SUM(TR9,TU9),"")</f>
        <v>62.344999999999999</v>
      </c>
    </row>
    <row r="10" spans="1:542" x14ac:dyDescent="0.2">
      <c r="A10" s="4" t="str" cm="1">
        <f t="array" ref="A10">IF(AND(J10&lt;&gt;"",J10&lt;&gt;"No DD"),SUMPRODUCT((J$4:J$11&lt;&gt;"")*(J$4:J$11&lt;&gt;"No DD")*(F$4:F$11&gt;F10))+1,IF(J10="No DD",SUMPRODUCT((J$4:J$11="No DD")*(F$4:F$11&gt;F10))+1+SUMPRODUCT((J$4:J$11&lt;&gt;"")*(J$4:J$11&lt;&gt;"No DD")),""))</f>
        <v/>
      </c>
      <c r="B10" s="4" t="str" cm="1">
        <f t="array" ref="B10">IF(AND(J10&lt;&gt;"",J10&lt;&gt;"No DD",G10=""),SUMPRODUCT((J$4:J$11&lt;&gt;"")*(J$4:J$11&lt;&gt;"No DD")*(G$4:G$11="")*(F$4:F$11&gt;F10))+1,IF(J10="No DD",SUMPRODUCT((J$4:J$11="No DD")*(F$4:F$11&gt;F10)*(G$4:G$11=""))+1+SUMPRODUCT((J$4:J$11&lt;&gt;"")*(G$4:G$11="")*(J$4:J$11&lt;&gt;"No DD")),""))</f>
        <v/>
      </c>
      <c r="C10" s="5" t="s">
        <v>119</v>
      </c>
      <c r="D10" s="4" t="s">
        <v>4</v>
      </c>
      <c r="E10" s="4">
        <v>2004</v>
      </c>
      <c r="F10" s="9">
        <f>SUM(L10:V10)+SUM(L10:T10)*0.0000001+SUM(L10)*0.0000000000001</f>
        <v>115.47001154700413</v>
      </c>
      <c r="G10" s="64"/>
      <c r="H10" s="3" t="str">
        <f>IF(OR(AND(AO10&gt;=AY$13,AO10&lt;&gt;"",AQ10&gt;=AY$17,AQ10&lt;&gt;"",AN10=""),AND(AR10&gt;=AY$13,AR10&lt;&gt;"",AT10&gt;=AY$17,AT10&lt;&gt;"",AN10=""),AND(AV10&gt;=AY$13,AV10&lt;&gt;"",AX10&gt;=AY$17,AX10&lt;&gt;"",AN10=""),AND(BP10&gt;=BZ$13,BP10&lt;&gt;"",BR10&gt;=BZ$17,BR10&lt;&gt;"",BO10=""),AND(BS10&gt;=BZ$13,BS10&lt;&gt;"",BU10&gt;=BZ$17,BU10&lt;&gt;"",BO10=""),AND(BW10&gt;=BZ$13,BW10&lt;&gt;"",BY10&gt;=BZ$17,BY10&lt;&gt;"",BO10=""),AND(CQ10&gt;=DA$13,CQ10&lt;&gt;"",CS10&gt;=DA$17,CS10&lt;&gt;"",CP10=""),AND(CT10&gt;=DA$13,CT10&lt;&gt;"",CV10&gt;=DA$17,CV10&lt;&gt;"",CP10=""),AND(CX10&gt;=DA$13,CX10&lt;&gt;"",CZ10&gt;=DA$17,CZ10&lt;&gt;"",CP10=""),AND(DX10&gt;=EK$13,DX10&lt;&gt;"",DZ10&gt;=EK$17,DZ10&lt;&gt;""),AND(EA10&gt;=EK$13,EA10&lt;&gt;"",EC10&gt;=EK$17,EC10&lt;&gt;""),AND(EE10&gt;=EK$13,EE10&lt;&gt;"",EG10&gt;=EK$17,EG10&lt;&gt;""),AND(EH10&gt;=EK$13,EH10&lt;&gt;"",EJ10&gt;=EK$17,EJ10&lt;&gt;""),AND(FF10&gt;=FS$13,FF10&lt;&gt;"",FH10&gt;=FS$17,FH10&lt;&gt;""),AND(FI10&gt;=FS$13,FI10&lt;&gt;"",FK10&gt;=FS$17,FK10&lt;&gt;""),AND(FM10&gt;=FS$13,FM10&lt;&gt;"",FO10&gt;=FS$17,FO10&lt;&gt;""),AND(FP10&gt;=FS$13,FP10&lt;&gt;"",FR10&gt;=FS$17,FR10&lt;&gt;""),AND(GN10&gt;=HA$13,GN10&lt;&gt;"",GP10&gt;=HA$17,GP10&lt;&gt;""),AND(GQ10&gt;=HA$13,GQ10&lt;&gt;"",GS10&gt;=HA$17,GS10&lt;&gt;""),AND(GU10&gt;=HA$13,GU10&lt;&gt;"",GW10&gt;=HA$17,GW10&lt;&gt;""),AND(GX10&gt;=HA$13,GX10&lt;&gt;"",GZ10&gt;=HA$17,GZ10&lt;&gt;""),AND(HV10&gt;=II$13,HV10&lt;&gt;"",HX10&gt;=II$17,HX10&lt;&gt;""),AND(HY10&gt;=II$13,HY10&lt;&gt;"",IA10&gt;=II$17,IA10&lt;&gt;""),AND(IC10&gt;=II$13,IC10&lt;&gt;"",IE10&gt;=II$17,IE10&lt;&gt;""),AND(IF10&gt;=II$13,IF10&lt;&gt;"",IH10&gt;=II$17,IH10&lt;&gt;""),AND(JD10&gt;=JQ$13,JD10&lt;&gt;"",JF10&gt;=JQ$17,JF10&lt;&gt;""),AND(JG10&gt;=JQ$13,JG10&lt;&gt;"",JI10&gt;=JQ$17,JI10&lt;&gt;""),AND(JK10&gt;=JQ$13,JK10&lt;&gt;"",JM10&gt;=JQ$17,JM10&lt;&gt;""),AND(JN10&gt;=JQ$13,JN10&lt;&gt;"",JP10&gt;=JQ$17,JP10&lt;&gt;""),AND(KL10&gt;=KY$13,KL10&lt;&gt;"",KN10&gt;=KY$17,KN10&lt;&gt;""),AND(KO10&gt;=KY$13,KO10&lt;&gt;"",KQ10&gt;=KY$17,KQ10&lt;&gt;""),AND(KS10&gt;=KY$13,KS10&lt;&gt;"",KU10&gt;=KY$17,KU10&lt;&gt;""),AND(KV10&gt;=KY$13,KV10&lt;&gt;"",KX10&gt;=KY$17,KX10&lt;&gt;""),AND(LT10&gt;=MG$13,LT10&lt;&gt;"",LV10&gt;=MG$17,LV10&lt;&gt;""),AND(LW10&gt;=MG$13,LW10&lt;&gt;"",LY10&gt;=MG$17,LY10&lt;&gt;""),AND(MA10&gt;=MG$13,MA10&lt;&gt;"",MC10&gt;=MG$17,MC10&lt;&gt;""),AND(MD10&gt;=MG$13,MD10&lt;&gt;"",MF10&gt;=MG$17,MF10&lt;&gt;""),AND(NB10&gt;=NO$13,NB10&lt;&gt;"",ND10&gt;=NO$17,ND10&lt;&gt;""),AND(NE10&gt;=NO$13,NE10&lt;&gt;"",NG10&gt;=NO$17,NG10&lt;&gt;""),AND(NI10&gt;=NO$13,NI10&lt;&gt;"",NK10&gt;=NO$17,NK10&lt;&gt;""),AND(NL10&gt;=NO$13,NL10&lt;&gt;"",NN10&gt;=NO$17,NN10&lt;&gt;""),AND(OJ10&gt;=OW$13,OJ10&lt;&gt;"",OL10&gt;=OW$17,OL10&lt;&gt;""),AND(OM10&gt;=OW$13,OM10&lt;&gt;"",OO10&gt;=OW$17,OO10&lt;&gt;""),AND(OQ10&gt;=OW$13,OQ10&lt;&gt;"",OS10&gt;=OW$17,OS10&lt;&gt;""),AND(OT10&gt;=OW$13,OT10&lt;&gt;"",OV10&gt;=OW$17,OV10&lt;&gt;""),AND(PR10&gt;=QE$13,PR10&lt;&gt;"",PT10&gt;=QE$17,PT10&lt;&gt;""),AND(PU10&gt;=QE$13,PU10&lt;&gt;"",PW10&gt;=QE$17,PW10&lt;&gt;""),AND(PY10&gt;=QE$13,PY10&lt;&gt;"",QA10&gt;=QE$17,QA10&lt;&gt;""),AND(QB10&gt;=QE$13,QB10&lt;&gt;"",QD10&gt;=QE$17,QD10&lt;&gt;""),AND(QZ10&gt;=RM$13,QZ10&lt;&gt;"",RB10&gt;=RM$17,RB10&lt;&gt;""),AND(RC10&gt;=RM$13,RC10&lt;&gt;"",RE10&gt;=RM$17,RE10&lt;&gt;""),AND(RG10&gt;=RM$13,RG10&lt;&gt;"",RI10&gt;=RM$17,RI10&lt;&gt;""),AND(RJ10&gt;=RM$13,RJ10&lt;&gt;"",RL10&gt;=RM$17,RL10&lt;&gt;""),AND(SH10&gt;=SU$13,SH10&lt;&gt;"",SJ10&gt;=SU$17,SJ10&lt;&gt;""),AND(SK10&gt;=SU$13,SK10&lt;&gt;"",SM10&gt;=SU$17,SM10&lt;&gt;""),AND(SO10&gt;=SU$13,SO10&lt;&gt;"",SQ10&gt;=SU$17,SQ10&lt;&gt;""),AND(SR10&gt;=SU$13,SR10&lt;&gt;"",ST10&gt;=SU$17,ST10&lt;&gt;"")),"P","")</f>
        <v/>
      </c>
      <c r="I10" s="3" t="str">
        <f>IF(OR(AND(AQ10&gt;=AY$17,AQ10&lt;&gt;"",AN10=""),AND(AT10&gt;=AY$17,AT10&lt;&gt;"",AN10=""),AND(AX10&gt;=AY$17,AX10&lt;&gt;"",AN10=""),AND(BR10&gt;=BZ$17,BR10&lt;&gt;"",BO10=""),AND(BU10&gt;=BZ$17,BU10&lt;&gt;"",BO10=""),AND(BY10&gt;=BZ$17,BY10&lt;&gt;"",BO10=""),AND(CS10&gt;=DA$17,CS10&lt;&gt;"",CP10=""),AND(CV10&gt;=DA$17,CV10&lt;&gt;"",CP10=""),AND(CZ10&gt;=DA$17,CZ10&lt;&gt;"",CP10=""),AND(DZ10&gt;=EK$17,DZ10&lt;&gt;""),AND(EC10&gt;=EK$17,EC10&lt;&gt;""),AND(EG10&gt;=EK$17,EG10&lt;&gt;""),AND(EJ10&gt;=EK$17,EJ10&lt;&gt;""),AND(FH10&gt;=FS$17,FH10&lt;&gt;""),AND(FK10&gt;=FS$17,FK10&lt;&gt;""),AND(FO10&gt;=FS$17,FO10&lt;&gt;""),AND(FR10&gt;=FS$17,FR10&lt;&gt;""),AND(GP10&gt;=HA$17,GP10&lt;&gt;""),AND(GS10&gt;=HA$17,GS10&lt;&gt;""),AND(GW10&gt;=HA$17,GW10&lt;&gt;""),AND(GZ10&gt;=HA$17,GZ10&lt;&gt;""),AND(HX10&gt;=II$17,HX10&lt;&gt;""),AND(IA10&gt;=II$17,IA10&lt;&gt;""),AND(IE10&gt;=II$17,IE10&lt;&gt;""),AND(IH10&gt;=II$17,IH10&lt;&gt;""),AND(JF10&gt;=JQ$17,JF10&lt;&gt;""),AND(JI10&gt;=JQ$17,JI10&lt;&gt;""),AND(JM10&gt;=JQ$17,JM10&lt;&gt;""),AND(JP10&gt;=JQ$17,JP10&lt;&gt;""),AND(KN10&gt;=KY$17,KN10&lt;&gt;""),AND(KQ10&gt;=KY$17,KQ10&lt;&gt;""),AND(KU10&gt;=KY$17,KU10&lt;&gt;""),AND(KX10&gt;=KY$17,KX10&lt;&gt;""),AND(LV10&gt;=MG$17,LV10&lt;&gt;""),AND(LY10&gt;=MG$17,LY10&lt;&gt;""),AND(MC10&gt;=MG$17,MC10&lt;&gt;""),AND(MF10&gt;=MG$17,MF10&lt;&gt;""),AND(ND10&gt;=NO$17,ND10&lt;&gt;""),AND(NG10&gt;=NO$17,NG10&lt;&gt;""),AND(NK10&gt;=NO$17,NK10&lt;&gt;""),AND(NN10&gt;=NO$17,NN10&lt;&gt;""),AND(OL10&gt;=OW$17,OL10&lt;&gt;""),AND(OO10&gt;=OW$17,OO10&lt;&gt;""),AND(OS10&gt;=OW$17,OS10&lt;&gt;""),AND(OV10&gt;=OW$17,OV10&lt;&gt;""),AND(PT10&gt;=QE$17,PT10&lt;&gt;""),AND(PW10&gt;=QE$17,PW10&lt;&gt;""),AND(QA10&gt;=QE$17,QA10&lt;&gt;""),AND(QD10&gt;=QE$17,QD10&lt;&gt;""),AND(RB10&gt;=RM$17,RB10&lt;&gt;""),AND(RE10&gt;=RM$17,RE10&lt;&gt;""),AND(RI10&gt;=RM$17,RI10&lt;&gt;""),AND(RL10&gt;=RM$17,RL10&lt;&gt;""),AND(SJ10&gt;=SU$17,SJ10&lt;&gt;""),AND(SM10&gt;=SU$17,SM10&lt;&gt;""),AND(SQ10&gt;=SU$17,SQ10&lt;&gt;""),AND(ST10&gt;=SU$17,ST10&lt;&gt;"")),"P","")</f>
        <v/>
      </c>
      <c r="J10" s="36" t="str">
        <f>IF(AND(I10="P",H10=""),"No DD",IF(OR(AND(AO10&gt;=AY$16,AO10&lt;&gt;"",AQ10&gt;=AY$20,AQ10&lt;&gt;"",AN10=""),AND(AR10&gt;=AY$16,AR10&lt;&gt;"",AT10&gt;=AY$20,AT10&lt;&gt;"",AN10=""),AND(AV10&gt;=AY$16,AV10&lt;&gt;"",AX10&gt;=AY$20,AX10&lt;&gt;"",AN10=""),AND(BP10&gt;=BZ$16,BP10&lt;&gt;"",BR10&gt;=BZ$20,BR10&lt;&gt;"",BO10=""),AND(BS10&gt;=BZ$16,BS10&lt;&gt;"",BU10&gt;=BZ$20,BU10&lt;&gt;"",BO10=""),AND(BW10&gt;=BZ$16,BW10&lt;&gt;"",BY10&gt;=BZ$20,BY10&lt;&gt;"",BO10=""),AND(CQ10&gt;=DA$16,CQ10&lt;&gt;"",CS10&gt;=DA$20,CS10&lt;&gt;"",CP10=""),AND(CT10&gt;=DA$16,CT10&lt;&gt;"",CV10&gt;=DA$20,CV10&lt;&gt;"",CP10=""),AND(CX10&gt;=DA$16,CX10&lt;&gt;"",CZ10&gt;=DA$20,CZ10&lt;&gt;"",CP10=""),AND(DX10&gt;=EK$16,DX10&lt;&gt;"",DZ10&gt;=EK$20,DZ10&lt;&gt;""),AND(EA10&gt;=EK$16,EA10&lt;&gt;"",EC10&gt;=EK$20,EC10&lt;&gt;""),AND(EE10&gt;=EK$16,EE10&lt;&gt;"",EG10&gt;=EK$20,EG10&lt;&gt;""),AND(EH10&gt;=EK$16,EH10&lt;&gt;"",EJ10&gt;=EK$20,EJ10&lt;&gt;""),AND(FF10&gt;=FS$16,FF10&lt;&gt;"",FH10&gt;=FS$20,FH10&lt;&gt;""),AND(FI10&gt;=FS$16,FI10&lt;&gt;"",FK10&gt;=FS$20,FK10&lt;&gt;""),AND(FM10&gt;=FS$16,FM10&lt;&gt;"",FO10&gt;=FS$20,FO10&lt;&gt;""),AND(FP10&gt;=FS$16,FP10&lt;&gt;"",FR10&gt;=FS$20,FR10&lt;&gt;""),AND(GN10&gt;=HA$16,GN10&lt;&gt;"",GP10&gt;=HA$20,GP10&lt;&gt;""),AND(GQ10&gt;=HA$16,GQ10&lt;&gt;"",GS10&gt;=HA$20,GS10&lt;&gt;""),AND(GU10&gt;=HA$16,GU10&lt;&gt;"",GW10&gt;=HA$20,GW10&lt;&gt;""),AND(GX10&gt;=HA$16,GX10&lt;&gt;"",GZ10&gt;=HA$20,GZ10&lt;&gt;""),AND(HV10&gt;=II$16,HV10&lt;&gt;"",HX10&gt;=II$20,HX10&lt;&gt;""),AND(HY10&gt;=II$16,HY10&lt;&gt;"",IA10&gt;=II$20,IA10&lt;&gt;""),AND(IC10&gt;=II$16,IC10&lt;&gt;"",IE10&gt;=II$20,IE10&lt;&gt;""),AND(IF10&gt;=II$16,IF10&lt;&gt;"",IH10&gt;=II$20,IH10&lt;&gt;""),AND(JD10&gt;=JQ$16,JD10&lt;&gt;"",JF10&gt;=JQ$20,JF10&lt;&gt;""),AND(JG10&gt;=JQ$16,JG10&lt;&gt;"",JI10&gt;=JQ$20,JI10&lt;&gt;""),AND(JK10&gt;=JQ$16,JK10&lt;&gt;"",JM10&gt;=JQ$20,JM10&lt;&gt;""),AND(JN10&gt;=JQ$16,JN10&lt;&gt;"",JP10&gt;=JQ$20,JP10&lt;&gt;""),AND(KL10&gt;=KY$16,KL10&lt;&gt;"",KN10&gt;=KY$20,KN10&lt;&gt;""),AND(KO10&gt;=KY$16,KO10&lt;&gt;"",KQ10&gt;=KY$20,KQ10&lt;&gt;""),AND(KS10&gt;=KY$16,KS10&lt;&gt;"",KU10&gt;=KY$20,KU10&lt;&gt;""),AND(KV10&gt;=KY$16,KV10&lt;&gt;"",KX10&gt;=KY$20,KX10&lt;&gt;""),AND(LT10&gt;=MG$16,LT10&lt;&gt;"",LV10&gt;=MG$20,LV10&lt;&gt;""),AND(LW10&gt;=MG$16,LW10&lt;&gt;"",LY10&gt;=MG$20,LY10&lt;&gt;""),AND(MA10&gt;=MG$16,MA10&lt;&gt;"",MC10&gt;=MG$20,MC10&lt;&gt;""),AND(MD10&gt;=MG$16,MD10&lt;&gt;"",MF10&gt;=MG$20,MF10&lt;&gt;""),AND(NB10&gt;=NO$16,NB10&lt;&gt;"",ND10&gt;=NO$20,ND10&lt;&gt;""),AND(NE10&gt;=NO$16,NE10&lt;&gt;"",NG10&gt;=NO$20,NG10&lt;&gt;""),AND(NI10&gt;=NO$16,NI10&lt;&gt;"",NK10&gt;=NO$20,NK10&lt;&gt;""),AND(NL10&gt;=NO$16,NL10&lt;&gt;"",NN10&gt;=NO$20,NN10&lt;&gt;""),AND(OJ10&gt;=OW$16,OJ10&lt;&gt;"",OL10&gt;=OW$20,OL10&lt;&gt;""),AND(OM10&gt;=OW$16,OM10&lt;&gt;"",OO10&gt;=OW$20,OO10&lt;&gt;""),AND(OQ10&gt;=OW$16,OQ10&lt;&gt;"",OS10&gt;=OW$20,OS10&lt;&gt;""),AND(OT10&gt;=OW$16,OT10&lt;&gt;"",OV10&gt;=OW$20,OV10&lt;&gt;""),AND(PR10&gt;=QE$16,PR10&lt;&gt;"",PT10&gt;=QE$20,PT10&lt;&gt;""),AND(PU10&gt;=QE$16,PU10&lt;&gt;"",PW10&gt;=QE$20,PW10&lt;&gt;""),AND(PY10&gt;=QE$16,PY10&lt;&gt;"",QA10&gt;=QE$20,QA10&lt;&gt;""),AND(QB10&gt;=QE$16,QB10&lt;&gt;"",QD10&gt;=QE$20,QD10&lt;&gt;""),AND(QZ10&gt;=RM$16,QZ10&lt;&gt;"",RB10&gt;=RM$20,RB10&lt;&gt;""),AND(RC10&gt;=RM$16,RC10&lt;&gt;"",RE10&gt;=RM$20,RE10&lt;&gt;""),AND(RG10&gt;=RM$16,RG10&lt;&gt;"",RI10&gt;=RM$20,RI10&lt;&gt;""),AND(RJ10&gt;=RM$16,RJ10&lt;&gt;"",RL10&gt;=RM$20,RL10&lt;&gt;""),AND(SH10&gt;=SU$16,SH10&lt;&gt;"",SJ10&gt;=SU$20,SJ10&lt;&gt;""),AND(SK10&gt;=SU$16,SK10&lt;&gt;"",SM10&gt;=SU$20,SM10&lt;&gt;""),AND(SO10&gt;=SU$16,SO10&lt;&gt;"",SQ10&gt;=SU$20,SQ10&lt;&gt;""),AND(SR10&gt;=SU$16,SR10&lt;&gt;"",ST10&gt;=SU$20,ST10&lt;&gt;"")),"Merit",IF(OR(AND(AO10&gt;=AY$15,AO10&lt;&gt;"",AQ10&gt;=AY$19,AQ10&lt;&gt;"",AN10=""),AND(AR10&gt;=AY$15,AR10&lt;&gt;"",AT10&gt;=AY$19,AT10&lt;&gt;"",AN10=""),AND(AV10&gt;=AY$15,AV10&lt;&gt;"",AX10&gt;=AY$19,AX10&lt;&gt;"",AN10=""),AND(BP10&gt;=BZ$15,BP10&lt;&gt;"",BR10&gt;=BZ$19,BR10&lt;&gt;"",BO10=""),AND(BS10&gt;=BZ$15,BS10&lt;&gt;"",BU10&gt;=BZ$19,BU10&lt;&gt;"",BO10=""),AND(BW10&gt;=BZ$15,BW10&lt;&gt;"",BY10&gt;=BZ$19,BY10&lt;&gt;"",BO10=""),AND(CQ10&gt;=DA$15,CQ10&lt;&gt;"",CS10&gt;=DA$19,CS10&lt;&gt;"",CP10=""),AND(CT10&gt;=DA$15,CT10&lt;&gt;"",CV10&gt;=DA$19,CV10&lt;&gt;"",CP10=""),AND(CX10&gt;=DA$15,CX10&lt;&gt;"",CZ10&gt;=DA$19,CZ10&lt;&gt;"",CP10=""),AND(DX10&gt;=EK$15,DX10&lt;&gt;"",DZ10&gt;=EK$19,DZ10&lt;&gt;""),AND(EA10&gt;=EK$15,EA10&lt;&gt;"",EC10&gt;=EK$19,EC10&lt;&gt;""),AND(EE10&gt;=EK$15,EE10&lt;&gt;"",EG10&gt;=EK$19,EG10&lt;&gt;""),AND(EH10&gt;=EK$15,EH10&lt;&gt;"",EJ10&gt;=EK$19,EJ10&lt;&gt;""),AND(FF10&gt;=FS$15,FF10&lt;&gt;"",FH10&gt;=FS$19,FH10&lt;&gt;""),AND(FI10&gt;=FS$15,FI10&lt;&gt;"",FK10&gt;=FS$19,FK10&lt;&gt;""),AND(FM10&gt;=FS$15,FM10&lt;&gt;"",FO10&gt;=FS$19,FO10&lt;&gt;""),AND(FP10&gt;=FS$15,FP10&lt;&gt;"",FR10&gt;=FS$19,FR10&lt;&gt;""),AND(GN10&gt;=HA$15,GN10&lt;&gt;"",GP10&gt;=HA$19,GP10&lt;&gt;""),AND(GQ10&gt;=HA$15,GQ10&lt;&gt;"",GS10&gt;=HA$19,GS10&lt;&gt;""),AND(GU10&gt;=HA$15,GU10&lt;&gt;"",GW10&gt;=HA$19,GW10&lt;&gt;""),AND(GX10&gt;=HA$15,GX10&lt;&gt;"",GZ10&gt;=HA$19,GZ10&lt;&gt;""),AND(HV10&gt;=II$15,HV10&lt;&gt;"",HX10&gt;=II$19,HX10&lt;&gt;""),AND(HY10&gt;=II$15,HY10&lt;&gt;"",IA10&gt;=II$19,IA10&lt;&gt;""),AND(IC10&gt;=II$15,IC10&lt;&gt;"",IE10&gt;=II$19,IE10&lt;&gt;""),AND(IF10&gt;=II$15,IF10&lt;&gt;"",IH10&gt;=II$19,IH10&lt;&gt;""),AND(JD10&gt;=JQ$15,JD10&lt;&gt;"",JF10&gt;=JQ$19,JF10&lt;&gt;""),AND(JG10&gt;=JQ$15,JG10&lt;&gt;"",JI10&gt;=JQ$19,JI10&lt;&gt;""),AND(JK10&gt;=JQ$15,JK10&lt;&gt;"",JM10&gt;=JQ$19,JM10&lt;&gt;""),AND(JN10&gt;=JQ$15,JN10&lt;&gt;"",JP10&gt;=JQ$19,JP10&lt;&gt;""),AND(KL10&gt;=KY$15,KL10&lt;&gt;"",KN10&gt;=KY$19,KN10&lt;&gt;""),AND(KO10&gt;=KY$15,KO10&lt;&gt;"",KQ10&gt;=KY$19,KQ10&lt;&gt;""),AND(KS10&gt;=KY$15,KS10&lt;&gt;"",KU10&gt;=KY$19,KU10&lt;&gt;""),AND(KV10&gt;=KY$15,KV10&lt;&gt;"",KX10&gt;=KY$19,KX10&lt;&gt;""),AND(LT10&gt;=MG$15,LT10&lt;&gt;"",LV10&gt;=MG$19,LV10&lt;&gt;""),AND(LW10&gt;=MG$15,LW10&lt;&gt;"",LY10&gt;=MG$19,LY10&lt;&gt;""),AND(MA10&gt;=MG$15,MA10&lt;&gt;"",MC10&gt;=MG$19,MC10&lt;&gt;""),AND(MD10&gt;=MG$15,MD10&lt;&gt;"",MF10&gt;=MG$19,MF10&lt;&gt;""),AND(NB10&gt;=NO$15,NB10&lt;&gt;"",ND10&gt;=NO$19,ND10&lt;&gt;""),AND(NE10&gt;=NO$15,NE10&lt;&gt;"",NG10&gt;=NO$19,NG10&lt;&gt;""),AND(NI10&gt;=NO$15,NI10&lt;&gt;"",NK10&gt;=NO$19,NK10&lt;&gt;""),AND(NL10&gt;=NO$15,NL10&lt;&gt;"",NN10&gt;=NO$19,NN10&lt;&gt;""),AND(OJ10&gt;=OW$15,OJ10&lt;&gt;"",OL10&gt;=OW$19,OL10&lt;&gt;""),AND(OM10&gt;=OW$15,OM10&lt;&gt;"",OO10&gt;=OW$19,OO10&lt;&gt;""),AND(OQ10&gt;=OW$15,OQ10&lt;&gt;"",OS10&gt;=OW$19,OS10&lt;&gt;""),AND(OT10&gt;=OW$15,OT10&lt;&gt;"",OV10&gt;=OW$19,OV10&lt;&gt;""),AND(PR10&gt;=QE$15,PR10&lt;&gt;"",PT10&gt;=QE$19,PT10&lt;&gt;""),AND(PU10&gt;=QE$15,PU10&lt;&gt;"",PW10&gt;=QE$19,PW10&lt;&gt;""),AND(PY10&gt;=QE$15,PY10&lt;&gt;"",QA10&gt;=QE$19,QA10&lt;&gt;""),AND(QB10&gt;=QE$15,QB10&lt;&gt;"",QD10&gt;=QE$19,QD10&lt;&gt;""),AND(QZ10&gt;=RM$15,QZ10&lt;&gt;"",RB10&gt;=RM$19,RB10&lt;&gt;""),AND(RC10&gt;=RM$15,RC10&lt;&gt;"",RE10&gt;=RM$19,RE10&lt;&gt;""),AND(RG10&gt;=RM$15,RG10&lt;&gt;"",RI10&gt;=RM$19,RI10&lt;&gt;""),AND(RJ10&gt;=RM$15,RJ10&lt;&gt;"",RL10&gt;=RM$19,RL10&lt;&gt;""),AND(SH10&gt;=SU$15,SH10&lt;&gt;"",SJ10&gt;=SU$19,SJ10&lt;&gt;""),AND(SK10&gt;=SU$15,SK10&lt;&gt;"",SM10&gt;=SU$19,SM10&lt;&gt;""),AND(SO10&gt;=SU$15,SO10&lt;&gt;"",SQ10&gt;=SU$19,SQ10&lt;&gt;""),AND(SR10&gt;=SU$15,SR10&lt;&gt;"",ST10&gt;=SU$19,ST10&lt;&gt;"")),"Excellence",IF(K10="P","Worlds Team",IF(H10="P","National Team","")))))</f>
        <v/>
      </c>
      <c r="K10" s="3" t="str">
        <f>IF(OR(AND(AO10&gt;=AY$14,AO10&lt;&gt;"",AQ10&gt;=AY$18,AQ10&lt;&gt;"",AN10=""),AND(AR10&gt;=AY$14,AR10&lt;&gt;"",AT10&gt;=AY$18,AT10&lt;&gt;"",AN10=""),AND(AV10&gt;=AY$14,AV10&lt;&gt;"",AX10&gt;=AY$18,AX10&lt;&gt;"",AN10=""),AND(BP10&gt;=BZ$14,BP10&lt;&gt;"",BR10&gt;=BZ$18,BR10&lt;&gt;"",BO10=""),AND(BS10&gt;=BZ$14,BS10&lt;&gt;"",BU10&gt;=BZ$18,BU10&lt;&gt;"",BO10=""),AND(BW10&gt;=BZ$14,BW10&lt;&gt;"",BY10&gt;=BZ$18,BY10&lt;&gt;"",BO10=""),AND(CQ10&gt;=DA$14,CQ10&lt;&gt;"",CS10&gt;=DA$18,CS10&lt;&gt;"",CP10=""),AND(CT10&gt;=DA$14,CT10&lt;&gt;"",CV10&gt;=DA$18,CV10&lt;&gt;"",CP10=""),AND(CX10&gt;=DA$14,CX10&lt;&gt;"",CZ10&gt;=DA$18,CZ10&lt;&gt;"",CP10=""),AND(DX10&gt;=EK$14,DX10&lt;&gt;"",DZ10&gt;=EK$18,DZ10&lt;&gt;""),AND(EA10&gt;=EK$14,EA10&lt;&gt;"",EC10&gt;=EK$18,EC10&lt;&gt;""),AND(EE10&gt;=EK$14,EE10&lt;&gt;"",EG10&gt;=EK$18,EG10&lt;&gt;""),AND(EH10&gt;=EK$14,EH10&lt;&gt;"",EJ10&gt;=EK$18,EJ10&lt;&gt;""),AND(FF10&gt;=FS$14,FF10&lt;&gt;"",FH10&gt;=FS$18,FH10&lt;&gt;""),AND(FI10&gt;=FS$14,FI10&lt;&gt;"",FK10&gt;=FS$18,FK10&lt;&gt;""),AND(FM10&gt;=FS$14,FM10&lt;&gt;"",FO10&gt;=FS$18,FO10&lt;&gt;""),AND(FP10&gt;=FS$14,FP10&lt;&gt;"",FR10&gt;=FS$18,FR10&lt;&gt;""),AND(GN10&gt;=HA$14,GN10&lt;&gt;"",GP10&gt;=HA$18,GP10&lt;&gt;""),AND(GQ10&gt;=HA$14,GQ10&lt;&gt;"",GS10&gt;=HA$18,GS10&lt;&gt;""),AND(GU10&gt;=HA$14,GU10&lt;&gt;"",GW10&gt;=HA$18,GW10&lt;&gt;""),AND(GX10&gt;=HA$14,GX10&lt;&gt;"",GZ10&gt;=HA$18,GZ10&lt;&gt;""),AND(HV10&gt;=II$14,HV10&lt;&gt;"",HX10&gt;=II$18,HX10&lt;&gt;""),AND(HY10&gt;=II$14,HY10&lt;&gt;"",IA10&gt;=II$18,IA10&lt;&gt;""),AND(IC10&gt;=II$14,IC10&lt;&gt;"",IE10&gt;=II$18,IE10&lt;&gt;""),AND(IF10&gt;=II$14,IF10&lt;&gt;"",IH10&gt;=II$18,IH10&lt;&gt;""),AND(JD10&gt;=JQ$14,JD10&lt;&gt;"",JF10&gt;=JQ$18,JF10&lt;&gt;""),AND(JG10&gt;=JQ$14,JG10&lt;&gt;"",JI10&gt;=JQ$18,JI10&lt;&gt;""),AND(JK10&gt;=JQ$14,JK10&lt;&gt;"",JM10&gt;=JQ$18,JM10&lt;&gt;""),AND(JN10&gt;=JQ$14,JN10&lt;&gt;"",JP10&gt;=JQ$18,JP10&lt;&gt;""),AND(KL10&gt;=KY$14,KL10&lt;&gt;"",KN10&gt;=KY$18,KN10&lt;&gt;""),AND(KO10&gt;=KY$14,KO10&lt;&gt;"",KQ10&gt;=KY$18,KQ10&lt;&gt;""),AND(KS10&gt;=KY$14,KS10&lt;&gt;"",KU10&gt;=KY$18,KU10&lt;&gt;""),AND(KV10&gt;=KY$14,KV10&lt;&gt;"",KX10&gt;=KY$18,KX10&lt;&gt;""),AND(LT10&gt;=MG$14,LT10&lt;&gt;"",LV10&gt;=MG$18,LV10&lt;&gt;""),AND(LW10&gt;=MG$14,LW10&lt;&gt;"",LY10&gt;=MG$18,LY10&lt;&gt;""),AND(MA10&gt;=MG$14,MA10&lt;&gt;"",MC10&gt;=MG$18,MC10&lt;&gt;""),AND(MD10&gt;=MG$14,MD10&lt;&gt;"",MF10&gt;=MG$18,MF10&lt;&gt;""),AND(NB10&gt;=NO$14,NB10&lt;&gt;"",ND10&gt;=NO$18,ND10&lt;&gt;""),AND(NE10&gt;=NO$14,NE10&lt;&gt;"",NG10&gt;=NO$18,NG10&lt;&gt;""),AND(NI10&gt;=NO$14,NI10&lt;&gt;"",NK10&gt;=NO$18,NK10&lt;&gt;""),AND(NL10&gt;=NO$14,NL10&lt;&gt;"",NN10&gt;=NO$18,NN10&lt;&gt;""),AND(OJ10&gt;=OW$14,OJ10&lt;&gt;"",OL10&gt;=OW$18,OL10&lt;&gt;""),AND(OM10&gt;=OW$14,OM10&lt;&gt;"",OO10&gt;=OW$18,OO10&lt;&gt;""),AND(OQ10&gt;=OW$14,OQ10&lt;&gt;"",OS10&gt;=OW$18,OS10&lt;&gt;""),AND(OT10&gt;=OW$14,OT10&lt;&gt;"",OV10&gt;=OW$18,OV10&lt;&gt;""),AND(PR10&gt;=QE$14,PR10&lt;&gt;"",PT10&gt;=QE$18,PT10&lt;&gt;""),AND(PU10&gt;=QE$14,PU10&lt;&gt;"",PW10&gt;=QE$18,PW10&lt;&gt;""),AND(PY10&gt;=QE$14,PY10&lt;&gt;"",QA10&gt;=QE$18,QA10&lt;&gt;""),AND(QB10&gt;=QE$14,QB10&lt;&gt;"",QD10&gt;=QE$18,QD10&lt;&gt;""),AND(QZ10&gt;=RM$14,QZ10&lt;&gt;"",RB10&gt;=RM$18,RB10&lt;&gt;""),AND(RC10&gt;=RM$14,RC10&lt;&gt;"",RE10&gt;=RM$18,RE10&lt;&gt;""),AND(RG10&gt;=RM$14,RG10&lt;&gt;"",RI10&gt;=RM$18,RI10&lt;&gt;""),AND(RJ10&gt;=RM$14,RJ10&lt;&gt;"",RL10&gt;=RM$18,RL10&lt;&gt;""),AND(SH10&gt;=SU$14,SH10&lt;&gt;"",SJ10&gt;=SU$18,SJ10&lt;&gt;""),AND(SK10&gt;=SU$14,SK10&lt;&gt;"",SM10&gt;=SU$18,SM10&lt;&gt;""),AND(SO10&gt;=SU$14,SO10&lt;&gt;"",SQ10&gt;=SU$18,SQ10&lt;&gt;""),AND(SR10&gt;=SU$14,SR10&lt;&gt;"",ST10&gt;=SU$18,ST10&lt;&gt;"")),"P","")</f>
        <v/>
      </c>
      <c r="L10" s="8">
        <f>IF(COUNT(AQ10,AT10,BR10,BU10,CS10,CV10)&gt;0,LARGE((AQ10,AT10,BR10,BU10,CS10,CV10),1),0)</f>
        <v>41.37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23.55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41.45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&gt;0,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6.3</v>
      </c>
      <c r="Z10" s="22">
        <v>4.7</v>
      </c>
      <c r="AA10" s="22">
        <v>5.8</v>
      </c>
      <c r="AB10" s="22">
        <v>6.75</v>
      </c>
      <c r="AC10" s="22">
        <v>0</v>
      </c>
      <c r="AD10" s="22">
        <v>12.7</v>
      </c>
      <c r="AE10" s="22">
        <v>8.6</v>
      </c>
      <c r="AF10" s="22">
        <v>7.6</v>
      </c>
      <c r="AG10" s="22">
        <v>12.47</v>
      </c>
      <c r="AH10" s="22">
        <v>0</v>
      </c>
      <c r="AI10" s="22">
        <v>13.7</v>
      </c>
      <c r="AJ10" s="22">
        <v>8.9</v>
      </c>
      <c r="AK10" s="22">
        <v>9.1</v>
      </c>
      <c r="AL10" s="22">
        <v>13.35</v>
      </c>
      <c r="AM10" s="22">
        <v>3.6</v>
      </c>
      <c r="AN10" s="27"/>
      <c r="AO10" s="38">
        <f>IF(AA10&gt;0,AA10,"")</f>
        <v>5.8</v>
      </c>
      <c r="AP10" s="38">
        <f>IF(AB10&gt;0,AB10,"")</f>
        <v>6.75</v>
      </c>
      <c r="AQ10" s="40">
        <f>IF(SUM(Y10:AB10)-AC10&gt;0,SUM(Y10:AB10)-AC10,"")</f>
        <v>23.55</v>
      </c>
      <c r="AR10" s="40">
        <f>IF(AF10&gt;0,AF10,"")</f>
        <v>7.6</v>
      </c>
      <c r="AS10" s="40">
        <f>IF(AG10&gt;0,AG10,"")</f>
        <v>12.47</v>
      </c>
      <c r="AT10" s="40">
        <f>IF(SUM(AD10:AG10)-AH10&gt;0,SUM(AD10:AG10)-AH10,"")</f>
        <v>41.37</v>
      </c>
      <c r="AU10" s="40">
        <f>IF(AQ10="","",MAX(AQ10,AT10))</f>
        <v>41.37</v>
      </c>
      <c r="AV10" s="40">
        <f>IF(AK10&gt;0,AK10,"")</f>
        <v>9.1</v>
      </c>
      <c r="AW10" s="40">
        <f>IF(AL10&gt;0,AL10,"")</f>
        <v>13.35</v>
      </c>
      <c r="AX10" s="40">
        <f>IF(SUM(AI10:AL10)-AM10&gt;0,SUM(AI10:AL10)-AM10,"")</f>
        <v>41.45</v>
      </c>
      <c r="AY10" s="40">
        <f>IF(SUM(AU10,AX10)&gt;0,SUM(AU10,AX10),"")</f>
        <v>82.82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C11" s="5"/>
      <c r="E11" s="1"/>
    </row>
    <row r="12" spans="1:542" x14ac:dyDescent="0.2">
      <c r="I12" s="36"/>
      <c r="K12" s="36"/>
    </row>
    <row r="13" spans="1:542" x14ac:dyDescent="0.2">
      <c r="C13" s="23" t="s">
        <v>44</v>
      </c>
      <c r="D13" s="5"/>
      <c r="I13" s="3"/>
      <c r="AR13" s="41"/>
      <c r="AS13" s="41"/>
      <c r="AT13" s="41"/>
      <c r="AV13" s="32"/>
      <c r="AW13" s="32"/>
      <c r="AY13" s="53">
        <v>12.7</v>
      </c>
      <c r="BS13" s="41"/>
      <c r="BT13" s="41"/>
      <c r="BU13" s="41"/>
      <c r="BW13" s="32"/>
      <c r="BX13" s="32"/>
      <c r="BZ13" s="53">
        <v>12.7</v>
      </c>
      <c r="CT13" s="41"/>
      <c r="CU13" s="41"/>
      <c r="CV13" s="41"/>
      <c r="CX13" s="32"/>
      <c r="CY13" s="32"/>
      <c r="DA13" s="53">
        <v>12.7</v>
      </c>
      <c r="DX13" s="5"/>
      <c r="DY13" s="5"/>
      <c r="EH13" s="2"/>
      <c r="EI13" s="2"/>
      <c r="EK13" s="53">
        <v>12.7</v>
      </c>
      <c r="FF13" s="5"/>
      <c r="FG13" s="5"/>
      <c r="FP13" s="2"/>
      <c r="FQ13" s="2"/>
      <c r="FS13" s="53">
        <v>12.7</v>
      </c>
      <c r="GN13" s="5"/>
      <c r="GO13" s="5"/>
      <c r="GX13" s="2"/>
      <c r="GY13" s="2"/>
      <c r="HA13" s="53">
        <v>12.7</v>
      </c>
      <c r="HV13" s="5"/>
      <c r="HW13" s="5"/>
      <c r="IF13" s="2"/>
      <c r="IG13" s="2"/>
      <c r="II13" s="53">
        <v>12.7</v>
      </c>
      <c r="JD13" s="5"/>
      <c r="JE13" s="5"/>
      <c r="JN13" s="2"/>
      <c r="JO13" s="2"/>
      <c r="JQ13" s="53">
        <v>12.7</v>
      </c>
      <c r="KL13" s="5"/>
      <c r="KM13" s="5"/>
      <c r="KV13" s="2"/>
      <c r="KW13" s="2"/>
      <c r="KY13" s="53">
        <v>12.7</v>
      </c>
      <c r="LT13" s="5"/>
      <c r="LU13" s="5"/>
      <c r="MD13" s="2"/>
      <c r="ME13" s="2"/>
      <c r="MG13" s="53">
        <v>12.7</v>
      </c>
      <c r="NB13" s="5"/>
      <c r="NC13" s="5"/>
      <c r="NL13" s="2"/>
      <c r="NM13" s="2"/>
      <c r="NO13" s="53">
        <v>12.7</v>
      </c>
      <c r="OJ13" s="5"/>
      <c r="OK13" s="5"/>
      <c r="OT13" s="2"/>
      <c r="OU13" s="2"/>
      <c r="OW13" s="53">
        <v>12.7</v>
      </c>
      <c r="PR13" s="5"/>
      <c r="PS13" s="5"/>
      <c r="QB13" s="2"/>
      <c r="QC13" s="2"/>
      <c r="QE13" s="53">
        <v>12.7</v>
      </c>
      <c r="QZ13" s="5"/>
      <c r="RA13" s="5"/>
      <c r="RJ13" s="2"/>
      <c r="RK13" s="2"/>
      <c r="RM13" s="53">
        <v>12.7</v>
      </c>
      <c r="SH13" s="5"/>
      <c r="SI13" s="5"/>
      <c r="SR13" s="2"/>
      <c r="SS13" s="2"/>
      <c r="SU13" s="53">
        <v>12.7</v>
      </c>
    </row>
    <row r="14" spans="1:542" hidden="1" x14ac:dyDescent="0.2">
      <c r="C14" s="30" t="s">
        <v>43</v>
      </c>
      <c r="D14" s="5"/>
      <c r="X14" s="2"/>
      <c r="AR14" s="41"/>
      <c r="AS14" s="41"/>
      <c r="AT14" s="41"/>
      <c r="AV14" s="32"/>
      <c r="AW14" s="32"/>
      <c r="AY14" s="54">
        <v>1000</v>
      </c>
      <c r="BS14" s="41"/>
      <c r="BT14" s="41"/>
      <c r="BU14" s="41"/>
      <c r="BW14" s="32"/>
      <c r="BX14" s="32"/>
      <c r="BZ14" s="54">
        <v>1000</v>
      </c>
      <c r="CT14" s="41"/>
      <c r="CU14" s="41"/>
      <c r="CV14" s="41"/>
      <c r="CX14" s="32"/>
      <c r="CY14" s="32"/>
      <c r="DA14" s="54">
        <v>1000</v>
      </c>
      <c r="DX14" s="5"/>
      <c r="DY14" s="5"/>
      <c r="EH14" s="2"/>
      <c r="EI14" s="2"/>
      <c r="EK14" s="54">
        <v>1000</v>
      </c>
      <c r="FF14" s="5"/>
      <c r="FG14" s="5"/>
      <c r="FP14" s="2"/>
      <c r="FQ14" s="2"/>
      <c r="FS14" s="54">
        <v>1000</v>
      </c>
      <c r="GN14" s="5"/>
      <c r="GO14" s="5"/>
      <c r="GX14" s="2"/>
      <c r="GY14" s="2"/>
      <c r="HA14" s="54">
        <v>1000</v>
      </c>
      <c r="HV14" s="5"/>
      <c r="HW14" s="5"/>
      <c r="IF14" s="2"/>
      <c r="IG14" s="2"/>
      <c r="II14" s="54">
        <v>1000</v>
      </c>
      <c r="JD14" s="5"/>
      <c r="JE14" s="5"/>
      <c r="JN14" s="2"/>
      <c r="JO14" s="2"/>
      <c r="JQ14" s="54">
        <v>1000</v>
      </c>
      <c r="KL14" s="5"/>
      <c r="KM14" s="5"/>
      <c r="KV14" s="2"/>
      <c r="KW14" s="2"/>
      <c r="KY14" s="54">
        <v>1000</v>
      </c>
      <c r="LT14" s="5"/>
      <c r="LU14" s="5"/>
      <c r="MD14" s="2"/>
      <c r="ME14" s="2"/>
      <c r="MG14" s="54">
        <v>1000</v>
      </c>
      <c r="NB14" s="5"/>
      <c r="NC14" s="5"/>
      <c r="NL14" s="2"/>
      <c r="NM14" s="2"/>
      <c r="NO14" s="54">
        <v>1000</v>
      </c>
      <c r="OJ14" s="5"/>
      <c r="OK14" s="5"/>
      <c r="OT14" s="2"/>
      <c r="OU14" s="2"/>
      <c r="OW14" s="54">
        <v>1000</v>
      </c>
      <c r="PR14" s="5"/>
      <c r="PS14" s="5"/>
      <c r="QB14" s="2"/>
      <c r="QC14" s="2"/>
      <c r="QE14" s="54">
        <v>1000</v>
      </c>
      <c r="QZ14" s="5"/>
      <c r="RA14" s="5"/>
      <c r="RJ14" s="2"/>
      <c r="RK14" s="2"/>
      <c r="RM14" s="54">
        <v>1000</v>
      </c>
      <c r="SH14" s="5"/>
      <c r="SI14" s="5"/>
      <c r="SR14" s="2"/>
      <c r="SS14" s="2"/>
      <c r="SU14" s="54">
        <v>1000</v>
      </c>
    </row>
    <row r="15" spans="1:542" hidden="1" x14ac:dyDescent="0.2">
      <c r="A15" s="5"/>
      <c r="B15" s="5"/>
      <c r="C15" s="31" t="s">
        <v>55</v>
      </c>
      <c r="D15" s="5"/>
      <c r="F15" s="2"/>
      <c r="G15" s="64"/>
      <c r="AR15" s="41"/>
      <c r="AS15" s="41"/>
      <c r="AT15" s="41"/>
      <c r="AU15" s="32"/>
      <c r="AV15" s="32"/>
      <c r="AW15" s="32"/>
      <c r="AX15" s="32"/>
      <c r="AY15" s="55">
        <v>1000</v>
      </c>
      <c r="BS15" s="41"/>
      <c r="BT15" s="41"/>
      <c r="BU15" s="41"/>
      <c r="BW15" s="32"/>
      <c r="BX15" s="32"/>
      <c r="BZ15" s="55">
        <v>1000</v>
      </c>
      <c r="CT15" s="41"/>
      <c r="CU15" s="41"/>
      <c r="CV15" s="41"/>
      <c r="CW15" s="32"/>
      <c r="CX15" s="32"/>
      <c r="CY15" s="32"/>
      <c r="CZ15" s="32"/>
      <c r="DA15" s="55">
        <v>1000</v>
      </c>
      <c r="DX15" s="5"/>
      <c r="DY15" s="5"/>
      <c r="EH15" s="2"/>
      <c r="EI15" s="2"/>
      <c r="EK15" s="55">
        <v>1000</v>
      </c>
      <c r="FF15" s="5"/>
      <c r="FG15" s="5"/>
      <c r="FP15" s="2"/>
      <c r="FQ15" s="2"/>
      <c r="FS15" s="55">
        <v>1000</v>
      </c>
      <c r="GN15" s="5"/>
      <c r="GO15" s="5"/>
      <c r="GX15" s="2"/>
      <c r="GY15" s="2"/>
      <c r="HA15" s="55">
        <v>1000</v>
      </c>
      <c r="HV15" s="5"/>
      <c r="HW15" s="5"/>
      <c r="IF15" s="2"/>
      <c r="IG15" s="2"/>
      <c r="II15" s="55">
        <v>1000</v>
      </c>
      <c r="JD15" s="5"/>
      <c r="JE15" s="5"/>
      <c r="JN15" s="2"/>
      <c r="JO15" s="2"/>
      <c r="JQ15" s="55">
        <v>1000</v>
      </c>
      <c r="KL15" s="5"/>
      <c r="KM15" s="5"/>
      <c r="KV15" s="2"/>
      <c r="KW15" s="2"/>
      <c r="KY15" s="55">
        <v>1000</v>
      </c>
      <c r="LT15" s="5"/>
      <c r="LU15" s="5"/>
      <c r="MD15" s="2"/>
      <c r="ME15" s="2"/>
      <c r="MG15" s="55">
        <v>1000</v>
      </c>
      <c r="NB15" s="5"/>
      <c r="NC15" s="5"/>
      <c r="NL15" s="2"/>
      <c r="NM15" s="2"/>
      <c r="NO15" s="55">
        <v>1000</v>
      </c>
      <c r="OJ15" s="5"/>
      <c r="OK15" s="5"/>
      <c r="OT15" s="2"/>
      <c r="OU15" s="2"/>
      <c r="OW15" s="55">
        <v>1000</v>
      </c>
      <c r="PR15" s="5"/>
      <c r="PS15" s="5"/>
      <c r="QB15" s="2"/>
      <c r="QC15" s="2"/>
      <c r="QE15" s="55">
        <v>1000</v>
      </c>
      <c r="QZ15" s="5"/>
      <c r="RA15" s="5"/>
      <c r="RJ15" s="2"/>
      <c r="RK15" s="2"/>
      <c r="RM15" s="55">
        <v>1000</v>
      </c>
      <c r="SH15" s="5"/>
      <c r="SI15" s="5"/>
      <c r="SR15" s="2"/>
      <c r="SS15" s="2"/>
      <c r="SU15" s="55">
        <v>1000</v>
      </c>
    </row>
    <row r="16" spans="1:542" hidden="1" x14ac:dyDescent="0.2">
      <c r="A16" s="5"/>
      <c r="B16" s="5"/>
      <c r="C16" s="35" t="s">
        <v>60</v>
      </c>
      <c r="D16" s="5"/>
      <c r="F16" s="2"/>
      <c r="G16" s="64"/>
      <c r="AR16" s="41"/>
      <c r="AS16" s="41"/>
      <c r="AT16" s="41"/>
      <c r="AU16" s="32"/>
      <c r="AV16" s="32"/>
      <c r="AW16" s="32"/>
      <c r="AX16" s="32"/>
      <c r="AY16" s="56">
        <v>1000</v>
      </c>
      <c r="BS16" s="41"/>
      <c r="BT16" s="41"/>
      <c r="BU16" s="41"/>
      <c r="BW16" s="32"/>
      <c r="BX16" s="32"/>
      <c r="BZ16" s="56">
        <v>1000</v>
      </c>
      <c r="CT16" s="41"/>
      <c r="CU16" s="41"/>
      <c r="CV16" s="41"/>
      <c r="CW16" s="32"/>
      <c r="CX16" s="32"/>
      <c r="CY16" s="32"/>
      <c r="CZ16" s="32"/>
      <c r="DA16" s="56">
        <v>1000</v>
      </c>
      <c r="DX16" s="5"/>
      <c r="DY16" s="5"/>
      <c r="EH16" s="2"/>
      <c r="EI16" s="2"/>
      <c r="EK16" s="56">
        <v>1000</v>
      </c>
      <c r="FF16" s="5"/>
      <c r="FG16" s="5"/>
      <c r="FP16" s="2"/>
      <c r="FQ16" s="2"/>
      <c r="FS16" s="56">
        <v>1000</v>
      </c>
      <c r="GN16" s="5"/>
      <c r="GO16" s="5"/>
      <c r="GX16" s="2"/>
      <c r="GY16" s="2"/>
      <c r="HA16" s="56">
        <v>1000</v>
      </c>
      <c r="HV16" s="5"/>
      <c r="HW16" s="5"/>
      <c r="IF16" s="2"/>
      <c r="IG16" s="2"/>
      <c r="II16" s="56">
        <v>1000</v>
      </c>
      <c r="JD16" s="5"/>
      <c r="JE16" s="5"/>
      <c r="JN16" s="2"/>
      <c r="JO16" s="2"/>
      <c r="JQ16" s="56">
        <v>1000</v>
      </c>
      <c r="KL16" s="5"/>
      <c r="KM16" s="5"/>
      <c r="KV16" s="2"/>
      <c r="KW16" s="2"/>
      <c r="KY16" s="56">
        <v>1000</v>
      </c>
      <c r="LT16" s="5"/>
      <c r="LU16" s="5"/>
      <c r="MD16" s="2"/>
      <c r="ME16" s="2"/>
      <c r="MG16" s="56">
        <v>1000</v>
      </c>
      <c r="NB16" s="5"/>
      <c r="NC16" s="5"/>
      <c r="NL16" s="2"/>
      <c r="NM16" s="2"/>
      <c r="NO16" s="56">
        <v>1000</v>
      </c>
      <c r="OJ16" s="5"/>
      <c r="OK16" s="5"/>
      <c r="OT16" s="2"/>
      <c r="OU16" s="2"/>
      <c r="OW16" s="56">
        <v>1000</v>
      </c>
      <c r="PR16" s="5"/>
      <c r="PS16" s="5"/>
      <c r="QB16" s="2"/>
      <c r="QC16" s="2"/>
      <c r="QE16" s="56">
        <v>1000</v>
      </c>
      <c r="QZ16" s="5"/>
      <c r="RA16" s="5"/>
      <c r="RJ16" s="2"/>
      <c r="RK16" s="2"/>
      <c r="RM16" s="56">
        <v>1000</v>
      </c>
      <c r="SH16" s="5"/>
      <c r="SI16" s="5"/>
      <c r="SR16" s="2"/>
      <c r="SS16" s="2"/>
      <c r="SU16" s="56">
        <v>1000</v>
      </c>
    </row>
    <row r="17" spans="1:544" x14ac:dyDescent="0.2">
      <c r="A17" s="5"/>
      <c r="B17" s="5"/>
      <c r="C17" s="34" t="s">
        <v>41</v>
      </c>
      <c r="D17" s="5"/>
      <c r="AR17" s="41"/>
      <c r="AS17" s="41"/>
      <c r="AT17" s="41"/>
      <c r="AU17" s="32"/>
      <c r="AV17" s="32"/>
      <c r="AW17" s="32"/>
      <c r="AX17" s="32"/>
      <c r="AY17" s="57">
        <v>50</v>
      </c>
      <c r="BS17" s="41"/>
      <c r="BT17" s="41"/>
      <c r="BU17" s="41"/>
      <c r="BW17" s="32"/>
      <c r="BX17" s="32"/>
      <c r="BZ17" s="57">
        <v>50</v>
      </c>
      <c r="CT17" s="41"/>
      <c r="CU17" s="41"/>
      <c r="CV17" s="41"/>
      <c r="CW17" s="32"/>
      <c r="CX17" s="32"/>
      <c r="CY17" s="32"/>
      <c r="CZ17" s="32"/>
      <c r="DA17" s="57">
        <v>50</v>
      </c>
      <c r="DX17" s="5"/>
      <c r="DY17" s="5"/>
      <c r="EH17" s="2"/>
      <c r="EI17" s="2"/>
      <c r="EK17" s="57">
        <v>50</v>
      </c>
      <c r="FF17" s="5"/>
      <c r="FG17" s="5"/>
      <c r="FP17" s="2"/>
      <c r="FQ17" s="2"/>
      <c r="FS17" s="57">
        <v>50</v>
      </c>
      <c r="GN17" s="5"/>
      <c r="GO17" s="5"/>
      <c r="GX17" s="2"/>
      <c r="GY17" s="2"/>
      <c r="HA17" s="57">
        <v>50</v>
      </c>
      <c r="HV17" s="5"/>
      <c r="HW17" s="5"/>
      <c r="IF17" s="2"/>
      <c r="IG17" s="2"/>
      <c r="II17" s="57">
        <v>50</v>
      </c>
      <c r="JD17" s="5"/>
      <c r="JE17" s="5"/>
      <c r="JN17" s="2"/>
      <c r="JO17" s="2"/>
      <c r="JQ17" s="57">
        <v>50</v>
      </c>
      <c r="KL17" s="5"/>
      <c r="KM17" s="5"/>
      <c r="KV17" s="2"/>
      <c r="KW17" s="2"/>
      <c r="KY17" s="57">
        <v>50</v>
      </c>
      <c r="LT17" s="5"/>
      <c r="LU17" s="5"/>
      <c r="MD17" s="2"/>
      <c r="ME17" s="2"/>
      <c r="MG17" s="57">
        <v>50</v>
      </c>
      <c r="NB17" s="5"/>
      <c r="NC17" s="5"/>
      <c r="NL17" s="2"/>
      <c r="NM17" s="2"/>
      <c r="NO17" s="57">
        <v>50</v>
      </c>
      <c r="OJ17" s="5"/>
      <c r="OK17" s="5"/>
      <c r="OT17" s="2"/>
      <c r="OU17" s="2"/>
      <c r="OW17" s="57">
        <v>50</v>
      </c>
      <c r="PR17" s="5"/>
      <c r="PS17" s="5"/>
      <c r="QB17" s="2"/>
      <c r="QC17" s="2"/>
      <c r="QE17" s="57">
        <v>50</v>
      </c>
      <c r="QZ17" s="5"/>
      <c r="RA17" s="5"/>
      <c r="RJ17" s="2"/>
      <c r="RK17" s="2"/>
      <c r="RM17" s="57">
        <v>50</v>
      </c>
      <c r="SH17" s="5"/>
      <c r="SI17" s="5"/>
      <c r="SR17" s="2"/>
      <c r="SS17" s="2"/>
      <c r="SU17" s="57">
        <v>50</v>
      </c>
    </row>
    <row r="18" spans="1:544" hidden="1" x14ac:dyDescent="0.2">
      <c r="A18" s="5"/>
      <c r="B18" s="5"/>
      <c r="C18" s="24" t="s">
        <v>42</v>
      </c>
      <c r="D18" s="5"/>
      <c r="AR18" s="41"/>
      <c r="AS18" s="41"/>
      <c r="AT18" s="41"/>
      <c r="AU18" s="32"/>
      <c r="AV18" s="32"/>
      <c r="AW18" s="32"/>
      <c r="AX18" s="32"/>
      <c r="AY18" s="58">
        <v>1000</v>
      </c>
      <c r="BS18" s="41"/>
      <c r="BT18" s="41"/>
      <c r="BU18" s="41"/>
      <c r="BW18" s="32"/>
      <c r="BX18" s="32"/>
      <c r="BZ18" s="58">
        <v>1000</v>
      </c>
      <c r="CT18" s="41"/>
      <c r="CU18" s="41"/>
      <c r="CV18" s="41"/>
      <c r="CW18" s="32"/>
      <c r="CX18" s="32"/>
      <c r="CY18" s="32"/>
      <c r="CZ18" s="32"/>
      <c r="DA18" s="58">
        <v>1000</v>
      </c>
      <c r="DX18" s="5"/>
      <c r="DY18" s="5"/>
      <c r="EH18" s="2"/>
      <c r="EI18" s="2"/>
      <c r="EK18" s="58">
        <v>1000</v>
      </c>
      <c r="FF18" s="5"/>
      <c r="FG18" s="5"/>
      <c r="FP18" s="2"/>
      <c r="FQ18" s="2"/>
      <c r="FS18" s="58">
        <v>1000</v>
      </c>
      <c r="GN18" s="5"/>
      <c r="GO18" s="5"/>
      <c r="GX18" s="2"/>
      <c r="GY18" s="2"/>
      <c r="HA18" s="58">
        <v>1000</v>
      </c>
      <c r="HV18" s="5"/>
      <c r="HW18" s="5"/>
      <c r="IF18" s="2"/>
      <c r="IG18" s="2"/>
      <c r="II18" s="58">
        <v>1000</v>
      </c>
      <c r="JD18" s="5"/>
      <c r="JE18" s="5"/>
      <c r="JN18" s="2"/>
      <c r="JO18" s="2"/>
      <c r="JQ18" s="58">
        <v>1000</v>
      </c>
      <c r="KL18" s="5"/>
      <c r="KM18" s="5"/>
      <c r="KV18" s="2"/>
      <c r="KW18" s="2"/>
      <c r="KY18" s="58">
        <v>1000</v>
      </c>
      <c r="LT18" s="5"/>
      <c r="LU18" s="5"/>
      <c r="MD18" s="2"/>
      <c r="ME18" s="2"/>
      <c r="MG18" s="58">
        <v>1000</v>
      </c>
      <c r="NB18" s="5"/>
      <c r="NC18" s="5"/>
      <c r="NL18" s="2"/>
      <c r="NM18" s="2"/>
      <c r="NO18" s="58">
        <v>1000</v>
      </c>
      <c r="OJ18" s="5"/>
      <c r="OK18" s="5"/>
      <c r="OT18" s="2"/>
      <c r="OU18" s="2"/>
      <c r="OW18" s="58">
        <v>1000</v>
      </c>
      <c r="PR18" s="5"/>
      <c r="PS18" s="5"/>
      <c r="QB18" s="2"/>
      <c r="QC18" s="2"/>
      <c r="QE18" s="58">
        <v>1000</v>
      </c>
      <c r="QZ18" s="5"/>
      <c r="RA18" s="5"/>
      <c r="RJ18" s="2"/>
      <c r="RK18" s="2"/>
      <c r="RM18" s="58">
        <v>1000</v>
      </c>
      <c r="SH18" s="5"/>
      <c r="SI18" s="5"/>
      <c r="SR18" s="2"/>
      <c r="SS18" s="2"/>
      <c r="SU18" s="58">
        <v>1000</v>
      </c>
    </row>
    <row r="19" spans="1:544" hidden="1" x14ac:dyDescent="0.2">
      <c r="A19" s="5"/>
      <c r="B19" s="5"/>
      <c r="C19" s="33" t="s">
        <v>54</v>
      </c>
      <c r="D19" s="5"/>
      <c r="AR19" s="41"/>
      <c r="AS19" s="41"/>
      <c r="AT19" s="41"/>
      <c r="AU19" s="32"/>
      <c r="AV19" s="32"/>
      <c r="AW19" s="32"/>
      <c r="AX19" s="32"/>
      <c r="AY19" s="59">
        <v>1000</v>
      </c>
      <c r="BS19" s="41"/>
      <c r="BT19" s="41"/>
      <c r="BU19" s="41"/>
      <c r="BW19" s="32"/>
      <c r="BX19" s="32"/>
      <c r="BZ19" s="59">
        <v>1000</v>
      </c>
      <c r="CT19" s="41"/>
      <c r="CU19" s="41"/>
      <c r="CV19" s="41"/>
      <c r="CW19" s="32"/>
      <c r="CX19" s="32"/>
      <c r="CY19" s="32"/>
      <c r="CZ19" s="32"/>
      <c r="DA19" s="59">
        <v>1000</v>
      </c>
      <c r="DX19" s="5"/>
      <c r="DY19" s="5"/>
      <c r="EH19" s="2"/>
      <c r="EI19" s="2"/>
      <c r="EJ19" s="37"/>
      <c r="EK19" s="59">
        <v>1000</v>
      </c>
      <c r="FF19" s="5"/>
      <c r="FG19" s="5"/>
      <c r="FP19" s="2"/>
      <c r="FQ19" s="2"/>
      <c r="FR19" s="37"/>
      <c r="FS19" s="59">
        <v>1000</v>
      </c>
      <c r="GN19" s="5"/>
      <c r="GO19" s="5"/>
      <c r="GX19" s="2"/>
      <c r="GY19" s="2"/>
      <c r="GZ19" s="37"/>
      <c r="HA19" s="59">
        <v>1000</v>
      </c>
      <c r="HV19" s="5"/>
      <c r="HW19" s="5"/>
      <c r="IF19" s="2"/>
      <c r="IG19" s="2"/>
      <c r="IH19" s="37"/>
      <c r="II19" s="59">
        <v>1000</v>
      </c>
      <c r="JD19" s="5"/>
      <c r="JE19" s="5"/>
      <c r="JN19" s="2"/>
      <c r="JO19" s="2"/>
      <c r="JP19" s="37"/>
      <c r="JQ19" s="59">
        <v>1000</v>
      </c>
      <c r="KL19" s="5"/>
      <c r="KM19" s="5"/>
      <c r="KV19" s="2"/>
      <c r="KW19" s="2"/>
      <c r="KX19" s="37"/>
      <c r="KY19" s="59">
        <v>1000</v>
      </c>
      <c r="LT19" s="5"/>
      <c r="LU19" s="5"/>
      <c r="MD19" s="2"/>
      <c r="ME19" s="2"/>
      <c r="MF19" s="37"/>
      <c r="MG19" s="59">
        <v>1000</v>
      </c>
      <c r="NB19" s="5"/>
      <c r="NC19" s="5"/>
      <c r="NL19" s="2"/>
      <c r="NM19" s="2"/>
      <c r="NN19" s="37"/>
      <c r="NO19" s="59">
        <v>1000</v>
      </c>
      <c r="OJ19" s="5"/>
      <c r="OK19" s="5"/>
      <c r="OT19" s="2"/>
      <c r="OU19" s="2"/>
      <c r="OV19" s="37"/>
      <c r="OW19" s="59">
        <v>1000</v>
      </c>
      <c r="PR19" s="5"/>
      <c r="PS19" s="5"/>
      <c r="QB19" s="2"/>
      <c r="QC19" s="2"/>
      <c r="QD19" s="37"/>
      <c r="QE19" s="59">
        <v>1000</v>
      </c>
      <c r="QZ19" s="5"/>
      <c r="RA19" s="5"/>
      <c r="RJ19" s="2"/>
      <c r="RK19" s="2"/>
      <c r="RL19" s="37"/>
      <c r="RM19" s="59">
        <v>1000</v>
      </c>
      <c r="SH19" s="5"/>
      <c r="SI19" s="5"/>
      <c r="SR19" s="2"/>
      <c r="SS19" s="2"/>
      <c r="ST19" s="37"/>
      <c r="SU19" s="59">
        <v>1000</v>
      </c>
    </row>
    <row r="20" spans="1:544" hidden="1" x14ac:dyDescent="0.2">
      <c r="A20" s="5"/>
      <c r="B20" s="5"/>
      <c r="C20" s="25" t="s">
        <v>27</v>
      </c>
      <c r="D20" s="5"/>
      <c r="AR20" s="41"/>
      <c r="AS20" s="41"/>
      <c r="AT20" s="41"/>
      <c r="AU20" s="32"/>
      <c r="AV20" s="41"/>
      <c r="AW20" s="41"/>
      <c r="AX20" s="32"/>
      <c r="AY20" s="60">
        <v>1000</v>
      </c>
      <c r="BS20" s="41"/>
      <c r="BT20" s="41"/>
      <c r="BU20" s="41"/>
      <c r="BW20" s="41"/>
      <c r="BX20" s="32"/>
      <c r="BZ20" s="60">
        <v>1000</v>
      </c>
      <c r="CT20" s="41"/>
      <c r="CU20" s="41"/>
      <c r="CV20" s="41"/>
      <c r="CW20" s="32"/>
      <c r="CX20" s="41"/>
      <c r="CY20" s="32"/>
      <c r="CZ20" s="32"/>
      <c r="DA20" s="60">
        <v>1000</v>
      </c>
      <c r="DX20" s="5"/>
      <c r="DY20" s="5"/>
      <c r="EH20" s="41"/>
      <c r="EI20" s="2"/>
      <c r="EK20" s="60">
        <v>1000</v>
      </c>
      <c r="FF20" s="5"/>
      <c r="FG20" s="5"/>
      <c r="FP20" s="41"/>
      <c r="FQ20" s="2"/>
      <c r="FS20" s="60">
        <v>1000</v>
      </c>
      <c r="GN20" s="5"/>
      <c r="GO20" s="5"/>
      <c r="GX20" s="2"/>
      <c r="GY20" s="2"/>
      <c r="HA20" s="60">
        <v>1000</v>
      </c>
      <c r="HV20" s="5"/>
      <c r="HW20" s="5"/>
      <c r="IF20" s="41"/>
      <c r="IG20" s="2"/>
      <c r="II20" s="60">
        <v>1000</v>
      </c>
      <c r="JD20" s="5"/>
      <c r="JE20" s="5"/>
      <c r="JN20" s="2"/>
      <c r="JO20" s="2"/>
      <c r="JQ20" s="60">
        <v>1000</v>
      </c>
      <c r="KL20" s="5"/>
      <c r="KM20" s="5"/>
      <c r="KV20" s="2"/>
      <c r="KW20" s="2"/>
      <c r="KY20" s="60">
        <v>1000</v>
      </c>
      <c r="LT20" s="5"/>
      <c r="LU20" s="5"/>
      <c r="MD20" s="2"/>
      <c r="ME20" s="2"/>
      <c r="MG20" s="60">
        <v>1000</v>
      </c>
      <c r="NB20" s="5"/>
      <c r="NC20" s="5"/>
      <c r="NL20" s="2"/>
      <c r="NM20" s="2"/>
      <c r="NO20" s="60">
        <v>1000</v>
      </c>
      <c r="OJ20" s="5"/>
      <c r="OK20" s="5"/>
      <c r="OT20" s="2"/>
      <c r="OU20" s="2"/>
      <c r="OW20" s="60">
        <v>1000</v>
      </c>
      <c r="PR20" s="5"/>
      <c r="PS20" s="5"/>
      <c r="QB20" s="2"/>
      <c r="QC20" s="2"/>
      <c r="QE20" s="60">
        <v>1000</v>
      </c>
      <c r="QZ20" s="5"/>
      <c r="RA20" s="5"/>
      <c r="RJ20" s="2"/>
      <c r="RK20" s="2"/>
      <c r="RM20" s="60">
        <v>1000</v>
      </c>
      <c r="SH20" s="5"/>
      <c r="SI20" s="5"/>
      <c r="SR20" s="2"/>
      <c r="SS20" s="2"/>
      <c r="SU20" s="60">
        <v>1000</v>
      </c>
    </row>
    <row r="21" spans="1:544" s="36" customFormat="1" x14ac:dyDescent="0.2">
      <c r="A21"/>
      <c r="B21"/>
      <c r="C21" s="29" t="s">
        <v>47</v>
      </c>
      <c r="D21" s="2"/>
      <c r="E21"/>
      <c r="F21"/>
      <c r="G21" s="65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U21" s="32"/>
      <c r="AX21" s="32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W21" s="32"/>
      <c r="CZ21" s="32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</row>
    <row r="22" spans="1:544" s="36" customFormat="1" x14ac:dyDescent="0.2">
      <c r="A22" s="5"/>
      <c r="B22" s="5"/>
      <c r="C22" s="5"/>
      <c r="D22" s="20"/>
      <c r="E22"/>
      <c r="F22"/>
      <c r="G22" s="65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Q22" s="32"/>
      <c r="AR22" s="32"/>
      <c r="AS22" s="32"/>
      <c r="AT22" s="32"/>
      <c r="AU22" s="32"/>
      <c r="AX22" s="3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S22" s="32"/>
      <c r="CT22" s="32"/>
      <c r="CU22" s="32"/>
      <c r="CV22" s="32"/>
      <c r="CW22" s="32"/>
      <c r="CZ22" s="3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</row>
    <row r="23" spans="1:544" s="36" customFormat="1" ht="17" x14ac:dyDescent="0.2">
      <c r="A23" s="5"/>
      <c r="B23" s="5"/>
      <c r="C23" s="5"/>
      <c r="D23" s="20"/>
      <c r="E23"/>
      <c r="F23"/>
      <c r="G23" s="65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0"/>
      <c r="W23" s="10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Q23" s="32"/>
      <c r="AR23" s="32"/>
      <c r="AS23" s="32"/>
      <c r="AT23" s="32"/>
      <c r="AU23" s="32"/>
      <c r="AX23" s="32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S23" s="32"/>
      <c r="CT23" s="32"/>
      <c r="CU23" s="32"/>
      <c r="CV23" s="32"/>
      <c r="CW23" s="32"/>
      <c r="CZ23" s="32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</row>
    <row r="24" spans="1:544" s="36" customFormat="1" ht="17" x14ac:dyDescent="0.2">
      <c r="A24" s="5"/>
      <c r="B24" s="5"/>
      <c r="C24" s="5"/>
      <c r="D24" s="20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0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Q24" s="32"/>
      <c r="AR24" s="32"/>
      <c r="AS24" s="32"/>
      <c r="AT24" s="32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S24" s="32"/>
      <c r="CT24" s="32"/>
      <c r="CU24" s="32"/>
      <c r="CV24" s="32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ht="17" x14ac:dyDescent="0.2">
      <c r="A25"/>
      <c r="B25"/>
      <c r="C25"/>
      <c r="D25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0"/>
      <c r="W25" s="10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/>
      <c r="B26"/>
      <c r="C26"/>
      <c r="D26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/>
      <c r="B27"/>
      <c r="C27"/>
      <c r="D27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 s="1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 s="1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 s="1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ht="17" x14ac:dyDescent="0.2">
      <c r="V37" s="10"/>
      <c r="W37" s="10"/>
      <c r="X37" s="10"/>
    </row>
    <row r="38" spans="1:544" ht="17" x14ac:dyDescent="0.2">
      <c r="V38" s="10"/>
      <c r="W38" s="10"/>
      <c r="X38" s="10"/>
    </row>
    <row r="39" spans="1:544" ht="17" x14ac:dyDescent="0.2">
      <c r="V39" s="10"/>
      <c r="W39" s="10"/>
      <c r="X39" s="10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</sheetData>
  <sheetProtection sheet="1" formatCells="0" formatColumns="0" formatRows="0"/>
  <autoFilter ref="A1:TV1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0">
      <sortCondition descending="1" ref="H1:H11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0">
    <cfRule type="expression" dxfId="275" priority="23" stopIfTrue="1">
      <formula>IF($AN4&lt;&gt;"",1,0)</formula>
    </cfRule>
  </conditionalFormatting>
  <conditionalFormatting sqref="AZ4:BZ10">
    <cfRule type="expression" dxfId="274" priority="36" stopIfTrue="1">
      <formula>IF($BO4&lt;&gt;"",1,0)</formula>
    </cfRule>
  </conditionalFormatting>
  <conditionalFormatting sqref="CA4:DA10">
    <cfRule type="expression" dxfId="273" priority="35" stopIfTrue="1">
      <formula>IF($CP4&lt;&gt;"",1,0)</formula>
    </cfRule>
  </conditionalFormatting>
  <conditionalFormatting sqref="BW21:BW1048576 BP1:BP1048576 BS1:BS1048576 BW1:BW19">
    <cfRule type="cellIs" dxfId="272" priority="48" operator="between">
      <formula>$BZ$16</formula>
      <formula>1000</formula>
    </cfRule>
    <cfRule type="cellIs" dxfId="271" priority="49" operator="between">
      <formula>$BZ$15</formula>
      <formula>$BZ$16</formula>
    </cfRule>
    <cfRule type="cellIs" dxfId="270" priority="50" operator="between">
      <formula>$BZ$14</formula>
      <formula>$BZ$15</formula>
    </cfRule>
    <cfRule type="cellIs" dxfId="269" priority="51" operator="between">
      <formula>$BZ$13</formula>
      <formula>$BZ$14</formula>
    </cfRule>
  </conditionalFormatting>
  <conditionalFormatting sqref="CX21:CX1048576 CQ1:CQ1048576 CT1:CT1048576 CX1:CX19">
    <cfRule type="cellIs" dxfId="268" priority="44" operator="between">
      <formula>$DA$16</formula>
      <formula>1000</formula>
    </cfRule>
    <cfRule type="cellIs" dxfId="267" priority="45" operator="between">
      <formula>$DA$15</formula>
      <formula>$DA$16</formula>
    </cfRule>
    <cfRule type="cellIs" dxfId="266" priority="46" operator="between">
      <formula>$DA$14</formula>
      <formula>$DA$15</formula>
    </cfRule>
    <cfRule type="cellIs" dxfId="265" priority="47" operator="between">
      <formula>$DA$13</formula>
      <formula>$DA$14</formula>
    </cfRule>
  </conditionalFormatting>
  <conditionalFormatting sqref="EH21:EH1048576 DX1:DX1048576 EA1:EA1048576 EE1:EE1048576 EH1:EH19">
    <cfRule type="cellIs" dxfId="264" priority="55" operator="between">
      <formula>$EK$16</formula>
      <formula>1000</formula>
    </cfRule>
    <cfRule type="cellIs" dxfId="263" priority="56" operator="between">
      <formula>$EK$15</formula>
      <formula>$EK$16</formula>
    </cfRule>
    <cfRule type="cellIs" dxfId="262" priority="57" operator="between">
      <formula>$EK$14</formula>
      <formula>$EK$15</formula>
    </cfRule>
    <cfRule type="cellIs" dxfId="261" priority="58" operator="between">
      <formula>$EK$13</formula>
      <formula>$EK$14</formula>
    </cfRule>
  </conditionalFormatting>
  <conditionalFormatting sqref="FP21:FP1048576 FF1:FF1048576 FI1:FI1048576 FM1:FM1048576 FP1:FP19">
    <cfRule type="cellIs" dxfId="260" priority="31" operator="between">
      <formula>$FS$16</formula>
      <formula>1000</formula>
    </cfRule>
    <cfRule type="cellIs" dxfId="259" priority="32" operator="between">
      <formula>$FS$15</formula>
      <formula>$FS$16</formula>
    </cfRule>
    <cfRule type="cellIs" dxfId="258" priority="33" operator="between">
      <formula>$FS$14</formula>
      <formula>$FS$15</formula>
    </cfRule>
    <cfRule type="cellIs" dxfId="257" priority="34" operator="between">
      <formula>$FS$13</formula>
      <formula>$FS$14</formula>
    </cfRule>
  </conditionalFormatting>
  <conditionalFormatting sqref="IF21:IF1048576 HV1:HV1048576 HY1:HY1048576 IC1:IC1048576 IF1:IF19">
    <cfRule type="cellIs" dxfId="256" priority="27" operator="between">
      <formula>$II$16</formula>
      <formula>1000</formula>
    </cfRule>
    <cfRule type="cellIs" dxfId="255" priority="28" operator="between">
      <formula>$II$15</formula>
      <formula>$II$16</formula>
    </cfRule>
    <cfRule type="cellIs" dxfId="254" priority="29" operator="between">
      <formula>$II$14</formula>
      <formula>$II$15</formula>
    </cfRule>
    <cfRule type="cellIs" dxfId="253" priority="30" operator="between">
      <formula>$II$13</formula>
      <formula>$II$14</formula>
    </cfRule>
  </conditionalFormatting>
  <conditionalFormatting sqref="AW20 AO1:AO1048576 AR1:AR1048576 AV1:AV1048576">
    <cfRule type="cellIs" dxfId="252" priority="24" operator="between">
      <formula>$AY$16</formula>
      <formula>1000</formula>
    </cfRule>
    <cfRule type="cellIs" dxfId="251" priority="25" operator="between">
      <formula>$AY$15</formula>
      <formula>$AY$16</formula>
    </cfRule>
    <cfRule type="cellIs" dxfId="250" priority="26" operator="between">
      <formula>$AY$14</formula>
      <formula>$AY$15</formula>
    </cfRule>
    <cfRule type="cellIs" dxfId="249" priority="43" operator="between">
      <formula>$AY$13</formula>
      <formula>$AY$14</formula>
    </cfRule>
  </conditionalFormatting>
  <conditionalFormatting sqref="BW20">
    <cfRule type="cellIs" dxfId="248" priority="19" operator="between">
      <formula>$AY$16</formula>
      <formula>1000</formula>
    </cfRule>
    <cfRule type="cellIs" dxfId="247" priority="20" operator="between">
      <formula>$AY$15</formula>
      <formula>$AY$16</formula>
    </cfRule>
    <cfRule type="cellIs" dxfId="246" priority="21" operator="between">
      <formula>$AY$14</formula>
      <formula>$AY$15</formula>
    </cfRule>
    <cfRule type="cellIs" dxfId="245" priority="22" operator="between">
      <formula>$AY$13</formula>
      <formula>$AY$14</formula>
    </cfRule>
  </conditionalFormatting>
  <conditionalFormatting sqref="CX20">
    <cfRule type="cellIs" dxfId="244" priority="15" operator="between">
      <formula>$AY$16</formula>
      <formula>1000</formula>
    </cfRule>
    <cfRule type="cellIs" dxfId="243" priority="16" operator="between">
      <formula>$AY$15</formula>
      <formula>$AY$16</formula>
    </cfRule>
    <cfRule type="cellIs" dxfId="242" priority="17" operator="between">
      <formula>$AY$14</formula>
      <formula>$AY$15</formula>
    </cfRule>
    <cfRule type="cellIs" dxfId="241" priority="18" operator="between">
      <formula>$AY$13</formula>
      <formula>$AY$14</formula>
    </cfRule>
  </conditionalFormatting>
  <conditionalFormatting sqref="EH20">
    <cfRule type="cellIs" dxfId="240" priority="11" operator="between">
      <formula>$AY$16</formula>
      <formula>1000</formula>
    </cfRule>
    <cfRule type="cellIs" dxfId="239" priority="12" operator="between">
      <formula>$AY$15</formula>
      <formula>$AY$16</formula>
    </cfRule>
    <cfRule type="cellIs" dxfId="238" priority="13" operator="between">
      <formula>$AY$14</formula>
      <formula>$AY$15</formula>
    </cfRule>
    <cfRule type="cellIs" dxfId="237" priority="14" operator="between">
      <formula>$AY$13</formula>
      <formula>$AY$14</formula>
    </cfRule>
  </conditionalFormatting>
  <conditionalFormatting sqref="FP20">
    <cfRule type="cellIs" dxfId="236" priority="7" operator="between">
      <formula>$AY$16</formula>
      <formula>1000</formula>
    </cfRule>
    <cfRule type="cellIs" dxfId="235" priority="8" operator="between">
      <formula>$AY$15</formula>
      <formula>$AY$16</formula>
    </cfRule>
    <cfRule type="cellIs" dxfId="234" priority="9" operator="between">
      <formula>$AY$14</formula>
      <formula>$AY$15</formula>
    </cfRule>
    <cfRule type="cellIs" dxfId="233" priority="10" operator="between">
      <formula>$AY$13</formula>
      <formula>$AY$14</formula>
    </cfRule>
  </conditionalFormatting>
  <conditionalFormatting sqref="IF20">
    <cfRule type="cellIs" dxfId="232" priority="3" operator="between">
      <formula>$AY$16</formula>
      <formula>1000</formula>
    </cfRule>
    <cfRule type="cellIs" dxfId="231" priority="4" operator="between">
      <formula>$AY$15</formula>
      <formula>$AY$16</formula>
    </cfRule>
    <cfRule type="cellIs" dxfId="230" priority="5" operator="between">
      <formula>$AY$14</formula>
      <formula>$AY$15</formula>
    </cfRule>
    <cfRule type="cellIs" dxfId="229" priority="6" operator="between">
      <formula>$AY$13</formula>
      <formula>$AY$14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65941" operator="between">
      <formula>AY$20</formula>
      <formula>1000</formula>
    </cfRule>
    <cfRule type="cellIs" dxfId="223" priority="265942" operator="between">
      <formula>AY$19</formula>
      <formula>AY$20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65953" operator="between">
      <formula>EK$20</formula>
      <formula>1000</formula>
    </cfRule>
    <cfRule type="cellIs" dxfId="221" priority="265954" operator="between">
      <formula>EK$19</formula>
      <formula>EK$20</formula>
    </cfRule>
  </conditionalFormatting>
  <conditionalFormatting sqref="AQ1:AQ1048576 AT1:AT1048576 AX1:AX1048576">
    <cfRule type="cellIs" dxfId="220" priority="266025" operator="between">
      <formula>$AY$20</formula>
      <formula>1000</formula>
    </cfRule>
    <cfRule type="cellIs" dxfId="219" priority="266026" operator="between">
      <formula>$AY$19</formula>
      <formula>$AY$20</formula>
    </cfRule>
    <cfRule type="cellIs" dxfId="218" priority="266027" operator="between">
      <formula>$AY$18</formula>
      <formula>$AY$19</formula>
    </cfRule>
    <cfRule type="cellIs" dxfId="217" priority="266028" operator="between">
      <formula>$AY$17</formula>
      <formula>$AY$18</formula>
    </cfRule>
  </conditionalFormatting>
  <conditionalFormatting sqref="BR1:BR1048576 BU1:BU1048576 BY1:BY1048576">
    <cfRule type="cellIs" dxfId="216" priority="266061" operator="between">
      <formula>$BZ$20</formula>
      <formula>1000</formula>
    </cfRule>
    <cfRule type="cellIs" dxfId="215" priority="266062" operator="between">
      <formula>$BZ$19</formula>
      <formula>$BZ$20</formula>
    </cfRule>
    <cfRule type="cellIs" dxfId="214" priority="266063" operator="between">
      <formula>$BZ$18</formula>
      <formula>$BZ$19</formula>
    </cfRule>
    <cfRule type="cellIs" dxfId="213" priority="266064" operator="between">
      <formula>$BZ$17</formula>
      <formula>$BZ$18</formula>
    </cfRule>
  </conditionalFormatting>
  <conditionalFormatting sqref="CS1:CS1048576 CV1:CV1048576 CZ1:CZ1048576">
    <cfRule type="cellIs" dxfId="212" priority="266097" operator="between">
      <formula>$DA$20</formula>
      <formula>1000</formula>
    </cfRule>
    <cfRule type="cellIs" dxfId="211" priority="266098" operator="between">
      <formula>$DA$19</formula>
      <formula>$DA$20</formula>
    </cfRule>
    <cfRule type="cellIs" dxfId="210" priority="266099" operator="between">
      <formula>$DA$18</formula>
      <formula>$DA$19</formula>
    </cfRule>
    <cfRule type="cellIs" dxfId="209" priority="266100" operator="between">
      <formula>$DA$17</formula>
      <formula>$DA$18</formula>
    </cfRule>
  </conditionalFormatting>
  <conditionalFormatting sqref="NB1:NB1048576 NE1:NE1048576 NI1:NI1048576 NL1:NL1048576">
    <cfRule type="cellIs" dxfId="208" priority="266133" operator="between">
      <formula>$NO$13</formula>
      <formula>$NO$14</formula>
    </cfRule>
  </conditionalFormatting>
  <conditionalFormatting sqref="DZ1:DZ1048576 EC1:EC1048576 EG1:EG1048576 EJ1:EJ1048576">
    <cfRule type="cellIs" dxfId="207" priority="266145" operator="between">
      <formula>$EK$20</formula>
      <formula>1000</formula>
    </cfRule>
    <cfRule type="cellIs" dxfId="206" priority="266146" operator="between">
      <formula>$EK$19</formula>
      <formula>$EK$20</formula>
    </cfRule>
    <cfRule type="cellIs" dxfId="205" priority="266147" operator="between">
      <formula>$EK$18</formula>
      <formula>$EK$19</formula>
    </cfRule>
    <cfRule type="cellIs" dxfId="204" priority="266148" operator="between">
      <formula>$EK$17</formula>
      <formula>$EK$18</formula>
    </cfRule>
  </conditionalFormatting>
  <conditionalFormatting sqref="FH1:FH1048576 FK1:FK1048576 FO1:FO1048576 FR1:FR1048576">
    <cfRule type="cellIs" dxfId="203" priority="266193" operator="between">
      <formula>$FS$20</formula>
      <formula>1000</formula>
    </cfRule>
    <cfRule type="cellIs" dxfId="202" priority="266194" operator="between">
      <formula>$FS$19</formula>
      <formula>$FS$20</formula>
    </cfRule>
    <cfRule type="cellIs" dxfId="201" priority="266195" operator="between">
      <formula>$FS$18</formula>
      <formula>$FS$19</formula>
    </cfRule>
    <cfRule type="cellIs" dxfId="200" priority="266196" operator="between">
      <formula>$FS$17</formula>
      <formula>$FS$18</formula>
    </cfRule>
  </conditionalFormatting>
  <conditionalFormatting sqref="GN1:GN1048576 GQ1:GQ1048576 GU1:GU1048576 GX1:GX1048576">
    <cfRule type="cellIs" dxfId="199" priority="266241" operator="between">
      <formula>$HA$16</formula>
      <formula>1000</formula>
    </cfRule>
    <cfRule type="cellIs" dxfId="198" priority="266242" operator="between">
      <formula>$HA$15</formula>
      <formula>$HA$16</formula>
    </cfRule>
    <cfRule type="cellIs" dxfId="197" priority="266243" operator="between">
      <formula>$HA$14</formula>
      <formula>$HA$15</formula>
    </cfRule>
    <cfRule type="cellIs" dxfId="196" priority="266244" operator="between">
      <formula>$HA$13</formula>
      <formula>$HA$14</formula>
    </cfRule>
  </conditionalFormatting>
  <conditionalFormatting sqref="GP1:GP1048576 GS1:GS1048576 GW1:GW1048576 GZ1:GZ1048576">
    <cfRule type="cellIs" dxfId="195" priority="266289" operator="between">
      <formula>$HA$20</formula>
      <formula>1000</formula>
    </cfRule>
    <cfRule type="cellIs" dxfId="194" priority="266290" operator="between">
      <formula>$HA$19</formula>
      <formula>$HA$20</formula>
    </cfRule>
    <cfRule type="cellIs" dxfId="193" priority="266291" operator="between">
      <formula>$HA$18</formula>
      <formula>$HA$19</formula>
    </cfRule>
    <cfRule type="cellIs" dxfId="192" priority="266292" operator="between">
      <formula>$HA$17</formula>
      <formula>$HA$18</formula>
    </cfRule>
  </conditionalFormatting>
  <conditionalFormatting sqref="HX1:HX1048576 IA1:IA1048576 IE1:IE1048576 IH1:IH1048576">
    <cfRule type="cellIs" dxfId="191" priority="266337" operator="between">
      <formula>$II$20</formula>
      <formula>1000</formula>
    </cfRule>
    <cfRule type="cellIs" dxfId="190" priority="266338" operator="between">
      <formula>$II$19</formula>
      <formula>$II$20</formula>
    </cfRule>
    <cfRule type="cellIs" dxfId="189" priority="266339" operator="between">
      <formula>$II$18</formula>
      <formula>$II$19</formula>
    </cfRule>
    <cfRule type="cellIs" dxfId="188" priority="266340" operator="between">
      <formula>$II$17</formula>
      <formula>$II$18</formula>
    </cfRule>
  </conditionalFormatting>
  <conditionalFormatting sqref="JD1:JD1048576 JG1:JG1048576 JK1:JK1048576 JN1:JN1048576">
    <cfRule type="cellIs" dxfId="187" priority="266385" operator="between">
      <formula>$JQ$16</formula>
      <formula>1000</formula>
    </cfRule>
    <cfRule type="cellIs" dxfId="186" priority="266386" operator="between">
      <formula>$JQ$15</formula>
      <formula>$JQ$16</formula>
    </cfRule>
    <cfRule type="cellIs" dxfId="185" priority="266387" operator="between">
      <formula>$JQ$14</formula>
      <formula>$JQ$15</formula>
    </cfRule>
    <cfRule type="cellIs" dxfId="184" priority="266388" operator="between">
      <formula>$JQ$13</formula>
      <formula>$JQ$14</formula>
    </cfRule>
  </conditionalFormatting>
  <conditionalFormatting sqref="JF1:JF1048576 JI1:JI1048576 JM1:JM1048576 JP1:JP1048576">
    <cfRule type="cellIs" dxfId="183" priority="266433" operator="between">
      <formula>$JQ$20</formula>
      <formula>1000</formula>
    </cfRule>
    <cfRule type="cellIs" dxfId="182" priority="266434" operator="between">
      <formula>$JQ$19</formula>
      <formula>$JQ$20</formula>
    </cfRule>
    <cfRule type="cellIs" dxfId="181" priority="266435" operator="between">
      <formula>$JQ$18</formula>
      <formula>$JQ$19</formula>
    </cfRule>
    <cfRule type="cellIs" dxfId="180" priority="266436" operator="between">
      <formula>$JQ$17</formula>
      <formula>$JQ$18</formula>
    </cfRule>
  </conditionalFormatting>
  <conditionalFormatting sqref="KL1:KL1048576 KO1:KO1048576 KS1:KS1048576 KV1:KV1048576">
    <cfRule type="cellIs" dxfId="179" priority="266481" operator="between">
      <formula>$KY$16</formula>
      <formula>1000</formula>
    </cfRule>
    <cfRule type="cellIs" dxfId="178" priority="266482" operator="between">
      <formula>$KY$15</formula>
      <formula>$KY$16</formula>
    </cfRule>
    <cfRule type="cellIs" dxfId="177" priority="266483" operator="between">
      <formula>$KY$14</formula>
      <formula>$KY$15</formula>
    </cfRule>
    <cfRule type="cellIs" dxfId="176" priority="266484" operator="between">
      <formula>$KY$13</formula>
      <formula>$KY$14</formula>
    </cfRule>
  </conditionalFormatting>
  <conditionalFormatting sqref="KN1:KN1048576 KQ1:KQ1048576 KU1:KU1048576 KX1:KX1048576">
    <cfRule type="cellIs" dxfId="175" priority="266529" operator="between">
      <formula>$KY$20</formula>
      <formula>1000</formula>
    </cfRule>
    <cfRule type="cellIs" dxfId="174" priority="266530" operator="between">
      <formula>$KY$19</formula>
      <formula>$KY$20</formula>
    </cfRule>
    <cfRule type="cellIs" dxfId="173" priority="266531" operator="between">
      <formula>$KY$18</formula>
      <formula>$KY$19</formula>
    </cfRule>
    <cfRule type="cellIs" dxfId="172" priority="266532" operator="between">
      <formula>$KY$17</formula>
      <formula>$KY$18</formula>
    </cfRule>
  </conditionalFormatting>
  <conditionalFormatting sqref="LT1:LT1048576 LW1:LW1048576 MA1:MA1048576 MD1:MD1048576">
    <cfRule type="cellIs" dxfId="171" priority="266577" operator="between">
      <formula>$MG$16</formula>
      <formula>1000</formula>
    </cfRule>
    <cfRule type="cellIs" dxfId="170" priority="266578" operator="between">
      <formula>$MG$15</formula>
      <formula>$MG$16</formula>
    </cfRule>
    <cfRule type="cellIs" dxfId="169" priority="266579" operator="between">
      <formula>$MG$14</formula>
      <formula>$MG$15</formula>
    </cfRule>
    <cfRule type="cellIs" dxfId="168" priority="266580" operator="between">
      <formula>$MG$13</formula>
      <formula>$MG$14</formula>
    </cfRule>
  </conditionalFormatting>
  <conditionalFormatting sqref="LV1:LV1048576 LY1:LY1048576 MC1:MC1048576 MF1:MF1048576">
    <cfRule type="cellIs" dxfId="167" priority="266625" operator="between">
      <formula>$MG$20</formula>
      <formula>1000</formula>
    </cfRule>
    <cfRule type="cellIs" dxfId="166" priority="266626" operator="between">
      <formula>$MG$19</formula>
      <formula>$MG$20</formula>
    </cfRule>
    <cfRule type="cellIs" dxfId="165" priority="266627" operator="between">
      <formula>$MG$18</formula>
      <formula>$MG$19</formula>
    </cfRule>
    <cfRule type="cellIs" dxfId="164" priority="266628" operator="between">
      <formula>$MG$17</formula>
      <formula>$MG$18</formula>
    </cfRule>
  </conditionalFormatting>
  <conditionalFormatting sqref="NB1:NB1048576 NE1:NE1048576 NI1:NI1048576">
    <cfRule type="cellIs" dxfId="163" priority="266673" operator="between">
      <formula>$NO$16</formula>
      <formula>1000</formula>
    </cfRule>
    <cfRule type="cellIs" dxfId="162" priority="266674" operator="between">
      <formula>$NO$15</formula>
      <formula>$NO$16</formula>
    </cfRule>
    <cfRule type="cellIs" dxfId="161" priority="266675" operator="between">
      <formula>$NO$14</formula>
      <formula>$NO$15</formula>
    </cfRule>
  </conditionalFormatting>
  <conditionalFormatting sqref="ND1:ND1048576 NG1:NG1048576 NK1:NK1048576 NN1:NN1048576">
    <cfRule type="cellIs" dxfId="160" priority="266700" operator="between">
      <formula>$NO$20</formula>
      <formula>1000</formula>
    </cfRule>
    <cfRule type="cellIs" dxfId="159" priority="266701" operator="between">
      <formula>$NO$19</formula>
      <formula>$NO$20</formula>
    </cfRule>
    <cfRule type="cellIs" dxfId="158" priority="266702" operator="between">
      <formula>$NO$18</formula>
      <formula>$NO$19</formula>
    </cfRule>
    <cfRule type="cellIs" dxfId="157" priority="266703" operator="between">
      <formula>$NO$17</formula>
      <formula>$NO$18</formula>
    </cfRule>
  </conditionalFormatting>
  <conditionalFormatting sqref="OJ1:OJ1048576 OM1:OM1048576 OQ1:OQ1048576 OT1:OT1048576">
    <cfRule type="cellIs" dxfId="156" priority="266748" operator="between">
      <formula>$OW$16</formula>
      <formula>1000</formula>
    </cfRule>
    <cfRule type="cellIs" dxfId="155" priority="266749" operator="between">
      <formula>$OW$15</formula>
      <formula>$OW$16</formula>
    </cfRule>
    <cfRule type="cellIs" dxfId="154" priority="266750" operator="between">
      <formula>$OW$14</formula>
      <formula>$OW$15</formula>
    </cfRule>
    <cfRule type="cellIs" dxfId="153" priority="266751" operator="between">
      <formula>$OW$13</formula>
      <formula>$OW$14</formula>
    </cfRule>
  </conditionalFormatting>
  <conditionalFormatting sqref="OL1:OL1048576 OO1:OO1048576 OS1:OS1048576 OV1:OV1048576">
    <cfRule type="cellIs" dxfId="152" priority="266796" operator="between">
      <formula>$OW$20</formula>
      <formula>1000</formula>
    </cfRule>
    <cfRule type="cellIs" dxfId="151" priority="266797" operator="between">
      <formula>$OW$19</formula>
      <formula>$OW$20</formula>
    </cfRule>
    <cfRule type="cellIs" dxfId="150" priority="266798" operator="between">
      <formula>$OW$18</formula>
      <formula>$OW$19</formula>
    </cfRule>
    <cfRule type="cellIs" dxfId="149" priority="266799" operator="between">
      <formula>$OW$17</formula>
      <formula>$OW$18</formula>
    </cfRule>
  </conditionalFormatting>
  <conditionalFormatting sqref="PR1:PR1048576 PU1:PU1048576 PY1:PY1048576 QB1:QB1048576">
    <cfRule type="cellIs" dxfId="148" priority="266844" operator="between">
      <formula>$QE$16</formula>
      <formula>1000</formula>
    </cfRule>
    <cfRule type="cellIs" dxfId="147" priority="266845" operator="between">
      <formula>$QE$15</formula>
      <formula>$QE$16</formula>
    </cfRule>
    <cfRule type="cellIs" dxfId="146" priority="266846" operator="between">
      <formula>$QE$14</formula>
      <formula>$QE$15</formula>
    </cfRule>
    <cfRule type="cellIs" dxfId="145" priority="266847" operator="between">
      <formula>$QE$13</formula>
      <formula>$QE$14</formula>
    </cfRule>
  </conditionalFormatting>
  <conditionalFormatting sqref="PT1:PT1048576 PW1:PW1048576 QA1:QA1048576 QD1:QD1048576">
    <cfRule type="cellIs" dxfId="144" priority="266892" operator="between">
      <formula>$QE$20</formula>
      <formula>1000</formula>
    </cfRule>
    <cfRule type="cellIs" dxfId="143" priority="266893" operator="between">
      <formula>$QE$19</formula>
      <formula>$QE$20</formula>
    </cfRule>
    <cfRule type="cellIs" dxfId="142" priority="266894" operator="between">
      <formula>$QE$18</formula>
      <formula>$QE$19</formula>
    </cfRule>
    <cfRule type="cellIs" dxfId="141" priority="266895" operator="between">
      <formula>$QE$17</formula>
      <formula>$QE$18</formula>
    </cfRule>
  </conditionalFormatting>
  <conditionalFormatting sqref="QZ1:QZ1048576 RC1:RC1048576 RG1:RG1048576 RJ1:RJ1048576">
    <cfRule type="cellIs" dxfId="140" priority="266940" operator="between">
      <formula>$RM$16</formula>
      <formula>1000</formula>
    </cfRule>
    <cfRule type="cellIs" dxfId="139" priority="266941" operator="between">
      <formula>$RM$15</formula>
      <formula>$RM$16</formula>
    </cfRule>
    <cfRule type="cellIs" dxfId="138" priority="266942" operator="between">
      <formula>$RM$14</formula>
      <formula>$RM$15</formula>
    </cfRule>
    <cfRule type="cellIs" dxfId="137" priority="266943" operator="between">
      <formula>$RM$13</formula>
      <formula>$RM$14</formula>
    </cfRule>
  </conditionalFormatting>
  <conditionalFormatting sqref="RB1:RB1048576 RE1:RE1048576 RI1:RI1048576 RL1:RL1048576">
    <cfRule type="cellIs" dxfId="136" priority="266988" operator="between">
      <formula>$RM$20</formula>
      <formula>1000</formula>
    </cfRule>
    <cfRule type="cellIs" dxfId="135" priority="266989" operator="between">
      <formula>$RM$19</formula>
      <formula>$RM$20</formula>
    </cfRule>
    <cfRule type="cellIs" dxfId="134" priority="266990" operator="between">
      <formula>$RM$18</formula>
      <formula>$RM$19</formula>
    </cfRule>
    <cfRule type="cellIs" dxfId="133" priority="266991" operator="between">
      <formula>$RM$17</formula>
      <formula>$RM$18</formula>
    </cfRule>
  </conditionalFormatting>
  <conditionalFormatting sqref="SH1:SH1048576 SK1:SK1048576 SO1:SO1048576 SR1:SR1048576">
    <cfRule type="cellIs" dxfId="132" priority="267036" operator="between">
      <formula>$SU$16</formula>
      <formula>1000</formula>
    </cfRule>
    <cfRule type="cellIs" dxfId="131" priority="267037" operator="between">
      <formula>$SU$15</formula>
      <formula>$SU$16</formula>
    </cfRule>
    <cfRule type="cellIs" dxfId="130" priority="267038" operator="between">
      <formula>$SU$14</formula>
      <formula>$SU$15</formula>
    </cfRule>
    <cfRule type="cellIs" dxfId="129" priority="267039" operator="between">
      <formula>$SU$13</formula>
      <formula>$SU$14</formula>
    </cfRule>
  </conditionalFormatting>
  <conditionalFormatting sqref="SJ1:SJ1048576 SM1:SM1048576 SQ1:SQ1048576 ST1:ST1048576">
    <cfRule type="cellIs" dxfId="128" priority="267084" operator="between">
      <formula>$SU$20</formula>
      <formula>1000</formula>
    </cfRule>
    <cfRule type="cellIs" dxfId="127" priority="267085" operator="between">
      <formula>$SU$19</formula>
      <formula>$SU$20</formula>
    </cfRule>
    <cfRule type="cellIs" dxfId="126" priority="267086" operator="between">
      <formula>$SU$18</formula>
      <formula>$SU$19</formula>
    </cfRule>
    <cfRule type="cellIs" dxfId="125" priority="267087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184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193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113</v>
      </c>
      <c r="D4" s="4" t="s">
        <v>3</v>
      </c>
      <c r="E4" s="4">
        <v>2006</v>
      </c>
      <c r="F4" s="9">
        <f>SUM(L4:R4)+SUM(L4:O4)*0.0000001+SUM(L4)*0.0000000000001</f>
        <v>158.70001039000533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>IF(L4=0,"",IF(L4=CW4,$CA$1,IF(L4=BT4,$AX$1,IF(L4=AQ4,$U$1,""))))</f>
        <v>2025 Elite Canada</v>
      </c>
      <c r="N4" s="8">
        <f>IF(COUNT(AQ4,BT4,CW4)&gt;1,LARGE((AQ4,BT4,CW4),2),0)</f>
        <v>50.499999999999993</v>
      </c>
      <c r="O4" s="8" t="str">
        <f>IF(N4=0,"",IF(AND(N4=L4,N4=AQ4,N4=BT4),$U$1,IF(AND(N4=L4,N4=AQ4,N4=CW4),$U$1,IF(AND(N4=L4,N4=BT4,N4=CW4),$AX$1,IF(N4=CW4,$CA$1,IF(N4=BT4,$AX$1,IF(N4=AQ4,$U$1,"")))))))</f>
        <v>2025 Nationals</v>
      </c>
      <c r="P4" s="8">
        <f>IF(MAX(AV4,BY4,DB4)&gt;0,MAX(AV4,BY4,DB4),0)</f>
        <v>54.8</v>
      </c>
      <c r="Q4" s="8" t="str">
        <f>IF(P4=0,"",IF(P4=DB4,$CA$1,IF(P4=BY4,$AX$1,IF(P4=AV4,$U$1,""))))</f>
        <v>2025 Nationals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/>
      <c r="AD4" s="19"/>
      <c r="AE4" s="19"/>
      <c r="AF4" s="19"/>
      <c r="AG4" s="19">
        <v>18.8</v>
      </c>
      <c r="AH4" s="19">
        <v>8.5</v>
      </c>
      <c r="AI4" s="19">
        <v>0.2</v>
      </c>
      <c r="AJ4" s="19">
        <v>0</v>
      </c>
      <c r="AK4" s="19">
        <v>18.7</v>
      </c>
      <c r="AL4" s="19">
        <v>8.8000000000000007</v>
      </c>
      <c r="AM4" s="19">
        <v>0</v>
      </c>
      <c r="AN4" s="19">
        <v>0</v>
      </c>
      <c r="AO4" s="27"/>
      <c r="AP4" s="40">
        <f>IF(SUM(V4,Z4)&gt;0,SUM(V4,Z4),"")</f>
        <v>16.7</v>
      </c>
      <c r="AQ4" s="40">
        <f>IF(SUM(U4:V4,X4:Z4,AB4)-W4-AA4&gt;0,SUM(U4:V4,X4:Z4,AB4)-W4-AA4,"")</f>
        <v>53.399999999999991</v>
      </c>
      <c r="AR4" s="40" t="str">
        <f>IF(SUM(AC4:AD4,AF4)-AE4&gt;0,SUM(AC4:AD4,AF4)-AE4,"")</f>
        <v/>
      </c>
      <c r="AS4" s="40">
        <f>IF(SUM(V4,Z4,AD4)&gt;0,SUM(V4,Z4,AD4),"")</f>
        <v>16.7</v>
      </c>
      <c r="AT4" s="40">
        <f>IF(SUM(AQ4,AR4)&gt;0,SUM(AQ4,AR4),"")</f>
        <v>53.399999999999991</v>
      </c>
      <c r="AU4" s="40">
        <f>IF(SUM(AH4,AL4)&gt;0,SUM(AH4,AL4),"")</f>
        <v>17.3</v>
      </c>
      <c r="AV4" s="40">
        <f>IF(SUM(AG4:AH4,AJ4:AL4,AN4)-SUM(AI4,AM4)&gt;0,SUM(AG4:AH4,AJ4:AL4,AN4)-SUM(AI4,AM4),"")</f>
        <v>54.599999999999994</v>
      </c>
      <c r="AW4" s="40">
        <f>IF(SUM(AQ4,AR4,AV4)&gt;0,SUM(AQ4,AR4,AV4),"")</f>
        <v>107.99999999999999</v>
      </c>
      <c r="AX4" s="18">
        <v>18.399999999999999</v>
      </c>
      <c r="AY4" s="18">
        <v>7.3</v>
      </c>
      <c r="AZ4" s="18">
        <v>0</v>
      </c>
      <c r="BA4" s="18">
        <v>0</v>
      </c>
      <c r="BB4" s="18">
        <v>17.899999999999999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18.600000000000001</v>
      </c>
      <c r="BK4" s="18">
        <v>8.8000000000000007</v>
      </c>
      <c r="BL4" s="18">
        <v>0</v>
      </c>
      <c r="BM4" s="18">
        <v>0</v>
      </c>
      <c r="BN4" s="18">
        <v>18.100000000000001</v>
      </c>
      <c r="BO4" s="18">
        <v>9.3000000000000007</v>
      </c>
      <c r="BP4" s="18">
        <v>0</v>
      </c>
      <c r="BQ4" s="18">
        <v>0</v>
      </c>
      <c r="BR4" s="28"/>
      <c r="BS4" s="11">
        <f>IF(SUM(AY4,BC4)&gt;0,SUM(AY4,BC4),"")</f>
        <v>14.2</v>
      </c>
      <c r="BT4" s="11">
        <f>IF(SUM(AX4:AY4,BA4:BC4,BE4)-AZ4-BD4&gt;0,SUM(AX4:AY4,BA4:BC4,BE4)-AZ4-BD4,"")</f>
        <v>50.499999999999993</v>
      </c>
      <c r="BU4" s="11" t="str">
        <f>IF(SUM(BF4:BG4,BI4)-BH4&gt;0,SUM(BF4:BG4,BI4)-BH4,"")</f>
        <v/>
      </c>
      <c r="BV4" s="11">
        <f>IF(SUM(AY4,BC4,BG4)&gt;0,SUM(AY4,BC4,BG4),"")</f>
        <v>14.2</v>
      </c>
      <c r="BW4" s="11">
        <f>IF(SUM(BT4,BU4)&gt;0,SUM(BT4,BU4),"")</f>
        <v>50.499999999999993</v>
      </c>
      <c r="BX4" s="11">
        <f>IF(SUM(BK4,BO4)&gt;0,SUM(BK4,BO4),"")</f>
        <v>18.100000000000001</v>
      </c>
      <c r="BY4" s="11">
        <f>IF(SUM(BJ4:BK4,BM4:BO4,BQ4)-SUM(BL4,BP4)&gt;0,SUM(BJ4:BK4,BM4:BO4,BQ4)-SUM(BL4,BP4),"")</f>
        <v>54.8</v>
      </c>
      <c r="BZ4" s="11">
        <f>IF(SUM(BT4,BU4,BY4)&gt;0,SUM(BT4,BU4,BY4),"")</f>
        <v>105.29999999999998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7"/>
      <c r="CV4" s="40" t="str">
        <f>IF(SUM(CB4,CF4)&gt;0,SUM(CB4,CF4),"")</f>
        <v/>
      </c>
      <c r="CW4" s="40" t="str">
        <f>IF(SUM(CA4:CB4,CD4:CF4,CH4)-CC4-CG4&gt;0,SUM(CA4:CB4,CD4:CF4,CH4)-CC4-CG4,"")</f>
        <v/>
      </c>
      <c r="CX4" s="40" t="str">
        <f>IF(SUM(CI4:CJ4,CL4)-CK4&gt;0,SUM(CI4:CJ4,CL4)-CK4,"")</f>
        <v/>
      </c>
      <c r="CY4" s="40" t="str">
        <f>IF(SUM(CB4,CF4,CJ4)&gt;0,SUM(CB4,CF4,CJ4),"")</f>
        <v/>
      </c>
      <c r="CZ4" s="40" t="str">
        <f>IF(SUM(CW4,CX4)&gt;0,SUM(CW4,CX4),"")</f>
        <v/>
      </c>
      <c r="DA4" s="40" t="str">
        <f>IF(SUM(CN4,CR4)&gt;0,SUM(CN4,CR4),"")</f>
        <v/>
      </c>
      <c r="DB4" s="40" t="str">
        <f>IF(SUM(CM4:CN4,CP4:CR4,CT4)-SUM(CO4,CS4)&gt;0,SUM(CM4:CN4,CP4:CR4,CT4)-SUM(CO4,CS4),"")</f>
        <v/>
      </c>
      <c r="DC4" s="40" t="str">
        <f>IF(SUM(CW4,CX4,DB4)&gt;0,SUM(CW4,CX4,DB4),"")</f>
        <v/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9.1999999999999993</v>
      </c>
      <c r="QE4" s="22">
        <f>IF($CU4="P",CB4,(CB4+AY4)/2)</f>
        <v>3.65</v>
      </c>
      <c r="QF4" s="22">
        <f>IF($CU4="P",CC4,(CC4+AZ4)/2)</f>
        <v>0</v>
      </c>
      <c r="QG4" s="22">
        <f>IF($CU4="P",CD4,(CD4+BA4)/2)</f>
        <v>0</v>
      </c>
      <c r="QH4" s="22">
        <f>IF($CU4="P",CE4,(CE4+BB4)/2)</f>
        <v>8.9499999999999993</v>
      </c>
      <c r="QI4" s="22">
        <f>IF($CU4="P",CF4,(CF4+BC4)/2)</f>
        <v>3.45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9.3000000000000007</v>
      </c>
      <c r="QQ4" s="22">
        <f>IF($CU4="P",CN4,(CN4+BK4)/2)</f>
        <v>4.4000000000000004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9.0500000000000007</v>
      </c>
      <c r="QU4" s="22">
        <f>IF($CU4="P",CR4,(CR4+BO4)/2)</f>
        <v>4.6500000000000004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7.1</v>
      </c>
      <c r="QZ4" s="40">
        <f>IF(SUM(QD4:QE4,QG4:QI4,QK4)-QF4-QJ4&gt;0,SUM(QD4:QE4,QG4:QI4,QK4)-QF4-QJ4,"")</f>
        <v>25.249999999999996</v>
      </c>
      <c r="RA4" s="40" t="str">
        <f>IF(SUM(QL4:QM4,QO4)-QN4&gt;0,SUM(QL4:QM4,QO4)-QN4,"")</f>
        <v/>
      </c>
      <c r="RB4" s="40">
        <f>IF(SUM(QE4,QI4,QM4)&gt;0,SUM(QE4,QI4,QM4),"")</f>
        <v>7.1</v>
      </c>
      <c r="RC4" s="40">
        <f>IF(SUM(QZ4,RA4)&gt;0,SUM(QZ4,RA4),"")</f>
        <v>25.249999999999996</v>
      </c>
      <c r="RD4" s="40">
        <f>IF(SUM(QQ4,QU4)&gt;0,SUM(QQ4,QU4),"")</f>
        <v>9.0500000000000007</v>
      </c>
      <c r="RE4" s="40">
        <f>IF(SUM(QP4:QQ4,QS4:QU4,QW4)-SUM(QR4,QV4)&gt;0,SUM(QP4:QQ4,QS4:QU4,QW4)-SUM(QR4,QV4),"")</f>
        <v>27.4</v>
      </c>
      <c r="RF4" s="40">
        <f>IF(SUM(QZ4,RA4,RE4)&gt;0,SUM(QZ4,RA4,RE4),"")</f>
        <v>52.649999999999991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115</v>
      </c>
      <c r="D5" s="4" t="s">
        <v>6</v>
      </c>
      <c r="E5" s="4">
        <v>2006</v>
      </c>
      <c r="F5" s="9">
        <f>SUM(L5:R5)+SUM(L5:O5)*0.0000001+SUM(L5)*0.0000000000001</f>
        <v>157.60001022000515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51.6</v>
      </c>
      <c r="M5" s="8" t="str">
        <f>IF(L5=0,"",IF(L5=CW5,$CA$1,IF(L5=BT5,$AX$1,IF(L5=AQ5,$U$1,""))))</f>
        <v>2025 Nationals</v>
      </c>
      <c r="N5" s="8">
        <f>IF(COUNT(AQ5,BT5,CW5)&gt;1,LARGE((AQ5,BT5,CW5),2),0)</f>
        <v>50.6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53.5</v>
      </c>
      <c r="Q5" s="8" t="str">
        <f>IF(P5=0,"",IF(P5=DB5,$CA$1,IF(P5=BY5,$AX$1,IF(P5=AV5,$U$1,""))))</f>
        <v>2025 Elite Canada</v>
      </c>
      <c r="R5" s="8">
        <f>IF(MAX(DD5:DE5)&gt;0,MAX(DD5:DE5),"")</f>
        <v>1.8999999999999915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2025 World Cup POR (July 6)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/>
      <c r="AD5" s="19"/>
      <c r="AE5" s="19"/>
      <c r="AF5" s="19"/>
      <c r="AG5" s="19">
        <v>18.3</v>
      </c>
      <c r="AH5" s="19">
        <v>8.3000000000000007</v>
      </c>
      <c r="AI5" s="19">
        <v>0</v>
      </c>
      <c r="AJ5" s="19">
        <v>0</v>
      </c>
      <c r="AK5" s="19">
        <v>19</v>
      </c>
      <c r="AL5" s="19">
        <v>7.9</v>
      </c>
      <c r="AM5" s="19">
        <v>0</v>
      </c>
      <c r="AN5" s="19">
        <v>0</v>
      </c>
      <c r="AO5" s="27"/>
      <c r="AP5" s="40">
        <f>IF(SUM(V5,Z5)&gt;0,SUM(V5,Z5),"")</f>
        <v>14.600000000000001</v>
      </c>
      <c r="AQ5" s="40">
        <f>IF(SUM(U5:V5,X5:Z5,AB5)-W5-AA5&gt;0,SUM(U5:V5,X5:Z5,AB5)-W5-AA5,"")</f>
        <v>50.6</v>
      </c>
      <c r="AR5" s="40" t="str">
        <f>IF(SUM(AC5:AD5,AF5)-AE5&gt;0,SUM(AC5:AD5,AF5)-AE5,"")</f>
        <v/>
      </c>
      <c r="AS5" s="40">
        <f>IF(SUM(V5,Z5,AD5)&gt;0,SUM(V5,Z5,AD5),"")</f>
        <v>14.600000000000001</v>
      </c>
      <c r="AT5" s="40">
        <f>IF(SUM(AQ5,AR5)&gt;0,SUM(AQ5,AR5),"")</f>
        <v>50.6</v>
      </c>
      <c r="AU5" s="40">
        <f>IF(SUM(AH5,AL5)&gt;0,SUM(AH5,AL5),"")</f>
        <v>16.200000000000003</v>
      </c>
      <c r="AV5" s="40">
        <f>IF(SUM(AG5:AH5,AJ5:AL5,AN5)-SUM(AI5,AM5)&gt;0,SUM(AG5:AH5,AJ5:AL5,AN5)-SUM(AI5,AM5),"")</f>
        <v>53.5</v>
      </c>
      <c r="AW5" s="40">
        <f>IF(SUM(AQ5,AR5,AV5)&gt;0,SUM(AQ5,AR5,AV5),"")</f>
        <v>104.1</v>
      </c>
      <c r="AX5" s="18">
        <v>18.399999999999999</v>
      </c>
      <c r="AY5" s="18">
        <v>6.5</v>
      </c>
      <c r="AZ5" s="18">
        <v>0</v>
      </c>
      <c r="BA5" s="18">
        <v>0</v>
      </c>
      <c r="BB5" s="18">
        <v>18.8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16.600000000000001</v>
      </c>
      <c r="BK5" s="18">
        <v>4.5</v>
      </c>
      <c r="BL5" s="18">
        <v>0</v>
      </c>
      <c r="BM5" s="18">
        <v>0</v>
      </c>
      <c r="BN5" s="18">
        <v>17.2</v>
      </c>
      <c r="BO5" s="18">
        <v>8.3000000000000007</v>
      </c>
      <c r="BP5" s="18">
        <v>0</v>
      </c>
      <c r="BQ5" s="18">
        <v>0</v>
      </c>
      <c r="BR5" s="28"/>
      <c r="BS5" s="11">
        <f>IF(SUM(AY5,BC5)&gt;0,SUM(AY5,BC5),"")</f>
        <v>14.4</v>
      </c>
      <c r="BT5" s="11">
        <f>IF(SUM(AX5:AY5,BA5:BC5,BE5)-AZ5-BD5&gt;0,SUM(AX5:AY5,BA5:BC5,BE5)-AZ5-BD5,"")</f>
        <v>51.6</v>
      </c>
      <c r="BU5" s="11" t="str">
        <f>IF(SUM(BF5:BG5,BI5)-BH5&gt;0,SUM(BF5:BG5,BI5)-BH5,"")</f>
        <v/>
      </c>
      <c r="BV5" s="11">
        <f>IF(SUM(AY5,BC5,BG5)&gt;0,SUM(AY5,BC5,BG5),"")</f>
        <v>14.4</v>
      </c>
      <c r="BW5" s="11">
        <f>IF(SUM(BT5,BU5)&gt;0,SUM(BT5,BU5),"")</f>
        <v>51.6</v>
      </c>
      <c r="BX5" s="11">
        <f>IF(SUM(BK5,BO5)&gt;0,SUM(BK5,BO5),"")</f>
        <v>12.8</v>
      </c>
      <c r="BY5" s="11">
        <f>IF(SUM(BJ5:BK5,BM5:BO5,BQ5)-SUM(BL5,BP5)&gt;0,SUM(BJ5:BK5,BM5:BO5,BQ5)-SUM(BL5,BP5),"")</f>
        <v>46.599999999999994</v>
      </c>
      <c r="BZ5" s="11">
        <f>IF(SUM(BT5,BU5,BY5)&gt;0,SUM(BT5,BU5,BY5),"")</f>
        <v>98.199999999999989</v>
      </c>
      <c r="CA5" s="19">
        <v>17.600000000000001</v>
      </c>
      <c r="CB5" s="19">
        <v>7.7</v>
      </c>
      <c r="CC5" s="19">
        <v>0</v>
      </c>
      <c r="CD5" s="19">
        <v>0</v>
      </c>
      <c r="CE5" s="19">
        <v>11.1</v>
      </c>
      <c r="CF5" s="19">
        <v>3.1</v>
      </c>
      <c r="CG5" s="19">
        <v>0</v>
      </c>
      <c r="CH5" s="19">
        <v>0</v>
      </c>
      <c r="CI5" s="19"/>
      <c r="CJ5" s="19"/>
      <c r="CK5" s="19"/>
      <c r="CL5" s="19"/>
      <c r="CM5" s="19">
        <v>17.2</v>
      </c>
      <c r="CN5" s="19">
        <v>7.7</v>
      </c>
      <c r="CO5" s="19">
        <v>0</v>
      </c>
      <c r="CP5" s="19">
        <v>0</v>
      </c>
      <c r="CQ5" s="19">
        <v>18.100000000000001</v>
      </c>
      <c r="CR5" s="19">
        <v>7.5</v>
      </c>
      <c r="CS5" s="19">
        <v>0</v>
      </c>
      <c r="CT5" s="19">
        <v>0</v>
      </c>
      <c r="CU5" s="27"/>
      <c r="CV5" s="40">
        <f>IF(SUM(CB5,CF5)&gt;0,SUM(CB5,CF5),"")</f>
        <v>10.8</v>
      </c>
      <c r="CW5" s="40">
        <f>IF(SUM(CA5:CB5,CD5:CF5,CH5)-CC5-CG5&gt;0,SUM(CA5:CB5,CD5:CF5,CH5)-CC5-CG5,"")</f>
        <v>39.5</v>
      </c>
      <c r="CX5" s="40" t="str">
        <f>IF(SUM(CI5:CJ5,CL5)-CK5&gt;0,SUM(CI5:CJ5,CL5)-CK5,"")</f>
        <v/>
      </c>
      <c r="CY5" s="40">
        <f>IF(SUM(CB5,CF5,CJ5)&gt;0,SUM(CB5,CF5,CJ5),"")</f>
        <v>10.8</v>
      </c>
      <c r="CZ5" s="40">
        <f>IF(SUM(CW5,CX5)&gt;0,SUM(CW5,CX5),"")</f>
        <v>39.5</v>
      </c>
      <c r="DA5" s="40">
        <f>IF(SUM(CN5,CR5)&gt;0,SUM(CN5,CR5),"")</f>
        <v>15.2</v>
      </c>
      <c r="DB5" s="40">
        <f>IF(SUM(CM5:CN5,CP5:CR5,CT5)-SUM(CO5,CS5)&gt;0,SUM(CM5:CN5,CP5:CR5,CT5)-SUM(CO5,CS5),"")</f>
        <v>50.5</v>
      </c>
      <c r="DC5" s="40">
        <f>IF(SUM(CW5,CX5,DB5)&gt;0,SUM(CW5,CX5,DB5),"")</f>
        <v>90</v>
      </c>
      <c r="DD5" s="50">
        <f>IF(MAX(EA5,FC5,GE5,HG5,II5,JK5,KM5,LO5,MQ5,NS5,OU5,PW5)-IF(N5="",0,N5)&gt;0.001,MAX(EA5,FC5,GE5,HG5,II5,JK5,KM5,LO5,MQ5,NS5,OU5,PW5)-IF(N5="",0,N5),"")</f>
        <v>1.8999999999999915</v>
      </c>
      <c r="DE5" s="50" t="str">
        <f>IF(MAX(EF5,FH5,GJ5,HL5,IN5,JP5,KR5,LT5,MV5,NX5,OZ5,QB5)-IF(P5="",0,P5)&gt;0.001,MAX(EF5,FH5,GJ5,HL5,IN5,JP5,KR5,LT5,MV5,NX5,OZ5,QB5)-IF(P5="",0,P5),"")</f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16.200000000000003</v>
      </c>
      <c r="EA5" s="40">
        <f>IF(SUM(DF5:DG5,DI5:DK5,DM5)-DH5-DL5&gt;0,SUM(DF5:DG5,DI5:DK5,DM5)-DH5-DL5,"")</f>
        <v>52.499999999999993</v>
      </c>
      <c r="EB5" s="40">
        <f>IF(SUM(DN5:DO5,DQ5)-DP5&gt;0,SUM(DN5:DO5,DQ5)-DP5,"")</f>
        <v>21.1</v>
      </c>
      <c r="EC5" s="40">
        <f>IF(SUM(DG5,DK5,DO5)&gt;0,SUM(DG5,DK5,DO5),"")</f>
        <v>20.700000000000003</v>
      </c>
      <c r="ED5" s="40">
        <f>IF(SUM(EA5,EB5)&gt;0,SUM(EA5,EB5),"")</f>
        <v>73.599999999999994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73.599999999999994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18</v>
      </c>
      <c r="QE5" s="22">
        <f>IF($CU5="P",CB5,(CB5+AY5)/2)</f>
        <v>7.1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14.95</v>
      </c>
      <c r="QI5" s="22">
        <f>IF($CU5="P",CF5,(CF5+BC5)/2)</f>
        <v>5.5</v>
      </c>
      <c r="QJ5" s="22">
        <f>IF($CU5="P",CG5,(CG5+BD5)/2)</f>
        <v>0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16.899999999999999</v>
      </c>
      <c r="QQ5" s="22">
        <f>IF($CU5="P",CN5,(CN5+BK5)/2)</f>
        <v>6.1</v>
      </c>
      <c r="QR5" s="22">
        <f>IF($CU5="P",CO5,(CO5+BL5)/2)</f>
        <v>0</v>
      </c>
      <c r="QS5" s="22">
        <f>IF($CU5="P",CP5,(CP5+BM5)/2)</f>
        <v>0</v>
      </c>
      <c r="QT5" s="22">
        <f>IF($CU5="P",CQ5,(CQ5+BN5)/2)</f>
        <v>17.649999999999999</v>
      </c>
      <c r="QU5" s="22">
        <f>IF($CU5="P",CR5,(CR5+BO5)/2)</f>
        <v>7.9</v>
      </c>
      <c r="QV5" s="22">
        <f>IF($CU5="P",CS5,(CS5+BP5)/2)</f>
        <v>0</v>
      </c>
      <c r="QW5" s="22">
        <f>IF($CU5="P",CT5,(CT5+BQ5)/2)</f>
        <v>0</v>
      </c>
      <c r="QX5" s="27" t="s">
        <v>46</v>
      </c>
      <c r="QY5" s="40">
        <f>IF(SUM(QE5,QI5)&gt;0,SUM(QE5,QI5),"")</f>
        <v>12.6</v>
      </c>
      <c r="QZ5" s="40">
        <f>IF(SUM(QD5:QE5,QG5:QI5,QK5)-QF5-QJ5&gt;0,SUM(QD5:QE5,QG5:QI5,QK5)-QF5-QJ5,"")</f>
        <v>45.55</v>
      </c>
      <c r="RA5" s="40" t="str">
        <f>IF(SUM(QL5:QM5,QO5)-QN5&gt;0,SUM(QL5:QM5,QO5)-QN5,"")</f>
        <v/>
      </c>
      <c r="RB5" s="40">
        <f>IF(SUM(QE5,QI5,QM5)&gt;0,SUM(QE5,QI5,QM5),"")</f>
        <v>12.6</v>
      </c>
      <c r="RC5" s="40">
        <f>IF(SUM(QZ5,RA5)&gt;0,SUM(QZ5,RA5),"")</f>
        <v>45.55</v>
      </c>
      <c r="RD5" s="40">
        <f>IF(SUM(QQ5,QU5)&gt;0,SUM(QQ5,QU5),"")</f>
        <v>14</v>
      </c>
      <c r="RE5" s="40">
        <f>IF(SUM(QP5:QQ5,QS5:QU5,QW5)-SUM(QR5,QV5)&gt;0,SUM(QP5:QQ5,QS5:QU5,QW5)-SUM(QR5,QV5),"")</f>
        <v>48.55</v>
      </c>
      <c r="RF5" s="40">
        <f>IF(SUM(QZ5,RA5,RE5)&gt;0,SUM(QZ5,RA5,RE5),"")</f>
        <v>94.1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143.00000888000483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48.3</v>
      </c>
      <c r="M6" s="8" t="str">
        <f>IF(L6=0,"",IF(L6=CW6,$CA$1,IF(L6=BT6,$AX$1,IF(L6=AQ6,$U$1,""))))</f>
        <v>2025 Elite Canada</v>
      </c>
      <c r="N6" s="8">
        <f>IF(COUNT(AQ6,BT6,CW6)&gt;1,LARGE((AQ6,BT6,CW6),2),0)</f>
        <v>40.5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46.800000000000004</v>
      </c>
      <c r="Q6" s="8" t="str">
        <f>IF(P6=0,"",IF(P6=DB6,$CA$1,IF(P6=BY6,$AX$1,IF(P6=AV6,$U$1,""))))</f>
        <v>2025 Nationals</v>
      </c>
      <c r="R6" s="8">
        <f>IF(MAX(DD6:DE6)&gt;0,MAX(DD6:DE6),"")</f>
        <v>7.3999999999999915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16.600000000000001</v>
      </c>
      <c r="AH6" s="19">
        <v>3.3</v>
      </c>
      <c r="AI6" s="19">
        <v>0</v>
      </c>
      <c r="AJ6" s="19">
        <v>0</v>
      </c>
      <c r="AK6" s="19">
        <v>14.9</v>
      </c>
      <c r="AL6" s="19">
        <v>6.1</v>
      </c>
      <c r="AM6" s="19">
        <v>0.2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48.3</v>
      </c>
      <c r="AR6" s="40" t="str">
        <f>IF(SUM(AC6:AD6,AF6)-AE6&gt;0,SUM(AC6:AD6,AF6)-AE6,"")</f>
        <v/>
      </c>
      <c r="AS6" s="40">
        <f>IF(SUM(V6,Z6,AD6)&gt;0,SUM(V6,Z6,AD6),"")</f>
        <v>12</v>
      </c>
      <c r="AT6" s="40">
        <f>IF(SUM(AQ6,AR6)&gt;0,SUM(AQ6,AR6),"")</f>
        <v>48.3</v>
      </c>
      <c r="AU6" s="40">
        <f>IF(SUM(AH6,AL6)&gt;0,SUM(AH6,AL6),"")</f>
        <v>9.3999999999999986</v>
      </c>
      <c r="AV6" s="40">
        <f>IF(SUM(AG6:AH6,AJ6:AL6,AN6)-SUM(AI6,AM6)&gt;0,SUM(AG6:AH6,AJ6:AL6,AN6)-SUM(AI6,AM6),"")</f>
        <v>40.700000000000003</v>
      </c>
      <c r="AW6" s="40">
        <f>IF(SUM(AQ6,AR6,AV6)&gt;0,SUM(AQ6,AR6,AV6),"")</f>
        <v>89</v>
      </c>
      <c r="AX6" s="18">
        <v>13.7</v>
      </c>
      <c r="AY6" s="18">
        <v>5.0999999999999996</v>
      </c>
      <c r="AZ6" s="18">
        <v>2.4</v>
      </c>
      <c r="BA6" s="18">
        <v>0</v>
      </c>
      <c r="BB6" s="18">
        <v>15.1</v>
      </c>
      <c r="BC6" s="18">
        <v>6.5</v>
      </c>
      <c r="BD6" s="18">
        <v>0.2</v>
      </c>
      <c r="BE6" s="18">
        <v>0</v>
      </c>
      <c r="BF6" s="18"/>
      <c r="BG6" s="18"/>
      <c r="BH6" s="18"/>
      <c r="BI6" s="18"/>
      <c r="BJ6" s="18">
        <v>18.3</v>
      </c>
      <c r="BK6" s="18">
        <v>6.5</v>
      </c>
      <c r="BL6" s="18">
        <v>0</v>
      </c>
      <c r="BM6" s="18">
        <v>0</v>
      </c>
      <c r="BN6" s="18">
        <v>16.899999999999999</v>
      </c>
      <c r="BO6" s="18">
        <v>5.0999999999999996</v>
      </c>
      <c r="BP6" s="18">
        <v>0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37.799999999999997</v>
      </c>
      <c r="BU6" s="11" t="str">
        <f>IF(SUM(BF6:BG6,BI6)-BH6&gt;0,SUM(BF6:BG6,BI6)-BH6,"")</f>
        <v/>
      </c>
      <c r="BV6" s="11">
        <f>IF(SUM(AY6,BC6,BG6)&gt;0,SUM(AY6,BC6,BG6),"")</f>
        <v>11.6</v>
      </c>
      <c r="BW6" s="11">
        <f>IF(SUM(BT6,BU6)&gt;0,SUM(BT6,BU6),"")</f>
        <v>37.799999999999997</v>
      </c>
      <c r="BX6" s="11">
        <f>IF(SUM(BK6,BO6)&gt;0,SUM(BK6,BO6),"")</f>
        <v>11.6</v>
      </c>
      <c r="BY6" s="11">
        <f>IF(SUM(BJ6:BK6,BM6:BO6,BQ6)-SUM(BL6,BP6)&gt;0,SUM(BJ6:BK6,BM6:BO6,BQ6)-SUM(BL6,BP6),"")</f>
        <v>46.800000000000004</v>
      </c>
      <c r="BZ6" s="11">
        <f>IF(SUM(BT6,BU6,BY6)&gt;0,SUM(BT6,BU6,BY6),"")</f>
        <v>84.6</v>
      </c>
      <c r="CA6" s="19">
        <v>16.899999999999999</v>
      </c>
      <c r="CB6" s="19">
        <v>6.3</v>
      </c>
      <c r="CC6" s="19">
        <v>0</v>
      </c>
      <c r="CD6" s="19">
        <v>0</v>
      </c>
      <c r="CE6" s="19">
        <v>16.7</v>
      </c>
      <c r="CF6" s="19">
        <v>3.6</v>
      </c>
      <c r="CG6" s="19">
        <v>3</v>
      </c>
      <c r="CH6" s="19">
        <v>0</v>
      </c>
      <c r="CI6" s="19"/>
      <c r="CJ6" s="19"/>
      <c r="CK6" s="19"/>
      <c r="CL6" s="19"/>
      <c r="CM6" s="19">
        <v>15.9</v>
      </c>
      <c r="CN6" s="19">
        <v>3.1</v>
      </c>
      <c r="CO6" s="19">
        <v>0</v>
      </c>
      <c r="CP6" s="19">
        <v>0</v>
      </c>
      <c r="CQ6" s="19">
        <v>14.5</v>
      </c>
      <c r="CR6" s="19">
        <v>3.6</v>
      </c>
      <c r="CS6" s="19">
        <v>3</v>
      </c>
      <c r="CT6" s="19">
        <v>0</v>
      </c>
      <c r="CU6" s="27"/>
      <c r="CV6" s="40">
        <f>IF(SUM(CB6,CF6)&gt;0,SUM(CB6,CF6),"")</f>
        <v>9.9</v>
      </c>
      <c r="CW6" s="40">
        <f>IF(SUM(CA6:CB6,CD6:CF6,CH6)-CC6-CG6&gt;0,SUM(CA6:CB6,CD6:CF6,CH6)-CC6-CG6,"")</f>
        <v>40.5</v>
      </c>
      <c r="CX6" s="40" t="str">
        <f>IF(SUM(CI6:CJ6,CL6)-CK6&gt;0,SUM(CI6:CJ6,CL6)-CK6,"")</f>
        <v/>
      </c>
      <c r="CY6" s="40">
        <f>IF(SUM(CB6,CF6,CJ6)&gt;0,SUM(CB6,CF6,CJ6),"")</f>
        <v>9.9</v>
      </c>
      <c r="CZ6" s="40">
        <f>IF(SUM(CW6,CX6)&gt;0,SUM(CW6,CX6),"")</f>
        <v>40.5</v>
      </c>
      <c r="DA6" s="40">
        <f>IF(SUM(CN6,CR6)&gt;0,SUM(CN6,CR6),"")</f>
        <v>6.7</v>
      </c>
      <c r="DB6" s="40">
        <f>IF(SUM(CM6:CN6,CP6:CR6,CT6)-SUM(CO6,CS6)&gt;0,SUM(CM6:CN6,CP6:CR6,CT6)-SUM(CO6,CS6),"")</f>
        <v>34.1</v>
      </c>
      <c r="DC6" s="40">
        <f>IF(SUM(CW6,CX6,DB6)&gt;0,SUM(CW6,CX6,DB6),"")</f>
        <v>74.599999999999994</v>
      </c>
      <c r="DD6" s="50">
        <f>IF(MAX(EA6,FC6,GE6,HG6,II6,JK6,KM6,LO6,MQ6,NS6,OU6,PW6)-IF(N6="",0,N6)&gt;0.001,MAX(EA6,FC6,GE6,HG6,II6,JK6,KM6,LO6,MQ6,NS6,OU6,PW6)-IF(N6="",0,N6),"")</f>
        <v>7.3999999999999915</v>
      </c>
      <c r="DE6" s="50" t="str">
        <f>IF(MAX(EF6,FH6,GJ6,HL6,IN6,JP6,KR6,LT6,MV6,NX6,OZ6,QB6)-IF(P6="",0,P6)&gt;0.001,MAX(EF6,FH6,GJ6,HL6,IN6,JP6,KR6,LT6,MV6,NX6,OZ6,QB6)-IF(P6="",0,P6),"")</f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>IF(SUM(DG6,DK6)&gt;0,SUM(DG6,DK6),"")</f>
        <v>13.2</v>
      </c>
      <c r="EA6" s="40">
        <f>IF(SUM(DF6:DG6,DI6:DK6,DM6)-DH6-DL6&gt;0,SUM(DF6:DG6,DI6:DK6,DM6)-DH6-DL6,"")</f>
        <v>47.899999999999991</v>
      </c>
      <c r="EB6" s="40" t="str">
        <f>IF(SUM(DN6:DO6,DQ6)-DP6&gt;0,SUM(DN6:DO6,DQ6)-DP6,"")</f>
        <v/>
      </c>
      <c r="EC6" s="40">
        <f>IF(SUM(DG6,DK6,DO6)&gt;0,SUM(DG6,DK6,DO6),"")</f>
        <v>13.2</v>
      </c>
      <c r="ED6" s="40">
        <f>IF(SUM(EA6,EB6)&gt;0,SUM(EA6,EB6),"")</f>
        <v>47.899999999999991</v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>
        <f>IF(SUM(EA6,EB6,EF6)&gt;0,SUM(EA6,EB6,EF6),"")</f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15.299999999999999</v>
      </c>
      <c r="QE6" s="22">
        <f>IF($CU6="P",CB6,(CB6+AY6)/2)</f>
        <v>5.6999999999999993</v>
      </c>
      <c r="QF6" s="22">
        <f>IF($CU6="P",CC6,(CC6+AZ6)/2)</f>
        <v>1.2</v>
      </c>
      <c r="QG6" s="22">
        <f>IF($CU6="P",CD6,(CD6+BA6)/2)</f>
        <v>0</v>
      </c>
      <c r="QH6" s="22">
        <f>IF($CU6="P",CE6,(CE6+BB6)/2)</f>
        <v>15.899999999999999</v>
      </c>
      <c r="QI6" s="22">
        <f>IF($CU6="P",CF6,(CF6+BC6)/2)</f>
        <v>5.05</v>
      </c>
      <c r="QJ6" s="22">
        <f>IF($CU6="P",CG6,(CG6+BD6)/2)</f>
        <v>1.6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17.100000000000001</v>
      </c>
      <c r="QQ6" s="22">
        <f>IF($CU6="P",CN6,(CN6+BK6)/2)</f>
        <v>4.8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15.7</v>
      </c>
      <c r="QU6" s="22">
        <f>IF($CU6="P",CR6,(CR6+BO6)/2)</f>
        <v>4.3499999999999996</v>
      </c>
      <c r="QV6" s="22">
        <f>IF($CU6="P",CS6,(CS6+BP6)/2)</f>
        <v>1.5</v>
      </c>
      <c r="QW6" s="22">
        <f>IF($CU6="P",CT6,(CT6+BQ6)/2)</f>
        <v>0</v>
      </c>
      <c r="QX6" s="27" t="s">
        <v>46</v>
      </c>
      <c r="QY6" s="40">
        <f>IF(SUM(QE6,QI6)&gt;0,SUM(QE6,QI6),"")</f>
        <v>10.75</v>
      </c>
      <c r="QZ6" s="40">
        <f>IF(SUM(QD6:QE6,QG6:QI6,QK6)-QF6-QJ6&gt;0,SUM(QD6:QE6,QG6:QI6,QK6)-QF6-QJ6,"")</f>
        <v>39.149999999999991</v>
      </c>
      <c r="RA6" s="40" t="str">
        <f>IF(SUM(QL6:QM6,QO6)-QN6&gt;0,SUM(QL6:QM6,QO6)-QN6,"")</f>
        <v/>
      </c>
      <c r="RB6" s="40">
        <f>IF(SUM(QE6,QI6,QM6)&gt;0,SUM(QE6,QI6,QM6),"")</f>
        <v>10.75</v>
      </c>
      <c r="RC6" s="40">
        <f>IF(SUM(QZ6,RA6)&gt;0,SUM(QZ6,RA6),"")</f>
        <v>39.149999999999991</v>
      </c>
      <c r="RD6" s="40">
        <f>IF(SUM(QQ6,QU6)&gt;0,SUM(QQ6,QU6),"")</f>
        <v>9.1499999999999986</v>
      </c>
      <c r="RE6" s="40">
        <f>IF(SUM(QP6:QQ6,QS6:QU6,QW6)-SUM(QR6,QV6)&gt;0,SUM(QP6:QQ6,QS6:QU6,QW6)-SUM(QR6,QV6),"")</f>
        <v>40.450000000000003</v>
      </c>
      <c r="RF6" s="40">
        <f>IF(SUM(QZ6,RA6,RE6)&gt;0,SUM(QZ6,RA6,RE6),"")</f>
        <v>79.599999999999994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137.40000904000465</v>
      </c>
      <c r="G7" s="64" t="s">
        <v>46</v>
      </c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46.4</v>
      </c>
      <c r="M7" s="8" t="str">
        <f>IF(L7=0,"",IF(L7=CW7,$CA$1,IF(L7=BT7,$AX$1,IF(L7=AQ7,$U$1,""))))</f>
        <v>2025 Elite Canada</v>
      </c>
      <c r="N7" s="8">
        <f>IF(COUNT(AQ7,BT7,CW7)&gt;1,LARGE((AQ7,BT7,CW7),2),0)</f>
        <v>44</v>
      </c>
      <c r="O7" s="8" t="str">
        <f>IF(N7=0,"",IF(AND(N7=L7,N7=AQ7,N7=BT7),$U$1,IF(AND(N7=L7,N7=AQ7,N7=CW7),$U$1,IF(AND(N7=L7,N7=BT7,N7=CW7),$AX$1,IF(N7=CW7,$CA$1,IF(N7=BT7,$AX$1,IF(N7=AQ7,$U$1,"")))))))</f>
        <v>2025 3rd Domestic Trial</v>
      </c>
      <c r="P7" s="8">
        <f>IF(MAX(AV7,BY7,DB7)&gt;0,MAX(AV7,BY7,DB7),0)</f>
        <v>47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/>
      <c r="AD7" s="19"/>
      <c r="AE7" s="19"/>
      <c r="AF7" s="19"/>
      <c r="AG7" s="19">
        <v>18.2</v>
      </c>
      <c r="AH7" s="19">
        <v>5.8</v>
      </c>
      <c r="AI7" s="19">
        <v>0</v>
      </c>
      <c r="AJ7" s="19">
        <v>0</v>
      </c>
      <c r="AK7" s="19">
        <v>17.3</v>
      </c>
      <c r="AL7" s="19">
        <v>5.7</v>
      </c>
      <c r="AM7" s="19">
        <v>0</v>
      </c>
      <c r="AN7" s="19">
        <v>0</v>
      </c>
      <c r="AO7" s="27"/>
      <c r="AP7" s="40">
        <f>IF(SUM(V7,Z7)&gt;0,SUM(V7,Z7),"")</f>
        <v>11.7</v>
      </c>
      <c r="AQ7" s="40">
        <f>IF(SUM(U7:V7,X7:Z7,AB7)-W7-AA7&gt;0,SUM(U7:V7,X7:Z7,AB7)-W7-AA7,"")</f>
        <v>46.4</v>
      </c>
      <c r="AR7" s="40" t="str">
        <f>IF(SUM(AC7:AD7,AF7)-AE7&gt;0,SUM(AC7:AD7,AF7)-AE7,"")</f>
        <v/>
      </c>
      <c r="AS7" s="40">
        <f>IF(SUM(V7,Z7,AD7)&gt;0,SUM(V7,Z7,AD7),"")</f>
        <v>11.7</v>
      </c>
      <c r="AT7" s="40">
        <f>IF(SUM(AQ7,AR7)&gt;0,SUM(AQ7,AR7),"")</f>
        <v>46.4</v>
      </c>
      <c r="AU7" s="40">
        <f>IF(SUM(AH7,AL7)&gt;0,SUM(AH7,AL7),"")</f>
        <v>11.5</v>
      </c>
      <c r="AV7" s="40">
        <f>IF(SUM(AG7:AH7,AJ7:AL7,AN7)-SUM(AI7,AM7)&gt;0,SUM(AG7:AH7,AJ7:AL7,AN7)-SUM(AI7,AM7),"")</f>
        <v>47</v>
      </c>
      <c r="AW7" s="40">
        <f>IF(SUM(AQ7,AR7,AV7)&gt;0,SUM(AQ7,AR7,AV7),"")</f>
        <v>93.4</v>
      </c>
      <c r="AX7" s="18">
        <v>14.4</v>
      </c>
      <c r="AY7" s="18">
        <v>6.1</v>
      </c>
      <c r="AZ7" s="18">
        <v>0.2</v>
      </c>
      <c r="BA7" s="18">
        <v>0</v>
      </c>
      <c r="BB7" s="18">
        <v>17.2</v>
      </c>
      <c r="BC7" s="18">
        <v>5.2</v>
      </c>
      <c r="BD7" s="18">
        <v>0.1</v>
      </c>
      <c r="BE7" s="18">
        <v>0</v>
      </c>
      <c r="BF7" s="18"/>
      <c r="BG7" s="18"/>
      <c r="BH7" s="18"/>
      <c r="BI7" s="18"/>
      <c r="BJ7" s="18">
        <v>16.7</v>
      </c>
      <c r="BK7" s="18">
        <v>5.3</v>
      </c>
      <c r="BL7" s="18">
        <v>0.2</v>
      </c>
      <c r="BM7" s="18">
        <v>0</v>
      </c>
      <c r="BN7" s="18">
        <v>17.7</v>
      </c>
      <c r="BO7" s="18">
        <v>3.2</v>
      </c>
      <c r="BP7" s="18">
        <v>1</v>
      </c>
      <c r="BQ7" s="18">
        <v>0</v>
      </c>
      <c r="BR7" s="28"/>
      <c r="BS7" s="11">
        <f>IF(SUM(AY7,BC7)&gt;0,SUM(AY7,BC7),"")</f>
        <v>11.3</v>
      </c>
      <c r="BT7" s="11">
        <f>IF(SUM(AX7:AY7,BA7:BC7,BE7)-AZ7-BD7&gt;0,SUM(AX7:AY7,BA7:BC7,BE7)-AZ7-BD7,"")</f>
        <v>42.6</v>
      </c>
      <c r="BU7" s="11" t="str">
        <f>IF(SUM(BF7:BG7,BI7)-BH7&gt;0,SUM(BF7:BG7,BI7)-BH7,"")</f>
        <v/>
      </c>
      <c r="BV7" s="11">
        <f>IF(SUM(AY7,BC7,BG7)&gt;0,SUM(AY7,BC7,BG7),"")</f>
        <v>11.3</v>
      </c>
      <c r="BW7" s="11">
        <f>IF(SUM(BT7,BU7)&gt;0,SUM(BT7,BU7),"")</f>
        <v>42.6</v>
      </c>
      <c r="BX7" s="11">
        <f>IF(SUM(BK7,BO7)&gt;0,SUM(BK7,BO7),"")</f>
        <v>8.5</v>
      </c>
      <c r="BY7" s="11">
        <f>IF(SUM(BJ7:BK7,BM7:BO7,BQ7)-SUM(BL7,BP7)&gt;0,SUM(BJ7:BK7,BM7:BO7,BQ7)-SUM(BL7,BP7),"")</f>
        <v>41.7</v>
      </c>
      <c r="BZ7" s="11">
        <f>IF(SUM(BT7,BU7,BY7)&gt;0,SUM(BT7,BU7,BY7),"")</f>
        <v>84.300000000000011</v>
      </c>
      <c r="CA7" s="19">
        <v>16.7</v>
      </c>
      <c r="CB7" s="19">
        <v>5.8</v>
      </c>
      <c r="CC7" s="19">
        <v>0</v>
      </c>
      <c r="CD7" s="19">
        <v>0</v>
      </c>
      <c r="CE7" s="19">
        <v>15.8</v>
      </c>
      <c r="CF7" s="19">
        <v>5.7</v>
      </c>
      <c r="CG7" s="19">
        <v>0</v>
      </c>
      <c r="CH7" s="19">
        <v>0</v>
      </c>
      <c r="CI7" s="19"/>
      <c r="CJ7" s="19"/>
      <c r="CK7" s="19"/>
      <c r="CL7" s="19"/>
      <c r="CM7" s="19">
        <v>16.5</v>
      </c>
      <c r="CN7" s="19">
        <v>5.8</v>
      </c>
      <c r="CO7" s="19">
        <v>0</v>
      </c>
      <c r="CP7" s="19">
        <v>0</v>
      </c>
      <c r="CQ7" s="19">
        <v>15.6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11.5</v>
      </c>
      <c r="CW7" s="40">
        <f>IF(SUM(CA7:CB7,CD7:CF7,CH7)-CC7-CG7&gt;0,SUM(CA7:CB7,CD7:CF7,CH7)-CC7-CG7,"")</f>
        <v>44</v>
      </c>
      <c r="CX7" s="40" t="str">
        <f>IF(SUM(CI7:CJ7,CL7)-CK7&gt;0,SUM(CI7:CJ7,CL7)-CK7,"")</f>
        <v/>
      </c>
      <c r="CY7" s="40">
        <f>IF(SUM(CB7,CF7,CJ7)&gt;0,SUM(CB7,CF7,CJ7),"")</f>
        <v>11.5</v>
      </c>
      <c r="CZ7" s="40">
        <f>IF(SUM(CW7,CX7)&gt;0,SUM(CW7,CX7),"")</f>
        <v>44</v>
      </c>
      <c r="DA7" s="40">
        <f>IF(SUM(CN7,CR7)&gt;0,SUM(CN7,CR7),"")</f>
        <v>11.5</v>
      </c>
      <c r="DB7" s="40">
        <f>IF(SUM(CM7:CN7,CP7:CR7,CT7)-SUM(CO7,CS7)&gt;0,SUM(CM7:CN7,CP7:CR7,CT7)-SUM(CO7,CS7),"")</f>
        <v>43.6</v>
      </c>
      <c r="DC7" s="40">
        <f>IF(SUM(CW7,CX7,DB7)&gt;0,SUM(CW7,CX7,DB7),"")</f>
        <v>87.6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>IF(SUM(DG7,DK7)&gt;0,SUM(DG7,DK7),"")</f>
        <v>9.4</v>
      </c>
      <c r="EA7" s="40">
        <f>IF(SUM(DF7:DG7,DI7:DK7,DM7)-DH7-DL7&gt;0,SUM(DF7:DG7,DI7:DK7,DM7)-DH7-DL7,"")</f>
        <v>41.9</v>
      </c>
      <c r="EB7" s="40" t="str">
        <f>IF(SUM(DN7:DO7,DQ7)-DP7&gt;0,SUM(DN7:DO7,DQ7)-DP7,"")</f>
        <v/>
      </c>
      <c r="EC7" s="40">
        <f>IF(SUM(DG7,DK7,DO7)&gt;0,SUM(DG7,DK7,DO7),"")</f>
        <v>9.4</v>
      </c>
      <c r="ED7" s="40">
        <f>IF(SUM(EA7,EB7)&gt;0,SUM(EA7,EB7),"")</f>
        <v>41.9</v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>
        <f>IF(SUM(EA7,EB7,EF7)&gt;0,SUM(EA7,EB7,EF7),"")</f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15.55</v>
      </c>
      <c r="QE7" s="22">
        <f>IF($CU7="P",CB7,(CB7+AY7)/2)</f>
        <v>5.9499999999999993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16.5</v>
      </c>
      <c r="QI7" s="22">
        <f>IF($CU7="P",CF7,(CF7+BC7)/2)</f>
        <v>5.45</v>
      </c>
      <c r="QJ7" s="22">
        <f>IF($CU7="P",CG7,(CG7+BD7)/2)</f>
        <v>0.05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5.55</v>
      </c>
      <c r="QR7" s="22">
        <f>IF($CU7="P",CO7,(CO7+BL7)/2)</f>
        <v>0.1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4.45</v>
      </c>
      <c r="QV7" s="22">
        <f>IF($CU7="P",CS7,(CS7+BP7)/2)</f>
        <v>0.5</v>
      </c>
      <c r="QW7" s="22">
        <f>IF($CU7="P",CT7,(CT7+BQ7)/2)</f>
        <v>0</v>
      </c>
      <c r="QX7" s="27" t="s">
        <v>46</v>
      </c>
      <c r="QY7" s="40">
        <f>IF(SUM(QE7,QI7)&gt;0,SUM(QE7,QI7),"")</f>
        <v>11.399999999999999</v>
      </c>
      <c r="QZ7" s="40">
        <f>IF(SUM(QD7:QE7,QG7:QI7,QK7)-QF7-QJ7&gt;0,SUM(QD7:QE7,QG7:QI7,QK7)-QF7-QJ7,"")</f>
        <v>43.300000000000004</v>
      </c>
      <c r="RA7" s="40" t="str">
        <f>IF(SUM(QL7:QM7,QO7)-QN7&gt;0,SUM(QL7:QM7,QO7)-QN7,"")</f>
        <v/>
      </c>
      <c r="RB7" s="40">
        <f>IF(SUM(QE7,QI7,QM7)&gt;0,SUM(QE7,QI7,QM7),"")</f>
        <v>11.399999999999999</v>
      </c>
      <c r="RC7" s="40">
        <f>IF(SUM(QZ7,RA7)&gt;0,SUM(QZ7,RA7),"")</f>
        <v>43.300000000000004</v>
      </c>
      <c r="RD7" s="40">
        <f>IF(SUM(QQ7,QU7)&gt;0,SUM(QQ7,QU7),"")</f>
        <v>10</v>
      </c>
      <c r="RE7" s="40">
        <f>IF(SUM(QP7:QQ7,QS7:QU7,QW7)-SUM(QR7,QV7)&gt;0,SUM(QP7:QQ7,QS7:QU7,QW7)-SUM(QR7,QV7),"")</f>
        <v>42.65</v>
      </c>
      <c r="RF7" s="40">
        <f>IF(SUM(QZ7,RA7,RE7)&gt;0,SUM(QZ7,RA7,RE7),"")</f>
        <v>85.95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160</v>
      </c>
      <c r="D8" s="4" t="s">
        <v>4</v>
      </c>
      <c r="E8" s="4">
        <v>2008</v>
      </c>
      <c r="F8" s="9">
        <f>SUM(L8:R8)+SUM(L8:O8)*0.0000001+SUM(L8)*0.0000000000001</f>
        <v>131.50000865000445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44.3</v>
      </c>
      <c r="M8" s="8" t="str">
        <f>IF(L8=0,"",IF(L8=CW8,$CA$1,IF(L8=BT8,$AX$1,IF(L8=AQ8,$U$1,""))))</f>
        <v>2025 Nationals</v>
      </c>
      <c r="N8" s="8">
        <f>IF(COUNT(AQ8,BT8,CW8)&gt;1,LARGE((AQ8,BT8,CW8),2),0)</f>
        <v>42.199999999999996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45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/>
      <c r="AD8" s="19"/>
      <c r="AE8" s="19"/>
      <c r="AF8" s="19"/>
      <c r="AG8" s="19">
        <v>16.3</v>
      </c>
      <c r="AH8" s="19">
        <v>5.7</v>
      </c>
      <c r="AI8" s="19">
        <v>0</v>
      </c>
      <c r="AJ8" s="19">
        <v>0</v>
      </c>
      <c r="AK8" s="19">
        <v>15.4</v>
      </c>
      <c r="AL8" s="19">
        <v>4</v>
      </c>
      <c r="AM8" s="19">
        <v>0</v>
      </c>
      <c r="AN8" s="19">
        <v>0</v>
      </c>
      <c r="AO8" s="27"/>
      <c r="AP8" s="40">
        <f>IF(SUM(V8,Z8)&gt;0,SUM(V8,Z8),"")</f>
        <v>12</v>
      </c>
      <c r="AQ8" s="40">
        <f>IF(SUM(U8:V8,X8:Z8,AB8)-W8-AA8&gt;0,SUM(U8:V8,X8:Z8,AB8)-W8-AA8,"")</f>
        <v>42.199999999999996</v>
      </c>
      <c r="AR8" s="40" t="str">
        <f>IF(SUM(AC8:AD8,AF8)-AE8&gt;0,SUM(AC8:AD8,AF8)-AE8,"")</f>
        <v/>
      </c>
      <c r="AS8" s="40">
        <f>IF(SUM(V8,Z8,AD8)&gt;0,SUM(V8,Z8,AD8),"")</f>
        <v>12</v>
      </c>
      <c r="AT8" s="40">
        <f>IF(SUM(AQ8,AR8)&gt;0,SUM(AQ8,AR8),"")</f>
        <v>42.199999999999996</v>
      </c>
      <c r="AU8" s="40">
        <f>IF(SUM(AH8,AL8)&gt;0,SUM(AH8,AL8),"")</f>
        <v>9.6999999999999993</v>
      </c>
      <c r="AV8" s="40">
        <f>IF(SUM(AG8:AH8,AJ8:AL8,AN8)-SUM(AI8,AM8)&gt;0,SUM(AG8:AH8,AJ8:AL8,AN8)-SUM(AI8,AM8),"")</f>
        <v>41.4</v>
      </c>
      <c r="AW8" s="40">
        <f>IF(SUM(AQ8,AR8,AV8)&gt;0,SUM(AQ8,AR8,AV8),"")</f>
        <v>83.6</v>
      </c>
      <c r="AX8" s="18">
        <v>16.399999999999999</v>
      </c>
      <c r="AY8" s="18">
        <v>5.7</v>
      </c>
      <c r="AZ8" s="18">
        <v>0</v>
      </c>
      <c r="BA8" s="18">
        <v>0</v>
      </c>
      <c r="BB8" s="18">
        <v>15.6</v>
      </c>
      <c r="BC8" s="18">
        <v>6.6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5.7</v>
      </c>
      <c r="BL8" s="18">
        <v>0</v>
      </c>
      <c r="BM8" s="18">
        <v>0</v>
      </c>
      <c r="BN8" s="18">
        <v>16</v>
      </c>
      <c r="BO8" s="18">
        <v>6.8</v>
      </c>
      <c r="BP8" s="18">
        <v>0</v>
      </c>
      <c r="BQ8" s="18">
        <v>0</v>
      </c>
      <c r="BR8" s="28"/>
      <c r="BS8" s="11">
        <f>IF(SUM(AY8,BC8)&gt;0,SUM(AY8,BC8),"")</f>
        <v>12.3</v>
      </c>
      <c r="BT8" s="11">
        <f>IF(SUM(AX8:AY8,BA8:BC8,BE8)-AZ8-BD8&gt;0,SUM(AX8:AY8,BA8:BC8,BE8)-AZ8-BD8,"")</f>
        <v>44.3</v>
      </c>
      <c r="BU8" s="11" t="str">
        <f>IF(SUM(BF8:BG8,BI8)-BH8&gt;0,SUM(BF8:BG8,BI8)-BH8,"")</f>
        <v/>
      </c>
      <c r="BV8" s="11">
        <f>IF(SUM(AY8,BC8,BG8)&gt;0,SUM(AY8,BC8,BG8),"")</f>
        <v>12.3</v>
      </c>
      <c r="BW8" s="11">
        <f>IF(SUM(BT8,BU8)&gt;0,SUM(BT8,BU8),"")</f>
        <v>44.3</v>
      </c>
      <c r="BX8" s="11">
        <f>IF(SUM(BK8,BO8)&gt;0,SUM(BK8,BO8),"")</f>
        <v>12.5</v>
      </c>
      <c r="BY8" s="11">
        <f>IF(SUM(BJ8:BK8,BM8:BO8,BQ8)-SUM(BL8,BP8)&gt;0,SUM(BJ8:BK8,BM8:BO8,BQ8)-SUM(BL8,BP8),"")</f>
        <v>45</v>
      </c>
      <c r="BZ8" s="11">
        <f>IF(SUM(BT8,BU8,BY8)&gt;0,SUM(BT8,BU8,BY8),"")</f>
        <v>89.3</v>
      </c>
      <c r="CA8" s="19">
        <v>15.8</v>
      </c>
      <c r="CB8" s="19">
        <v>6.3</v>
      </c>
      <c r="CC8" s="19">
        <v>0</v>
      </c>
      <c r="CD8" s="19">
        <v>0</v>
      </c>
      <c r="CE8" s="19">
        <v>15.4</v>
      </c>
      <c r="CF8" s="19">
        <v>4.7</v>
      </c>
      <c r="CG8" s="19">
        <v>1</v>
      </c>
      <c r="CH8" s="19">
        <v>0</v>
      </c>
      <c r="CI8" s="19"/>
      <c r="CJ8" s="19"/>
      <c r="CK8" s="19"/>
      <c r="CL8" s="19"/>
      <c r="CM8" s="19">
        <v>16</v>
      </c>
      <c r="CN8" s="19">
        <v>5.8</v>
      </c>
      <c r="CO8" s="19">
        <v>0</v>
      </c>
      <c r="CP8" s="19">
        <v>0</v>
      </c>
      <c r="CQ8" s="19">
        <v>15.1</v>
      </c>
      <c r="CR8" s="19">
        <v>5.9</v>
      </c>
      <c r="CS8" s="19">
        <v>2</v>
      </c>
      <c r="CT8" s="19">
        <v>0</v>
      </c>
      <c r="CU8" s="27"/>
      <c r="CV8" s="40">
        <f>IF(SUM(CB8,CF8)&gt;0,SUM(CB8,CF8),"")</f>
        <v>11</v>
      </c>
      <c r="CW8" s="40">
        <f>IF(SUM(CA8:CB8,CD8:CF8,CH8)-CC8-CG8&gt;0,SUM(CA8:CB8,CD8:CF8,CH8)-CC8-CG8,"")</f>
        <v>41.2</v>
      </c>
      <c r="CX8" s="40" t="str">
        <f>IF(SUM(CI8:CJ8,CL8)-CK8&gt;0,SUM(CI8:CJ8,CL8)-CK8,"")</f>
        <v/>
      </c>
      <c r="CY8" s="40">
        <f>IF(SUM(CB8,CF8,CJ8)&gt;0,SUM(CB8,CF8,CJ8),"")</f>
        <v>11</v>
      </c>
      <c r="CZ8" s="40">
        <f>IF(SUM(CW8,CX8)&gt;0,SUM(CW8,CX8),"")</f>
        <v>41.2</v>
      </c>
      <c r="DA8" s="40">
        <f>IF(SUM(CN8,CR8)&gt;0,SUM(CN8,CR8),"")</f>
        <v>11.7</v>
      </c>
      <c r="DB8" s="40">
        <f>IF(SUM(CM8:CN8,CP8:CR8,CT8)-SUM(CO8,CS8)&gt;0,SUM(CM8:CN8,CP8:CR8,CT8)-SUM(CO8,CS8),"")</f>
        <v>40.799999999999997</v>
      </c>
      <c r="DC8" s="40">
        <f>IF(SUM(CW8,CX8,DB8)&gt;0,SUM(CW8,CX8,DB8),"")</f>
        <v>82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16.100000000000001</v>
      </c>
      <c r="QE8" s="22">
        <f>IF($CU8="P",CB8,(CB8+AY8)/2)</f>
        <v>6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15.5</v>
      </c>
      <c r="QI8" s="22">
        <f>IF($CU8="P",CF8,(CF8+BC8)/2)</f>
        <v>5.65</v>
      </c>
      <c r="QJ8" s="22">
        <f>IF($CU8="P",CG8,(CG8+BD8)/2)</f>
        <v>0.5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16.25</v>
      </c>
      <c r="QQ8" s="22">
        <f>IF($CU8="P",CN8,(CN8+BK8)/2)</f>
        <v>5.75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15.55</v>
      </c>
      <c r="QU8" s="22">
        <f>IF($CU8="P",CR8,(CR8+BO8)/2)</f>
        <v>6.35</v>
      </c>
      <c r="QV8" s="22">
        <f>IF($CU8="P",CS8,(CS8+BP8)/2)</f>
        <v>1</v>
      </c>
      <c r="QW8" s="22">
        <f>IF($CU8="P",CT8,(CT8+BQ8)/2)</f>
        <v>0</v>
      </c>
      <c r="QX8" s="27" t="s">
        <v>46</v>
      </c>
      <c r="QY8" s="40">
        <f>IF(SUM(QE8,QI8)&gt;0,SUM(QE8,QI8),"")</f>
        <v>11.65</v>
      </c>
      <c r="QZ8" s="40">
        <f>IF(SUM(QD8:QE8,QG8:QI8,QK8)-QF8-QJ8&gt;0,SUM(QD8:QE8,QG8:QI8,QK8)-QF8-QJ8,"")</f>
        <v>42.75</v>
      </c>
      <c r="RA8" s="40" t="str">
        <f>IF(SUM(QL8:QM8,QO8)-QN8&gt;0,SUM(QL8:QM8,QO8)-QN8,"")</f>
        <v/>
      </c>
      <c r="RB8" s="40">
        <f>IF(SUM(QE8,QI8,QM8)&gt;0,SUM(QE8,QI8,QM8),"")</f>
        <v>11.65</v>
      </c>
      <c r="RC8" s="40">
        <f>IF(SUM(QZ8,RA8)&gt;0,SUM(QZ8,RA8),"")</f>
        <v>42.75</v>
      </c>
      <c r="RD8" s="40">
        <f>IF(SUM(QQ8,QU8)&gt;0,SUM(QQ8,QU8),"")</f>
        <v>12.1</v>
      </c>
      <c r="RE8" s="40">
        <f>IF(SUM(QP8:QQ8,QS8:QU8,QW8)-SUM(QR8,QV8)&gt;0,SUM(QP8:QQ8,QS8:QU8,QW8)-SUM(QR8,QV8),"")</f>
        <v>42.9</v>
      </c>
      <c r="RF8" s="40">
        <f>IF(SUM(QZ8,RA8,RE8)&gt;0,SUM(QZ8,RA8,RE8),"")</f>
        <v>85.65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97</v>
      </c>
      <c r="D9" s="4" t="s">
        <v>4</v>
      </c>
      <c r="E9" s="4">
        <v>2005</v>
      </c>
      <c r="F9" s="9">
        <f>SUM(L9:R9)+SUM(L9:O9)*0.0000001+SUM(L9)*0.0000000000001</f>
        <v>126.0000083400046</v>
      </c>
      <c r="G9" s="64"/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46</v>
      </c>
      <c r="M9" s="8" t="str">
        <f>IF(L9=0,"",IF(L9=CW9,$CA$1,IF(L9=BT9,$AX$1,IF(L9=AQ9,$U$1,""))))</f>
        <v>2025 Nationals</v>
      </c>
      <c r="N9" s="8">
        <f>IF(COUNT(AQ9,BT9,CW9)&gt;1,LARGE((AQ9,BT9,CW9),2),0)</f>
        <v>37.400000000000006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42.6</v>
      </c>
      <c r="Q9" s="8" t="str">
        <f>IF(P9=0,"",IF(P9=DB9,$CA$1,IF(P9=BY9,$AX$1,IF(P9=AV9,$U$1,""))))</f>
        <v>2025 3rd Domestic Trial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16.8</v>
      </c>
      <c r="AY9" s="18">
        <v>5.7</v>
      </c>
      <c r="AZ9" s="18">
        <v>0</v>
      </c>
      <c r="BA9" s="18">
        <v>0.7</v>
      </c>
      <c r="BB9" s="18">
        <v>16.8</v>
      </c>
      <c r="BC9" s="18">
        <v>5.3</v>
      </c>
      <c r="BD9" s="18">
        <v>0</v>
      </c>
      <c r="BE9" s="18">
        <v>0.7</v>
      </c>
      <c r="BF9" s="18"/>
      <c r="BG9" s="18"/>
      <c r="BH9" s="18"/>
      <c r="BI9" s="18"/>
      <c r="BJ9" s="18">
        <v>15.8</v>
      </c>
      <c r="BK9" s="18">
        <v>3.1</v>
      </c>
      <c r="BL9" s="18">
        <v>0</v>
      </c>
      <c r="BM9" s="18">
        <v>0.7</v>
      </c>
      <c r="BN9" s="18">
        <v>16.600000000000001</v>
      </c>
      <c r="BO9" s="18">
        <v>5.3</v>
      </c>
      <c r="BP9" s="18">
        <v>0</v>
      </c>
      <c r="BQ9" s="18">
        <v>0.7</v>
      </c>
      <c r="BR9" s="28"/>
      <c r="BS9" s="11">
        <f>IF(SUM(AY9,BC9)&gt;0,SUM(AY9,BC9),"")</f>
        <v>11</v>
      </c>
      <c r="BT9" s="11">
        <f>IF(SUM(AX9:AY9,BA9:BC9,BE9)-AZ9-BD9&gt;0,SUM(AX9:AY9,BA9:BC9,BE9)-AZ9-BD9,"")</f>
        <v>46</v>
      </c>
      <c r="BU9" s="11" t="str">
        <f>IF(SUM(BF9:BG9,BI9)-BH9&gt;0,SUM(BF9:BG9,BI9)-BH9,"")</f>
        <v/>
      </c>
      <c r="BV9" s="11">
        <f>IF(SUM(AY9,BC9,BG9)&gt;0,SUM(AY9,BC9,BG9),"")</f>
        <v>11</v>
      </c>
      <c r="BW9" s="11">
        <f>IF(SUM(BT9,BU9)&gt;0,SUM(BT9,BU9),"")</f>
        <v>46</v>
      </c>
      <c r="BX9" s="11">
        <f>IF(SUM(BK9,BO9)&gt;0,SUM(BK9,BO9),"")</f>
        <v>8.4</v>
      </c>
      <c r="BY9" s="11">
        <f>IF(SUM(BJ9:BK9,BM9:BO9,BQ9)-SUM(BL9,BP9)&gt;0,SUM(BJ9:BK9,BM9:BO9,BQ9)-SUM(BL9,BP9),"")</f>
        <v>42.2</v>
      </c>
      <c r="BZ9" s="11">
        <f>IF(SUM(BT9,BU9,BY9)&gt;0,SUM(BT9,BU9,BY9),"")</f>
        <v>88.2</v>
      </c>
      <c r="CA9" s="19">
        <v>11.8</v>
      </c>
      <c r="CB9" s="19">
        <v>3</v>
      </c>
      <c r="CC9" s="19">
        <v>0</v>
      </c>
      <c r="CD9" s="19">
        <v>0</v>
      </c>
      <c r="CE9" s="19">
        <v>17.100000000000001</v>
      </c>
      <c r="CF9" s="19">
        <v>5.5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5.7</v>
      </c>
      <c r="CO9" s="19">
        <v>0</v>
      </c>
      <c r="CP9" s="19">
        <v>0</v>
      </c>
      <c r="CQ9" s="19">
        <v>15.4</v>
      </c>
      <c r="CR9" s="19">
        <v>5.0999999999999996</v>
      </c>
      <c r="CS9" s="19">
        <v>0.2</v>
      </c>
      <c r="CT9" s="19">
        <v>0</v>
      </c>
      <c r="CU9" s="27"/>
      <c r="CV9" s="40">
        <f>IF(SUM(CB9,CF9)&gt;0,SUM(CB9,CF9),"")</f>
        <v>8.5</v>
      </c>
      <c r="CW9" s="40">
        <f>IF(SUM(CA9:CB9,CD9:CF9,CH9)-CC9-CG9&gt;0,SUM(CA9:CB9,CD9:CF9,CH9)-CC9-CG9,"")</f>
        <v>37.400000000000006</v>
      </c>
      <c r="CX9" s="40" t="str">
        <f>IF(SUM(CI9:CJ9,CL9)-CK9&gt;0,SUM(CI9:CJ9,CL9)-CK9,"")</f>
        <v/>
      </c>
      <c r="CY9" s="40">
        <f>IF(SUM(CB9,CF9,CJ9)&gt;0,SUM(CB9,CF9,CJ9),"")</f>
        <v>8.5</v>
      </c>
      <c r="CZ9" s="40">
        <f>IF(SUM(CW9,CX9)&gt;0,SUM(CW9,CX9),"")</f>
        <v>37.400000000000006</v>
      </c>
      <c r="DA9" s="40">
        <f>IF(SUM(CN9,CR9)&gt;0,SUM(CN9,CR9),"")</f>
        <v>10.8</v>
      </c>
      <c r="DB9" s="40">
        <f>IF(SUM(CM9:CN9,CP9:CR9,CT9)-SUM(CO9,CS9)&gt;0,SUM(CM9:CN9,CP9:CR9,CT9)-SUM(CO9,CS9),"")</f>
        <v>42.6</v>
      </c>
      <c r="DC9" s="40">
        <f>IF(SUM(CW9,CX9,DB9)&gt;0,SUM(CW9,CX9,DB9),"")</f>
        <v>80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14.3</v>
      </c>
      <c r="QE9" s="22">
        <f>IF($CU9="P",CB9,(CB9+AY9)/2)</f>
        <v>4.3499999999999996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16.950000000000003</v>
      </c>
      <c r="QI9" s="22">
        <f>IF($CU9="P",CF9,(CF9+BC9)/2)</f>
        <v>5.4</v>
      </c>
      <c r="QJ9" s="22">
        <f>IF($CU9="P",CG9,(CG9+BD9)/2)</f>
        <v>0</v>
      </c>
      <c r="QK9" s="22">
        <f>IF($CU9="P",CH9,(CH9+BE9)/2)</f>
        <v>0.35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16.200000000000003</v>
      </c>
      <c r="QQ9" s="22">
        <f>IF($CU9="P",CN9,(CN9+BK9)/2)</f>
        <v>4.4000000000000004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16</v>
      </c>
      <c r="QU9" s="22">
        <f>IF($CU9="P",CR9,(CR9+BO9)/2)</f>
        <v>5.1999999999999993</v>
      </c>
      <c r="QV9" s="22">
        <f>IF($CU9="P",CS9,(CS9+BP9)/2)</f>
        <v>0.1</v>
      </c>
      <c r="QW9" s="22">
        <f>IF($CU9="P",CT9,(CT9+BQ9)/2)</f>
        <v>0.35</v>
      </c>
      <c r="QX9" s="27" t="s">
        <v>46</v>
      </c>
      <c r="QY9" s="40">
        <f>IF(SUM(QE9,QI9)&gt;0,SUM(QE9,QI9),"")</f>
        <v>9.75</v>
      </c>
      <c r="QZ9" s="40">
        <f>IF(SUM(QD9:QE9,QG9:QI9,QK9)-QF9-QJ9&gt;0,SUM(QD9:QE9,QG9:QI9,QK9)-QF9-QJ9,"")</f>
        <v>41.7</v>
      </c>
      <c r="RA9" s="40" t="str">
        <f>IF(SUM(QL9:QM9,QO9)-QN9&gt;0,SUM(QL9:QM9,QO9)-QN9,"")</f>
        <v/>
      </c>
      <c r="RB9" s="40">
        <f>IF(SUM(QE9,QI9,QM9)&gt;0,SUM(QE9,QI9,QM9),"")</f>
        <v>9.75</v>
      </c>
      <c r="RC9" s="40">
        <f>IF(SUM(QZ9,RA9)&gt;0,SUM(QZ9,RA9),"")</f>
        <v>41.7</v>
      </c>
      <c r="RD9" s="40">
        <f>IF(SUM(QQ9,QU9)&gt;0,SUM(QQ9,QU9),"")</f>
        <v>9.6</v>
      </c>
      <c r="RE9" s="40">
        <f>IF(SUM(QP9:QQ9,QS9:QU9,QW9)-SUM(QR9,QV9)&gt;0,SUM(QP9:QQ9,QS9:QU9,QW9)-SUM(QR9,QV9),"")</f>
        <v>42.400000000000006</v>
      </c>
      <c r="RF9" s="40">
        <f>IF(SUM(QZ9,RA9,RE9)&gt;0,SUM(QZ9,RA9,RE9),"")</f>
        <v>84.100000000000009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t="str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/>
      </c>
      <c r="C10" s="5" t="s">
        <v>87</v>
      </c>
      <c r="D10" s="4" t="s">
        <v>4</v>
      </c>
      <c r="E10" s="4">
        <v>2004</v>
      </c>
      <c r="F10" s="9">
        <f>SUM(L10:R10)+SUM(L10:O10)*0.0000001+SUM(L10)*0.0000000000001</f>
        <v>73.350007335004889</v>
      </c>
      <c r="G10" s="64" t="s">
        <v>46</v>
      </c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48.899999999999991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24.449999999999996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0</v>
      </c>
      <c r="Q10" s="8" t="str">
        <f>IF(P10=0,"",IF(P10=DB10,$CA$1,IF(P10=BY10,$AX$1,IF(P10=AV10,$U$1,""))))</f>
        <v/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17.7</v>
      </c>
      <c r="V10" s="19">
        <v>6.5</v>
      </c>
      <c r="W10" s="19">
        <v>0</v>
      </c>
      <c r="X10" s="19">
        <v>0</v>
      </c>
      <c r="Y10" s="19">
        <v>17.399999999999999</v>
      </c>
      <c r="Z10" s="19">
        <v>7.3</v>
      </c>
      <c r="AA10" s="19">
        <v>0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13.8</v>
      </c>
      <c r="AQ10" s="40">
        <f>IF(SUM(U10:V10,X10:Z10,AB10)-W10-AA10&gt;0,SUM(U10:V10,X10:Z10,AB10)-W10-AA10,"")</f>
        <v>48.899999999999991</v>
      </c>
      <c r="AR10" s="40" t="str">
        <f>IF(SUM(AC10:AD10,AF10)-AE10&gt;0,SUM(AC10:AD10,AF10)-AE10,"")</f>
        <v/>
      </c>
      <c r="AS10" s="40">
        <f>IF(SUM(V10,Z10,AD10)&gt;0,SUM(V10,Z10,AD10),"")</f>
        <v>13.8</v>
      </c>
      <c r="AT10" s="40">
        <f>IF(SUM(AQ10,AR10)&gt;0,SUM(AQ10,AR10),"")</f>
        <v>48.899999999999991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48.899999999999991</v>
      </c>
      <c r="AX10" s="18">
        <v>8.85</v>
      </c>
      <c r="AY10" s="18">
        <v>3.25</v>
      </c>
      <c r="AZ10" s="18">
        <v>0</v>
      </c>
      <c r="BA10" s="18">
        <v>0</v>
      </c>
      <c r="BB10" s="18">
        <v>8.6999999999999993</v>
      </c>
      <c r="BC10" s="18">
        <v>3.65</v>
      </c>
      <c r="BD10" s="18">
        <v>0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8" t="s">
        <v>46</v>
      </c>
      <c r="BS10" s="11">
        <f>IF(SUM(AY10,BC10)&gt;0,SUM(AY10,BC10),"")</f>
        <v>6.9</v>
      </c>
      <c r="BT10" s="11">
        <f>IF(SUM(AX10:AY10,BA10:BC10,BE10)-AZ10-BD10&gt;0,SUM(AX10:AY10,BA10:BC10,BE10)-AZ10-BD10,"")</f>
        <v>24.449999999999996</v>
      </c>
      <c r="BU10" s="11" t="str">
        <f>IF(SUM(BF10:BG10,BI10)-BH10&gt;0,SUM(BF10:BG10,BI10)-BH10,"")</f>
        <v/>
      </c>
      <c r="BV10" s="11">
        <f>IF(SUM(AY10,BC10,BG10)&gt;0,SUM(AY10,BC10,BG10),"")</f>
        <v>6.9</v>
      </c>
      <c r="BW10" s="11">
        <f>IF(SUM(BT10,BU10)&gt;0,SUM(BT10,BU10),"")</f>
        <v>24.449999999999996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24.449999999999996</v>
      </c>
      <c r="CA10" s="19">
        <v>8.85</v>
      </c>
      <c r="CB10" s="19">
        <v>3.25</v>
      </c>
      <c r="CC10" s="19">
        <v>0</v>
      </c>
      <c r="CD10" s="19">
        <v>0</v>
      </c>
      <c r="CE10" s="19">
        <v>8.6999999999999993</v>
      </c>
      <c r="CF10" s="19">
        <v>3.65</v>
      </c>
      <c r="CG10" s="19">
        <v>0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 t="s">
        <v>46</v>
      </c>
      <c r="CV10" s="40">
        <f>IF(SUM(CB10,CF10)&gt;0,SUM(CB10,CF10),"")</f>
        <v>6.9</v>
      </c>
      <c r="CW10" s="40">
        <f>IF(SUM(CA10:CB10,CD10:CF10,CH10)-CC10-CG10&gt;0,SUM(CA10:CB10,CD10:CF10,CH10)-CC10-CG10,"")</f>
        <v>24.449999999999996</v>
      </c>
      <c r="CX10" s="40" t="str">
        <f>IF(SUM(CI10:CJ10,CL10)-CK10&gt;0,SUM(CI10:CJ10,CL10)-CK10,"")</f>
        <v/>
      </c>
      <c r="CY10" s="40">
        <f>IF(SUM(CB10,CF10,CJ10)&gt;0,SUM(CB10,CF10,CJ10),"")</f>
        <v>6.9</v>
      </c>
      <c r="CZ10" s="40">
        <f>IF(SUM(CW10,CX10)&gt;0,SUM(CW10,CX10),"")</f>
        <v>24.449999999999996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24.449999999999996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8.85</v>
      </c>
      <c r="QE10" s="22">
        <f>IF($CU10="P",CB10,(CB10+AY10)/2)</f>
        <v>3.25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8.6999999999999993</v>
      </c>
      <c r="QI10" s="22">
        <f>IF($CU10="P",CF10,(CF10+BC10)/2)</f>
        <v>3.65</v>
      </c>
      <c r="QJ10" s="22">
        <f>IF($CU10="P",CG10,(CG10+BD10)/2)</f>
        <v>0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0</v>
      </c>
      <c r="QU10" s="22">
        <f>IF($CU10="P",CR10,(CR10+BO10)/2)</f>
        <v>0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6.9</v>
      </c>
      <c r="QZ10" s="40">
        <f>IF(SUM(QD10:QE10,QG10:QI10,QK10)-QF10-QJ10&gt;0,SUM(QD10:QE10,QG10:QI10,QK10)-QF10-QJ10,"")</f>
        <v>24.449999999999996</v>
      </c>
      <c r="RA10" s="40" t="str">
        <f>IF(SUM(QL10:QM10,QO10)-QN10&gt;0,SUM(QL10:QM10,QO10)-QN10,"")</f>
        <v/>
      </c>
      <c r="RB10" s="40">
        <f>IF(SUM(QE10,QI10,QM10)&gt;0,SUM(QE10,QI10,QM10),"")</f>
        <v>6.9</v>
      </c>
      <c r="RC10" s="40">
        <f>IF(SUM(QZ10,RA10)&gt;0,SUM(QZ10,RA10),"")</f>
        <v>24.449999999999996</v>
      </c>
      <c r="RD10" s="40" t="str">
        <f>IF(SUM(QQ10,QU10)&gt;0,SUM(QQ10,QU10),"")</f>
        <v/>
      </c>
      <c r="RE10" s="40" t="str">
        <f>IF(SUM(QP10:QQ10,QS10:QU10,QW10)-SUM(QR10,QV10)&gt;0,SUM(QP10:QQ10,QS10:QU10,QW10)-SUM(QR10,QV10),"")</f>
        <v/>
      </c>
      <c r="RF10" s="40">
        <f>IF(SUM(QZ10,RA10,RE10)&gt;0,SUM(QZ10,RA10,RE10),"")</f>
        <v>24.449999999999996</v>
      </c>
    </row>
    <row r="11" spans="1:474" x14ac:dyDescent="0.2">
      <c r="A11" s="4" t="str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/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157</v>
      </c>
      <c r="D11" s="4" t="s">
        <v>4</v>
      </c>
      <c r="E11" s="4">
        <v>2008</v>
      </c>
      <c r="F11" s="9">
        <f>SUM(L11:R11)+SUM(L11:O11)*0.0000001+SUM(L11)*0.0000000000001</f>
        <v>130.70000873000436</v>
      </c>
      <c r="G11" s="64"/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/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/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/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43.8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43.5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16.3</v>
      </c>
      <c r="V11" s="19">
        <v>5.4</v>
      </c>
      <c r="W11" s="19">
        <v>0</v>
      </c>
      <c r="X11" s="19">
        <v>0</v>
      </c>
      <c r="Y11" s="19">
        <v>15.5</v>
      </c>
      <c r="Z11" s="19">
        <v>6.3</v>
      </c>
      <c r="AA11" s="19">
        <v>0</v>
      </c>
      <c r="AB11" s="19">
        <v>0</v>
      </c>
      <c r="AC11" s="19"/>
      <c r="AD11" s="19"/>
      <c r="AE11" s="19"/>
      <c r="AF11" s="19"/>
      <c r="AG11" s="19">
        <v>15.3</v>
      </c>
      <c r="AH11" s="19">
        <v>5.4</v>
      </c>
      <c r="AI11" s="19">
        <v>0</v>
      </c>
      <c r="AJ11" s="19">
        <v>0</v>
      </c>
      <c r="AK11" s="19">
        <v>15</v>
      </c>
      <c r="AL11" s="19">
        <v>6.3</v>
      </c>
      <c r="AM11" s="19">
        <v>0</v>
      </c>
      <c r="AN11" s="19">
        <v>0</v>
      </c>
      <c r="AO11" s="27"/>
      <c r="AP11" s="40">
        <f>IF(SUM(V11,Z11)&gt;0,SUM(V11,Z11),"")</f>
        <v>11.7</v>
      </c>
      <c r="AQ11" s="40">
        <f>IF(SUM(U11:V11,X11:Z11,AB11)-W11-AA11&gt;0,SUM(U11:V11,X11:Z11,AB11)-W11-AA11,"")</f>
        <v>43.5</v>
      </c>
      <c r="AR11" s="40" t="str">
        <f>IF(SUM(AC11:AD11,AF11)-AE11&gt;0,SUM(AC11:AD11,AF11)-AE11,"")</f>
        <v/>
      </c>
      <c r="AS11" s="40">
        <f>IF(SUM(V11,Z11,AD11)&gt;0,SUM(V11,Z11,AD11),"")</f>
        <v>11.7</v>
      </c>
      <c r="AT11" s="40">
        <f>IF(SUM(AQ11,AR11)&gt;0,SUM(AQ11,AR11),"")</f>
        <v>43.5</v>
      </c>
      <c r="AU11" s="40">
        <f>IF(SUM(AH11,AL11)&gt;0,SUM(AH11,AL11),"")</f>
        <v>11.7</v>
      </c>
      <c r="AV11" s="40">
        <f>IF(SUM(AG11:AH11,AJ11:AL11,AN11)-SUM(AI11,AM11)&gt;0,SUM(AG11:AH11,AJ11:AL11,AN11)-SUM(AI11,AM11),"")</f>
        <v>42</v>
      </c>
      <c r="AW11" s="40">
        <f>IF(SUM(AQ11,AR11,AV11)&gt;0,SUM(AQ11,AR11,AV11),"")</f>
        <v>85.5</v>
      </c>
      <c r="AX11" s="18">
        <v>15.9</v>
      </c>
      <c r="AY11" s="18">
        <v>5.4</v>
      </c>
      <c r="AZ11" s="18">
        <v>0</v>
      </c>
      <c r="BA11" s="18">
        <v>0</v>
      </c>
      <c r="BB11" s="18">
        <v>16.2</v>
      </c>
      <c r="BC11" s="18">
        <v>6.3</v>
      </c>
      <c r="BD11" s="18">
        <v>0</v>
      </c>
      <c r="BE11" s="18">
        <v>0</v>
      </c>
      <c r="BF11" s="18"/>
      <c r="BG11" s="18"/>
      <c r="BH11" s="18"/>
      <c r="BI11" s="18"/>
      <c r="BJ11" s="18">
        <v>15.2</v>
      </c>
      <c r="BK11" s="18">
        <v>6.5</v>
      </c>
      <c r="BL11" s="18">
        <v>0.4</v>
      </c>
      <c r="BM11" s="18">
        <v>0.7</v>
      </c>
      <c r="BN11" s="18">
        <v>15.3</v>
      </c>
      <c r="BO11" s="18">
        <v>6.3</v>
      </c>
      <c r="BP11" s="18">
        <v>0.2</v>
      </c>
      <c r="BQ11" s="18">
        <v>0</v>
      </c>
      <c r="BR11" s="28"/>
      <c r="BS11" s="11">
        <f>IF(SUM(AY11,BC11)&gt;0,SUM(AY11,BC11),"")</f>
        <v>11.7</v>
      </c>
      <c r="BT11" s="11">
        <f>IF(SUM(AX11:AY11,BA11:BC11,BE11)-AZ11-BD11&gt;0,SUM(AX11:AY11,BA11:BC11,BE11)-AZ11-BD11,"")</f>
        <v>43.8</v>
      </c>
      <c r="BU11" s="11" t="str">
        <f>IF(SUM(BF11:BG11,BI11)-BH11&gt;0,SUM(BF11:BG11,BI11)-BH11,"")</f>
        <v/>
      </c>
      <c r="BV11" s="11">
        <f>IF(SUM(AY11,BC11,BG11)&gt;0,SUM(AY11,BC11,BG11),"")</f>
        <v>11.7</v>
      </c>
      <c r="BW11" s="11">
        <f>IF(SUM(BT11,BU11)&gt;0,SUM(BT11,BU11),"")</f>
        <v>43.8</v>
      </c>
      <c r="BX11" s="11">
        <f>IF(SUM(BK11,BO11)&gt;0,SUM(BK11,BO11),"")</f>
        <v>12.8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87.199999999999989</v>
      </c>
      <c r="CA11" s="19">
        <v>15.9</v>
      </c>
      <c r="CB11" s="19">
        <v>5.4</v>
      </c>
      <c r="CC11" s="19">
        <v>0</v>
      </c>
      <c r="CD11" s="19">
        <v>0</v>
      </c>
      <c r="CE11" s="19">
        <v>13.7</v>
      </c>
      <c r="CF11" s="19">
        <v>6.3</v>
      </c>
      <c r="CG11" s="19">
        <v>0</v>
      </c>
      <c r="CH11" s="19">
        <v>0</v>
      </c>
      <c r="CI11" s="19"/>
      <c r="CJ11" s="19"/>
      <c r="CK11" s="19"/>
      <c r="CL11" s="19"/>
      <c r="CM11" s="19">
        <v>15.6</v>
      </c>
      <c r="CN11" s="19">
        <v>5.4</v>
      </c>
      <c r="CO11" s="19">
        <v>0</v>
      </c>
      <c r="CP11" s="19">
        <v>0</v>
      </c>
      <c r="CQ11" s="19">
        <v>15.3</v>
      </c>
      <c r="CR11" s="19">
        <v>6.3</v>
      </c>
      <c r="CS11" s="19">
        <v>0</v>
      </c>
      <c r="CT11" s="19">
        <v>0</v>
      </c>
      <c r="CU11" s="27"/>
      <c r="CV11" s="40">
        <f>IF(SUM(CB11,CF11)&gt;0,SUM(CB11,CF11),"")</f>
        <v>11.7</v>
      </c>
      <c r="CW11" s="40">
        <f>IF(SUM(CA11:CB11,CD11:CF11,CH11)-CC11-CG11&gt;0,SUM(CA11:CB11,CD11:CF11,CH11)-CC11-CG11,"")</f>
        <v>41.3</v>
      </c>
      <c r="CX11" s="40" t="str">
        <f>IF(SUM(CI11:CJ11,CL11)-CK11&gt;0,SUM(CI11:CJ11,CL11)-CK11,"")</f>
        <v/>
      </c>
      <c r="CY11" s="40">
        <f>IF(SUM(CB11,CF11,CJ11)&gt;0,SUM(CB11,CF11,CJ11),"")</f>
        <v>11.7</v>
      </c>
      <c r="CZ11" s="40">
        <f>IF(SUM(CW11,CX11)&gt;0,SUM(CW11,CX11),"")</f>
        <v>41.3</v>
      </c>
      <c r="DA11" s="40">
        <f>IF(SUM(CN11,CR11)&gt;0,SUM(CN11,CR11),"")</f>
        <v>11.7</v>
      </c>
      <c r="DB11" s="40">
        <f>IF(SUM(CM11:CN11,CP11:CR11,CT11)-SUM(CO11,CS11)&gt;0,SUM(CM11:CN11,CP11:CR11,CT11)-SUM(CO11,CS11),"")</f>
        <v>42.599999999999994</v>
      </c>
      <c r="DC11" s="40">
        <f>IF(SUM(CW11,CX11,DB11)&gt;0,SUM(CW11,CX11,DB11),"")</f>
        <v>83.899999999999991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15.9</v>
      </c>
      <c r="QE11" s="22">
        <f>IF($CU11="P",CB11,(CB11+AY11)/2)</f>
        <v>5.4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14.95</v>
      </c>
      <c r="QI11" s="22">
        <f>IF($CU11="P",CF11,(CF11+BC11)/2)</f>
        <v>6.3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15.399999999999999</v>
      </c>
      <c r="QQ11" s="22">
        <f>IF($CU11="P",CN11,(CN11+BK11)/2)</f>
        <v>5.95</v>
      </c>
      <c r="QR11" s="22">
        <f>IF($CU11="P",CO11,(CO11+BL11)/2)</f>
        <v>0.2</v>
      </c>
      <c r="QS11" s="22">
        <f>IF($CU11="P",CP11,(CP11+BM11)/2)</f>
        <v>0.35</v>
      </c>
      <c r="QT11" s="22">
        <f>IF($CU11="P",CQ11,(CQ11+BN11)/2)</f>
        <v>15.3</v>
      </c>
      <c r="QU11" s="22">
        <f>IF($CU11="P",CR11,(CR11+BO11)/2)</f>
        <v>6.3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11.7</v>
      </c>
      <c r="QZ11" s="40">
        <f>IF(SUM(QD11:QE11,QG11:QI11,QK11)-QF11-QJ11&gt;0,SUM(QD11:QE11,QG11:QI11,QK11)-QF11-QJ11,"")</f>
        <v>42.55</v>
      </c>
      <c r="RA11" s="40" t="str">
        <f>IF(SUM(QL11:QM11,QO11)-QN11&gt;0,SUM(QL11:QM11,QO11)-QN11,"")</f>
        <v/>
      </c>
      <c r="RB11" s="40">
        <f>IF(SUM(QE11,QI11,QM11)&gt;0,SUM(QE11,QI11,QM11),"")</f>
        <v>11.7</v>
      </c>
      <c r="RC11" s="40">
        <f>IF(SUM(QZ11,RA11)&gt;0,SUM(QZ11,RA11),"")</f>
        <v>42.55</v>
      </c>
      <c r="RD11" s="40">
        <f>IF(SUM(QQ11,QU11)&gt;0,SUM(QQ11,QU11),"")</f>
        <v>12.25</v>
      </c>
      <c r="RE11" s="40">
        <f>IF(SUM(QP11:QQ11,QS11:QU11,QW11)-SUM(QR11,QV11)&gt;0,SUM(QP11:QQ11,QS11:QU11,QW11)-SUM(QR11,QV11),"")</f>
        <v>43</v>
      </c>
      <c r="RF11" s="40">
        <f>IF(SUM(QZ11,RA11,RE11)&gt;0,SUM(QZ11,RA11,RE11),"")</f>
        <v>85.55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129</v>
      </c>
      <c r="D12" s="4" t="s">
        <v>5</v>
      </c>
      <c r="E12" s="4">
        <v>2007</v>
      </c>
      <c r="F12" s="9">
        <f>SUM(L12:R12)+SUM(L12:O12)*0.0000001+SUM(L12)*0.0000000000001</f>
        <v>129.0000085400043</v>
      </c>
      <c r="G12" s="64"/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/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/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/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42.70000000000001</v>
      </c>
      <c r="M12" s="8" t="str">
        <f>IF(L12=0,"",IF(L12=CW12,$CA$1,IF(L12=BT12,$AX$1,IF(L12=AQ12,$U$1,""))))</f>
        <v>2025 Nationals</v>
      </c>
      <c r="N12" s="8">
        <f>IF(COUNT(AQ12,BT12,CW12)&gt;1,LARGE((AQ12,BT12,CW12),2),0)</f>
        <v>42.70000000000001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43.600000000000009</v>
      </c>
      <c r="Q12" s="8" t="str">
        <f>IF(P12=0,"",IF(P12=DB12,$CA$1,IF(P12=BY12,$AX$1,IF(P12=AV12,$U$1,""))))</f>
        <v>2025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16.100000000000001</v>
      </c>
      <c r="V12" s="19">
        <v>4</v>
      </c>
      <c r="W12" s="19">
        <v>0</v>
      </c>
      <c r="X12" s="19">
        <v>0.7</v>
      </c>
      <c r="Y12" s="19">
        <v>16.100000000000001</v>
      </c>
      <c r="Z12" s="19">
        <v>5.0999999999999996</v>
      </c>
      <c r="AA12" s="19">
        <v>0</v>
      </c>
      <c r="AB12" s="19">
        <v>0.7</v>
      </c>
      <c r="AC12" s="19"/>
      <c r="AD12" s="19"/>
      <c r="AE12" s="19"/>
      <c r="AF12" s="19"/>
      <c r="AG12" s="19">
        <v>15.2</v>
      </c>
      <c r="AH12" s="19">
        <v>4.0999999999999996</v>
      </c>
      <c r="AI12" s="19">
        <v>0</v>
      </c>
      <c r="AJ12" s="19">
        <v>0</v>
      </c>
      <c r="AK12" s="19">
        <v>16.100000000000001</v>
      </c>
      <c r="AL12" s="19">
        <v>3.2</v>
      </c>
      <c r="AM12" s="19">
        <v>0.7</v>
      </c>
      <c r="AN12" s="19">
        <v>0</v>
      </c>
      <c r="AO12" s="27"/>
      <c r="AP12" s="40">
        <f>IF(SUM(V12,Z12)&gt;0,SUM(V12,Z12),"")</f>
        <v>9.1</v>
      </c>
      <c r="AQ12" s="40">
        <f>IF(SUM(U12:V12,X12:Z12,AB12)-W12-AA12&gt;0,SUM(U12:V12,X12:Z12,AB12)-W12-AA12,"")</f>
        <v>42.70000000000001</v>
      </c>
      <c r="AR12" s="40" t="str">
        <f>IF(SUM(AC12:AD12,AF12)-AE12&gt;0,SUM(AC12:AD12,AF12)-AE12,"")</f>
        <v/>
      </c>
      <c r="AS12" s="40">
        <f>IF(SUM(V12,Z12,AD12)&gt;0,SUM(V12,Z12,AD12),"")</f>
        <v>9.1</v>
      </c>
      <c r="AT12" s="40">
        <f>IF(SUM(AQ12,AR12)&gt;0,SUM(AQ12,AR12),"")</f>
        <v>42.70000000000001</v>
      </c>
      <c r="AU12" s="40">
        <f>IF(SUM(AH12,AL12)&gt;0,SUM(AH12,AL12),"")</f>
        <v>7.3</v>
      </c>
      <c r="AV12" s="40">
        <f>IF(SUM(AG12:AH12,AJ12:AL12,AN12)-SUM(AI12,AM12)&gt;0,SUM(AG12:AH12,AJ12:AL12,AN12)-SUM(AI12,AM12),"")</f>
        <v>37.9</v>
      </c>
      <c r="AW12" s="40">
        <f>IF(SUM(AQ12,AR12,AV12)&gt;0,SUM(AQ12,AR12,AV12),"")</f>
        <v>80.600000000000009</v>
      </c>
      <c r="AX12" s="18">
        <v>16.100000000000001</v>
      </c>
      <c r="AY12" s="18">
        <v>3.3</v>
      </c>
      <c r="AZ12" s="18">
        <v>0</v>
      </c>
      <c r="BA12" s="18">
        <v>0.7</v>
      </c>
      <c r="BB12" s="18">
        <v>16.8</v>
      </c>
      <c r="BC12" s="18">
        <v>5.0999999999999996</v>
      </c>
      <c r="BD12" s="18">
        <v>0</v>
      </c>
      <c r="BE12" s="18">
        <v>0.7</v>
      </c>
      <c r="BF12" s="18"/>
      <c r="BG12" s="18"/>
      <c r="BH12" s="18"/>
      <c r="BI12" s="18"/>
      <c r="BJ12" s="18">
        <v>15.9</v>
      </c>
      <c r="BK12" s="18">
        <v>5.0999999999999996</v>
      </c>
      <c r="BL12" s="18">
        <v>0</v>
      </c>
      <c r="BM12" s="18">
        <v>0.7</v>
      </c>
      <c r="BN12" s="18">
        <v>17</v>
      </c>
      <c r="BO12" s="18">
        <v>4.2</v>
      </c>
      <c r="BP12" s="18">
        <v>0</v>
      </c>
      <c r="BQ12" s="18">
        <v>0.7</v>
      </c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42.70000000000001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42.70000000000001</v>
      </c>
      <c r="BX12" s="11">
        <f>IF(SUM(BK12,BO12)&gt;0,SUM(BK12,BO12),"")</f>
        <v>9.3000000000000007</v>
      </c>
      <c r="BY12" s="11">
        <f>IF(SUM(BJ12:BK12,BM12:BO12,BQ12)-SUM(BL12,BP12)&gt;0,SUM(BJ12:BK12,BM12:BO12,BQ12)-SUM(BL12,BP12),"")</f>
        <v>43.600000000000009</v>
      </c>
      <c r="BZ12" s="11">
        <f>IF(SUM(BT12,BU12,BY12)&gt;0,SUM(BT12,BU12,BY12),"")</f>
        <v>86.300000000000011</v>
      </c>
      <c r="CA12" s="19">
        <v>15.9</v>
      </c>
      <c r="CB12" s="19">
        <v>5.5</v>
      </c>
      <c r="CC12" s="19">
        <v>0.2</v>
      </c>
      <c r="CD12" s="19">
        <v>0.7</v>
      </c>
      <c r="CE12" s="19">
        <v>15.1</v>
      </c>
      <c r="CF12" s="19">
        <v>3.7</v>
      </c>
      <c r="CG12" s="19">
        <v>0.2</v>
      </c>
      <c r="CH12" s="19">
        <v>0.7</v>
      </c>
      <c r="CI12" s="19"/>
      <c r="CJ12" s="19"/>
      <c r="CK12" s="19"/>
      <c r="CL12" s="19"/>
      <c r="CM12" s="19">
        <v>15.8</v>
      </c>
      <c r="CN12" s="19">
        <v>3.3</v>
      </c>
      <c r="CO12" s="19">
        <v>0.2</v>
      </c>
      <c r="CP12" s="19">
        <v>0.7</v>
      </c>
      <c r="CQ12" s="19">
        <v>15.6</v>
      </c>
      <c r="CR12" s="19">
        <v>5.5</v>
      </c>
      <c r="CS12" s="19">
        <v>0.2</v>
      </c>
      <c r="CT12" s="19">
        <v>0.7</v>
      </c>
      <c r="CU12" s="27"/>
      <c r="CV12" s="40">
        <f>IF(SUM(CB12,CF12)&gt;0,SUM(CB12,CF12),"")</f>
        <v>9.1999999999999993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9.1999999999999993</v>
      </c>
      <c r="CZ12" s="40">
        <f>IF(SUM(CW12,CX12)&gt;0,SUM(CW12,CX12),"")</f>
        <v>41.199999999999996</v>
      </c>
      <c r="DA12" s="40">
        <f>IF(SUM(CN12,CR12)&gt;0,SUM(CN12,CR12),"")</f>
        <v>8.8000000000000007</v>
      </c>
      <c r="DB12" s="40">
        <f>IF(SUM(CM12:CN12,CP12:CR12,CT12)-SUM(CO12,CS12)&gt;0,SUM(CM12:CN12,CP12:CR12,CT12)-SUM(CO12,CS12),"")</f>
        <v>41.2</v>
      </c>
      <c r="DC12" s="40">
        <f>IF(SUM(CW12,CX12,DB12)&gt;0,SUM(CW12,CX12,DB12),"")</f>
        <v>82.4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</v>
      </c>
      <c r="QE12" s="22">
        <f>IF($CU12="P",CB12,(CB12+AY12)/2)</f>
        <v>4.4000000000000004</v>
      </c>
      <c r="QF12" s="22">
        <f>IF($CU12="P",CC12,(CC12+AZ12)/2)</f>
        <v>0.1</v>
      </c>
      <c r="QG12" s="22">
        <f>IF($CU12="P",CD12,(CD12+BA12)/2)</f>
        <v>0.7</v>
      </c>
      <c r="QH12" s="22">
        <f>IF($CU12="P",CE12,(CE12+BB12)/2)</f>
        <v>15.95</v>
      </c>
      <c r="QI12" s="22">
        <f>IF($CU12="P",CF12,(CF12+BC12)/2)</f>
        <v>4.4000000000000004</v>
      </c>
      <c r="QJ12" s="22">
        <f>IF($CU12="P",CG12,(CG12+BD12)/2)</f>
        <v>0.1</v>
      </c>
      <c r="QK12" s="22">
        <f>IF($CU12="P",CH12,(CH12+BE12)/2)</f>
        <v>0.7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15.850000000000001</v>
      </c>
      <c r="QQ12" s="22">
        <f>IF($CU12="P",CN12,(CN12+BK12)/2)</f>
        <v>4.1999999999999993</v>
      </c>
      <c r="QR12" s="22">
        <f>IF($CU12="P",CO12,(CO12+BL12)/2)</f>
        <v>0.1</v>
      </c>
      <c r="QS12" s="22">
        <f>IF($CU12="P",CP12,(CP12+BM12)/2)</f>
        <v>0.7</v>
      </c>
      <c r="QT12" s="22">
        <f>IF($CU12="P",CQ12,(CQ12+BN12)/2)</f>
        <v>16.3</v>
      </c>
      <c r="QU12" s="22">
        <f>IF($CU12="P",CR12,(CR12+BO12)/2)</f>
        <v>4.8499999999999996</v>
      </c>
      <c r="QV12" s="22">
        <f>IF($CU12="P",CS12,(CS12+BP12)/2)</f>
        <v>0.1</v>
      </c>
      <c r="QW12" s="22">
        <f>IF($CU12="P",CT12,(CT12+BQ12)/2)</f>
        <v>0.7</v>
      </c>
      <c r="QX12" s="27" t="s">
        <v>46</v>
      </c>
      <c r="QY12" s="40">
        <f>IF(SUM(QE12,QI12)&gt;0,SUM(QE12,QI12),"")</f>
        <v>8.8000000000000007</v>
      </c>
      <c r="QZ12" s="40">
        <f>IF(SUM(QD12:QE12,QG12:QI12,QK12)-QF12-QJ12&gt;0,SUM(QD12:QE12,QG12:QI12,QK12)-QF12-QJ12,"")</f>
        <v>41.949999999999996</v>
      </c>
      <c r="RA12" s="40" t="str">
        <f>IF(SUM(QL12:QM12,QO12)-QN12&gt;0,SUM(QL12:QM12,QO12)-QN12,"")</f>
        <v/>
      </c>
      <c r="RB12" s="40">
        <f>IF(SUM(QE12,QI12,QM12)&gt;0,SUM(QE12,QI12,QM12),"")</f>
        <v>8.8000000000000007</v>
      </c>
      <c r="RC12" s="40">
        <f>IF(SUM(QZ12,RA12)&gt;0,SUM(QZ12,RA12),"")</f>
        <v>41.949999999999996</v>
      </c>
      <c r="RD12" s="40">
        <f>IF(SUM(QQ12,QU12)&gt;0,SUM(QQ12,QU12),"")</f>
        <v>9.0499999999999989</v>
      </c>
      <c r="RE12" s="40">
        <f>IF(SUM(QP12:QQ12,QS12:QU12,QW12)-SUM(QR12,QV12)&gt;0,SUM(QP12:QQ12,QS12:QU12,QW12)-SUM(QR12,QV12),"")</f>
        <v>42.4</v>
      </c>
      <c r="RF12" s="40">
        <f>IF(SUM(QZ12,RA12,RE12)&gt;0,SUM(QZ12,RA12,RE12),"")</f>
        <v>84.35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138</v>
      </c>
      <c r="D13" s="4" t="s">
        <v>3</v>
      </c>
      <c r="E13" s="4">
        <v>2007</v>
      </c>
      <c r="F13" s="9">
        <f>SUM(L13:R13)+SUM(L13:O13)*0.0000001+SUM(L13)*0.0000000000001</f>
        <v>126.4000083300043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42.9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40.4</v>
      </c>
      <c r="O13" s="8" t="str">
        <f>IF(N13=0,"",IF(AND(N13=L13,N13=AQ13,N13=BT13),$U$1,IF(AND(N13=L13,N13=AQ13,N13=CW13),$U$1,IF(AND(N13=L13,N13=BT13,N13=CW13),$AX$1,IF(N13=CW13,$CA$1,IF(N13=BT13,$AX$1,IF(N13=AQ13,$U$1,"")))))))</f>
        <v>2025 Nationals</v>
      </c>
      <c r="P13" s="8">
        <f>IF(MAX(AV13,BY13,DB13)&gt;0,MAX(AV13,BY13,DB13),0)</f>
        <v>43.1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15.4</v>
      </c>
      <c r="V13" s="19">
        <v>5.6</v>
      </c>
      <c r="W13" s="19">
        <v>0</v>
      </c>
      <c r="X13" s="19">
        <v>0</v>
      </c>
      <c r="Y13" s="19">
        <v>16.5</v>
      </c>
      <c r="Z13" s="19">
        <v>5.4</v>
      </c>
      <c r="AA13" s="19">
        <v>0</v>
      </c>
      <c r="AB13" s="19">
        <v>0</v>
      </c>
      <c r="AC13" s="19"/>
      <c r="AD13" s="19"/>
      <c r="AE13" s="19"/>
      <c r="AF13" s="19"/>
      <c r="AG13" s="19">
        <v>15.9</v>
      </c>
      <c r="AH13" s="19">
        <v>5.6</v>
      </c>
      <c r="AI13" s="19">
        <v>0</v>
      </c>
      <c r="AJ13" s="19">
        <v>0</v>
      </c>
      <c r="AK13" s="19">
        <v>16.2</v>
      </c>
      <c r="AL13" s="19">
        <v>5.4</v>
      </c>
      <c r="AM13" s="19">
        <v>0</v>
      </c>
      <c r="AN13" s="19">
        <v>0</v>
      </c>
      <c r="AO13" s="27"/>
      <c r="AP13" s="40">
        <f>IF(SUM(V13,Z13)&gt;0,SUM(V13,Z13),"")</f>
        <v>11</v>
      </c>
      <c r="AQ13" s="40">
        <f>IF(SUM(U13:V13,X13:Z13,AB13)-W13-AA13&gt;0,SUM(U13:V13,X13:Z13,AB13)-W13-AA13,"")</f>
        <v>42.9</v>
      </c>
      <c r="AR13" s="40" t="str">
        <f>IF(SUM(AC13:AD13,AF13)-AE13&gt;0,SUM(AC13:AD13,AF13)-AE13,"")</f>
        <v/>
      </c>
      <c r="AS13" s="40">
        <f>IF(SUM(V13,Z13,AD13)&gt;0,SUM(V13,Z13,AD13),"")</f>
        <v>11</v>
      </c>
      <c r="AT13" s="40">
        <f>IF(SUM(AQ13,AR13)&gt;0,SUM(AQ13,AR13),"")</f>
        <v>42.9</v>
      </c>
      <c r="AU13" s="40">
        <f>IF(SUM(AH13,AL13)&gt;0,SUM(AH13,AL13),"")</f>
        <v>11</v>
      </c>
      <c r="AV13" s="40">
        <f>IF(SUM(AG13:AH13,AJ13:AL13,AN13)-SUM(AI13,AM13)&gt;0,SUM(AG13:AH13,AJ13:AL13,AN13)-SUM(AI13,AM13),"")</f>
        <v>43.1</v>
      </c>
      <c r="AW13" s="40">
        <f>IF(SUM(AQ13,AR13,AV13)&gt;0,SUM(AQ13,AR13,AV13),"")</f>
        <v>86</v>
      </c>
      <c r="AX13" s="18">
        <v>15.7</v>
      </c>
      <c r="AY13" s="18">
        <v>3.4</v>
      </c>
      <c r="AZ13" s="18">
        <v>0</v>
      </c>
      <c r="BA13" s="18">
        <v>0</v>
      </c>
      <c r="BB13" s="18">
        <v>15.9</v>
      </c>
      <c r="BC13" s="18">
        <v>5.4</v>
      </c>
      <c r="BD13" s="18">
        <v>0</v>
      </c>
      <c r="BE13" s="18">
        <v>0</v>
      </c>
      <c r="BF13" s="18"/>
      <c r="BG13" s="18"/>
      <c r="BH13" s="18"/>
      <c r="BI13" s="18"/>
      <c r="BJ13" s="18">
        <v>16.5</v>
      </c>
      <c r="BK13" s="18">
        <v>4.9000000000000004</v>
      </c>
      <c r="BL13" s="18">
        <v>0</v>
      </c>
      <c r="BM13" s="18">
        <v>0</v>
      </c>
      <c r="BN13" s="18">
        <v>16.5</v>
      </c>
      <c r="BO13" s="18">
        <v>4.4000000000000004</v>
      </c>
      <c r="BP13" s="18">
        <v>0</v>
      </c>
      <c r="BQ13" s="18">
        <v>0</v>
      </c>
      <c r="BR13" s="28"/>
      <c r="BS13" s="11">
        <f>IF(SUM(AY13,BC13)&gt;0,SUM(AY13,BC13),"")</f>
        <v>8.8000000000000007</v>
      </c>
      <c r="BT13" s="11">
        <f>IF(SUM(AX13:AY13,BA13:BC13,BE13)-AZ13-BD13&gt;0,SUM(AX13:AY13,BA13:BC13,BE13)-AZ13-BD13,"")</f>
        <v>40.4</v>
      </c>
      <c r="BU13" s="11" t="str">
        <f>IF(SUM(BF13:BG13,BI13)-BH13&gt;0,SUM(BF13:BG13,BI13)-BH13,"")</f>
        <v/>
      </c>
      <c r="BV13" s="11">
        <f>IF(SUM(AY13,BC13,BG13)&gt;0,SUM(AY13,BC13,BG13),"")</f>
        <v>8.8000000000000007</v>
      </c>
      <c r="BW13" s="11">
        <f>IF(SUM(BT13,BU13)&gt;0,SUM(BT13,BU13),"")</f>
        <v>40.4</v>
      </c>
      <c r="BX13" s="11">
        <f>IF(SUM(BK13,BO13)&gt;0,SUM(BK13,BO13),"")</f>
        <v>9.3000000000000007</v>
      </c>
      <c r="BY13" s="11">
        <f>IF(SUM(BJ13:BK13,BM13:BO13,BQ13)-SUM(BL13,BP13)&gt;0,SUM(BJ13:BK13,BM13:BO13,BQ13)-SUM(BL13,BP13),"")</f>
        <v>42.3</v>
      </c>
      <c r="BZ13" s="11">
        <f>IF(SUM(BT13,BU13,BY13)&gt;0,SUM(BT13,BU13,BY13),"")</f>
        <v>82.699999999999989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7.85</v>
      </c>
      <c r="QE13" s="22">
        <f>IF($CU13="P",CB13,(CB13+AY13)/2)</f>
        <v>1.7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7.95</v>
      </c>
      <c r="QI13" s="22">
        <f>IF($CU13="P",CF13,(CF13+BC13)/2)</f>
        <v>2.7</v>
      </c>
      <c r="QJ13" s="22">
        <f>IF($CU13="P",CG13,(CG13+BD13)/2)</f>
        <v>0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8.25</v>
      </c>
      <c r="QQ13" s="22">
        <f>IF($CU13="P",CN13,(CN13+BK13)/2)</f>
        <v>2.4500000000000002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8.25</v>
      </c>
      <c r="QU13" s="22">
        <f>IF($CU13="P",CR13,(CR13+BO13)/2)</f>
        <v>2.2000000000000002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4.4000000000000004</v>
      </c>
      <c r="QZ13" s="40">
        <f>IF(SUM(QD13:QE13,QG13:QI13,QK13)-QF13-QJ13&gt;0,SUM(QD13:QE13,QG13:QI13,QK13)-QF13-QJ13,"")</f>
        <v>20.2</v>
      </c>
      <c r="RA13" s="40" t="str">
        <f>IF(SUM(QL13:QM13,QO13)-QN13&gt;0,SUM(QL13:QM13,QO13)-QN13,"")</f>
        <v/>
      </c>
      <c r="RB13" s="40">
        <f>IF(SUM(QE13,QI13,QM13)&gt;0,SUM(QE13,QI13,QM13),"")</f>
        <v>4.4000000000000004</v>
      </c>
      <c r="RC13" s="40">
        <f>IF(SUM(QZ13,RA13)&gt;0,SUM(QZ13,RA13),"")</f>
        <v>20.2</v>
      </c>
      <c r="RD13" s="40">
        <f>IF(SUM(QQ13,QU13)&gt;0,SUM(QQ13,QU13),"")</f>
        <v>4.6500000000000004</v>
      </c>
      <c r="RE13" s="40">
        <f>IF(SUM(QP13:QQ13,QS13:QU13,QW13)-SUM(QR13,QV13)&gt;0,SUM(QP13:QQ13,QS13:QU13,QW13)-SUM(QR13,QV13),"")</f>
        <v>21.15</v>
      </c>
      <c r="RF13" s="40">
        <f>IF(SUM(QZ13,RA13,RE13)&gt;0,SUM(QZ13,RA13,RE13),"")</f>
        <v>41.349999999999994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131</v>
      </c>
      <c r="D14" s="4" t="s">
        <v>4</v>
      </c>
      <c r="E14" s="4">
        <v>2007</v>
      </c>
      <c r="F14" s="9">
        <f>SUM(L14:R14)+SUM(L14:O14)*0.0000001+SUM(L14)*0.0000000000001</f>
        <v>126.20000841000424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/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/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42.5</v>
      </c>
      <c r="M14" s="8" t="str">
        <f>IF(L14=0,"",IF(L14=CW14,$CA$1,IF(L14=BT14,$AX$1,IF(L14=AQ14,$U$1,""))))</f>
        <v>2025 3rd Domestic Trial</v>
      </c>
      <c r="N14" s="8">
        <f>IF(COUNT(AQ14,BT14,CW14)&gt;1,LARGE((AQ14,BT14,CW14),2),0)</f>
        <v>41.599999999999994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42.099999999999994</v>
      </c>
      <c r="Q14" s="8" t="str">
        <f>IF(P14=0,"",IF(P14=DB14,$CA$1,IF(P14=BY14,$AX$1,IF(P14=AV14,$U$1,""))))</f>
        <v>2025 3rd Domestic Trial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4.5999999999999996</v>
      </c>
      <c r="W14" s="19">
        <v>0</v>
      </c>
      <c r="X14" s="19">
        <v>0</v>
      </c>
      <c r="Y14" s="19">
        <v>15.4</v>
      </c>
      <c r="Z14" s="19">
        <v>4.8</v>
      </c>
      <c r="AA14" s="19">
        <v>0</v>
      </c>
      <c r="AB14" s="19">
        <v>0</v>
      </c>
      <c r="AC14" s="19"/>
      <c r="AD14" s="19"/>
      <c r="AE14" s="19"/>
      <c r="AF14" s="19"/>
      <c r="AG14" s="19">
        <v>15.4</v>
      </c>
      <c r="AH14" s="19">
        <v>4.8</v>
      </c>
      <c r="AI14" s="19">
        <v>0.2</v>
      </c>
      <c r="AJ14" s="19">
        <v>0</v>
      </c>
      <c r="AK14" s="19">
        <v>15.5</v>
      </c>
      <c r="AL14" s="19">
        <v>5.3</v>
      </c>
      <c r="AM14" s="19">
        <v>0.4</v>
      </c>
      <c r="AN14" s="19">
        <v>0</v>
      </c>
      <c r="AO14" s="27"/>
      <c r="AP14" s="40">
        <f>IF(SUM(V14,Z14)&gt;0,SUM(V14,Z14),"")</f>
        <v>9.3999999999999986</v>
      </c>
      <c r="AQ14" s="40">
        <f>IF(SUM(U14:V14,X14:Z14,AB14)-W14-AA14&gt;0,SUM(U14:V14,X14:Z14,AB14)-W14-AA14,"")</f>
        <v>39.999999999999993</v>
      </c>
      <c r="AR14" s="40" t="str">
        <f>IF(SUM(AC14:AD14,AF14)-AE14&gt;0,SUM(AC14:AD14,AF14)-AE14,"")</f>
        <v/>
      </c>
      <c r="AS14" s="40">
        <f>IF(SUM(V14,Z14,AD14)&gt;0,SUM(V14,Z14,AD14),"")</f>
        <v>9.3999999999999986</v>
      </c>
      <c r="AT14" s="40">
        <f>IF(SUM(AQ14,AR14)&gt;0,SUM(AQ14,AR14),"")</f>
        <v>39.999999999999993</v>
      </c>
      <c r="AU14" s="40">
        <f>IF(SUM(AH14,AL14)&gt;0,SUM(AH14,AL14),"")</f>
        <v>10.1</v>
      </c>
      <c r="AV14" s="40">
        <f>IF(SUM(AG14:AH14,AJ14:AL14,AN14)-SUM(AI14,AM14)&gt;0,SUM(AG14:AH14,AJ14:AL14,AN14)-SUM(AI14,AM14),"")</f>
        <v>40.4</v>
      </c>
      <c r="AW14" s="40">
        <f>IF(SUM(AQ14,AR14,AV14)&gt;0,SUM(AQ14,AR14,AV14),"")</f>
        <v>80.399999999999991</v>
      </c>
      <c r="AX14" s="18">
        <v>16</v>
      </c>
      <c r="AY14" s="18">
        <v>4.8</v>
      </c>
      <c r="AZ14" s="18">
        <v>0</v>
      </c>
      <c r="BA14" s="18">
        <v>0</v>
      </c>
      <c r="BB14" s="18">
        <v>15.5</v>
      </c>
      <c r="BC14" s="18">
        <v>5.3</v>
      </c>
      <c r="BD14" s="18">
        <v>0</v>
      </c>
      <c r="BE14" s="18">
        <v>0</v>
      </c>
      <c r="BF14" s="18"/>
      <c r="BG14" s="18"/>
      <c r="BH14" s="18"/>
      <c r="BI14" s="18"/>
      <c r="BJ14" s="18">
        <v>15.7</v>
      </c>
      <c r="BK14" s="18">
        <v>4.8</v>
      </c>
      <c r="BL14" s="18">
        <v>0.2</v>
      </c>
      <c r="BM14" s="18">
        <v>0</v>
      </c>
      <c r="BN14" s="18">
        <v>15.6</v>
      </c>
      <c r="BO14" s="18">
        <v>5.3</v>
      </c>
      <c r="BP14" s="18">
        <v>0</v>
      </c>
      <c r="BQ14" s="18">
        <v>0</v>
      </c>
      <c r="BR14" s="28"/>
      <c r="BS14" s="11">
        <f>IF(SUM(AY14,BC14)&gt;0,SUM(AY14,BC14),"")</f>
        <v>10.1</v>
      </c>
      <c r="BT14" s="11">
        <f>IF(SUM(AX14:AY14,BA14:BC14,BE14)-AZ14-BD14&gt;0,SUM(AX14:AY14,BA14:BC14,BE14)-AZ14-BD14,"")</f>
        <v>41.599999999999994</v>
      </c>
      <c r="BU14" s="11" t="str">
        <f>IF(SUM(BF14:BG14,BI14)-BH14&gt;0,SUM(BF14:BG14,BI14)-BH14,"")</f>
        <v/>
      </c>
      <c r="BV14" s="11">
        <f>IF(SUM(AY14,BC14,BG14)&gt;0,SUM(AY14,BC14,BG14),"")</f>
        <v>10.1</v>
      </c>
      <c r="BW14" s="11">
        <f>IF(SUM(BT14,BU14)&gt;0,SUM(BT14,BU14),"")</f>
        <v>41.599999999999994</v>
      </c>
      <c r="BX14" s="11">
        <f>IF(SUM(BK14,BO14)&gt;0,SUM(BK14,BO14),"")</f>
        <v>10.1</v>
      </c>
      <c r="BY14" s="11">
        <f>IF(SUM(BJ14:BK14,BM14:BO14,BQ14)-SUM(BL14,BP14)&gt;0,SUM(BJ14:BK14,BM14:BO14,BQ14)-SUM(BL14,BP14),"")</f>
        <v>41.199999999999996</v>
      </c>
      <c r="BZ14" s="11">
        <f>IF(SUM(BT14,BU14,BY14)&gt;0,SUM(BT14,BU14,BY14),"")</f>
        <v>82.799999999999983</v>
      </c>
      <c r="CA14" s="19">
        <v>15.9</v>
      </c>
      <c r="CB14" s="19">
        <v>5.5</v>
      </c>
      <c r="CC14" s="19">
        <v>0</v>
      </c>
      <c r="CD14" s="19">
        <v>0</v>
      </c>
      <c r="CE14" s="19">
        <v>15.8</v>
      </c>
      <c r="CF14" s="19">
        <v>5.3</v>
      </c>
      <c r="CG14" s="19">
        <v>0</v>
      </c>
      <c r="CH14" s="19">
        <v>0</v>
      </c>
      <c r="CI14" s="19"/>
      <c r="CJ14" s="19"/>
      <c r="CK14" s="19"/>
      <c r="CL14" s="19"/>
      <c r="CM14" s="19">
        <v>15.8</v>
      </c>
      <c r="CN14" s="19">
        <v>5.5</v>
      </c>
      <c r="CO14" s="19">
        <v>0</v>
      </c>
      <c r="CP14" s="19">
        <v>0</v>
      </c>
      <c r="CQ14" s="19">
        <v>15.5</v>
      </c>
      <c r="CR14" s="19">
        <v>5.3</v>
      </c>
      <c r="CS14" s="19">
        <v>0</v>
      </c>
      <c r="CT14" s="19">
        <v>0</v>
      </c>
      <c r="CU14" s="27"/>
      <c r="CV14" s="40">
        <f>IF(SUM(CB14,CF14)&gt;0,SUM(CB14,CF14),"")</f>
        <v>10.8</v>
      </c>
      <c r="CW14" s="40">
        <f>IF(SUM(CA14:CB14,CD14:CF14,CH14)-CC14-CG14&gt;0,SUM(CA14:CB14,CD14:CF14,CH14)-CC14-CG14,"")</f>
        <v>42.5</v>
      </c>
      <c r="CX14" s="40" t="str">
        <f>IF(SUM(CI14:CJ14,CL14)-CK14&gt;0,SUM(CI14:CJ14,CL14)-CK14,"")</f>
        <v/>
      </c>
      <c r="CY14" s="40">
        <f>IF(SUM(CB14,CF14,CJ14)&gt;0,SUM(CB14,CF14,CJ14),"")</f>
        <v>10.8</v>
      </c>
      <c r="CZ14" s="40">
        <f>IF(SUM(CW14,CX14)&gt;0,SUM(CW14,CX14),"")</f>
        <v>42.5</v>
      </c>
      <c r="DA14" s="40">
        <f>IF(SUM(CN14,CR14)&gt;0,SUM(CN14,CR14),"")</f>
        <v>10.8</v>
      </c>
      <c r="DB14" s="40">
        <f>IF(SUM(CM14:CN14,CP14:CR14,CT14)-SUM(CO14,CS14)&gt;0,SUM(CM14:CN14,CP14:CR14,CT14)-SUM(CO14,CS14),"")</f>
        <v>42.099999999999994</v>
      </c>
      <c r="DC14" s="40">
        <f>IF(SUM(CW14,CX14,DB14)&gt;0,SUM(CW14,CX14,DB14),"")</f>
        <v>84.6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15.95</v>
      </c>
      <c r="QE14" s="22">
        <f>IF($CU14="P",CB14,(CB14+AY14)/2)</f>
        <v>5.15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15.65</v>
      </c>
      <c r="QI14" s="22">
        <f>IF($CU14="P",CF14,(CF14+BC14)/2)</f>
        <v>5.3</v>
      </c>
      <c r="QJ14" s="22">
        <f>IF($CU14="P",CG14,(CG14+BD14)/2)</f>
        <v>0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15.75</v>
      </c>
      <c r="QQ14" s="22">
        <f>IF($CU14="P",CN14,(CN14+BK14)/2)</f>
        <v>5.15</v>
      </c>
      <c r="QR14" s="22">
        <f>IF($CU14="P",CO14,(CO14+BL14)/2)</f>
        <v>0.1</v>
      </c>
      <c r="QS14" s="22">
        <f>IF($CU14="P",CP14,(CP14+BM14)/2)</f>
        <v>0</v>
      </c>
      <c r="QT14" s="22">
        <f>IF($CU14="P",CQ14,(CQ14+BN14)/2)</f>
        <v>15.55</v>
      </c>
      <c r="QU14" s="22">
        <f>IF($CU14="P",CR14,(CR14+BO14)/2)</f>
        <v>5.3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10.45</v>
      </c>
      <c r="QZ14" s="40">
        <f>IF(SUM(QD14:QE14,QG14:QI14,QK14)-QF14-QJ14&gt;0,SUM(QD14:QE14,QG14:QI14,QK14)-QF14-QJ14,"")</f>
        <v>42.05</v>
      </c>
      <c r="RA14" s="40" t="str">
        <f>IF(SUM(QL14:QM14,QO14)-QN14&gt;0,SUM(QL14:QM14,QO14)-QN14,"")</f>
        <v/>
      </c>
      <c r="RB14" s="40">
        <f>IF(SUM(QE14,QI14,QM14)&gt;0,SUM(QE14,QI14,QM14),"")</f>
        <v>10.45</v>
      </c>
      <c r="RC14" s="40">
        <f>IF(SUM(QZ14,RA14)&gt;0,SUM(QZ14,RA14),"")</f>
        <v>42.05</v>
      </c>
      <c r="RD14" s="40">
        <f>IF(SUM(QQ14,QU14)&gt;0,SUM(QQ14,QU14),"")</f>
        <v>10.45</v>
      </c>
      <c r="RE14" s="40">
        <f>IF(SUM(QP14:QQ14,QS14:QU14,QW14)-SUM(QR14,QV14)&gt;0,SUM(QP14:QQ14,QS14:QU14,QW14)-SUM(QR14,QV14),"")</f>
        <v>41.65</v>
      </c>
      <c r="RF14" s="40">
        <f>IF(SUM(QZ14,RA14,RE14)&gt;0,SUM(QZ14,RA14,RE14),"")</f>
        <v>83.699999999999989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95</v>
      </c>
      <c r="D15" s="4" t="s">
        <v>5</v>
      </c>
      <c r="E15" s="4">
        <v>2005</v>
      </c>
      <c r="F15" s="9">
        <f>SUM(L15:R15)+SUM(L15:O15)*0.0000001+SUM(L15)*0.0000000000001</f>
        <v>120.3000079700044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44.1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35.599999999999994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40.600000000000009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</v>
      </c>
      <c r="V15" s="19">
        <v>4.2</v>
      </c>
      <c r="W15" s="19">
        <v>0.4</v>
      </c>
      <c r="X15" s="19">
        <v>0.7</v>
      </c>
      <c r="Y15" s="19">
        <v>14.2</v>
      </c>
      <c r="Z15" s="19">
        <v>3.5</v>
      </c>
      <c r="AA15" s="19">
        <v>0.6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7.7</v>
      </c>
      <c r="AQ15" s="40">
        <f>IF(SUM(U15:V15,X15:Z15,AB15)-W15-AA15&gt;0,SUM(U15:V15,X15:Z15,AB15)-W15-AA15,"")</f>
        <v>35.599999999999994</v>
      </c>
      <c r="AR15" s="40" t="str">
        <f>IF(SUM(AC15:AD15,AF15)-AE15&gt;0,SUM(AC15:AD15,AF15)-AE15,"")</f>
        <v/>
      </c>
      <c r="AS15" s="40">
        <f>IF(SUM(V15,Z15,AD15)&gt;0,SUM(V15,Z15,AD15),"")</f>
        <v>7.7</v>
      </c>
      <c r="AT15" s="40">
        <f>IF(SUM(AQ15,AR15)&gt;0,SUM(AQ15,AR15),"")</f>
        <v>35.599999999999994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35.599999999999994</v>
      </c>
      <c r="AX15" s="18">
        <v>15.9</v>
      </c>
      <c r="AY15" s="18">
        <v>6</v>
      </c>
      <c r="AZ15" s="18">
        <v>0</v>
      </c>
      <c r="BA15" s="18">
        <v>0.7</v>
      </c>
      <c r="BB15" s="18">
        <v>15.3</v>
      </c>
      <c r="BC15" s="18">
        <v>5.5</v>
      </c>
      <c r="BD15" s="18">
        <v>0</v>
      </c>
      <c r="BE15" s="18">
        <v>0.7</v>
      </c>
      <c r="BF15" s="18"/>
      <c r="BG15" s="18"/>
      <c r="BH15" s="18"/>
      <c r="BI15" s="18"/>
      <c r="BJ15" s="18">
        <v>15.3</v>
      </c>
      <c r="BK15" s="18">
        <v>5.7</v>
      </c>
      <c r="BL15" s="18">
        <v>0</v>
      </c>
      <c r="BM15" s="18">
        <v>0.7</v>
      </c>
      <c r="BN15" s="18">
        <v>14</v>
      </c>
      <c r="BO15" s="18">
        <v>4.5999999999999996</v>
      </c>
      <c r="BP15" s="18">
        <v>0.4</v>
      </c>
      <c r="BQ15" s="18">
        <v>0.7</v>
      </c>
      <c r="BR15" s="28"/>
      <c r="BS15" s="11">
        <f>IF(SUM(AY15,BC15)&gt;0,SUM(AY15,BC15),"")</f>
        <v>11.5</v>
      </c>
      <c r="BT15" s="11">
        <f>IF(SUM(AX15:AY15,BA15:BC15,BE15)-AZ15-BD15&gt;0,SUM(AX15:AY15,BA15:BC15,BE15)-AZ15-BD15,"")</f>
        <v>44.1</v>
      </c>
      <c r="BU15" s="11" t="str">
        <f>IF(SUM(BF15:BG15,BI15)-BH15&gt;0,SUM(BF15:BG15,BI15)-BH15,"")</f>
        <v/>
      </c>
      <c r="BV15" s="11">
        <f>IF(SUM(AY15,BC15,BG15)&gt;0,SUM(AY15,BC15,BG15),"")</f>
        <v>11.5</v>
      </c>
      <c r="BW15" s="11">
        <f>IF(SUM(BT15,BU15)&gt;0,SUM(BT15,BU15),"")</f>
        <v>44.1</v>
      </c>
      <c r="BX15" s="11">
        <f>IF(SUM(BK15,BO15)&gt;0,SUM(BK15,BO15),"")</f>
        <v>10.3</v>
      </c>
      <c r="BY15" s="11">
        <f>IF(SUM(BJ15:BK15,BM15:BO15,BQ15)-SUM(BL15,BP15)&gt;0,SUM(BJ15:BK15,BM15:BO15,BQ15)-SUM(BL15,BP15),"")</f>
        <v>40.600000000000009</v>
      </c>
      <c r="BZ15" s="11">
        <f>IF(SUM(BT15,BU15,BY15)&gt;0,SUM(BT15,BU15,BY15),"")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7.95</v>
      </c>
      <c r="QE15" s="22">
        <f>IF($CU15="P",CB15,(CB15+AY15)/2)</f>
        <v>3</v>
      </c>
      <c r="QF15" s="22">
        <f>IF($CU15="P",CC15,(CC15+AZ15)/2)</f>
        <v>0</v>
      </c>
      <c r="QG15" s="22">
        <f>IF($CU15="P",CD15,(CD15+BA15)/2)</f>
        <v>0.35</v>
      </c>
      <c r="QH15" s="22">
        <f>IF($CU15="P",CE15,(CE15+BB15)/2)</f>
        <v>7.65</v>
      </c>
      <c r="QI15" s="22">
        <f>IF($CU15="P",CF15,(CF15+BC15)/2)</f>
        <v>2.75</v>
      </c>
      <c r="QJ15" s="22">
        <f>IF($CU15="P",CG15,(CG15+BD15)/2)</f>
        <v>0</v>
      </c>
      <c r="QK15" s="22">
        <f>IF($CU15="P",CH15,(CH15+BE15)/2)</f>
        <v>0.35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7.65</v>
      </c>
      <c r="QQ15" s="22">
        <f>IF($CU15="P",CN15,(CN15+BK15)/2)</f>
        <v>2.85</v>
      </c>
      <c r="QR15" s="22">
        <f>IF($CU15="P",CO15,(CO15+BL15)/2)</f>
        <v>0</v>
      </c>
      <c r="QS15" s="22">
        <f>IF($CU15="P",CP15,(CP15+BM15)/2)</f>
        <v>0.35</v>
      </c>
      <c r="QT15" s="22">
        <f>IF($CU15="P",CQ15,(CQ15+BN15)/2)</f>
        <v>7</v>
      </c>
      <c r="QU15" s="22">
        <f>IF($CU15="P",CR15,(CR15+BO15)/2)</f>
        <v>2.2999999999999998</v>
      </c>
      <c r="QV15" s="22">
        <f>IF($CU15="P",CS15,(CS15+BP15)/2)</f>
        <v>0.2</v>
      </c>
      <c r="QW15" s="22">
        <f>IF($CU15="P",CT15,(CT15+BQ15)/2)</f>
        <v>0.35</v>
      </c>
      <c r="QX15" s="27" t="s">
        <v>46</v>
      </c>
      <c r="QY15" s="40">
        <f>IF(SUM(QE15,QI15)&gt;0,SUM(QE15,QI15),"")</f>
        <v>5.75</v>
      </c>
      <c r="QZ15" s="40">
        <f>IF(SUM(QD15:QE15,QG15:QI15,QK15)-QF15-QJ15&gt;0,SUM(QD15:QE15,QG15:QI15,QK15)-QF15-QJ15,"")</f>
        <v>22.05</v>
      </c>
      <c r="RA15" s="40" t="str">
        <f>IF(SUM(QL15:QM15,QO15)-QN15&gt;0,SUM(QL15:QM15,QO15)-QN15,"")</f>
        <v/>
      </c>
      <c r="RB15" s="40">
        <f>IF(SUM(QE15,QI15,QM15)&gt;0,SUM(QE15,QI15,QM15),"")</f>
        <v>5.75</v>
      </c>
      <c r="RC15" s="40">
        <f>IF(SUM(QZ15,RA15)&gt;0,SUM(QZ15,RA15),"")</f>
        <v>22.05</v>
      </c>
      <c r="RD15" s="40">
        <f>IF(SUM(QQ15,QU15)&gt;0,SUM(QQ15,QU15),"")</f>
        <v>5.15</v>
      </c>
      <c r="RE15" s="40">
        <f>IF(SUM(QP15:QQ15,QS15:QU15,QW15)-SUM(QR15,QV15)&gt;0,SUM(QP15:QQ15,QS15:QU15,QW15)-SUM(QR15,QV15),"")</f>
        <v>20.300000000000004</v>
      </c>
      <c r="RF15" s="40">
        <f>IF(SUM(QZ15,RA15,RE15)&gt;0,SUM(QZ15,RA15,RE15),"")</f>
        <v>42.350000000000009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170</v>
      </c>
      <c r="D16" s="4" t="s">
        <v>4</v>
      </c>
      <c r="E16" s="4">
        <v>2004</v>
      </c>
      <c r="F16" s="9">
        <f>SUM(L16:R16)+SUM(L16:O16)*0.0000001+SUM(L16)*0.0000000000001</f>
        <v>120.20000766000385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38.699999999999996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37.9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43.599999999999994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14.2</v>
      </c>
      <c r="V16" s="19">
        <v>5.3</v>
      </c>
      <c r="W16" s="19">
        <v>0.2</v>
      </c>
      <c r="X16" s="19">
        <v>0</v>
      </c>
      <c r="Y16" s="19">
        <v>15.6</v>
      </c>
      <c r="Z16" s="19">
        <v>4</v>
      </c>
      <c r="AA16" s="19">
        <v>0.2</v>
      </c>
      <c r="AB16" s="19">
        <v>0</v>
      </c>
      <c r="AC16" s="19"/>
      <c r="AD16" s="19"/>
      <c r="AE16" s="19"/>
      <c r="AF16" s="19"/>
      <c r="AG16" s="19">
        <v>15.7</v>
      </c>
      <c r="AH16" s="19">
        <v>6.2</v>
      </c>
      <c r="AI16" s="19">
        <v>0</v>
      </c>
      <c r="AJ16" s="19">
        <v>0</v>
      </c>
      <c r="AK16" s="19">
        <v>16.399999999999999</v>
      </c>
      <c r="AL16" s="19">
        <v>5.3</v>
      </c>
      <c r="AM16" s="19">
        <v>0</v>
      </c>
      <c r="AN16" s="19">
        <v>0</v>
      </c>
      <c r="AO16" s="27"/>
      <c r="AP16" s="40">
        <f>IF(SUM(V16,Z16)&gt;0,SUM(V16,Z16),"")</f>
        <v>9.3000000000000007</v>
      </c>
      <c r="AQ16" s="40">
        <f>IF(SUM(U16:V16,X16:Z16,AB16)-W16-AA16&gt;0,SUM(U16:V16,X16:Z16,AB16)-W16-AA16,"")</f>
        <v>38.699999999999996</v>
      </c>
      <c r="AR16" s="40" t="str">
        <f>IF(SUM(AC16:AD16,AF16)-AE16&gt;0,SUM(AC16:AD16,AF16)-AE16,"")</f>
        <v/>
      </c>
      <c r="AS16" s="40">
        <f>IF(SUM(V16,Z16,AD16)&gt;0,SUM(V16,Z16,AD16),"")</f>
        <v>9.3000000000000007</v>
      </c>
      <c r="AT16" s="40">
        <f>IF(SUM(AQ16,AR16)&gt;0,SUM(AQ16,AR16),"")</f>
        <v>38.699999999999996</v>
      </c>
      <c r="AU16" s="40">
        <f>IF(SUM(AH16,AL16)&gt;0,SUM(AH16,AL16),"")</f>
        <v>11.5</v>
      </c>
      <c r="AV16" s="40">
        <f>IF(SUM(AG16:AH16,AJ16:AL16,AN16)-SUM(AI16,AM16)&gt;0,SUM(AG16:AH16,AJ16:AL16,AN16)-SUM(AI16,AM16),"")</f>
        <v>43.599999999999994</v>
      </c>
      <c r="AW16" s="40">
        <f>IF(SUM(AQ16,AR16,AV16)&gt;0,SUM(AQ16,AR16,AV16),"")</f>
        <v>82.299999999999983</v>
      </c>
      <c r="AX16" s="18">
        <v>16.100000000000001</v>
      </c>
      <c r="AY16" s="18">
        <v>4.5999999999999996</v>
      </c>
      <c r="AZ16" s="18">
        <v>0.2</v>
      </c>
      <c r="BA16" s="18">
        <v>0</v>
      </c>
      <c r="BB16" s="18">
        <v>15.5</v>
      </c>
      <c r="BC16" s="18">
        <v>3.9</v>
      </c>
      <c r="BD16" s="18">
        <v>2</v>
      </c>
      <c r="BE16" s="18">
        <v>0</v>
      </c>
      <c r="BF16" s="18"/>
      <c r="BG16" s="18"/>
      <c r="BH16" s="18"/>
      <c r="BI16" s="18"/>
      <c r="BJ16" s="18">
        <v>14.8</v>
      </c>
      <c r="BK16" s="18">
        <v>2.9</v>
      </c>
      <c r="BL16" s="18">
        <v>0</v>
      </c>
      <c r="BM16" s="18">
        <v>0.7</v>
      </c>
      <c r="BN16" s="18"/>
      <c r="BO16" s="18"/>
      <c r="BP16" s="18"/>
      <c r="BQ16" s="18"/>
      <c r="BR16" s="28"/>
      <c r="BS16" s="11">
        <f>IF(SUM(AY16,BC16)&gt;0,SUM(AY16,BC16),"")</f>
        <v>8.5</v>
      </c>
      <c r="BT16" s="11">
        <f>IF(SUM(AX16:AY16,BA16:BC16,BE16)-AZ16-BD16&gt;0,SUM(AX16:AY16,BA16:BC16,BE16)-AZ16-BD16,"")</f>
        <v>37.9</v>
      </c>
      <c r="BU16" s="11" t="str">
        <f>IF(SUM(BF16:BG16,BI16)-BH16&gt;0,SUM(BF16:BG16,BI16)-BH16,"")</f>
        <v/>
      </c>
      <c r="BV16" s="11">
        <f>IF(SUM(AY16,BC16,BG16)&gt;0,SUM(AY16,BC16,BG16),"")</f>
        <v>8.5</v>
      </c>
      <c r="BW16" s="11">
        <f>IF(SUM(BT16,BU16)&gt;0,SUM(BT16,BU16),"")</f>
        <v>37.9</v>
      </c>
      <c r="BX16" s="11">
        <f>IF(SUM(BK16,BO16)&gt;0,SUM(BK16,BO16),"")</f>
        <v>2.9</v>
      </c>
      <c r="BY16" s="11">
        <f>IF(SUM(BJ16:BK16,BM16:BO16,BQ16)-SUM(BL16,BP16)&gt;0,SUM(BJ16:BK16,BM16:BO16,BQ16)-SUM(BL16,BP16),"")</f>
        <v>18.399999999999999</v>
      </c>
      <c r="BZ16" s="11">
        <f>IF(SUM(BT16,BU16,BY16)&gt;0,SUM(BT16,BU16,BY16),"")</f>
        <v>56.3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8.0500000000000007</v>
      </c>
      <c r="QE16" s="22">
        <f>IF($CU16="P",CB16,(CB16+AY16)/2)</f>
        <v>2.2999999999999998</v>
      </c>
      <c r="QF16" s="22">
        <f>IF($CU16="P",CC16,(CC16+AZ16)/2)</f>
        <v>0.1</v>
      </c>
      <c r="QG16" s="22">
        <f>IF($CU16="P",CD16,(CD16+BA16)/2)</f>
        <v>0</v>
      </c>
      <c r="QH16" s="22">
        <f>IF($CU16="P",CE16,(CE16+BB16)/2)</f>
        <v>7.75</v>
      </c>
      <c r="QI16" s="22">
        <f>IF($CU16="P",CF16,(CF16+BC16)/2)</f>
        <v>1.95</v>
      </c>
      <c r="QJ16" s="22">
        <f>IF($CU16="P",CG16,(CG16+BD16)/2)</f>
        <v>1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7.4</v>
      </c>
      <c r="QQ16" s="22">
        <f>IF($CU16="P",CN16,(CN16+BK16)/2)</f>
        <v>1.45</v>
      </c>
      <c r="QR16" s="22">
        <f>IF($CU16="P",CO16,(CO16+BL16)/2)</f>
        <v>0</v>
      </c>
      <c r="QS16" s="22">
        <f>IF($CU16="P",CP16,(CP16+BM16)/2)</f>
        <v>0.35</v>
      </c>
      <c r="QT16" s="22">
        <f>IF($CU16="P",CQ16,(CQ16+BN16)/2)</f>
        <v>0</v>
      </c>
      <c r="QU16" s="22">
        <f>IF($CU16="P",CR16,(CR16+BO16)/2)</f>
        <v>0</v>
      </c>
      <c r="QV16" s="22">
        <f>IF($CU16="P",CS16,(CS16+BP16)/2)</f>
        <v>0</v>
      </c>
      <c r="QW16" s="22">
        <f>IF($CU16="P",CT16,(CT16+BQ16)/2)</f>
        <v>0</v>
      </c>
      <c r="QX16" s="27" t="s">
        <v>46</v>
      </c>
      <c r="QY16" s="40">
        <f>IF(SUM(QE16,QI16)&gt;0,SUM(QE16,QI16),"")</f>
        <v>4.25</v>
      </c>
      <c r="QZ16" s="40">
        <f>IF(SUM(QD16:QE16,QG16:QI16,QK16)-QF16-QJ16&gt;0,SUM(QD16:QE16,QG16:QI16,QK16)-QF16-QJ16,"")</f>
        <v>18.95</v>
      </c>
      <c r="RA16" s="40" t="str">
        <f>IF(SUM(QL16:QM16,QO16)-QN16&gt;0,SUM(QL16:QM16,QO16)-QN16,"")</f>
        <v/>
      </c>
      <c r="RB16" s="40">
        <f>IF(SUM(QE16,QI16,QM16)&gt;0,SUM(QE16,QI16,QM16),"")</f>
        <v>4.25</v>
      </c>
      <c r="RC16" s="40">
        <f>IF(SUM(QZ16,RA16)&gt;0,SUM(QZ16,RA16),"")</f>
        <v>18.95</v>
      </c>
      <c r="RD16" s="40">
        <f>IF(SUM(QQ16,QU16)&gt;0,SUM(QQ16,QU16),"")</f>
        <v>1.45</v>
      </c>
      <c r="RE16" s="40">
        <f>IF(SUM(QP16:QQ16,QS16:QU16,QW16)-SUM(QR16,QV16)&gt;0,SUM(QP16:QQ16,QS16:QU16,QW16)-SUM(QR16,QV16),"")</f>
        <v>9.1999999999999993</v>
      </c>
      <c r="RF16" s="40">
        <f>IF(SUM(QZ16,RA16,RE16)&gt;0,SUM(QZ16,RA16,RE16),"")</f>
        <v>28.15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118.80000785000401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/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/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40.1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38.4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40.299999999999997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</v>
      </c>
      <c r="V17" s="19">
        <v>4.2</v>
      </c>
      <c r="W17" s="19">
        <v>0</v>
      </c>
      <c r="X17" s="19">
        <v>0</v>
      </c>
      <c r="Y17" s="19">
        <v>15.9</v>
      </c>
      <c r="Z17" s="19">
        <v>4</v>
      </c>
      <c r="AA17" s="19">
        <v>0</v>
      </c>
      <c r="AB17" s="19">
        <v>0</v>
      </c>
      <c r="AC17" s="19"/>
      <c r="AD17" s="19"/>
      <c r="AE17" s="19"/>
      <c r="AF17" s="19"/>
      <c r="AG17" s="19">
        <v>16</v>
      </c>
      <c r="AH17" s="19">
        <v>4.2</v>
      </c>
      <c r="AI17" s="19">
        <v>0</v>
      </c>
      <c r="AJ17" s="19">
        <v>0</v>
      </c>
      <c r="AK17" s="19">
        <v>16.100000000000001</v>
      </c>
      <c r="AL17" s="19">
        <v>4</v>
      </c>
      <c r="AM17" s="19">
        <v>0</v>
      </c>
      <c r="AN17" s="19">
        <v>0</v>
      </c>
      <c r="AO17" s="27"/>
      <c r="AP17" s="40">
        <f>IF(SUM(V17,Z17)&gt;0,SUM(V17,Z17),"")</f>
        <v>8.1999999999999993</v>
      </c>
      <c r="AQ17" s="40">
        <f>IF(SUM(U17:V17,X17:Z17,AB17)-W17-AA17&gt;0,SUM(U17:V17,X17:Z17,AB17)-W17-AA17,"")</f>
        <v>40.1</v>
      </c>
      <c r="AR17" s="40" t="str">
        <f>IF(SUM(AC17:AD17,AF17)-AE17&gt;0,SUM(AC17:AD17,AF17)-AE17,"")</f>
        <v/>
      </c>
      <c r="AS17" s="40">
        <f>IF(SUM(V17,Z17,AD17)&gt;0,SUM(V17,Z17,AD17),"")</f>
        <v>8.1999999999999993</v>
      </c>
      <c r="AT17" s="40">
        <f>IF(SUM(AQ17,AR17)&gt;0,SUM(AQ17,AR17),"")</f>
        <v>40.1</v>
      </c>
      <c r="AU17" s="40">
        <f>IF(SUM(AH17,AL17)&gt;0,SUM(AH17,AL17),"")</f>
        <v>8.1999999999999993</v>
      </c>
      <c r="AV17" s="40">
        <f>IF(SUM(AG17:AH17,AJ17:AL17,AN17)-SUM(AI17,AM17)&gt;0,SUM(AG17:AH17,AJ17:AL17,AN17)-SUM(AI17,AM17),"")</f>
        <v>40.299999999999997</v>
      </c>
      <c r="AW17" s="40">
        <f>IF(SUM(AQ17,AR17,AV17)&gt;0,SUM(AQ17,AR17,AV17),"")</f>
        <v>80.400000000000006</v>
      </c>
      <c r="AX17" s="18">
        <v>15.7</v>
      </c>
      <c r="AY17" s="18">
        <v>2</v>
      </c>
      <c r="AZ17" s="18">
        <v>0</v>
      </c>
      <c r="BA17" s="18">
        <v>0</v>
      </c>
      <c r="BB17" s="18">
        <v>16.7</v>
      </c>
      <c r="BC17" s="18">
        <v>4</v>
      </c>
      <c r="BD17" s="18">
        <v>0</v>
      </c>
      <c r="BE17" s="18">
        <v>0</v>
      </c>
      <c r="BF17" s="18"/>
      <c r="BG17" s="18"/>
      <c r="BH17" s="18"/>
      <c r="BI17" s="18"/>
      <c r="BJ17" s="18">
        <v>16.2</v>
      </c>
      <c r="BK17" s="18">
        <v>4.2</v>
      </c>
      <c r="BL17" s="18">
        <v>0</v>
      </c>
      <c r="BM17" s="18">
        <v>0</v>
      </c>
      <c r="BN17" s="18">
        <v>14.3</v>
      </c>
      <c r="BO17" s="18">
        <v>4</v>
      </c>
      <c r="BP17" s="18">
        <v>0.2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38.4</v>
      </c>
      <c r="BU17" s="11" t="str">
        <f>IF(SUM(BF17:BG17,BI17)-BH17&gt;0,SUM(BF17:BG17,BI17)-BH17,"")</f>
        <v/>
      </c>
      <c r="BV17" s="11">
        <f>IF(SUM(AY17,BC17,BG17)&gt;0,SUM(AY17,BC17,BG17),"")</f>
        <v>6</v>
      </c>
      <c r="BW17" s="11">
        <f>IF(SUM(BT17,BU17)&gt;0,SUM(BT17,BU17),"")</f>
        <v>38.4</v>
      </c>
      <c r="BX17" s="11">
        <f>IF(SUM(BK17,BO17)&gt;0,SUM(BK17,BO17),"")</f>
        <v>8.1999999999999993</v>
      </c>
      <c r="BY17" s="11">
        <f>IF(SUM(BJ17:BK17,BM17:BO17,BQ17)-SUM(BL17,BP17)&gt;0,SUM(BJ17:BK17,BM17:BO17,BQ17)-SUM(BL17,BP17),"")</f>
        <v>38.5</v>
      </c>
      <c r="BZ17" s="11">
        <f>IF(SUM(BT17,BU17,BY17)&gt;0,SUM(BT17,BU17,BY17),"")</f>
        <v>76.900000000000006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7.85</v>
      </c>
      <c r="QE17" s="22">
        <f>IF($CU17="P",CB17,(CB17+AY17)/2)</f>
        <v>1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8.35</v>
      </c>
      <c r="QI17" s="22">
        <f>IF($CU17="P",CF17,(CF17+BC17)/2)</f>
        <v>2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8.1</v>
      </c>
      <c r="QQ17" s="22">
        <f>IF($CU17="P",CN17,(CN17+BK17)/2)</f>
        <v>2.1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7.15</v>
      </c>
      <c r="QU17" s="22">
        <f>IF($CU17="P",CR17,(CR17+BO17)/2)</f>
        <v>2</v>
      </c>
      <c r="QV17" s="22">
        <f>IF($CU17="P",CS17,(CS17+BP17)/2)</f>
        <v>0.1</v>
      </c>
      <c r="QW17" s="22">
        <f>IF($CU17="P",CT17,(CT17+BQ17)/2)</f>
        <v>0</v>
      </c>
      <c r="QX17" s="27" t="s">
        <v>46</v>
      </c>
      <c r="QY17" s="40">
        <f>IF(SUM(QE17,QI17)&gt;0,SUM(QE17,QI17),"")</f>
        <v>3</v>
      </c>
      <c r="QZ17" s="40">
        <f>IF(SUM(QD17:QE17,QG17:QI17,QK17)-QF17-QJ17&gt;0,SUM(QD17:QE17,QG17:QI17,QK17)-QF17-QJ17,"")</f>
        <v>19.2</v>
      </c>
      <c r="RA17" s="40" t="str">
        <f>IF(SUM(QL17:QM17,QO17)-QN17&gt;0,SUM(QL17:QM17,QO17)-QN17,"")</f>
        <v/>
      </c>
      <c r="RB17" s="40">
        <f>IF(SUM(QE17,QI17,QM17)&gt;0,SUM(QE17,QI17,QM17),"")</f>
        <v>3</v>
      </c>
      <c r="RC17" s="40">
        <f>IF(SUM(QZ17,RA17)&gt;0,SUM(QZ17,RA17),"")</f>
        <v>19.2</v>
      </c>
      <c r="RD17" s="40">
        <f>IF(SUM(QQ17,QU17)&gt;0,SUM(QQ17,QU17),"")</f>
        <v>4.0999999999999996</v>
      </c>
      <c r="RE17" s="40">
        <f>IF(SUM(QP17:QQ17,QS17:QU17,QW17)-SUM(QR17,QV17)&gt;0,SUM(QP17:QQ17,QS17:QU17,QW17)-SUM(QR17,QV17),"")</f>
        <v>19.25</v>
      </c>
      <c r="RF17" s="40">
        <f>IF(SUM(QZ17,RA17,RE17)&gt;0,SUM(QZ17,RA17,RE17),"")</f>
        <v>38.450000000000003</v>
      </c>
    </row>
    <row r="18" spans="1:474" x14ac:dyDescent="0.2">
      <c r="A18" s="4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>8</v>
      </c>
      <c r="B18" s="4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>3</v>
      </c>
      <c r="C18" s="5" t="s">
        <v>169</v>
      </c>
      <c r="D18" s="4" t="s">
        <v>6</v>
      </c>
      <c r="E18" s="4">
        <v>2007</v>
      </c>
      <c r="F18" s="9">
        <f>SUM(L18:R18)+SUM(L18:O18)*0.0000001+SUM(L18)*0.0000000000001</f>
        <v>89.600004470004464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>P</v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>No DD</v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44.7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44.899999999999991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</v>
      </c>
      <c r="V18" s="19">
        <v>4.3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</v>
      </c>
      <c r="AB18" s="19">
        <v>0</v>
      </c>
      <c r="AC18" s="19"/>
      <c r="AD18" s="19"/>
      <c r="AE18" s="19"/>
      <c r="AF18" s="19"/>
      <c r="AG18" s="19">
        <v>17.899999999999999</v>
      </c>
      <c r="AH18" s="19">
        <v>4.0999999999999996</v>
      </c>
      <c r="AI18" s="19">
        <v>0.2</v>
      </c>
      <c r="AJ18" s="19">
        <v>0</v>
      </c>
      <c r="AK18" s="19">
        <v>18.8</v>
      </c>
      <c r="AL18" s="19">
        <v>4.3</v>
      </c>
      <c r="AM18" s="19">
        <v>0</v>
      </c>
      <c r="AN18" s="19">
        <v>0</v>
      </c>
      <c r="AO18" s="27"/>
      <c r="AP18" s="40">
        <f>IF(SUM(V18,Z18)&gt;0,SUM(V18,Z18),"")</f>
        <v>8.6</v>
      </c>
      <c r="AQ18" s="40">
        <f>IF(SUM(U18:V18,X18:Z18,AB18)-W18-AA18&gt;0,SUM(U18:V18,X18:Z18,AB18)-W18-AA18,"")</f>
        <v>44.7</v>
      </c>
      <c r="AR18" s="40" t="str">
        <f>IF(SUM(AC18:AD18,AF18)-AE18&gt;0,SUM(AC18:AD18,AF18)-AE18,"")</f>
        <v/>
      </c>
      <c r="AS18" s="40">
        <f>IF(SUM(V18,Z18,AD18)&gt;0,SUM(V18,Z18,AD18),"")</f>
        <v>8.6</v>
      </c>
      <c r="AT18" s="40">
        <f>IF(SUM(AQ18,AR18)&gt;0,SUM(AQ18,AR18),"")</f>
        <v>44.7</v>
      </c>
      <c r="AU18" s="40">
        <f>IF(SUM(AH18,AL18)&gt;0,SUM(AH18,AL18),"")</f>
        <v>8.3999999999999986</v>
      </c>
      <c r="AV18" s="40">
        <f>IF(SUM(AG18:AH18,AJ18:AL18,AN18)-SUM(AI18,AM18)&gt;0,SUM(AG18:AH18,AJ18:AL18,AN18)-SUM(AI18,AM18),"")</f>
        <v>44.899999999999991</v>
      </c>
      <c r="AW18" s="40">
        <f>IF(SUM(AQ18,AR18,AV18)&gt;0,SUM(AQ18,AR18,AV18),"")</f>
        <v>89.6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161</v>
      </c>
      <c r="D19" s="4" t="s">
        <v>3</v>
      </c>
      <c r="E19" s="4">
        <v>2008</v>
      </c>
      <c r="F19" s="9">
        <f>SUM(L19:R19)+SUM(L19:O19)*0.0000001+SUM(L19)*0.0000000000001</f>
        <v>81.600004280004271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42.8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38.799999999999997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17.3</v>
      </c>
      <c r="V19" s="19">
        <v>5.5</v>
      </c>
      <c r="W19" s="19">
        <v>0</v>
      </c>
      <c r="X19" s="19">
        <v>0</v>
      </c>
      <c r="Y19" s="19">
        <v>14.3</v>
      </c>
      <c r="Z19" s="19">
        <v>5.9</v>
      </c>
      <c r="AA19" s="19">
        <v>0.2</v>
      </c>
      <c r="AB19" s="19">
        <v>0</v>
      </c>
      <c r="AC19" s="19"/>
      <c r="AD19" s="19"/>
      <c r="AE19" s="19"/>
      <c r="AF19" s="19"/>
      <c r="AG19" s="19">
        <v>14.2</v>
      </c>
      <c r="AH19" s="19">
        <v>3.2</v>
      </c>
      <c r="AI19" s="19">
        <v>0</v>
      </c>
      <c r="AJ19" s="19">
        <v>0</v>
      </c>
      <c r="AK19" s="19">
        <v>15.9</v>
      </c>
      <c r="AL19" s="19">
        <v>5.5</v>
      </c>
      <c r="AM19" s="19">
        <v>0</v>
      </c>
      <c r="AN19" s="19">
        <v>0</v>
      </c>
      <c r="AO19" s="27"/>
      <c r="AP19" s="40">
        <f>IF(SUM(V19,Z19)&gt;0,SUM(V19,Z19),"")</f>
        <v>11.4</v>
      </c>
      <c r="AQ19" s="40">
        <f>IF(SUM(U19:V19,X19:Z19,AB19)-W19-AA19&gt;0,SUM(U19:V19,X19:Z19,AB19)-W19-AA19,"")</f>
        <v>42.8</v>
      </c>
      <c r="AR19" s="40" t="str">
        <f>IF(SUM(AC19:AD19,AF19)-AE19&gt;0,SUM(AC19:AD19,AF19)-AE19,"")</f>
        <v/>
      </c>
      <c r="AS19" s="40">
        <f>IF(SUM(V19,Z19,AD19)&gt;0,SUM(V19,Z19,AD19),"")</f>
        <v>11.4</v>
      </c>
      <c r="AT19" s="40">
        <f>IF(SUM(AQ19,AR19)&gt;0,SUM(AQ19,AR19),"")</f>
        <v>42.8</v>
      </c>
      <c r="AU19" s="40">
        <f>IF(SUM(AH19,AL19)&gt;0,SUM(AH19,AL19),"")</f>
        <v>8.6999999999999993</v>
      </c>
      <c r="AV19" s="40">
        <f>IF(SUM(AG19:AH19,AJ19:AL19,AN19)-SUM(AI19,AM19)&gt;0,SUM(AG19:AH19,AJ19:AL19,AN19)-SUM(AI19,AM19),"")</f>
        <v>38.799999999999997</v>
      </c>
      <c r="AW19" s="40">
        <f>IF(SUM(AQ19,AR19,AV19)&gt;0,SUM(AQ19,AR19,AV19),"")</f>
        <v>81.599999999999994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0</v>
      </c>
      <c r="QE19" s="22">
        <f>IF($CU19="P",CB19,(CB19+AY19)/2)</f>
        <v>0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0</v>
      </c>
      <c r="QI19" s="22">
        <f>IF($CU19="P",CF19,(CF19+BC19)/2)</f>
        <v>0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0</v>
      </c>
      <c r="QQ19" s="22">
        <f>IF($CU19="P",CN19,(CN19+BK19)/2)</f>
        <v>0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0</v>
      </c>
      <c r="QU19" s="22">
        <f>IF($CU19="P",CR19,(CR19+BO19)/2)</f>
        <v>0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 t="str">
        <f>IF(SUM(QE19,QI19)&gt;0,SUM(QE19,QI19),"")</f>
        <v/>
      </c>
      <c r="QZ19" s="40" t="str">
        <f>IF(SUM(QD19:QE19,QG19:QI19,QK19)-QF19-QJ19&gt;0,SUM(QD19:QE19,QG19:QI19,QK19)-QF19-QJ19,"")</f>
        <v/>
      </c>
      <c r="RA19" s="40" t="str">
        <f>IF(SUM(QL19:QM19,QO19)-QN19&gt;0,SUM(QL19:QM19,QO19)-QN19,"")</f>
        <v/>
      </c>
      <c r="RB19" s="40" t="str">
        <f>IF(SUM(QE19,QI19,QM19)&gt;0,SUM(QE19,QI19,QM19),"")</f>
        <v/>
      </c>
      <c r="RC19" s="40" t="str">
        <f>IF(SUM(QZ19,RA19)&gt;0,SUM(QZ19,RA19),"")</f>
        <v/>
      </c>
      <c r="RD19" s="40" t="str">
        <f>IF(SUM(QQ19,QU19)&gt;0,SUM(QQ19,QU19),"")</f>
        <v/>
      </c>
      <c r="RE19" s="40" t="str">
        <f>IF(SUM(QP19:QQ19,QS19:QU19,QW19)-SUM(QR19,QV19)&gt;0,SUM(QP19:QQ19,QS19:QU19,QW19)-SUM(QR19,QV19),"")</f>
        <v/>
      </c>
      <c r="RF19" s="40" t="str">
        <f>IF(SUM(QZ19,RA19,RE19)&gt;0,SUM(QZ19,RA19,RE19),"")</f>
        <v/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121</v>
      </c>
      <c r="D20" s="4" t="s">
        <v>4</v>
      </c>
      <c r="E20" s="4">
        <v>2005</v>
      </c>
      <c r="F20" s="9">
        <f>SUM(L20:R20)+SUM(L20:O20)*0.0000001+SUM(L20)*0.0000000000001</f>
        <v>80.700003890003885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/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/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38.9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41.8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15.7</v>
      </c>
      <c r="AY20" s="18">
        <v>4.8</v>
      </c>
      <c r="AZ20" s="18">
        <v>0.2</v>
      </c>
      <c r="BA20" s="18">
        <v>0</v>
      </c>
      <c r="BB20" s="18">
        <v>14.4</v>
      </c>
      <c r="BC20" s="18">
        <v>4.2</v>
      </c>
      <c r="BD20" s="18">
        <v>0</v>
      </c>
      <c r="BE20" s="18">
        <v>0</v>
      </c>
      <c r="BF20" s="18"/>
      <c r="BG20" s="18"/>
      <c r="BH20" s="18"/>
      <c r="BI20" s="18"/>
      <c r="BJ20" s="18">
        <v>16.100000000000001</v>
      </c>
      <c r="BK20" s="18">
        <v>4.8</v>
      </c>
      <c r="BL20" s="18">
        <v>0</v>
      </c>
      <c r="BM20" s="18">
        <v>0</v>
      </c>
      <c r="BN20" s="18">
        <v>15.6</v>
      </c>
      <c r="BO20" s="18">
        <v>5.3</v>
      </c>
      <c r="BP20" s="18">
        <v>0</v>
      </c>
      <c r="BQ20" s="18">
        <v>0</v>
      </c>
      <c r="BR20" s="28"/>
      <c r="BS20" s="11">
        <f>IF(SUM(AY20,BC20)&gt;0,SUM(AY20,BC20),"")</f>
        <v>9</v>
      </c>
      <c r="BT20" s="11">
        <f>IF(SUM(AX20:AY20,BA20:BC20,BE20)-AZ20-BD20&gt;0,SUM(AX20:AY20,BA20:BC20,BE20)-AZ20-BD20,"")</f>
        <v>38.9</v>
      </c>
      <c r="BU20" s="11" t="str">
        <f>IF(SUM(BF20:BG20,BI20)-BH20&gt;0,SUM(BF20:BG20,BI20)-BH20,"")</f>
        <v/>
      </c>
      <c r="BV20" s="11">
        <f>IF(SUM(AY20,BC20,BG20)&gt;0,SUM(AY20,BC20,BG20),"")</f>
        <v>9</v>
      </c>
      <c r="BW20" s="11">
        <f>IF(SUM(BT20,BU20)&gt;0,SUM(BT20,BU20),"")</f>
        <v>38.9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41.8</v>
      </c>
      <c r="BZ20" s="11">
        <f>IF(SUM(BT20,BU20,BY20)&gt;0,SUM(BT20,BU20,BY20),"")</f>
        <v>80.699999999999989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7.85</v>
      </c>
      <c r="QE20" s="22">
        <f>IF($CU20="P",CB20,(CB20+AY20)/2)</f>
        <v>2.4</v>
      </c>
      <c r="QF20" s="22">
        <f>IF($CU20="P",CC20,(CC20+AZ20)/2)</f>
        <v>0.1</v>
      </c>
      <c r="QG20" s="22">
        <f>IF($CU20="P",CD20,(CD20+BA20)/2)</f>
        <v>0</v>
      </c>
      <c r="QH20" s="22">
        <f>IF($CU20="P",CE20,(CE20+BB20)/2)</f>
        <v>7.2</v>
      </c>
      <c r="QI20" s="22">
        <f>IF($CU20="P",CF20,(CF20+BC20)/2)</f>
        <v>2.1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8.0500000000000007</v>
      </c>
      <c r="QQ20" s="22">
        <f>IF($CU20="P",CN20,(CN20+BK20)/2)</f>
        <v>2.4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7.8</v>
      </c>
      <c r="QU20" s="22">
        <f>IF($CU20="P",CR20,(CR20+BO20)/2)</f>
        <v>2.65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4.5</v>
      </c>
      <c r="QZ20" s="40">
        <f>IF(SUM(QD20:QE20,QG20:QI20,QK20)-QF20-QJ20&gt;0,SUM(QD20:QE20,QG20:QI20,QK20)-QF20-QJ20,"")</f>
        <v>19.45</v>
      </c>
      <c r="RA20" s="40" t="str">
        <f>IF(SUM(QL20:QM20,QO20)-QN20&gt;0,SUM(QL20:QM20,QO20)-QN20,"")</f>
        <v/>
      </c>
      <c r="RB20" s="40">
        <f>IF(SUM(QE20,QI20,QM20)&gt;0,SUM(QE20,QI20,QM20),"")</f>
        <v>4.5</v>
      </c>
      <c r="RC20" s="40">
        <f>IF(SUM(QZ20,RA20)&gt;0,SUM(QZ20,RA20),"")</f>
        <v>19.45</v>
      </c>
      <c r="RD20" s="40">
        <f>IF(SUM(QQ20,QU20)&gt;0,SUM(QQ20,QU20),"")</f>
        <v>5.05</v>
      </c>
      <c r="RE20" s="40">
        <f>IF(SUM(QP20:QQ20,QS20:QU20,QW20)-SUM(QR20,QV20)&gt;0,SUM(QP20:QQ20,QS20:QU20,QW20)-SUM(QR20,QV20),"")</f>
        <v>20.9</v>
      </c>
      <c r="RF20" s="40">
        <f>IF(SUM(QZ20,RA20,RE20)&gt;0,SUM(QZ20,RA20,RE20),"")</f>
        <v>40.349999999999994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10.4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44.8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0">
      <sortCondition descending="1" ref="H1:H21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184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193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109</v>
      </c>
      <c r="D4" s="4" t="s">
        <v>4</v>
      </c>
      <c r="E4" s="4">
        <v>2006</v>
      </c>
      <c r="F4" s="9">
        <f>SUM(L4:R4)+SUM(L4:O4)*0.0000001+SUM(L4)*0.0000000000001</f>
        <v>138.45000916500462</v>
      </c>
      <c r="G4" s="64" t="s">
        <v>46</v>
      </c>
      <c r="H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>IF(L4=0,"",IF(L4=CW4,$CA$1,IF(L4=BT4,$AX$1,IF(L4=AQ4,$U$1,""))))</f>
        <v>2025 Nationals</v>
      </c>
      <c r="N4" s="8">
        <f>IF(COUNT(AQ4,BT4,CW4)&gt;1,LARGE((AQ4,BT4,CW4),2),0)</f>
        <v>45.550000000000004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46.800000000000004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/>
      <c r="AD4" s="19"/>
      <c r="AE4" s="19"/>
      <c r="AF4" s="19"/>
      <c r="AG4" s="19">
        <v>18.100000000000001</v>
      </c>
      <c r="AH4" s="19">
        <v>4.3</v>
      </c>
      <c r="AI4" s="19">
        <v>0</v>
      </c>
      <c r="AJ4" s="19">
        <v>0.7</v>
      </c>
      <c r="AK4" s="19">
        <v>16.899999999999999</v>
      </c>
      <c r="AL4" s="19">
        <v>6.1</v>
      </c>
      <c r="AM4" s="19">
        <v>0</v>
      </c>
      <c r="AN4" s="19">
        <v>0.7</v>
      </c>
      <c r="AO4" s="27"/>
      <c r="AP4" s="40">
        <f>IF(SUM(V4,Z4)&gt;0,SUM(V4,Z4),"")</f>
        <v>10.399999999999999</v>
      </c>
      <c r="AQ4" s="40">
        <f>IF(SUM(U4:V4,X4:Z4,AB4)-W4-AA4&gt;0,SUM(U4:V4,X4:Z4,AB4)-W4-AA4,"")</f>
        <v>45.000000000000007</v>
      </c>
      <c r="AR4" s="40" t="str">
        <f>IF(SUM(AC4:AD4,AF4)-AE4&gt;0,SUM(AC4:AD4,AF4)-AE4,"")</f>
        <v/>
      </c>
      <c r="AS4" s="40">
        <f>IF(SUM(V4,Z4,AD4)&gt;0,SUM(V4,Z4,AD4),"")</f>
        <v>10.399999999999999</v>
      </c>
      <c r="AT4" s="40">
        <f>IF(SUM(AQ4,AR4)&gt;0,SUM(AQ4,AR4),"")</f>
        <v>45.000000000000007</v>
      </c>
      <c r="AU4" s="40">
        <f>IF(SUM(AH4,AL4)&gt;0,SUM(AH4,AL4),"")</f>
        <v>10.399999999999999</v>
      </c>
      <c r="AV4" s="40">
        <f>IF(SUM(AG4:AH4,AJ4:AL4,AN4)-SUM(AI4,AM4)&gt;0,SUM(AG4:AH4,AJ4:AL4,AN4)-SUM(AI4,AM4),"")</f>
        <v>46.800000000000004</v>
      </c>
      <c r="AW4" s="40">
        <f>IF(SUM(AQ4,AR4,AV4)&gt;0,SUM(AQ4,AR4,AV4),"")</f>
        <v>91.800000000000011</v>
      </c>
      <c r="AX4" s="18">
        <v>17.5</v>
      </c>
      <c r="AY4" s="18">
        <v>4.3</v>
      </c>
      <c r="AZ4" s="18">
        <v>0</v>
      </c>
      <c r="BA4" s="18">
        <v>0.7</v>
      </c>
      <c r="BB4" s="18">
        <v>16.8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17.7</v>
      </c>
      <c r="BK4" s="18">
        <v>4.3</v>
      </c>
      <c r="BL4" s="18">
        <v>0</v>
      </c>
      <c r="BM4" s="18">
        <v>0.7</v>
      </c>
      <c r="BN4" s="18">
        <v>16.8</v>
      </c>
      <c r="BO4" s="18">
        <v>6.1</v>
      </c>
      <c r="BP4" s="18">
        <v>0</v>
      </c>
      <c r="BQ4" s="18">
        <v>0.7</v>
      </c>
      <c r="BR4" s="28"/>
      <c r="BS4" s="11">
        <f>IF(SUM(AY4,BC4)&gt;0,SUM(AY4,BC4),"")</f>
        <v>10.399999999999999</v>
      </c>
      <c r="BT4" s="11">
        <f>IF(SUM(AX4:AY4,BA4:BC4,BE4)-AZ4-BD4&gt;0,SUM(AX4:AY4,BA4:BC4,BE4)-AZ4-BD4,"")</f>
        <v>46.1</v>
      </c>
      <c r="BU4" s="11" t="str">
        <f>IF(SUM(BF4:BG4,BI4)-BH4&gt;0,SUM(BF4:BG4,BI4)-BH4,"")</f>
        <v/>
      </c>
      <c r="BV4" s="11">
        <f>IF(SUM(AY4,BC4,BG4)&gt;0,SUM(AY4,BC4,BG4),"")</f>
        <v>10.399999999999999</v>
      </c>
      <c r="BW4" s="11">
        <f>IF(SUM(BT4,BU4)&gt;0,SUM(BT4,BU4),"")</f>
        <v>46.1</v>
      </c>
      <c r="BX4" s="11">
        <f>IF(SUM(BK4,BO4)&gt;0,SUM(BK4,BO4),"")</f>
        <v>10.399999999999999</v>
      </c>
      <c r="BY4" s="11">
        <f>IF(SUM(BJ4:BK4,BM4:BO4,BQ4)-SUM(BL4,BP4)&gt;0,SUM(BJ4:BK4,BM4:BO4,BQ4)-SUM(BL4,BP4),"")</f>
        <v>46.300000000000004</v>
      </c>
      <c r="BZ4" s="11">
        <f>IF(SUM(BT4,BU4,BY4)&gt;0,SUM(BT4,BU4,BY4),"")</f>
        <v>92.4</v>
      </c>
      <c r="CA4" s="19">
        <v>17.600000000000001</v>
      </c>
      <c r="CB4" s="19">
        <v>4.3</v>
      </c>
      <c r="CC4" s="19">
        <v>0</v>
      </c>
      <c r="CD4" s="19">
        <v>0.7</v>
      </c>
      <c r="CE4" s="19">
        <v>16.149999999999999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17.899999999999999</v>
      </c>
      <c r="CN4" s="19">
        <v>4.3</v>
      </c>
      <c r="CO4" s="19">
        <v>0</v>
      </c>
      <c r="CP4" s="19">
        <v>0.7</v>
      </c>
      <c r="CQ4" s="19">
        <v>16.850000000000001</v>
      </c>
      <c r="CR4" s="19">
        <v>6.1</v>
      </c>
      <c r="CS4" s="19">
        <v>0</v>
      </c>
      <c r="CT4" s="19">
        <v>0.7</v>
      </c>
      <c r="CU4" s="27" t="s">
        <v>46</v>
      </c>
      <c r="CV4" s="40">
        <f>IF(SUM(CB4,CF4)&gt;0,SUM(CB4,CF4),"")</f>
        <v>10.399999999999999</v>
      </c>
      <c r="CW4" s="40">
        <f>IF(SUM(CA4:CB4,CD4:CF4,CH4)-CC4-CG4&gt;0,SUM(CA4:CB4,CD4:CF4,CH4)-CC4-CG4,"")</f>
        <v>45.550000000000004</v>
      </c>
      <c r="CX4" s="40" t="str">
        <f>IF(SUM(CI4:CJ4,CL4)-CK4&gt;0,SUM(CI4:CJ4,CL4)-CK4,"")</f>
        <v/>
      </c>
      <c r="CY4" s="40">
        <f>IF(SUM(CB4,CF4,CJ4)&gt;0,SUM(CB4,CF4,CJ4),"")</f>
        <v>10.399999999999999</v>
      </c>
      <c r="CZ4" s="40">
        <f>IF(SUM(CW4,CX4)&gt;0,SUM(CW4,CX4),"")</f>
        <v>45.550000000000004</v>
      </c>
      <c r="DA4" s="40">
        <f>IF(SUM(CN4,CR4)&gt;0,SUM(CN4,CR4),"")</f>
        <v>10.399999999999999</v>
      </c>
      <c r="DB4" s="40">
        <f>IF(SUM(CM4:CN4,CP4:CR4,CT4)-SUM(CO4,CS4)&gt;0,SUM(CM4:CN4,CP4:CR4,CT4)-SUM(CO4,CS4),"")</f>
        <v>46.550000000000004</v>
      </c>
      <c r="DC4" s="40">
        <f>IF(SUM(CW4,CX4,DB4)&gt;0,SUM(CW4,CX4,DB4),"")</f>
        <v>92.100000000000009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9.3999999999999986</v>
      </c>
      <c r="EA4" s="40">
        <f>IF(SUM(DF4:DG4,DI4:DK4,DM4)-DH4-DL4&gt;0,SUM(DF4:DG4,DI4:DK4,DM4)-DH4-DL4,"")</f>
        <v>44.699999999999996</v>
      </c>
      <c r="EB4" s="40" t="str">
        <f>IF(SUM(DN4:DO4,DQ4)-DP4&gt;0,SUM(DN4:DO4,DQ4)-DP4,"")</f>
        <v/>
      </c>
      <c r="EC4" s="40">
        <f>IF(SUM(DG4,DK4,DO4)&gt;0,SUM(DG4,DK4,DO4),"")</f>
        <v>9.3999999999999986</v>
      </c>
      <c r="ED4" s="40">
        <f>IF(SUM(EA4,EB4)&gt;0,SUM(EA4,EB4),"")</f>
        <v>44.699999999999996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44.699999999999996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17.600000000000001</v>
      </c>
      <c r="QE4" s="22">
        <f>IF($CU4="P",CB4,(CB4+AY4)/2)</f>
        <v>4.3</v>
      </c>
      <c r="QF4" s="22">
        <f>IF($CU4="P",CC4,(CC4+AZ4)/2)</f>
        <v>0</v>
      </c>
      <c r="QG4" s="22">
        <f>IF($CU4="P",CD4,(CD4+BA4)/2)</f>
        <v>0.7</v>
      </c>
      <c r="QH4" s="22">
        <f>IF($CU4="P",CE4,(CE4+BB4)/2)</f>
        <v>16.149999999999999</v>
      </c>
      <c r="QI4" s="22">
        <f>IF($CU4="P",CF4,(CF4+BC4)/2)</f>
        <v>6.1</v>
      </c>
      <c r="QJ4" s="22">
        <f>IF($CU4="P",CG4,(CG4+BD4)/2)</f>
        <v>0</v>
      </c>
      <c r="QK4" s="22">
        <f>IF($CU4="P",CH4,(CH4+BE4)/2)</f>
        <v>0.7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17.899999999999999</v>
      </c>
      <c r="QQ4" s="22">
        <f>IF($CU4="P",CN4,(CN4+BK4)/2)</f>
        <v>4.3</v>
      </c>
      <c r="QR4" s="22">
        <f>IF($CU4="P",CO4,(CO4+BL4)/2)</f>
        <v>0</v>
      </c>
      <c r="QS4" s="22">
        <f>IF($CU4="P",CP4,(CP4+BM4)/2)</f>
        <v>0.7</v>
      </c>
      <c r="QT4" s="22">
        <f>IF($CU4="P",CQ4,(CQ4+BN4)/2)</f>
        <v>16.850000000000001</v>
      </c>
      <c r="QU4" s="22">
        <f>IF($CU4="P",CR4,(CR4+BO4)/2)</f>
        <v>6.1</v>
      </c>
      <c r="QV4" s="22">
        <f>IF($CU4="P",CS4,(CS4+BP4)/2)</f>
        <v>0</v>
      </c>
      <c r="QW4" s="22">
        <f>IF($CU4="P",CT4,(CT4+BQ4)/2)</f>
        <v>0.7</v>
      </c>
      <c r="QX4" s="27" t="s">
        <v>46</v>
      </c>
      <c r="QY4" s="40">
        <f>IF(SUM(QE4,QI4)&gt;0,SUM(QE4,QI4),"")</f>
        <v>10.399999999999999</v>
      </c>
      <c r="QZ4" s="40">
        <f>IF(SUM(QD4:QE4,QG4:QI4,QK4)-QF4-QJ4&gt;0,SUM(QD4:QE4,QG4:QI4,QK4)-QF4-QJ4,"")</f>
        <v>45.550000000000004</v>
      </c>
      <c r="RA4" s="40" t="str">
        <f>IF(SUM(QL4:QM4,QO4)-QN4&gt;0,SUM(QL4:QM4,QO4)-QN4,"")</f>
        <v/>
      </c>
      <c r="RB4" s="40">
        <f>IF(SUM(QE4,QI4,QM4)&gt;0,SUM(QE4,QI4,QM4),"")</f>
        <v>10.399999999999999</v>
      </c>
      <c r="RC4" s="40">
        <f>IF(SUM(QZ4,RA4)&gt;0,SUM(QZ4,RA4),"")</f>
        <v>45.550000000000004</v>
      </c>
      <c r="RD4" s="40">
        <f>IF(SUM(QQ4,QU4)&gt;0,SUM(QQ4,QU4),"")</f>
        <v>10.399999999999999</v>
      </c>
      <c r="RE4" s="40">
        <f>IF(SUM(QP4:QQ4,QS4:QU4,QW4)-SUM(QR4,QV4)&gt;0,SUM(QP4:QQ4,QS4:QU4,QW4)-SUM(QR4,QV4),"")</f>
        <v>46.550000000000004</v>
      </c>
      <c r="RF4" s="40">
        <f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130.0000085500044</v>
      </c>
      <c r="G5" s="64" t="s">
        <v>46</v>
      </c>
      <c r="H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DZ5&gt;=EG$21,EA5&gt;=EG$25,DZ5&lt;&gt;""),AND(EE5&gt;=EG$21,EF5&gt;=EG$25,EE5&lt;&gt;""),AND(FB5&gt;=FI$21,FC5&gt;=FI$25,FB5&lt;&gt;""),AND(FG5&gt;=FI$21,FH5&gt;=FI$25,FG5&lt;&gt;""),AND(GD5&gt;=GK$21,GE5&gt;=GK$25,GD5&lt;&gt;""),AND(GI5&gt;=GK$21,GJ5&gt;=GK$25,GI5&lt;&gt;""),AND(HF5&gt;=HM$21,HG5&gt;=HM$25,HF5&lt;&gt;""),AND(HK5&gt;=HM$21,HL5&gt;=HM$25,HK5&lt;&gt;""),AND(IH5&gt;=IO$21,II5&gt;=IO$25,IH5&lt;&gt;""),AND(IM5&gt;=IO$21,IN5&gt;=IO$25,IM5&lt;&gt;""),AND(JJ5&gt;=JQ$21,JK5&gt;=JQ$25,JJ5&lt;&gt;""),AND(JO5&gt;=JQ$21,JP5&gt;=JQ$25,JO5&lt;&gt;""),AND(KL5&gt;=KS$21,KM5&gt;=KS$25,KL5&lt;&gt;""),AND(KQ5&gt;=KS$21,KR5&gt;=KS$25,KQ5&lt;&gt;""),AND(LN5&gt;=LU$21,LO5&gt;=LU$25,LN5&lt;&gt;""),AND(LS5&gt;=LU$21,LT5&gt;=LU$25,LS5&lt;&gt;""),AND(MP5&gt;=MW$21,MQ5&gt;=MW$25,MP5&lt;&gt;""),AND(MU5&gt;=MW$21,MV5&gt;=MW$25,MU5&lt;&gt;""),AND(NR5&gt;=NY$21,NS5&gt;=NY$25,NR5&lt;&gt;""),AND(NW5&gt;=NY$21,NX5&gt;=NY$25,NW5&lt;&gt;""),AND(OT5&gt;=PA$21,OU5&gt;=PA$25,OT5&lt;&gt;""),AND(OY5&gt;=PA$21,OZ5&gt;=PA$25,OY5&lt;&gt;""),AND(PV5&gt;=QC$21,PW5&gt;=QC$25,PV5&lt;&gt;""),AND(QA5&gt;=QC$21,QB5&gt;=QC$25,QA5&lt;&gt;"")),"P","")</f>
        <v>P</v>
      </c>
      <c r="I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A5&gt;=EG$25,EA5&lt;&gt;""),AND(EF5&gt;=EG$25,EF5&lt;&gt;""),AND(FC5&gt;=FI$25,FC5&lt;&gt;""),AND(FH5&gt;=FI$25,FH5&lt;&gt;""),AND(GE5&gt;=GK$25,GE5&lt;&gt;""),AND(GJ5&gt;=GK$25,GJ5&lt;&gt;""),AND(HG5&gt;=HM$25,HG5&lt;&gt;""),AND(HL5&gt;=HM$25,HL5&lt;&gt;""),AND(II5&gt;=IO$25,II5&lt;&gt;""),AND(IN5&gt;=IO$25,IN5&lt;&gt;""),AND(JK5&gt;=JQ$25,JK5&lt;&gt;""),AND(JP5&gt;=JQ$25,JP5&lt;&gt;""),AND(KM5&gt;=KS$25,KM5&lt;&gt;""),AND(KR5&gt;=KS$25,KR5&lt;&gt;""),AND(LO5&gt;=LU$25,LO5&lt;&gt;""),AND(LT5&gt;=LU$25,LT5&lt;&gt;""),AND(MQ5&gt;=MW$25,MQ5&lt;&gt;""),AND(MV5&gt;=MW$25,MV5&lt;&gt;""),AND(NS5&gt;=NY$25,NS5&lt;&gt;""),AND(NX5&gt;=NY$25,NX5&lt;&gt;""),AND(OU5&gt;=PA$25,OU5&lt;&gt;""),AND(OZ5&gt;=PA$25,OZ5&lt;&gt;""),AND(PW5&gt;=QC$25,PW5&lt;&gt;""),AND(QB5&gt;=QC$25,QB5&lt;&gt;"")),"P","")</f>
        <v>P</v>
      </c>
      <c r="J5" s="36" t="str">
        <f>IF(AND(I5="P",H5=""),"No DD",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Merit",IF(OR(AND(AS5&gt;=AW$23,AT5&gt;=AW$27,AS5&lt;&gt;"",AO5=""),AND(BV5&gt;=BZ$23,BW5&gt;=BZ$27,BV5&lt;&gt;"",BR5=""),AND(CY5&gt;=DC$23,CZ5&gt;=DC$27,CY5&lt;&gt;"",CU5=""),AND(EC5&gt;=EG$23,ED5&gt;=EG$27,EC5&lt;&gt;""),AND(FE5&gt;=FI$23,FF5&gt;=FI$27,FE5&lt;&gt;""),AND(GG5&gt;=GK$23,GH5&gt;=GK$27,GG5&lt;&gt;""),AND(HI5&gt;=HM$23,HJ5&gt;=HM$27,HI5&lt;&gt;""),AND(IK5&gt;=IO$23,IL5&gt;=IO$27,IK5&lt;&gt;""),AND(JM5&gt;=JQ$23,JN5&gt;=JQ$27,JM5&lt;&gt;""),AND(KO5&gt;=KS$23,KP5&gt;=KS$27,KO5&lt;&gt;""),AND(LQ5&gt;=LU$23,LR5&gt;=LU$27,LQ5&lt;&gt;""),AND(MS5&gt;=MW$23,MT5&gt;=MW$27,MS5&lt;&gt;""),AND(NU5&gt;=NY$23,NV5&gt;=NY$27,NU5&lt;&gt;""),AND(OW5&gt;=PA$23,OX5&gt;=PA$27,OW5&lt;&gt;""),AND(PY5&gt;=QC$23,PZ5&gt;=QC$27,PY5&lt;&gt;"")),"Excellence",IF(K5="P","Worlds Team",IF(H5="P","National Team","")))))</f>
        <v>National Team</v>
      </c>
      <c r="K5" s="3" t="str">
        <f>IF(OR(AND(AS5&gt;=AW$22,AT5&gt;=AW$26,AS5&lt;&gt;"",AO5=""),AND(BV5&gt;=BZ$22,BW5&gt;=BZ$26,BV5&lt;&gt;"",BR5=""),AND(CY5&gt;=DC$22,CZ5&gt;=DC$26,CY5&lt;&gt;"",CU5=""),AND(EC5&gt;=EG$22,ED5&gt;=EG$26,EC5&lt;&gt;""),AND(FE5&gt;=FI$22,FF5&gt;=FI$26,FE5&lt;&gt;""),AND(GG5&gt;=GK$22,GH5&gt;=GK$26,GG5&lt;&gt;""),AND(HI5&gt;=HM$22,HJ5&gt;=HM$26,HI5&lt;&gt;""),AND(IK5&gt;=IO$22,IL5&gt;=IO$26,IK5&lt;&gt;""),AND(JM5&gt;=JQ$22,JN5&gt;=JQ$26,JM5&lt;&gt;""),AND(KO5&gt;=KS$22,KP5&gt;=KS$26,KO5&lt;&gt;""),AND(LQ5&gt;=LU$22,LR5&gt;=LU$26,LQ5&lt;&gt;""),AND(MS5&gt;=MW$22,MT5&gt;=MW$26,MS5&lt;&gt;""),AND(NU5&gt;=NY$22,NV5&gt;=NY$26,NU5&lt;&gt;""),AND(OW5&gt;=PA$22,OX5&gt;=PA$26,OW5&lt;&gt;""),AND(PY5&gt;=QC$22,PZ5&gt;=QC$26,PY5&lt;&gt;"")),"P","")</f>
        <v/>
      </c>
      <c r="L5" s="8">
        <f>IF(COUNT(AQ5,BT5,CW5)&gt;0,LARGE((AQ5,BT5,CW5),1),0)</f>
        <v>44</v>
      </c>
      <c r="M5" s="8" t="str">
        <f>IF(L5=0,"",IF(L5=CW5,$CA$1,IF(L5=BT5,$AX$1,IF(L5=AQ5,$U$1,""))))</f>
        <v>2025 Elite Canada</v>
      </c>
      <c r="N5" s="8">
        <f>IF(COUNT(AQ5,BT5,CW5)&gt;1,LARGE((AQ5,BT5,CW5),2),0)</f>
        <v>41.5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44.5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16.399999999999999</v>
      </c>
      <c r="V5" s="19">
        <v>4.3</v>
      </c>
      <c r="W5" s="19">
        <v>0.2</v>
      </c>
      <c r="X5" s="19">
        <v>0.7</v>
      </c>
      <c r="Y5" s="19">
        <v>17.600000000000001</v>
      </c>
      <c r="Z5" s="19">
        <v>4.5</v>
      </c>
      <c r="AA5" s="19">
        <v>0</v>
      </c>
      <c r="AB5" s="19">
        <v>0.7</v>
      </c>
      <c r="AC5" s="19"/>
      <c r="AD5" s="19"/>
      <c r="AE5" s="19"/>
      <c r="AF5" s="19"/>
      <c r="AG5" s="19">
        <v>17.7</v>
      </c>
      <c r="AH5" s="19">
        <v>4.5</v>
      </c>
      <c r="AI5" s="19">
        <v>0</v>
      </c>
      <c r="AJ5" s="19">
        <v>0.7</v>
      </c>
      <c r="AK5" s="19">
        <v>16.8</v>
      </c>
      <c r="AL5" s="19">
        <v>4.3</v>
      </c>
      <c r="AM5" s="19">
        <v>0.2</v>
      </c>
      <c r="AN5" s="19">
        <v>0.7</v>
      </c>
      <c r="AO5" s="27"/>
      <c r="AP5" s="40">
        <f>IF(SUM(V5,Z5)&gt;0,SUM(V5,Z5),"")</f>
        <v>8.8000000000000007</v>
      </c>
      <c r="AQ5" s="40">
        <f>IF(SUM(U5:V5,X5:Z5,AB5)-W5-AA5&gt;0,SUM(U5:V5,X5:Z5,AB5)-W5-AA5,"")</f>
        <v>44</v>
      </c>
      <c r="AR5" s="40" t="str">
        <f>IF(SUM(AC5:AD5,AF5)-AE5&gt;0,SUM(AC5:AD5,AF5)-AE5,"")</f>
        <v/>
      </c>
      <c r="AS5" s="40">
        <f>IF(SUM(V5,Z5,AD5)&gt;0,SUM(V5,Z5,AD5),"")</f>
        <v>8.8000000000000007</v>
      </c>
      <c r="AT5" s="40">
        <f>IF(SUM(AQ5,AR5)&gt;0,SUM(AQ5,AR5),"")</f>
        <v>44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44.5</v>
      </c>
      <c r="AW5" s="40">
        <f>IF(SUM(AQ5,AR5,AV5)&gt;0,SUM(AQ5,AR5,AV5),"")</f>
        <v>88.5</v>
      </c>
      <c r="AX5" s="18">
        <v>15.4</v>
      </c>
      <c r="AY5" s="18">
        <v>1.9</v>
      </c>
      <c r="AZ5" s="18">
        <v>0</v>
      </c>
      <c r="BA5" s="18">
        <v>0</v>
      </c>
      <c r="BB5" s="18">
        <v>16.7</v>
      </c>
      <c r="BC5" s="18">
        <v>4.3</v>
      </c>
      <c r="BD5" s="18">
        <v>0</v>
      </c>
      <c r="BE5" s="18">
        <v>0.7</v>
      </c>
      <c r="BF5" s="18"/>
      <c r="BG5" s="18"/>
      <c r="BH5" s="18"/>
      <c r="BI5" s="18"/>
      <c r="BJ5" s="18">
        <v>15.6</v>
      </c>
      <c r="BK5" s="18">
        <v>1.9</v>
      </c>
      <c r="BL5" s="18">
        <v>0</v>
      </c>
      <c r="BM5" s="18">
        <v>0</v>
      </c>
      <c r="BN5" s="18">
        <v>17.7</v>
      </c>
      <c r="BO5" s="18">
        <v>3.6</v>
      </c>
      <c r="BP5" s="18">
        <v>0</v>
      </c>
      <c r="BQ5" s="18">
        <v>0.7</v>
      </c>
      <c r="BR5" s="28"/>
      <c r="BS5" s="11">
        <f>IF(SUM(AY5,BC5)&gt;0,SUM(AY5,BC5),"")</f>
        <v>6.1999999999999993</v>
      </c>
      <c r="BT5" s="11">
        <f>IF(SUM(AX5:AY5,BA5:BC5,BE5)-AZ5-BD5&gt;0,SUM(AX5:AY5,BA5:BC5,BE5)-AZ5-BD5,"")</f>
        <v>39</v>
      </c>
      <c r="BU5" s="11" t="str">
        <f>IF(SUM(BF5:BG5,BI5)-BH5&gt;0,SUM(BF5:BG5,BI5)-BH5,"")</f>
        <v/>
      </c>
      <c r="BV5" s="11">
        <f>IF(SUM(AY5,BC5,BG5)&gt;0,SUM(AY5,BC5,BG5),"")</f>
        <v>6.1999999999999993</v>
      </c>
      <c r="BW5" s="11">
        <f>IF(SUM(BT5,BU5)&gt;0,SUM(BT5,BU5),"")</f>
        <v>39</v>
      </c>
      <c r="BX5" s="11">
        <f>IF(SUM(BK5,BO5)&gt;0,SUM(BK5,BO5),"")</f>
        <v>5.5</v>
      </c>
      <c r="BY5" s="11">
        <f>IF(SUM(BJ5:BK5,BM5:BO5,BQ5)-SUM(BL5,BP5)&gt;0,SUM(BJ5:BK5,BM5:BO5,BQ5)-SUM(BL5,BP5),"")</f>
        <v>39.500000000000007</v>
      </c>
      <c r="BZ5" s="11">
        <f>IF(SUM(BT5,BU5,BY5)&gt;0,SUM(BT5,BU5,BY5),"")</f>
        <v>78.5</v>
      </c>
      <c r="CA5" s="19">
        <v>15.899999999999999</v>
      </c>
      <c r="CB5" s="19">
        <v>3.0999999999999996</v>
      </c>
      <c r="CC5" s="19">
        <v>0.1</v>
      </c>
      <c r="CD5" s="19">
        <v>0.35</v>
      </c>
      <c r="CE5" s="19">
        <v>17.149999999999999</v>
      </c>
      <c r="CF5" s="19">
        <v>4.4000000000000004</v>
      </c>
      <c r="CG5" s="19">
        <v>0</v>
      </c>
      <c r="CH5" s="19">
        <v>0.7</v>
      </c>
      <c r="CI5" s="19"/>
      <c r="CJ5" s="19"/>
      <c r="CK5" s="19"/>
      <c r="CL5" s="19"/>
      <c r="CM5" s="19">
        <v>16.649999999999999</v>
      </c>
      <c r="CN5" s="19">
        <v>3.2</v>
      </c>
      <c r="CO5" s="19">
        <v>0</v>
      </c>
      <c r="CP5" s="19">
        <v>0.35</v>
      </c>
      <c r="CQ5" s="19">
        <v>17.25</v>
      </c>
      <c r="CR5" s="19">
        <v>3.95</v>
      </c>
      <c r="CS5" s="19">
        <v>0.1</v>
      </c>
      <c r="CT5" s="19">
        <v>0.7</v>
      </c>
      <c r="CU5" s="27" t="s">
        <v>46</v>
      </c>
      <c r="CV5" s="40">
        <f>IF(SUM(CB5,CF5)&gt;0,SUM(CB5,CF5),"")</f>
        <v>7.5</v>
      </c>
      <c r="CW5" s="40">
        <f>IF(SUM(CA5:CB5,CD5:CF5,CH5)-CC5-CG5&gt;0,SUM(CA5:CB5,CD5:CF5,CH5)-CC5-CG5,"")</f>
        <v>41.5</v>
      </c>
      <c r="CX5" s="40" t="str">
        <f>IF(SUM(CI5:CJ5,CL5)-CK5&gt;0,SUM(CI5:CJ5,CL5)-CK5,"")</f>
        <v/>
      </c>
      <c r="CY5" s="40">
        <f>IF(SUM(CB5,CF5,CJ5)&gt;0,SUM(CB5,CF5,CJ5),"")</f>
        <v>7.5</v>
      </c>
      <c r="CZ5" s="40">
        <f>IF(SUM(CW5,CX5)&gt;0,SUM(CW5,CX5),"")</f>
        <v>41.5</v>
      </c>
      <c r="DA5" s="40">
        <f>IF(SUM(CN5,CR5)&gt;0,SUM(CN5,CR5),"")</f>
        <v>7.15</v>
      </c>
      <c r="DB5" s="40">
        <f>IF(SUM(CM5:CN5,CP5:CR5,CT5)-SUM(CO5,CS5)&gt;0,SUM(CM5:CN5,CP5:CR5,CT5)-SUM(CO5,CS5),"")</f>
        <v>42.000000000000007</v>
      </c>
      <c r="DC5" s="40">
        <f>IF(SUM(CW5,CX5,DB5)&gt;0,SUM(CW5,CX5,DB5),"")</f>
        <v>83.5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15.899999999999999</v>
      </c>
      <c r="QE5" s="22">
        <f>IF($CU5="P",CB5,(CB5+AY5)/2)</f>
        <v>3.0999999999999996</v>
      </c>
      <c r="QF5" s="22">
        <f>IF($CU5="P",CC5,(CC5+AZ5)/2)</f>
        <v>0.1</v>
      </c>
      <c r="QG5" s="22">
        <f>IF($CU5="P",CD5,(CD5+BA5)/2)</f>
        <v>0.35</v>
      </c>
      <c r="QH5" s="22">
        <f>IF($CU5="P",CE5,(CE5+BB5)/2)</f>
        <v>17.149999999999999</v>
      </c>
      <c r="QI5" s="22">
        <f>IF($CU5="P",CF5,(CF5+BC5)/2)</f>
        <v>4.4000000000000004</v>
      </c>
      <c r="QJ5" s="22">
        <f>IF($CU5="P",CG5,(CG5+BD5)/2)</f>
        <v>0</v>
      </c>
      <c r="QK5" s="22">
        <f>IF($CU5="P",CH5,(CH5+BE5)/2)</f>
        <v>0.7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16.649999999999999</v>
      </c>
      <c r="QQ5" s="22">
        <f>IF($CU5="P",CN5,(CN5+BK5)/2)</f>
        <v>3.2</v>
      </c>
      <c r="QR5" s="22">
        <f>IF($CU5="P",CO5,(CO5+BL5)/2)</f>
        <v>0</v>
      </c>
      <c r="QS5" s="22">
        <f>IF($CU5="P",CP5,(CP5+BM5)/2)</f>
        <v>0.35</v>
      </c>
      <c r="QT5" s="22">
        <f>IF($CU5="P",CQ5,(CQ5+BN5)/2)</f>
        <v>17.25</v>
      </c>
      <c r="QU5" s="22">
        <f>IF($CU5="P",CR5,(CR5+BO5)/2)</f>
        <v>3.95</v>
      </c>
      <c r="QV5" s="22">
        <f>IF($CU5="P",CS5,(CS5+BP5)/2)</f>
        <v>0.1</v>
      </c>
      <c r="QW5" s="22">
        <f>IF($CU5="P",CT5,(CT5+BQ5)/2)</f>
        <v>0.7</v>
      </c>
      <c r="QX5" s="27" t="s">
        <v>46</v>
      </c>
      <c r="QY5" s="40">
        <f>IF(SUM(QE5,QI5)&gt;0,SUM(QE5,QI5),"")</f>
        <v>7.5</v>
      </c>
      <c r="QZ5" s="40">
        <f>IF(SUM(QD5:QE5,QG5:QI5,QK5)-QF5-QJ5&gt;0,SUM(QD5:QE5,QG5:QI5,QK5)-QF5-QJ5,"")</f>
        <v>41.5</v>
      </c>
      <c r="RA5" s="40" t="str">
        <f>IF(SUM(QL5:QM5,QO5)-QN5&gt;0,SUM(QL5:QM5,QO5)-QN5,"")</f>
        <v/>
      </c>
      <c r="RB5" s="40">
        <f>IF(SUM(QE5,QI5,QM5)&gt;0,SUM(QE5,QI5,QM5),"")</f>
        <v>7.5</v>
      </c>
      <c r="RC5" s="40">
        <f>IF(SUM(QZ5,RA5)&gt;0,SUM(QZ5,RA5),"")</f>
        <v>41.5</v>
      </c>
      <c r="RD5" s="40">
        <f>IF(SUM(QQ5,QU5)&gt;0,SUM(QQ5,QU5),"")</f>
        <v>7.15</v>
      </c>
      <c r="RE5" s="40">
        <f>IF(SUM(QP5:QQ5,QS5:QU5,QW5)-SUM(QR5,QV5)&gt;0,SUM(QP5:QQ5,QS5:QU5,QW5)-SUM(QR5,QV5),"")</f>
        <v>42.000000000000007</v>
      </c>
      <c r="RF5" s="40">
        <f>IF(SUM(QZ5,RA5,RE5)&gt;0,SUM(QZ5,RA5,RE5),"")</f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162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DZ6&gt;=EG$21,EA6&gt;=EG$25,DZ6&lt;&gt;""),AND(EE6&gt;=EG$21,EF6&gt;=EG$25,EE6&lt;&gt;""),AND(FB6&gt;=FI$21,FC6&gt;=FI$25,FB6&lt;&gt;""),AND(FG6&gt;=FI$21,FH6&gt;=FI$25,FG6&lt;&gt;""),AND(GD6&gt;=GK$21,GE6&gt;=GK$25,GD6&lt;&gt;""),AND(GI6&gt;=GK$21,GJ6&gt;=GK$25,GI6&lt;&gt;""),AND(HF6&gt;=HM$21,HG6&gt;=HM$25,HF6&lt;&gt;""),AND(HK6&gt;=HM$21,HL6&gt;=HM$25,HK6&lt;&gt;""),AND(IH6&gt;=IO$21,II6&gt;=IO$25,IH6&lt;&gt;""),AND(IM6&gt;=IO$21,IN6&gt;=IO$25,IM6&lt;&gt;""),AND(JJ6&gt;=JQ$21,JK6&gt;=JQ$25,JJ6&lt;&gt;""),AND(JO6&gt;=JQ$21,JP6&gt;=JQ$25,JO6&lt;&gt;""),AND(KL6&gt;=KS$21,KM6&gt;=KS$25,KL6&lt;&gt;""),AND(KQ6&gt;=KS$21,KR6&gt;=KS$25,KQ6&lt;&gt;""),AND(LN6&gt;=LU$21,LO6&gt;=LU$25,LN6&lt;&gt;""),AND(LS6&gt;=LU$21,LT6&gt;=LU$25,LS6&lt;&gt;""),AND(MP6&gt;=MW$21,MQ6&gt;=MW$25,MP6&lt;&gt;""),AND(MU6&gt;=MW$21,MV6&gt;=MW$25,MU6&lt;&gt;""),AND(NR6&gt;=NY$21,NS6&gt;=NY$25,NR6&lt;&gt;""),AND(NW6&gt;=NY$21,NX6&gt;=NY$25,NW6&lt;&gt;""),AND(OT6&gt;=PA$21,OU6&gt;=PA$25,OT6&lt;&gt;""),AND(OY6&gt;=PA$21,OZ6&gt;=PA$25,OY6&lt;&gt;""),AND(PV6&gt;=QC$21,PW6&gt;=QC$25,PV6&lt;&gt;""),AND(QA6&gt;=QC$21,QB6&gt;=QC$25,QA6&lt;&gt;"")),"P","")</f>
        <v>P</v>
      </c>
      <c r="I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A6&gt;=EG$25,EA6&lt;&gt;""),AND(EF6&gt;=EG$25,EF6&lt;&gt;""),AND(FC6&gt;=FI$25,FC6&lt;&gt;""),AND(FH6&gt;=FI$25,FH6&lt;&gt;""),AND(GE6&gt;=GK$25,GE6&lt;&gt;""),AND(GJ6&gt;=GK$25,GJ6&lt;&gt;""),AND(HG6&gt;=HM$25,HG6&lt;&gt;""),AND(HL6&gt;=HM$25,HL6&lt;&gt;""),AND(II6&gt;=IO$25,II6&lt;&gt;""),AND(IN6&gt;=IO$25,IN6&lt;&gt;""),AND(JK6&gt;=JQ$25,JK6&lt;&gt;""),AND(JP6&gt;=JQ$25,JP6&lt;&gt;""),AND(KM6&gt;=KS$25,KM6&lt;&gt;""),AND(KR6&gt;=KS$25,KR6&lt;&gt;""),AND(LO6&gt;=LU$25,LO6&lt;&gt;""),AND(LT6&gt;=LU$25,LT6&lt;&gt;""),AND(MQ6&gt;=MW$25,MQ6&lt;&gt;""),AND(MV6&gt;=MW$25,MV6&lt;&gt;""),AND(NS6&gt;=NY$25,NS6&lt;&gt;""),AND(NX6&gt;=NY$25,NX6&lt;&gt;""),AND(OU6&gt;=PA$25,OU6&lt;&gt;""),AND(OZ6&gt;=PA$25,OZ6&lt;&gt;""),AND(PW6&gt;=QC$25,PW6&lt;&gt;""),AND(QB6&gt;=QC$25,QB6&lt;&gt;"")),"P","")</f>
        <v>P</v>
      </c>
      <c r="J6" s="36" t="str">
        <f>IF(AND(I6="P",H6=""),"No DD",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Merit",IF(OR(AND(AS6&gt;=AW$23,AT6&gt;=AW$27,AS6&lt;&gt;"",AO6=""),AND(BV6&gt;=BZ$23,BW6&gt;=BZ$27,BV6&lt;&gt;"",BR6=""),AND(CY6&gt;=DC$23,CZ6&gt;=DC$27,CY6&lt;&gt;"",CU6=""),AND(EC6&gt;=EG$23,ED6&gt;=EG$27,EC6&lt;&gt;""),AND(FE6&gt;=FI$23,FF6&gt;=FI$27,FE6&lt;&gt;""),AND(GG6&gt;=GK$23,GH6&gt;=GK$27,GG6&lt;&gt;""),AND(HI6&gt;=HM$23,HJ6&gt;=HM$27,HI6&lt;&gt;""),AND(IK6&gt;=IO$23,IL6&gt;=IO$27,IK6&lt;&gt;""),AND(JM6&gt;=JQ$23,JN6&gt;=JQ$27,JM6&lt;&gt;""),AND(KO6&gt;=KS$23,KP6&gt;=KS$27,KO6&lt;&gt;""),AND(LQ6&gt;=LU$23,LR6&gt;=LU$27,LQ6&lt;&gt;""),AND(MS6&gt;=MW$23,MT6&gt;=MW$27,MS6&lt;&gt;""),AND(NU6&gt;=NY$23,NV6&gt;=NY$27,NU6&lt;&gt;""),AND(OW6&gt;=PA$23,OX6&gt;=PA$27,OW6&lt;&gt;""),AND(PY6&gt;=QC$23,PZ6&gt;=QC$27,PY6&lt;&gt;"")),"Excellence",IF(K6="P","Worlds Team",IF(H6="P","National Team","")))))</f>
        <v>National Team</v>
      </c>
      <c r="K6" s="3" t="str">
        <f>IF(OR(AND(AS6&gt;=AW$22,AT6&gt;=AW$26,AS6&lt;&gt;"",AO6=""),AND(BV6&gt;=BZ$22,BW6&gt;=BZ$26,BV6&lt;&gt;"",BR6=""),AND(CY6&gt;=DC$22,CZ6&gt;=DC$26,CY6&lt;&gt;"",CU6=""),AND(EC6&gt;=EG$22,ED6&gt;=EG$26,EC6&lt;&gt;""),AND(FE6&gt;=FI$22,FF6&gt;=FI$26,FE6&lt;&gt;""),AND(GG6&gt;=GK$22,GH6&gt;=GK$26,GG6&lt;&gt;""),AND(HI6&gt;=HM$22,HJ6&gt;=HM$26,HI6&lt;&gt;""),AND(IK6&gt;=IO$22,IL6&gt;=IO$26,IK6&lt;&gt;""),AND(JM6&gt;=JQ$22,JN6&gt;=JQ$26,JM6&lt;&gt;""),AND(KO6&gt;=KS$22,KP6&gt;=KS$26,KO6&lt;&gt;""),AND(LQ6&gt;=LU$22,LR6&gt;=LU$26,LQ6&lt;&gt;""),AND(MS6&gt;=MW$22,MT6&gt;=MW$26,MS6&lt;&gt;""),AND(NU6&gt;=NY$22,NV6&gt;=NY$26,NU6&lt;&gt;""),AND(OW6&gt;=PA$22,OX6&gt;=PA$26,OW6&lt;&gt;""),AND(PY6&gt;=QC$22,PZ6&gt;=QC$26,PY6&lt;&gt;"")),"P","")</f>
        <v/>
      </c>
      <c r="L6" s="8">
        <f>IF(COUNT(AQ6,BT6,CW6)&gt;0,LARGE((AQ6,BT6,CW6),1),0)</f>
        <v>41</v>
      </c>
      <c r="M6" s="8" t="str">
        <f>IF(L6=0,"",IF(L6=CW6,$CA$1,IF(L6=BT6,$AX$1,IF(L6=AQ6,$U$1,""))))</f>
        <v>2025 Nationals</v>
      </c>
      <c r="N6" s="8">
        <f>IF(COUNT(AQ6,BT6,CW6)&gt;1,LARGE((AQ6,BT6,CW6),2),0)</f>
        <v>38.5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45.5</v>
      </c>
      <c r="Q6" s="8" t="str">
        <f>IF(P6=0,"",IF(P6=DB6,$CA$1,IF(P6=BY6,$AX$1,IF(P6=AV6,$U$1,""))))</f>
        <v>2025 Elite Canada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16.5</v>
      </c>
      <c r="V6" s="19">
        <v>3.5</v>
      </c>
      <c r="W6" s="19">
        <v>0.1</v>
      </c>
      <c r="X6" s="19">
        <v>0</v>
      </c>
      <c r="Y6" s="19">
        <v>14.3</v>
      </c>
      <c r="Z6" s="19">
        <v>4</v>
      </c>
      <c r="AA6" s="19">
        <v>0.4</v>
      </c>
      <c r="AB6" s="19">
        <v>0.7</v>
      </c>
      <c r="AC6" s="19"/>
      <c r="AD6" s="19"/>
      <c r="AE6" s="19"/>
      <c r="AF6" s="19"/>
      <c r="AG6" s="19">
        <v>16.399999999999999</v>
      </c>
      <c r="AH6" s="19">
        <v>6.3</v>
      </c>
      <c r="AI6" s="19">
        <v>0</v>
      </c>
      <c r="AJ6" s="19">
        <v>0.7</v>
      </c>
      <c r="AK6" s="19">
        <v>17.600000000000001</v>
      </c>
      <c r="AL6" s="19">
        <v>3.8</v>
      </c>
      <c r="AM6" s="19">
        <v>0</v>
      </c>
      <c r="AN6" s="19">
        <v>0.7</v>
      </c>
      <c r="AO6" s="27"/>
      <c r="AP6" s="40">
        <f>IF(SUM(V6,Z6)&gt;0,SUM(V6,Z6),"")</f>
        <v>7.5</v>
      </c>
      <c r="AQ6" s="40">
        <f>IF(SUM(U6:V6,X6:Z6,AB6)-W6-AA6&gt;0,SUM(U6:V6,X6:Z6,AB6)-W6-AA6,"")</f>
        <v>38.5</v>
      </c>
      <c r="AR6" s="40" t="str">
        <f>IF(SUM(AC6:AD6,AF6)-AE6&gt;0,SUM(AC6:AD6,AF6)-AE6,"")</f>
        <v/>
      </c>
      <c r="AS6" s="40">
        <f>IF(SUM(V6,Z6,AD6)&gt;0,SUM(V6,Z6,AD6),"")</f>
        <v>7.5</v>
      </c>
      <c r="AT6" s="40">
        <f>IF(SUM(AQ6,AR6)&gt;0,SUM(AQ6,AR6),"")</f>
        <v>38.5</v>
      </c>
      <c r="AU6" s="40">
        <f>IF(SUM(AH6,AL6)&gt;0,SUM(AH6,AL6),"")</f>
        <v>10.1</v>
      </c>
      <c r="AV6" s="40">
        <f>IF(SUM(AG6:AH6,AJ6:AL6,AN6)-SUM(AI6,AM6)&gt;0,SUM(AG6:AH6,AJ6:AL6,AN6)-SUM(AI6,AM6),"")</f>
        <v>45.5</v>
      </c>
      <c r="AW6" s="40">
        <f>IF(SUM(AQ6,AR6,AV6)&gt;0,SUM(AQ6,AR6,AV6),"")</f>
        <v>84</v>
      </c>
      <c r="AX6" s="18">
        <v>15.5</v>
      </c>
      <c r="AY6" s="18">
        <v>3.4</v>
      </c>
      <c r="AZ6" s="18">
        <v>0.2</v>
      </c>
      <c r="BA6" s="18">
        <v>0.7</v>
      </c>
      <c r="BB6" s="18">
        <v>17.100000000000001</v>
      </c>
      <c r="BC6" s="18">
        <v>3.8</v>
      </c>
      <c r="BD6" s="18">
        <v>0</v>
      </c>
      <c r="BE6" s="18">
        <v>0.7</v>
      </c>
      <c r="BF6" s="18"/>
      <c r="BG6" s="18"/>
      <c r="BH6" s="18"/>
      <c r="BI6" s="18"/>
      <c r="BJ6" s="18">
        <v>14.8</v>
      </c>
      <c r="BK6" s="18">
        <v>6.1</v>
      </c>
      <c r="BL6" s="18">
        <v>0</v>
      </c>
      <c r="BM6" s="18">
        <v>0.7</v>
      </c>
      <c r="BN6" s="18">
        <v>16.100000000000001</v>
      </c>
      <c r="BO6" s="18">
        <v>1.2</v>
      </c>
      <c r="BP6" s="18">
        <v>0</v>
      </c>
      <c r="BQ6" s="18">
        <v>0</v>
      </c>
      <c r="BR6" s="28"/>
      <c r="BS6" s="11">
        <f>IF(SUM(AY6,BC6)&gt;0,SUM(AY6,BC6),"")</f>
        <v>7.1999999999999993</v>
      </c>
      <c r="BT6" s="11">
        <f>IF(SUM(AX6:AY6,BA6:BC6,BE6)-AZ6-BD6&gt;0,SUM(AX6:AY6,BA6:BC6,BE6)-AZ6-BD6,"")</f>
        <v>41</v>
      </c>
      <c r="BU6" s="11" t="str">
        <f>IF(SUM(BF6:BG6,BI6)-BH6&gt;0,SUM(BF6:BG6,BI6)-BH6,"")</f>
        <v/>
      </c>
      <c r="BV6" s="11">
        <f>IF(SUM(AY6,BC6,BG6)&gt;0,SUM(AY6,BC6,BG6),"")</f>
        <v>7.1999999999999993</v>
      </c>
      <c r="BW6" s="11">
        <f>IF(SUM(BT6,BU6)&gt;0,SUM(BT6,BU6),"")</f>
        <v>41</v>
      </c>
      <c r="BX6" s="11">
        <f>IF(SUM(BK6,BO6)&gt;0,SUM(BK6,BO6),"")</f>
        <v>7.3</v>
      </c>
      <c r="BY6" s="11">
        <f>IF(SUM(BJ6:BK6,BM6:BO6,BQ6)-SUM(BL6,BP6)&gt;0,SUM(BJ6:BK6,BM6:BO6,BQ6)-SUM(BL6,BP6),"")</f>
        <v>38.900000000000006</v>
      </c>
      <c r="BZ6" s="11">
        <f>IF(SUM(BT6,BU6,BY6)&gt;0,SUM(BT6,BU6,BY6),"")</f>
        <v>79.900000000000006</v>
      </c>
      <c r="CA6" s="19">
        <v>16.600000000000001</v>
      </c>
      <c r="CB6" s="19">
        <v>3.4</v>
      </c>
      <c r="CC6" s="19">
        <v>0.2</v>
      </c>
      <c r="CD6" s="19">
        <v>0</v>
      </c>
      <c r="CE6" s="19">
        <v>14.5</v>
      </c>
      <c r="CF6" s="19">
        <v>2.9</v>
      </c>
      <c r="CG6" s="19">
        <v>0</v>
      </c>
      <c r="CH6" s="19">
        <v>0.7</v>
      </c>
      <c r="CI6" s="19"/>
      <c r="CJ6" s="19"/>
      <c r="CK6" s="19"/>
      <c r="CL6" s="19"/>
      <c r="CM6" s="19">
        <v>17.2</v>
      </c>
      <c r="CN6" s="19">
        <v>3.6</v>
      </c>
      <c r="CO6" s="19">
        <v>0.2</v>
      </c>
      <c r="CP6" s="19">
        <v>0.7</v>
      </c>
      <c r="CQ6" s="19">
        <v>16.5</v>
      </c>
      <c r="CR6" s="19">
        <v>3.8</v>
      </c>
      <c r="CS6" s="19">
        <v>0.4</v>
      </c>
      <c r="CT6" s="19">
        <v>0.7</v>
      </c>
      <c r="CU6" s="27"/>
      <c r="CV6" s="40">
        <f>IF(SUM(CB6,CF6)&gt;0,SUM(CB6,CF6),"")</f>
        <v>6.3</v>
      </c>
      <c r="CW6" s="40">
        <f>IF(SUM(CA6:CB6,CD6:CF6,CH6)-CC6-CG6&gt;0,SUM(CA6:CB6,CD6:CF6,CH6)-CC6-CG6,"")</f>
        <v>37.9</v>
      </c>
      <c r="CX6" s="40" t="str">
        <f>IF(SUM(CI6:CJ6,CL6)-CK6&gt;0,SUM(CI6:CJ6,CL6)-CK6,"")</f>
        <v/>
      </c>
      <c r="CY6" s="40">
        <f>IF(SUM(CB6,CF6,CJ6)&gt;0,SUM(CB6,CF6,CJ6),"")</f>
        <v>6.3</v>
      </c>
      <c r="CZ6" s="40">
        <f>IF(SUM(CW6,CX6)&gt;0,SUM(CW6,CX6),"")</f>
        <v>37.9</v>
      </c>
      <c r="DA6" s="40">
        <f>IF(SUM(CN6,CR6)&gt;0,SUM(CN6,CR6),"")</f>
        <v>7.4</v>
      </c>
      <c r="DB6" s="40">
        <f>IF(SUM(CM6:CN6,CP6:CR6,CT6)-SUM(CO6,CS6)&gt;0,SUM(CM6:CN6,CP6:CR6,CT6)-SUM(CO6,CS6),"")</f>
        <v>41.9</v>
      </c>
      <c r="DC6" s="40">
        <f>IF(SUM(CW6,CX6,DB6)&gt;0,SUM(CW6,CX6,DB6),"")</f>
        <v>79.8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16.05</v>
      </c>
      <c r="QE6" s="22">
        <f>IF($CU6="P",CB6,(CB6+AY6)/2)</f>
        <v>3.4</v>
      </c>
      <c r="QF6" s="22">
        <f>IF($CU6="P",CC6,(CC6+AZ6)/2)</f>
        <v>0.2</v>
      </c>
      <c r="QG6" s="22">
        <f>IF($CU6="P",CD6,(CD6+BA6)/2)</f>
        <v>0.35</v>
      </c>
      <c r="QH6" s="22">
        <f>IF($CU6="P",CE6,(CE6+BB6)/2)</f>
        <v>15.8</v>
      </c>
      <c r="QI6" s="22">
        <f>IF($CU6="P",CF6,(CF6+BC6)/2)</f>
        <v>3.3499999999999996</v>
      </c>
      <c r="QJ6" s="22">
        <f>IF($CU6="P",CG6,(CG6+BD6)/2)</f>
        <v>0</v>
      </c>
      <c r="QK6" s="22">
        <f>IF($CU6="P",CH6,(CH6+BE6)/2)</f>
        <v>0.7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16</v>
      </c>
      <c r="QQ6" s="22">
        <f>IF($CU6="P",CN6,(CN6+BK6)/2)</f>
        <v>4.8499999999999996</v>
      </c>
      <c r="QR6" s="22">
        <f>IF($CU6="P",CO6,(CO6+BL6)/2)</f>
        <v>0.1</v>
      </c>
      <c r="QS6" s="22">
        <f>IF($CU6="P",CP6,(CP6+BM6)/2)</f>
        <v>0.7</v>
      </c>
      <c r="QT6" s="22">
        <f>IF($CU6="P",CQ6,(CQ6+BN6)/2)</f>
        <v>16.3</v>
      </c>
      <c r="QU6" s="22">
        <f>IF($CU6="P",CR6,(CR6+BO6)/2)</f>
        <v>2.5</v>
      </c>
      <c r="QV6" s="22">
        <f>IF($CU6="P",CS6,(CS6+BP6)/2)</f>
        <v>0.2</v>
      </c>
      <c r="QW6" s="22">
        <f>IF($CU6="P",CT6,(CT6+BQ6)/2)</f>
        <v>0.35</v>
      </c>
      <c r="QX6" s="27" t="s">
        <v>46</v>
      </c>
      <c r="QY6" s="40">
        <f>IF(SUM(QE6,QI6)&gt;0,SUM(QE6,QI6),"")</f>
        <v>6.75</v>
      </c>
      <c r="QZ6" s="40">
        <f>IF(SUM(QD6:QE6,QG6:QI6,QK6)-QF6-QJ6&gt;0,SUM(QD6:QE6,QG6:QI6,QK6)-QF6-QJ6,"")</f>
        <v>39.450000000000003</v>
      </c>
      <c r="RA6" s="40" t="str">
        <f>IF(SUM(QL6:QM6,QO6)-QN6&gt;0,SUM(QL6:QM6,QO6)-QN6,"")</f>
        <v/>
      </c>
      <c r="RB6" s="40">
        <f>IF(SUM(QE6,QI6,QM6)&gt;0,SUM(QE6,QI6,QM6),"")</f>
        <v>6.75</v>
      </c>
      <c r="RC6" s="40">
        <f>IF(SUM(QZ6,RA6)&gt;0,SUM(QZ6,RA6),"")</f>
        <v>39.450000000000003</v>
      </c>
      <c r="RD6" s="40">
        <f>IF(SUM(QQ6,QU6)&gt;0,SUM(QQ6,QU6),"")</f>
        <v>7.35</v>
      </c>
      <c r="RE6" s="40">
        <f>IF(SUM(QP6:QQ6,QS6:QU6,QW6)-SUM(QR6,QV6)&gt;0,SUM(QP6:QQ6,QS6:QU6,QW6)-SUM(QR6,QV6),"")</f>
        <v>40.400000000000006</v>
      </c>
      <c r="RF6" s="40">
        <f>IF(SUM(QZ6,RA6,RE6)&gt;0,SUM(QZ6,RA6,RE6),"")</f>
        <v>79.850000000000009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140</v>
      </c>
      <c r="D7" s="4" t="s">
        <v>4</v>
      </c>
      <c r="E7" s="4">
        <v>2004</v>
      </c>
      <c r="F7" s="9">
        <f>SUM(L7:R7)+SUM(L7:O7)*0.0000001+SUM(L7)*0.0000000000001</f>
        <v>124.90000828000433</v>
      </c>
      <c r="G7" s="64" t="s">
        <v>46</v>
      </c>
      <c r="H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DZ7&gt;=EG$21,EA7&gt;=EG$25,DZ7&lt;&gt;""),AND(EE7&gt;=EG$21,EF7&gt;=EG$25,EE7&lt;&gt;""),AND(FB7&gt;=FI$21,FC7&gt;=FI$25,FB7&lt;&gt;""),AND(FG7&gt;=FI$21,FH7&gt;=FI$25,FG7&lt;&gt;""),AND(GD7&gt;=GK$21,GE7&gt;=GK$25,GD7&lt;&gt;""),AND(GI7&gt;=GK$21,GJ7&gt;=GK$25,GI7&lt;&gt;""),AND(HF7&gt;=HM$21,HG7&gt;=HM$25,HF7&lt;&gt;""),AND(HK7&gt;=HM$21,HL7&gt;=HM$25,HK7&lt;&gt;""),AND(IH7&gt;=IO$21,II7&gt;=IO$25,IH7&lt;&gt;""),AND(IM7&gt;=IO$21,IN7&gt;=IO$25,IM7&lt;&gt;""),AND(JJ7&gt;=JQ$21,JK7&gt;=JQ$25,JJ7&lt;&gt;""),AND(JO7&gt;=JQ$21,JP7&gt;=JQ$25,JO7&lt;&gt;""),AND(KL7&gt;=KS$21,KM7&gt;=KS$25,KL7&lt;&gt;""),AND(KQ7&gt;=KS$21,KR7&gt;=KS$25,KQ7&lt;&gt;""),AND(LN7&gt;=LU$21,LO7&gt;=LU$25,LN7&lt;&gt;""),AND(LS7&gt;=LU$21,LT7&gt;=LU$25,LS7&lt;&gt;""),AND(MP7&gt;=MW$21,MQ7&gt;=MW$25,MP7&lt;&gt;""),AND(MU7&gt;=MW$21,MV7&gt;=MW$25,MU7&lt;&gt;""),AND(NR7&gt;=NY$21,NS7&gt;=NY$25,NR7&lt;&gt;""),AND(NW7&gt;=NY$21,NX7&gt;=NY$25,NW7&lt;&gt;""),AND(OT7&gt;=PA$21,OU7&gt;=PA$25,OT7&lt;&gt;""),AND(OY7&gt;=PA$21,OZ7&gt;=PA$25,OY7&lt;&gt;""),AND(PV7&gt;=QC$21,PW7&gt;=QC$25,PV7&lt;&gt;""),AND(QA7&gt;=QC$21,QB7&gt;=QC$25,QA7&lt;&gt;"")),"P","")</f>
        <v>P</v>
      </c>
      <c r="I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A7&gt;=EG$25,EA7&lt;&gt;""),AND(EF7&gt;=EG$25,EF7&lt;&gt;""),AND(FC7&gt;=FI$25,FC7&lt;&gt;""),AND(FH7&gt;=FI$25,FH7&lt;&gt;""),AND(GE7&gt;=GK$25,GE7&lt;&gt;""),AND(GJ7&gt;=GK$25,GJ7&lt;&gt;""),AND(HG7&gt;=HM$25,HG7&lt;&gt;""),AND(HL7&gt;=HM$25,HL7&lt;&gt;""),AND(II7&gt;=IO$25,II7&lt;&gt;""),AND(IN7&gt;=IO$25,IN7&lt;&gt;""),AND(JK7&gt;=JQ$25,JK7&lt;&gt;""),AND(JP7&gt;=JQ$25,JP7&lt;&gt;""),AND(KM7&gt;=KS$25,KM7&lt;&gt;""),AND(KR7&gt;=KS$25,KR7&lt;&gt;""),AND(LO7&gt;=LU$25,LO7&lt;&gt;""),AND(LT7&gt;=LU$25,LT7&lt;&gt;""),AND(MQ7&gt;=MW$25,MQ7&lt;&gt;""),AND(MV7&gt;=MW$25,MV7&lt;&gt;""),AND(NS7&gt;=NY$25,NS7&lt;&gt;""),AND(NX7&gt;=NY$25,NX7&lt;&gt;""),AND(OU7&gt;=PA$25,OU7&lt;&gt;""),AND(OZ7&gt;=PA$25,OZ7&lt;&gt;""),AND(PW7&gt;=QC$25,PW7&lt;&gt;""),AND(QB7&gt;=QC$25,QB7&lt;&gt;"")),"P","")</f>
        <v>P</v>
      </c>
      <c r="J7" s="36" t="str">
        <f>IF(AND(I7="P",H7=""),"No DD",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Merit",IF(OR(AND(AS7&gt;=AW$23,AT7&gt;=AW$27,AS7&lt;&gt;"",AO7=""),AND(BV7&gt;=BZ$23,BW7&gt;=BZ$27,BV7&lt;&gt;"",BR7=""),AND(CY7&gt;=DC$23,CZ7&gt;=DC$27,CY7&lt;&gt;"",CU7=""),AND(EC7&gt;=EG$23,ED7&gt;=EG$27,EC7&lt;&gt;""),AND(FE7&gt;=FI$23,FF7&gt;=FI$27,FE7&lt;&gt;""),AND(GG7&gt;=GK$23,GH7&gt;=GK$27,GG7&lt;&gt;""),AND(HI7&gt;=HM$23,HJ7&gt;=HM$27,HI7&lt;&gt;""),AND(IK7&gt;=IO$23,IL7&gt;=IO$27,IK7&lt;&gt;""),AND(JM7&gt;=JQ$23,JN7&gt;=JQ$27,JM7&lt;&gt;""),AND(KO7&gt;=KS$23,KP7&gt;=KS$27,KO7&lt;&gt;""),AND(LQ7&gt;=LU$23,LR7&gt;=LU$27,LQ7&lt;&gt;""),AND(MS7&gt;=MW$23,MT7&gt;=MW$27,MS7&lt;&gt;""),AND(NU7&gt;=NY$23,NV7&gt;=NY$27,NU7&lt;&gt;""),AND(OW7&gt;=PA$23,OX7&gt;=PA$27,OW7&lt;&gt;""),AND(PY7&gt;=QC$23,PZ7&gt;=QC$27,PY7&lt;&gt;"")),"Excellence",IF(K7="P","Worlds Team",IF(H7="P","National Team","")))))</f>
        <v>National Team</v>
      </c>
      <c r="K7" s="3" t="str">
        <f>IF(OR(AND(AS7&gt;=AW$22,AT7&gt;=AW$26,AS7&lt;&gt;"",AO7=""),AND(BV7&gt;=BZ$22,BW7&gt;=BZ$26,BV7&lt;&gt;"",BR7=""),AND(CY7&gt;=DC$22,CZ7&gt;=DC$26,CY7&lt;&gt;"",CU7=""),AND(EC7&gt;=EG$22,ED7&gt;=EG$26,EC7&lt;&gt;""),AND(FE7&gt;=FI$22,FF7&gt;=FI$26,FE7&lt;&gt;""),AND(GG7&gt;=GK$22,GH7&gt;=GK$26,GG7&lt;&gt;""),AND(HI7&gt;=HM$22,HJ7&gt;=HM$26,HI7&lt;&gt;""),AND(IK7&gt;=IO$22,IL7&gt;=IO$26,IK7&lt;&gt;""),AND(JM7&gt;=JQ$22,JN7&gt;=JQ$26,JM7&lt;&gt;""),AND(KO7&gt;=KS$22,KP7&gt;=KS$26,KO7&lt;&gt;""),AND(LQ7&gt;=LU$22,LR7&gt;=LU$26,LQ7&lt;&gt;""),AND(MS7&gt;=MW$22,MT7&gt;=MW$26,MS7&lt;&gt;""),AND(NU7&gt;=NY$22,NV7&gt;=NY$26,NU7&lt;&gt;""),AND(OW7&gt;=PA$22,OX7&gt;=PA$26,OW7&lt;&gt;""),AND(PY7&gt;=QC$22,PZ7&gt;=QC$26,PY7&lt;&gt;"")),"P","")</f>
        <v/>
      </c>
      <c r="L7" s="8">
        <f>IF(COUNT(AQ7,BT7,CW7)&gt;0,LARGE((AQ7,BT7,CW7),1),0)</f>
        <v>43.2</v>
      </c>
      <c r="M7" s="8" t="str">
        <f>IF(L7=0,"",IF(L7=CW7,$CA$1,IF(L7=BT7,$AX$1,IF(L7=AQ7,$U$1,""))))</f>
        <v>2025 3rd Domestic Trial</v>
      </c>
      <c r="N7" s="8">
        <f>IF(COUNT(AQ7,BT7,CW7)&gt;1,LARGE((AQ7,BT7,CW7),2),0)</f>
        <v>39.6</v>
      </c>
      <c r="O7" s="8" t="str">
        <f>IF(N7=0,"",IF(AND(N7=L7,N7=AQ7,N7=BT7),$U$1,IF(AND(N7=L7,N7=AQ7,N7=CW7),$U$1,IF(AND(N7=L7,N7=BT7,N7=CW7),$AX$1,IF(N7=CW7,$CA$1,IF(N7=BT7,$AX$1,IF(N7=AQ7,$U$1,"")))))))</f>
        <v>2025 Nationals</v>
      </c>
      <c r="P7" s="8">
        <f>IF(MAX(AV7,BY7,DB7)&gt;0,MAX(AV7,BY7,DB7),0)</f>
        <v>42.1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IF(SUM(AQ7,AR7,AV7)&gt;0,SUM(AQ7,AR7,AV7),"")</f>
        <v/>
      </c>
      <c r="AX7" s="18">
        <v>16.600000000000001</v>
      </c>
      <c r="AY7" s="18">
        <v>6.1</v>
      </c>
      <c r="AZ7" s="18">
        <v>0</v>
      </c>
      <c r="BA7" s="18">
        <v>0.7</v>
      </c>
      <c r="BB7" s="18">
        <v>17.100000000000001</v>
      </c>
      <c r="BC7" s="18">
        <v>2.1</v>
      </c>
      <c r="BD7" s="18">
        <v>3</v>
      </c>
      <c r="BE7" s="18">
        <v>0</v>
      </c>
      <c r="BF7" s="18"/>
      <c r="BG7" s="18"/>
      <c r="BH7" s="18"/>
      <c r="BI7" s="18"/>
      <c r="BJ7" s="18">
        <v>16.899999999999999</v>
      </c>
      <c r="BK7" s="18">
        <v>6.1</v>
      </c>
      <c r="BL7" s="18">
        <v>0</v>
      </c>
      <c r="BM7" s="18">
        <v>0.7</v>
      </c>
      <c r="BN7" s="18">
        <v>17.5</v>
      </c>
      <c r="BO7" s="18">
        <v>2.1</v>
      </c>
      <c r="BP7" s="18">
        <v>1.2</v>
      </c>
      <c r="BQ7" s="18">
        <v>0</v>
      </c>
      <c r="BR7" s="28"/>
      <c r="BS7" s="11">
        <f>IF(SUM(AY7,BC7)&gt;0,SUM(AY7,BC7),"")</f>
        <v>8.1999999999999993</v>
      </c>
      <c r="BT7" s="11">
        <f>IF(SUM(AX7:AY7,BA7:BC7,BE7)-AZ7-BD7&gt;0,SUM(AX7:AY7,BA7:BC7,BE7)-AZ7-BD7,"")</f>
        <v>39.6</v>
      </c>
      <c r="BU7" s="11" t="str">
        <f>IF(SUM(BF7:BG7,BI7)-BH7&gt;0,SUM(BF7:BG7,BI7)-BH7,"")</f>
        <v/>
      </c>
      <c r="BV7" s="11">
        <f>IF(SUM(AY7,BC7,BG7)&gt;0,SUM(AY7,BC7,BG7),"")</f>
        <v>8.1999999999999993</v>
      </c>
      <c r="BW7" s="11">
        <f>IF(SUM(BT7,BU7)&gt;0,SUM(BT7,BU7),"")</f>
        <v>39.6</v>
      </c>
      <c r="BX7" s="11">
        <f>IF(SUM(BK7,BO7)&gt;0,SUM(BK7,BO7),"")</f>
        <v>8.1999999999999993</v>
      </c>
      <c r="BY7" s="11">
        <f>IF(SUM(BJ7:BK7,BM7:BO7,BQ7)-SUM(BL7,BP7)&gt;0,SUM(BJ7:BK7,BM7:BO7,BQ7)-SUM(BL7,BP7),"")</f>
        <v>42.1</v>
      </c>
      <c r="BZ7" s="11">
        <f>IF(SUM(BT7,BU7,BY7)&gt;0,SUM(BT7,BU7,BY7),"")</f>
        <v>81.7</v>
      </c>
      <c r="CA7" s="19">
        <v>15.9</v>
      </c>
      <c r="CB7" s="19">
        <v>6.1</v>
      </c>
      <c r="CC7" s="19">
        <v>0</v>
      </c>
      <c r="CD7" s="19">
        <v>0.7</v>
      </c>
      <c r="CE7" s="19">
        <v>15.6</v>
      </c>
      <c r="CF7" s="19">
        <v>4.2</v>
      </c>
      <c r="CG7" s="19">
        <v>0</v>
      </c>
      <c r="CH7" s="19">
        <v>0.7</v>
      </c>
      <c r="CI7" s="19"/>
      <c r="CJ7" s="19"/>
      <c r="CK7" s="19"/>
      <c r="CL7" s="19"/>
      <c r="CM7" s="19">
        <v>16.3</v>
      </c>
      <c r="CN7" s="19">
        <v>6.1</v>
      </c>
      <c r="CO7" s="19">
        <v>0</v>
      </c>
      <c r="CP7" s="19">
        <v>0.7</v>
      </c>
      <c r="CQ7" s="19">
        <v>13.5</v>
      </c>
      <c r="CR7" s="19">
        <v>3.9</v>
      </c>
      <c r="CS7" s="19">
        <v>0</v>
      </c>
      <c r="CT7" s="19">
        <v>0.7</v>
      </c>
      <c r="CU7" s="27"/>
      <c r="CV7" s="40">
        <f>IF(SUM(CB7,CF7)&gt;0,SUM(CB7,CF7),"")</f>
        <v>10.3</v>
      </c>
      <c r="CW7" s="40">
        <f>IF(SUM(CA7:CB7,CD7:CF7,CH7)-CC7-CG7&gt;0,SUM(CA7:CB7,CD7:CF7,CH7)-CC7-CG7,"")</f>
        <v>43.2</v>
      </c>
      <c r="CX7" s="40" t="str">
        <f>IF(SUM(CI7:CJ7,CL7)-CK7&gt;0,SUM(CI7:CJ7,CL7)-CK7,"")</f>
        <v/>
      </c>
      <c r="CY7" s="40">
        <f>IF(SUM(CB7,CF7,CJ7)&gt;0,SUM(CB7,CF7,CJ7),"")</f>
        <v>10.3</v>
      </c>
      <c r="CZ7" s="40">
        <f>IF(SUM(CW7,CX7)&gt;0,SUM(CW7,CX7),"")</f>
        <v>43.2</v>
      </c>
      <c r="DA7" s="40">
        <f>IF(SUM(CN7,CR7)&gt;0,SUM(CN7,CR7),"")</f>
        <v>10</v>
      </c>
      <c r="DB7" s="40">
        <f>IF(SUM(CM7:CN7,CP7:CR7,CT7)-SUM(CO7,CS7)&gt;0,SUM(CM7:CN7,CP7:CR7,CT7)-SUM(CO7,CS7),"")</f>
        <v>41.199999999999996</v>
      </c>
      <c r="DC7" s="40">
        <f>IF(SUM(CW7,CX7,DB7)&gt;0,SUM(CW7,CX7,DB7),"")</f>
        <v>84.4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16.25</v>
      </c>
      <c r="QE7" s="22">
        <f>IF($CU7="P",CB7,(CB7+AY7)/2)</f>
        <v>6.1</v>
      </c>
      <c r="QF7" s="22">
        <f>IF($CU7="P",CC7,(CC7+AZ7)/2)</f>
        <v>0</v>
      </c>
      <c r="QG7" s="22">
        <f>IF($CU7="P",CD7,(CD7+BA7)/2)</f>
        <v>0.7</v>
      </c>
      <c r="QH7" s="22">
        <f>IF($CU7="P",CE7,(CE7+BB7)/2)</f>
        <v>16.350000000000001</v>
      </c>
      <c r="QI7" s="22">
        <f>IF($CU7="P",CF7,(CF7+BC7)/2)</f>
        <v>3.1500000000000004</v>
      </c>
      <c r="QJ7" s="22">
        <f>IF($CU7="P",CG7,(CG7+BD7)/2)</f>
        <v>1.5</v>
      </c>
      <c r="QK7" s="22">
        <f>IF($CU7="P",CH7,(CH7+BE7)/2)</f>
        <v>0.35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6.1</v>
      </c>
      <c r="QR7" s="22">
        <f>IF($CU7="P",CO7,(CO7+BL7)/2)</f>
        <v>0</v>
      </c>
      <c r="QS7" s="22">
        <f>IF($CU7="P",CP7,(CP7+BM7)/2)</f>
        <v>0.7</v>
      </c>
      <c r="QT7" s="22">
        <f>IF($CU7="P",CQ7,(CQ7+BN7)/2)</f>
        <v>15.5</v>
      </c>
      <c r="QU7" s="22">
        <f>IF($CU7="P",CR7,(CR7+BO7)/2)</f>
        <v>3</v>
      </c>
      <c r="QV7" s="22">
        <f>IF($CU7="P",CS7,(CS7+BP7)/2)</f>
        <v>0.6</v>
      </c>
      <c r="QW7" s="22">
        <f>IF($CU7="P",CT7,(CT7+BQ7)/2)</f>
        <v>0.35</v>
      </c>
      <c r="QX7" s="27" t="s">
        <v>46</v>
      </c>
      <c r="QY7" s="40">
        <f>IF(SUM(QE7,QI7)&gt;0,SUM(QE7,QI7),"")</f>
        <v>9.25</v>
      </c>
      <c r="QZ7" s="40">
        <f>IF(SUM(QD7:QE7,QG7:QI7,QK7)-QF7-QJ7&gt;0,SUM(QD7:QE7,QG7:QI7,QK7)-QF7-QJ7,"")</f>
        <v>41.400000000000006</v>
      </c>
      <c r="RA7" s="40" t="str">
        <f>IF(SUM(QL7:QM7,QO7)-QN7&gt;0,SUM(QL7:QM7,QO7)-QN7,"")</f>
        <v/>
      </c>
      <c r="RB7" s="40">
        <f>IF(SUM(QE7,QI7,QM7)&gt;0,SUM(QE7,QI7,QM7),"")</f>
        <v>9.25</v>
      </c>
      <c r="RC7" s="40">
        <f>IF(SUM(QZ7,RA7)&gt;0,SUM(QZ7,RA7),"")</f>
        <v>41.400000000000006</v>
      </c>
      <c r="RD7" s="40">
        <f>IF(SUM(QQ7,QU7)&gt;0,SUM(QQ7,QU7),"")</f>
        <v>9.1</v>
      </c>
      <c r="RE7" s="40">
        <f>IF(SUM(QP7:QQ7,QS7:QU7,QW7)-SUM(QR7,QV7)&gt;0,SUM(QP7:QQ7,QS7:QU7,QW7)-SUM(QR7,QV7),"")</f>
        <v>41.650000000000006</v>
      </c>
      <c r="RF7" s="40">
        <f>IF(SUM(QZ7,RA7,RE7)&gt;0,SUM(QZ7,RA7,RE7),"")</f>
        <v>83.050000000000011</v>
      </c>
    </row>
    <row r="8" spans="1:474" x14ac:dyDescent="0.2">
      <c r="A8" s="4" t="str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/>
      </c>
      <c r="B8" s="4" t="str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/>
      </c>
      <c r="C8" s="5" t="s">
        <v>98</v>
      </c>
      <c r="D8" s="4" t="s">
        <v>6</v>
      </c>
      <c r="E8" s="4">
        <v>2005</v>
      </c>
      <c r="F8" s="9">
        <f>SUM(L8:R8)+SUM(L8:O8)*0.0000001+SUM(L8)*0.0000000000001</f>
        <v>126.60000842000423</v>
      </c>
      <c r="G8" s="64"/>
      <c r="H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DZ8&gt;=EG$21,EA8&gt;=EG$25,DZ8&lt;&gt;""),AND(EE8&gt;=EG$21,EF8&gt;=EG$25,EE8&lt;&gt;""),AND(FB8&gt;=FI$21,FC8&gt;=FI$25,FB8&lt;&gt;""),AND(FG8&gt;=FI$21,FH8&gt;=FI$25,FG8&lt;&gt;""),AND(GD8&gt;=GK$21,GE8&gt;=GK$25,GD8&lt;&gt;""),AND(GI8&gt;=GK$21,GJ8&gt;=GK$25,GI8&lt;&gt;""),AND(HF8&gt;=HM$21,HG8&gt;=HM$25,HF8&lt;&gt;""),AND(HK8&gt;=HM$21,HL8&gt;=HM$25,HK8&lt;&gt;""),AND(IH8&gt;=IO$21,II8&gt;=IO$25,IH8&lt;&gt;""),AND(IM8&gt;=IO$21,IN8&gt;=IO$25,IM8&lt;&gt;""),AND(JJ8&gt;=JQ$21,JK8&gt;=JQ$25,JJ8&lt;&gt;""),AND(JO8&gt;=JQ$21,JP8&gt;=JQ$25,JO8&lt;&gt;""),AND(KL8&gt;=KS$21,KM8&gt;=KS$25,KL8&lt;&gt;""),AND(KQ8&gt;=KS$21,KR8&gt;=KS$25,KQ8&lt;&gt;""),AND(LN8&gt;=LU$21,LO8&gt;=LU$25,LN8&lt;&gt;""),AND(LS8&gt;=LU$21,LT8&gt;=LU$25,LS8&lt;&gt;""),AND(MP8&gt;=MW$21,MQ8&gt;=MW$25,MP8&lt;&gt;""),AND(MU8&gt;=MW$21,MV8&gt;=MW$25,MU8&lt;&gt;""),AND(NR8&gt;=NY$21,NS8&gt;=NY$25,NR8&lt;&gt;""),AND(NW8&gt;=NY$21,NX8&gt;=NY$25,NW8&lt;&gt;""),AND(OT8&gt;=PA$21,OU8&gt;=PA$25,OT8&lt;&gt;""),AND(OY8&gt;=PA$21,OZ8&gt;=PA$25,OY8&lt;&gt;""),AND(PV8&gt;=QC$21,PW8&gt;=QC$25,PV8&lt;&gt;""),AND(QA8&gt;=QC$21,QB8&gt;=QC$25,QA8&lt;&gt;"")),"P","")</f>
        <v/>
      </c>
      <c r="I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A8&gt;=EG$25,EA8&lt;&gt;""),AND(EF8&gt;=EG$25,EF8&lt;&gt;""),AND(FC8&gt;=FI$25,FC8&lt;&gt;""),AND(FH8&gt;=FI$25,FH8&lt;&gt;""),AND(GE8&gt;=GK$25,GE8&lt;&gt;""),AND(GJ8&gt;=GK$25,GJ8&lt;&gt;""),AND(HG8&gt;=HM$25,HG8&lt;&gt;""),AND(HL8&gt;=HM$25,HL8&lt;&gt;""),AND(II8&gt;=IO$25,II8&lt;&gt;""),AND(IN8&gt;=IO$25,IN8&lt;&gt;""),AND(JK8&gt;=JQ$25,JK8&lt;&gt;""),AND(JP8&gt;=JQ$25,JP8&lt;&gt;""),AND(KM8&gt;=KS$25,KM8&lt;&gt;""),AND(KR8&gt;=KS$25,KR8&lt;&gt;""),AND(LO8&gt;=LU$25,LO8&lt;&gt;""),AND(LT8&gt;=LU$25,LT8&lt;&gt;""),AND(MQ8&gt;=MW$25,MQ8&lt;&gt;""),AND(MV8&gt;=MW$25,MV8&lt;&gt;""),AND(NS8&gt;=NY$25,NS8&lt;&gt;""),AND(NX8&gt;=NY$25,NX8&lt;&gt;""),AND(OU8&gt;=PA$25,OU8&lt;&gt;""),AND(OZ8&gt;=PA$25,OZ8&lt;&gt;""),AND(PW8&gt;=QC$25,PW8&lt;&gt;""),AND(QB8&gt;=QC$25,QB8&lt;&gt;"")),"P","")</f>
        <v/>
      </c>
      <c r="J8" s="36" t="str">
        <f>IF(AND(I8="P",H8=""),"No DD",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Merit",IF(OR(AND(AS8&gt;=AW$23,AT8&gt;=AW$27,AS8&lt;&gt;"",AO8=""),AND(BV8&gt;=BZ$23,BW8&gt;=BZ$27,BV8&lt;&gt;"",BR8=""),AND(CY8&gt;=DC$23,CZ8&gt;=DC$27,CY8&lt;&gt;"",CU8=""),AND(EC8&gt;=EG$23,ED8&gt;=EG$27,EC8&lt;&gt;""),AND(FE8&gt;=FI$23,FF8&gt;=FI$27,FE8&lt;&gt;""),AND(GG8&gt;=GK$23,GH8&gt;=GK$27,GG8&lt;&gt;""),AND(HI8&gt;=HM$23,HJ8&gt;=HM$27,HI8&lt;&gt;""),AND(IK8&gt;=IO$23,IL8&gt;=IO$27,IK8&lt;&gt;""),AND(JM8&gt;=JQ$23,JN8&gt;=JQ$27,JM8&lt;&gt;""),AND(KO8&gt;=KS$23,KP8&gt;=KS$27,KO8&lt;&gt;""),AND(LQ8&gt;=LU$23,LR8&gt;=LU$27,LQ8&lt;&gt;""),AND(MS8&gt;=MW$23,MT8&gt;=MW$27,MS8&lt;&gt;""),AND(NU8&gt;=NY$23,NV8&gt;=NY$27,NU8&lt;&gt;""),AND(OW8&gt;=PA$23,OX8&gt;=PA$27,OW8&lt;&gt;""),AND(PY8&gt;=QC$23,PZ8&gt;=QC$27,PY8&lt;&gt;"")),"Excellence",IF(K8="P","Worlds Team",IF(H8="P","National Team","")))))</f>
        <v/>
      </c>
      <c r="K8" s="3" t="str">
        <f>IF(OR(AND(AS8&gt;=AW$22,AT8&gt;=AW$26,AS8&lt;&gt;"",AO8=""),AND(BV8&gt;=BZ$22,BW8&gt;=BZ$26,BV8&lt;&gt;"",BR8=""),AND(CY8&gt;=DC$22,CZ8&gt;=DC$26,CY8&lt;&gt;"",CU8=""),AND(EC8&gt;=EG$22,ED8&gt;=EG$26,EC8&lt;&gt;""),AND(FE8&gt;=FI$22,FF8&gt;=FI$26,FE8&lt;&gt;""),AND(GG8&gt;=GK$22,GH8&gt;=GK$26,GG8&lt;&gt;""),AND(HI8&gt;=HM$22,HJ8&gt;=HM$26,HI8&lt;&gt;""),AND(IK8&gt;=IO$22,IL8&gt;=IO$26,IK8&lt;&gt;""),AND(JM8&gt;=JQ$22,JN8&gt;=JQ$26,JM8&lt;&gt;""),AND(KO8&gt;=KS$22,KP8&gt;=KS$26,KO8&lt;&gt;""),AND(LQ8&gt;=LU$22,LR8&gt;=LU$26,LQ8&lt;&gt;""),AND(MS8&gt;=MW$22,MT8&gt;=MW$26,MS8&lt;&gt;""),AND(NU8&gt;=NY$22,NV8&gt;=NY$26,NU8&lt;&gt;""),AND(OW8&gt;=PA$22,OX8&gt;=PA$26,OW8&lt;&gt;""),AND(PY8&gt;=QC$22,PZ8&gt;=QC$26,PY8&lt;&gt;"")),"P","")</f>
        <v/>
      </c>
      <c r="L8" s="8">
        <f>IF(COUNT(AQ8,BT8,CW8)&gt;0,LARGE((AQ8,BT8,CW8),1),0)</f>
        <v>42.300000000000004</v>
      </c>
      <c r="M8" s="8" t="str">
        <f>IF(L8=0,"",IF(L8=CW8,$CA$1,IF(L8=BT8,$AX$1,IF(L8=AQ8,$U$1,""))))</f>
        <v>2025 Nationals</v>
      </c>
      <c r="N8" s="8">
        <f>IF(COUNT(AQ8,BT8,CW8)&gt;1,LARGE((AQ8,BT8,CW8),2),0)</f>
        <v>41.9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42.4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16.899999999999999</v>
      </c>
      <c r="V8" s="19">
        <v>4.0999999999999996</v>
      </c>
      <c r="W8" s="19">
        <v>0</v>
      </c>
      <c r="X8" s="19">
        <v>0</v>
      </c>
      <c r="Y8" s="19">
        <v>17</v>
      </c>
      <c r="Z8" s="19">
        <v>3.9</v>
      </c>
      <c r="AA8" s="19">
        <v>0</v>
      </c>
      <c r="AB8" s="19">
        <v>0</v>
      </c>
      <c r="AC8" s="19"/>
      <c r="AD8" s="19"/>
      <c r="AE8" s="19"/>
      <c r="AF8" s="19"/>
      <c r="AG8" s="19">
        <v>16.8</v>
      </c>
      <c r="AH8" s="19">
        <v>4.0999999999999996</v>
      </c>
      <c r="AI8" s="19">
        <v>0</v>
      </c>
      <c r="AJ8" s="19">
        <v>0</v>
      </c>
      <c r="AK8" s="19">
        <v>14.8</v>
      </c>
      <c r="AL8" s="19">
        <v>4.5999999999999996</v>
      </c>
      <c r="AM8" s="19">
        <v>0</v>
      </c>
      <c r="AN8" s="19">
        <v>0</v>
      </c>
      <c r="AO8" s="27"/>
      <c r="AP8" s="40">
        <f>IF(SUM(V8,Z8)&gt;0,SUM(V8,Z8),"")</f>
        <v>8</v>
      </c>
      <c r="AQ8" s="40">
        <f>IF(SUM(U8:V8,X8:Z8,AB8)-W8-AA8&gt;0,SUM(U8:V8,X8:Z8,AB8)-W8-AA8,"")</f>
        <v>41.9</v>
      </c>
      <c r="AR8" s="40" t="str">
        <f>IF(SUM(AC8:AD8,AF8)-AE8&gt;0,SUM(AC8:AD8,AF8)-AE8,"")</f>
        <v/>
      </c>
      <c r="AS8" s="40">
        <f>IF(SUM(V8,Z8,AD8)&gt;0,SUM(V8,Z8,AD8),"")</f>
        <v>8</v>
      </c>
      <c r="AT8" s="40">
        <f>IF(SUM(AQ8,AR8)&gt;0,SUM(AQ8,AR8),"")</f>
        <v>41.9</v>
      </c>
      <c r="AU8" s="40">
        <f>IF(SUM(AH8,AL8)&gt;0,SUM(AH8,AL8),"")</f>
        <v>8.6999999999999993</v>
      </c>
      <c r="AV8" s="40">
        <f>IF(SUM(AG8:AH8,AJ8:AL8,AN8)-SUM(AI8,AM8)&gt;0,SUM(AG8:AH8,AJ8:AL8,AN8)-SUM(AI8,AM8),"")</f>
        <v>40.300000000000004</v>
      </c>
      <c r="AW8" s="40">
        <f>IF(SUM(AQ8,AR8,AV8)&gt;0,SUM(AQ8,AR8,AV8),"")</f>
        <v>82.2</v>
      </c>
      <c r="AX8" s="18">
        <v>16.899999999999999</v>
      </c>
      <c r="AY8" s="18">
        <v>4.0999999999999996</v>
      </c>
      <c r="AZ8" s="18">
        <v>0</v>
      </c>
      <c r="BA8" s="18">
        <v>0</v>
      </c>
      <c r="BB8" s="18">
        <v>16.7</v>
      </c>
      <c r="BC8" s="18">
        <v>4.5999999999999996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4.8</v>
      </c>
      <c r="BL8" s="18">
        <v>0</v>
      </c>
      <c r="BM8" s="18">
        <v>0</v>
      </c>
      <c r="BN8" s="18">
        <v>16.5</v>
      </c>
      <c r="BO8" s="18">
        <v>4.5999999999999996</v>
      </c>
      <c r="BP8" s="18">
        <v>0</v>
      </c>
      <c r="BQ8" s="18">
        <v>0</v>
      </c>
      <c r="BR8" s="28"/>
      <c r="BS8" s="11">
        <f>IF(SUM(AY8,BC8)&gt;0,SUM(AY8,BC8),"")</f>
        <v>8.6999999999999993</v>
      </c>
      <c r="BT8" s="11">
        <f>IF(SUM(AX8:AY8,BA8:BC8,BE8)-AZ8-BD8&gt;0,SUM(AX8:AY8,BA8:BC8,BE8)-AZ8-BD8,"")</f>
        <v>42.300000000000004</v>
      </c>
      <c r="BU8" s="11" t="str">
        <f>IF(SUM(BF8:BG8,BI8)-BH8&gt;0,SUM(BF8:BG8,BI8)-BH8,"")</f>
        <v/>
      </c>
      <c r="BV8" s="11">
        <f>IF(SUM(AY8,BC8,BG8)&gt;0,SUM(AY8,BC8,BG8),"")</f>
        <v>8.6999999999999993</v>
      </c>
      <c r="BW8" s="11">
        <f>IF(SUM(BT8,BU8)&gt;0,SUM(BT8,BU8),"")</f>
        <v>42.300000000000004</v>
      </c>
      <c r="BX8" s="11">
        <f>IF(SUM(BK8,BO8)&gt;0,SUM(BK8,BO8),"")</f>
        <v>9.3999999999999986</v>
      </c>
      <c r="BY8" s="11">
        <f>IF(SUM(BJ8:BK8,BM8:BO8,BQ8)-SUM(BL8,BP8)&gt;0,SUM(BJ8:BK8,BM8:BO8,BQ8)-SUM(BL8,BP8),"")</f>
        <v>42.4</v>
      </c>
      <c r="BZ8" s="11">
        <f>IF(SUM(BT8,BU8,BY8)&gt;0,SUM(BT8,BU8,BY8),"")</f>
        <v>84.7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>IF(SUM(CB8,CF8)&gt;0,SUM(CB8,CF8),"")</f>
        <v/>
      </c>
      <c r="CW8" s="40" t="str">
        <f>IF(SUM(CA8:CB8,CD8:CF8,CH8)-CC8-CG8&gt;0,SUM(CA8:CB8,CD8:CF8,CH8)-CC8-CG8,"")</f>
        <v/>
      </c>
      <c r="CX8" s="40" t="str">
        <f>IF(SUM(CI8:CJ8,CL8)-CK8&gt;0,SUM(CI8:CJ8,CL8)-CK8,"")</f>
        <v/>
      </c>
      <c r="CY8" s="40" t="str">
        <f>IF(SUM(CB8,CF8,CJ8)&gt;0,SUM(CB8,CF8,CJ8),"")</f>
        <v/>
      </c>
      <c r="CZ8" s="40" t="str">
        <f>IF(SUM(CW8,CX8)&gt;0,SUM(CW8,CX8),"")</f>
        <v/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 t="str">
        <f>IF(SUM(CW8,CX8,DB8)&gt;0,SUM(CW8,CX8,DB8),"")</f>
        <v/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8.4499999999999993</v>
      </c>
      <c r="QE8" s="22">
        <f>IF($CU8="P",CB8,(CB8+AY8)/2)</f>
        <v>2.0499999999999998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8.35</v>
      </c>
      <c r="QI8" s="22">
        <f>IF($CU8="P",CF8,(CF8+BC8)/2)</f>
        <v>2.2999999999999998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8.25</v>
      </c>
      <c r="QQ8" s="22">
        <f>IF($CU8="P",CN8,(CN8+BK8)/2)</f>
        <v>2.4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8.25</v>
      </c>
      <c r="QU8" s="22">
        <f>IF($CU8="P",CR8,(CR8+BO8)/2)</f>
        <v>2.2999999999999998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4.3499999999999996</v>
      </c>
      <c r="QZ8" s="40">
        <f>IF(SUM(QD8:QE8,QG8:QI8,QK8)-QF8-QJ8&gt;0,SUM(QD8:QE8,QG8:QI8,QK8)-QF8-QJ8,"")</f>
        <v>21.150000000000002</v>
      </c>
      <c r="RA8" s="40" t="str">
        <f>IF(SUM(QL8:QM8,QO8)-QN8&gt;0,SUM(QL8:QM8,QO8)-QN8,"")</f>
        <v/>
      </c>
      <c r="RB8" s="40">
        <f>IF(SUM(QE8,QI8,QM8)&gt;0,SUM(QE8,QI8,QM8),"")</f>
        <v>4.3499999999999996</v>
      </c>
      <c r="RC8" s="40">
        <f>IF(SUM(QZ8,RA8)&gt;0,SUM(QZ8,RA8),"")</f>
        <v>21.150000000000002</v>
      </c>
      <c r="RD8" s="40">
        <f>IF(SUM(QQ8,QU8)&gt;0,SUM(QQ8,QU8),"")</f>
        <v>4.6999999999999993</v>
      </c>
      <c r="RE8" s="40">
        <f>IF(SUM(QP8:QQ8,QS8:QU8,QW8)-SUM(QR8,QV8)&gt;0,SUM(QP8:QQ8,QS8:QU8,QW8)-SUM(QR8,QV8),"")</f>
        <v>21.2</v>
      </c>
      <c r="RF8" s="40">
        <f>IF(SUM(QZ8,RA8,RE8)&gt;0,SUM(QZ8,RA8,RE8),"")</f>
        <v>42.35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130</v>
      </c>
      <c r="D9" s="4" t="s">
        <v>3</v>
      </c>
      <c r="E9" s="4">
        <v>2007</v>
      </c>
      <c r="F9" s="9">
        <f>SUM(L9:R9)+SUM(L9:O9)*0.0000001+SUM(L9)*0.0000000000001</f>
        <v>123.70000820000418</v>
      </c>
      <c r="G9" s="64"/>
      <c r="H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DZ9&gt;=EG$21,EA9&gt;=EG$25,DZ9&lt;&gt;""),AND(EE9&gt;=EG$21,EF9&gt;=EG$25,EE9&lt;&gt;""),AND(FB9&gt;=FI$21,FC9&gt;=FI$25,FB9&lt;&gt;""),AND(FG9&gt;=FI$21,FH9&gt;=FI$25,FG9&lt;&gt;""),AND(GD9&gt;=GK$21,GE9&gt;=GK$25,GD9&lt;&gt;""),AND(GI9&gt;=GK$21,GJ9&gt;=GK$25,GI9&lt;&gt;""),AND(HF9&gt;=HM$21,HG9&gt;=HM$25,HF9&lt;&gt;""),AND(HK9&gt;=HM$21,HL9&gt;=HM$25,HK9&lt;&gt;""),AND(IH9&gt;=IO$21,II9&gt;=IO$25,IH9&lt;&gt;""),AND(IM9&gt;=IO$21,IN9&gt;=IO$25,IM9&lt;&gt;""),AND(JJ9&gt;=JQ$21,JK9&gt;=JQ$25,JJ9&lt;&gt;""),AND(JO9&gt;=JQ$21,JP9&gt;=JQ$25,JO9&lt;&gt;""),AND(KL9&gt;=KS$21,KM9&gt;=KS$25,KL9&lt;&gt;""),AND(KQ9&gt;=KS$21,KR9&gt;=KS$25,KQ9&lt;&gt;""),AND(LN9&gt;=LU$21,LO9&gt;=LU$25,LN9&lt;&gt;""),AND(LS9&gt;=LU$21,LT9&gt;=LU$25,LS9&lt;&gt;""),AND(MP9&gt;=MW$21,MQ9&gt;=MW$25,MP9&lt;&gt;""),AND(MU9&gt;=MW$21,MV9&gt;=MW$25,MU9&lt;&gt;""),AND(NR9&gt;=NY$21,NS9&gt;=NY$25,NR9&lt;&gt;""),AND(NW9&gt;=NY$21,NX9&gt;=NY$25,NW9&lt;&gt;""),AND(OT9&gt;=PA$21,OU9&gt;=PA$25,OT9&lt;&gt;""),AND(OY9&gt;=PA$21,OZ9&gt;=PA$25,OY9&lt;&gt;""),AND(PV9&gt;=QC$21,PW9&gt;=QC$25,PV9&lt;&gt;""),AND(QA9&gt;=QC$21,QB9&gt;=QC$25,QA9&lt;&gt;"")),"P","")</f>
        <v/>
      </c>
      <c r="I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A9&gt;=EG$25,EA9&lt;&gt;""),AND(EF9&gt;=EG$25,EF9&lt;&gt;""),AND(FC9&gt;=FI$25,FC9&lt;&gt;""),AND(FH9&gt;=FI$25,FH9&lt;&gt;""),AND(GE9&gt;=GK$25,GE9&lt;&gt;""),AND(GJ9&gt;=GK$25,GJ9&lt;&gt;""),AND(HG9&gt;=HM$25,HG9&lt;&gt;""),AND(HL9&gt;=HM$25,HL9&lt;&gt;""),AND(II9&gt;=IO$25,II9&lt;&gt;""),AND(IN9&gt;=IO$25,IN9&lt;&gt;""),AND(JK9&gt;=JQ$25,JK9&lt;&gt;""),AND(JP9&gt;=JQ$25,JP9&lt;&gt;""),AND(KM9&gt;=KS$25,KM9&lt;&gt;""),AND(KR9&gt;=KS$25,KR9&lt;&gt;""),AND(LO9&gt;=LU$25,LO9&lt;&gt;""),AND(LT9&gt;=LU$25,LT9&lt;&gt;""),AND(MQ9&gt;=MW$25,MQ9&lt;&gt;""),AND(MV9&gt;=MW$25,MV9&lt;&gt;""),AND(NS9&gt;=NY$25,NS9&lt;&gt;""),AND(NX9&gt;=NY$25,NX9&lt;&gt;""),AND(OU9&gt;=PA$25,OU9&lt;&gt;""),AND(OZ9&gt;=PA$25,OZ9&lt;&gt;""),AND(PW9&gt;=QC$25,PW9&lt;&gt;""),AND(QB9&gt;=QC$25,QB9&lt;&gt;"")),"P","")</f>
        <v/>
      </c>
      <c r="J9" s="36" t="str">
        <f>IF(AND(I9="P",H9=""),"No DD",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Merit",IF(OR(AND(AS9&gt;=AW$23,AT9&gt;=AW$27,AS9&lt;&gt;"",AO9=""),AND(BV9&gt;=BZ$23,BW9&gt;=BZ$27,BV9&lt;&gt;"",BR9=""),AND(CY9&gt;=DC$23,CZ9&gt;=DC$27,CY9&lt;&gt;"",CU9=""),AND(EC9&gt;=EG$23,ED9&gt;=EG$27,EC9&lt;&gt;""),AND(FE9&gt;=FI$23,FF9&gt;=FI$27,FE9&lt;&gt;""),AND(GG9&gt;=GK$23,GH9&gt;=GK$27,GG9&lt;&gt;""),AND(HI9&gt;=HM$23,HJ9&gt;=HM$27,HI9&lt;&gt;""),AND(IK9&gt;=IO$23,IL9&gt;=IO$27,IK9&lt;&gt;""),AND(JM9&gt;=JQ$23,JN9&gt;=JQ$27,JM9&lt;&gt;""),AND(KO9&gt;=KS$23,KP9&gt;=KS$27,KO9&lt;&gt;""),AND(LQ9&gt;=LU$23,LR9&gt;=LU$27,LQ9&lt;&gt;""),AND(MS9&gt;=MW$23,MT9&gt;=MW$27,MS9&lt;&gt;""),AND(NU9&gt;=NY$23,NV9&gt;=NY$27,NU9&lt;&gt;""),AND(OW9&gt;=PA$23,OX9&gt;=PA$27,OW9&lt;&gt;""),AND(PY9&gt;=QC$23,PZ9&gt;=QC$27,PY9&lt;&gt;"")),"Excellence",IF(K9="P","Worlds Team",IF(H9="P","National Team","")))))</f>
        <v/>
      </c>
      <c r="K9" s="3" t="str">
        <f>IF(OR(AND(AS9&gt;=AW$22,AT9&gt;=AW$26,AS9&lt;&gt;"",AO9=""),AND(BV9&gt;=BZ$22,BW9&gt;=BZ$26,BV9&lt;&gt;"",BR9=""),AND(CY9&gt;=DC$22,CZ9&gt;=DC$26,CY9&lt;&gt;"",CU9=""),AND(EC9&gt;=EG$22,ED9&gt;=EG$26,EC9&lt;&gt;""),AND(FE9&gt;=FI$22,FF9&gt;=FI$26,FE9&lt;&gt;""),AND(GG9&gt;=GK$22,GH9&gt;=GK$26,GG9&lt;&gt;""),AND(HI9&gt;=HM$22,HJ9&gt;=HM$26,HI9&lt;&gt;""),AND(IK9&gt;=IO$22,IL9&gt;=IO$26,IK9&lt;&gt;""),AND(JM9&gt;=JQ$22,JN9&gt;=JQ$26,JM9&lt;&gt;""),AND(KO9&gt;=KS$22,KP9&gt;=KS$26,KO9&lt;&gt;""),AND(LQ9&gt;=LU$22,LR9&gt;=LU$26,LQ9&lt;&gt;""),AND(MS9&gt;=MW$22,MT9&gt;=MW$26,MS9&lt;&gt;""),AND(NU9&gt;=NY$22,NV9&gt;=NY$26,NU9&lt;&gt;""),AND(OW9&gt;=PA$22,OX9&gt;=PA$26,OW9&lt;&gt;""),AND(PY9&gt;=QC$22,PZ9&gt;=QC$26,PY9&lt;&gt;"")),"P","")</f>
        <v/>
      </c>
      <c r="L9" s="8">
        <f>IF(COUNT(AQ9,BT9,CW9)&gt;0,LARGE((AQ9,BT9,CW9),1),0)</f>
        <v>41.9</v>
      </c>
      <c r="M9" s="8" t="str">
        <f>IF(L9=0,"",IF(L9=CW9,$CA$1,IF(L9=BT9,$AX$1,IF(L9=AQ9,$U$1,""))))</f>
        <v>2025 Nationals</v>
      </c>
      <c r="N9" s="8">
        <f>IF(COUNT(AQ9,BT9,CW9)&gt;1,LARGE((AQ9,BT9,CW9),2),0)</f>
        <v>40.1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41.699999999999996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15.3</v>
      </c>
      <c r="V9" s="19">
        <v>4.2</v>
      </c>
      <c r="W9" s="19">
        <v>0.4</v>
      </c>
      <c r="X9" s="19">
        <v>0.7</v>
      </c>
      <c r="Y9" s="19">
        <v>15.7</v>
      </c>
      <c r="Z9" s="19">
        <v>4.5999999999999996</v>
      </c>
      <c r="AA9" s="19">
        <v>0</v>
      </c>
      <c r="AB9" s="19">
        <v>0</v>
      </c>
      <c r="AC9" s="19"/>
      <c r="AD9" s="19"/>
      <c r="AE9" s="19"/>
      <c r="AF9" s="19"/>
      <c r="AG9" s="19">
        <v>15.6</v>
      </c>
      <c r="AH9" s="19">
        <v>4.0999999999999996</v>
      </c>
      <c r="AI9" s="19">
        <v>0</v>
      </c>
      <c r="AJ9" s="19">
        <v>0.7</v>
      </c>
      <c r="AK9" s="19">
        <v>16.399999999999999</v>
      </c>
      <c r="AL9" s="19">
        <v>4.8</v>
      </c>
      <c r="AM9" s="19">
        <v>0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40.1</v>
      </c>
      <c r="AR9" s="40" t="str">
        <f>IF(SUM(AC9:AD9,AF9)-AE9&gt;0,SUM(AC9:AD9,AF9)-AE9,"")</f>
        <v/>
      </c>
      <c r="AS9" s="40">
        <f>IF(SUM(V9,Z9,AD9)&gt;0,SUM(V9,Z9,AD9),"")</f>
        <v>8.8000000000000007</v>
      </c>
      <c r="AT9" s="40">
        <f>IF(SUM(AQ9,AR9)&gt;0,SUM(AQ9,AR9),"")</f>
        <v>40.1</v>
      </c>
      <c r="AU9" s="40">
        <f>IF(SUM(AH9,AL9)&gt;0,SUM(AH9,AL9),"")</f>
        <v>8.8999999999999986</v>
      </c>
      <c r="AV9" s="40">
        <f>IF(SUM(AG9:AH9,AJ9:AL9,AN9)-SUM(AI9,AM9)&gt;0,SUM(AG9:AH9,AJ9:AL9,AN9)-SUM(AI9,AM9),"")</f>
        <v>41.599999999999994</v>
      </c>
      <c r="AW9" s="40">
        <f>IF(SUM(AQ9,AR9,AV9)&gt;0,SUM(AQ9,AR9,AV9),"")</f>
        <v>81.699999999999989</v>
      </c>
      <c r="AX9" s="18">
        <v>16.399999999999999</v>
      </c>
      <c r="AY9" s="18">
        <v>4.2</v>
      </c>
      <c r="AZ9" s="18">
        <v>0</v>
      </c>
      <c r="BA9" s="18">
        <v>0.7</v>
      </c>
      <c r="BB9" s="18">
        <v>16</v>
      </c>
      <c r="BC9" s="18">
        <v>4.5999999999999996</v>
      </c>
      <c r="BD9" s="18">
        <v>0</v>
      </c>
      <c r="BE9" s="18">
        <v>0</v>
      </c>
      <c r="BF9" s="18"/>
      <c r="BG9" s="18"/>
      <c r="BH9" s="18"/>
      <c r="BI9" s="18"/>
      <c r="BJ9" s="18">
        <v>16.2</v>
      </c>
      <c r="BK9" s="18">
        <v>3.3</v>
      </c>
      <c r="BL9" s="18">
        <v>0</v>
      </c>
      <c r="BM9" s="18">
        <v>0.7</v>
      </c>
      <c r="BN9" s="18">
        <v>16.7</v>
      </c>
      <c r="BO9" s="18">
        <v>4.8</v>
      </c>
      <c r="BP9" s="18">
        <v>0</v>
      </c>
      <c r="BQ9" s="18">
        <v>0</v>
      </c>
      <c r="BR9" s="28"/>
      <c r="BS9" s="11">
        <f>IF(SUM(AY9,BC9)&gt;0,SUM(AY9,BC9),"")</f>
        <v>8.8000000000000007</v>
      </c>
      <c r="BT9" s="11">
        <f>IF(SUM(AX9:AY9,BA9:BC9,BE9)-AZ9-BD9&gt;0,SUM(AX9:AY9,BA9:BC9,BE9)-AZ9-BD9,"")</f>
        <v>41.9</v>
      </c>
      <c r="BU9" s="11" t="str">
        <f>IF(SUM(BF9:BG9,BI9)-BH9&gt;0,SUM(BF9:BG9,BI9)-BH9,"")</f>
        <v/>
      </c>
      <c r="BV9" s="11">
        <f>IF(SUM(AY9,BC9,BG9)&gt;0,SUM(AY9,BC9,BG9),"")</f>
        <v>8.8000000000000007</v>
      </c>
      <c r="BW9" s="11">
        <f>IF(SUM(BT9,BU9)&gt;0,SUM(BT9,BU9),"")</f>
        <v>41.9</v>
      </c>
      <c r="BX9" s="11">
        <f>IF(SUM(BK9,BO9)&gt;0,SUM(BK9,BO9),"")</f>
        <v>8.1</v>
      </c>
      <c r="BY9" s="11">
        <f>IF(SUM(BJ9:BK9,BM9:BO9,BQ9)-SUM(BL9,BP9)&gt;0,SUM(BJ9:BK9,BM9:BO9,BQ9)-SUM(BL9,BP9),"")</f>
        <v>41.699999999999996</v>
      </c>
      <c r="BZ9" s="11">
        <f>IF(SUM(BT9,BU9,BY9)&gt;0,SUM(BT9,BU9,BY9),"")</f>
        <v>83.6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8.1999999999999993</v>
      </c>
      <c r="QE9" s="22">
        <f>IF($CU9="P",CB9,(CB9+AY9)/2)</f>
        <v>2.1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8</v>
      </c>
      <c r="QI9" s="22">
        <f>IF($CU9="P",CF9,(CF9+BC9)/2)</f>
        <v>2.2999999999999998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8.1</v>
      </c>
      <c r="QQ9" s="22">
        <f>IF($CU9="P",CN9,(CN9+BK9)/2)</f>
        <v>1.65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8.35</v>
      </c>
      <c r="QU9" s="22">
        <f>IF($CU9="P",CR9,(CR9+BO9)/2)</f>
        <v>2.4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4.4000000000000004</v>
      </c>
      <c r="QZ9" s="40">
        <f>IF(SUM(QD9:QE9,QG9:QI9,QK9)-QF9-QJ9&gt;0,SUM(QD9:QE9,QG9:QI9,QK9)-QF9-QJ9,"")</f>
        <v>20.95</v>
      </c>
      <c r="RA9" s="40" t="str">
        <f>IF(SUM(QL9:QM9,QO9)-QN9&gt;0,SUM(QL9:QM9,QO9)-QN9,"")</f>
        <v/>
      </c>
      <c r="RB9" s="40">
        <f>IF(SUM(QE9,QI9,QM9)&gt;0,SUM(QE9,QI9,QM9),"")</f>
        <v>4.4000000000000004</v>
      </c>
      <c r="RC9" s="40">
        <f>IF(SUM(QZ9,RA9)&gt;0,SUM(QZ9,RA9),"")</f>
        <v>20.95</v>
      </c>
      <c r="RD9" s="40">
        <f>IF(SUM(QQ9,QU9)&gt;0,SUM(QQ9,QU9),"")</f>
        <v>4.05</v>
      </c>
      <c r="RE9" s="40">
        <f>IF(SUM(QP9:QQ9,QS9:QU9,QW9)-SUM(QR9,QV9)&gt;0,SUM(QP9:QQ9,QS9:QU9,QW9)-SUM(QR9,QV9),"")</f>
        <v>20.849999999999998</v>
      </c>
      <c r="RF9" s="40">
        <f>IF(SUM(QZ9,RA9,RE9)&gt;0,SUM(QZ9,RA9,RE9),"")</f>
        <v>41.8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116</v>
      </c>
      <c r="D10" s="4" t="s">
        <v>3</v>
      </c>
      <c r="E10" s="4">
        <v>2005</v>
      </c>
      <c r="F10" s="9">
        <f>SUM(L10:R10)+SUM(L10:O10)*0.0000001+SUM(L10)*0.0000000000001</f>
        <v>122.40000800000411</v>
      </c>
      <c r="G10" s="64"/>
      <c r="H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DZ10&gt;=EG$21,EA10&gt;=EG$25,DZ10&lt;&gt;""),AND(EE10&gt;=EG$21,EF10&gt;=EG$25,EE10&lt;&gt;""),AND(FB10&gt;=FI$21,FC10&gt;=FI$25,FB10&lt;&gt;""),AND(FG10&gt;=FI$21,FH10&gt;=FI$25,FG10&lt;&gt;""),AND(GD10&gt;=GK$21,GE10&gt;=GK$25,GD10&lt;&gt;""),AND(GI10&gt;=GK$21,GJ10&gt;=GK$25,GI10&lt;&gt;""),AND(HF10&gt;=HM$21,HG10&gt;=HM$25,HF10&lt;&gt;""),AND(HK10&gt;=HM$21,HL10&gt;=HM$25,HK10&lt;&gt;""),AND(IH10&gt;=IO$21,II10&gt;=IO$25,IH10&lt;&gt;""),AND(IM10&gt;=IO$21,IN10&gt;=IO$25,IM10&lt;&gt;""),AND(JJ10&gt;=JQ$21,JK10&gt;=JQ$25,JJ10&lt;&gt;""),AND(JO10&gt;=JQ$21,JP10&gt;=JQ$25,JO10&lt;&gt;""),AND(KL10&gt;=KS$21,KM10&gt;=KS$25,KL10&lt;&gt;""),AND(KQ10&gt;=KS$21,KR10&gt;=KS$25,KQ10&lt;&gt;""),AND(LN10&gt;=LU$21,LO10&gt;=LU$25,LN10&lt;&gt;""),AND(LS10&gt;=LU$21,LT10&gt;=LU$25,LS10&lt;&gt;""),AND(MP10&gt;=MW$21,MQ10&gt;=MW$25,MP10&lt;&gt;""),AND(MU10&gt;=MW$21,MV10&gt;=MW$25,MU10&lt;&gt;""),AND(NR10&gt;=NY$21,NS10&gt;=NY$25,NR10&lt;&gt;""),AND(NW10&gt;=NY$21,NX10&gt;=NY$25,NW10&lt;&gt;""),AND(OT10&gt;=PA$21,OU10&gt;=PA$25,OT10&lt;&gt;""),AND(OY10&gt;=PA$21,OZ10&gt;=PA$25,OY10&lt;&gt;""),AND(PV10&gt;=QC$21,PW10&gt;=QC$25,PV10&lt;&gt;""),AND(QA10&gt;=QC$21,QB10&gt;=QC$25,QA10&lt;&gt;"")),"P","")</f>
        <v/>
      </c>
      <c r="I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A10&gt;=EG$25,EA10&lt;&gt;""),AND(EF10&gt;=EG$25,EF10&lt;&gt;""),AND(FC10&gt;=FI$25,FC10&lt;&gt;""),AND(FH10&gt;=FI$25,FH10&lt;&gt;""),AND(GE10&gt;=GK$25,GE10&lt;&gt;""),AND(GJ10&gt;=GK$25,GJ10&lt;&gt;""),AND(HG10&gt;=HM$25,HG10&lt;&gt;""),AND(HL10&gt;=HM$25,HL10&lt;&gt;""),AND(II10&gt;=IO$25,II10&lt;&gt;""),AND(IN10&gt;=IO$25,IN10&lt;&gt;""),AND(JK10&gt;=JQ$25,JK10&lt;&gt;""),AND(JP10&gt;=JQ$25,JP10&lt;&gt;""),AND(KM10&gt;=KS$25,KM10&lt;&gt;""),AND(KR10&gt;=KS$25,KR10&lt;&gt;""),AND(LO10&gt;=LU$25,LO10&lt;&gt;""),AND(LT10&gt;=LU$25,LT10&lt;&gt;""),AND(MQ10&gt;=MW$25,MQ10&lt;&gt;""),AND(MV10&gt;=MW$25,MV10&lt;&gt;""),AND(NS10&gt;=NY$25,NS10&lt;&gt;""),AND(NX10&gt;=NY$25,NX10&lt;&gt;""),AND(OU10&gt;=PA$25,OU10&lt;&gt;""),AND(OZ10&gt;=PA$25,OZ10&lt;&gt;""),AND(PW10&gt;=QC$25,PW10&lt;&gt;""),AND(QB10&gt;=QC$25,QB10&lt;&gt;"")),"P","")</f>
        <v/>
      </c>
      <c r="J10" s="36" t="str">
        <f>IF(AND(I10="P",H10=""),"No DD",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Merit",IF(OR(AND(AS10&gt;=AW$23,AT10&gt;=AW$27,AS10&lt;&gt;"",AO10=""),AND(BV10&gt;=BZ$23,BW10&gt;=BZ$27,BV10&lt;&gt;"",BR10=""),AND(CY10&gt;=DC$23,CZ10&gt;=DC$27,CY10&lt;&gt;"",CU10=""),AND(EC10&gt;=EG$23,ED10&gt;=EG$27,EC10&lt;&gt;""),AND(FE10&gt;=FI$23,FF10&gt;=FI$27,FE10&lt;&gt;""),AND(GG10&gt;=GK$23,GH10&gt;=GK$27,GG10&lt;&gt;""),AND(HI10&gt;=HM$23,HJ10&gt;=HM$27,HI10&lt;&gt;""),AND(IK10&gt;=IO$23,IL10&gt;=IO$27,IK10&lt;&gt;""),AND(JM10&gt;=JQ$23,JN10&gt;=JQ$27,JM10&lt;&gt;""),AND(KO10&gt;=KS$23,KP10&gt;=KS$27,KO10&lt;&gt;""),AND(LQ10&gt;=LU$23,LR10&gt;=LU$27,LQ10&lt;&gt;""),AND(MS10&gt;=MW$23,MT10&gt;=MW$27,MS10&lt;&gt;""),AND(NU10&gt;=NY$23,NV10&gt;=NY$27,NU10&lt;&gt;""),AND(OW10&gt;=PA$23,OX10&gt;=PA$27,OW10&lt;&gt;""),AND(PY10&gt;=QC$23,PZ10&gt;=QC$27,PY10&lt;&gt;"")),"Excellence",IF(K10="P","Worlds Team",IF(H10="P","National Team","")))))</f>
        <v/>
      </c>
      <c r="K10" s="3" t="str">
        <f>IF(OR(AND(AS10&gt;=AW$22,AT10&gt;=AW$26,AS10&lt;&gt;"",AO10=""),AND(BV10&gt;=BZ$22,BW10&gt;=BZ$26,BV10&lt;&gt;"",BR10=""),AND(CY10&gt;=DC$22,CZ10&gt;=DC$26,CY10&lt;&gt;"",CU10=""),AND(EC10&gt;=EG$22,ED10&gt;=EG$26,EC10&lt;&gt;""),AND(FE10&gt;=FI$22,FF10&gt;=FI$26,FE10&lt;&gt;""),AND(GG10&gt;=GK$22,GH10&gt;=GK$26,GG10&lt;&gt;""),AND(HI10&gt;=HM$22,HJ10&gt;=HM$26,HI10&lt;&gt;""),AND(IK10&gt;=IO$22,IL10&gt;=IO$26,IK10&lt;&gt;""),AND(JM10&gt;=JQ$22,JN10&gt;=JQ$26,JM10&lt;&gt;""),AND(KO10&gt;=KS$22,KP10&gt;=KS$26,KO10&lt;&gt;""),AND(LQ10&gt;=LU$22,LR10&gt;=LU$26,LQ10&lt;&gt;""),AND(MS10&gt;=MW$22,MT10&gt;=MW$26,MS10&lt;&gt;""),AND(NU10&gt;=NY$22,NV10&gt;=NY$26,NU10&lt;&gt;""),AND(OW10&gt;=PA$22,OX10&gt;=PA$26,OW10&lt;&gt;""),AND(PY10&gt;=QC$22,PZ10&gt;=QC$26,PY10&lt;&gt;"")),"P","")</f>
        <v/>
      </c>
      <c r="L10" s="8">
        <f>IF(COUNT(AQ10,BT10,CW10)&gt;0,LARGE((AQ10,BT10,CW10),1),0)</f>
        <v>41.399999999999991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38.599999999999994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42.4</v>
      </c>
      <c r="Q10" s="8" t="str">
        <f>IF(P10=0,"",IF(P10=DB10,$CA$1,IF(P10=BY10,$AX$1,IF(P10=AV10,$U$1,""))))</f>
        <v>2025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16.2</v>
      </c>
      <c r="V10" s="19">
        <v>3.9</v>
      </c>
      <c r="W10" s="19">
        <v>0</v>
      </c>
      <c r="X10" s="19">
        <v>0</v>
      </c>
      <c r="Y10" s="19">
        <v>14.6</v>
      </c>
      <c r="Z10" s="19">
        <v>4.0999999999999996</v>
      </c>
      <c r="AA10" s="19">
        <v>0.2</v>
      </c>
      <c r="AB10" s="19">
        <v>0</v>
      </c>
      <c r="AC10" s="19"/>
      <c r="AD10" s="19"/>
      <c r="AE10" s="19"/>
      <c r="AF10" s="19"/>
      <c r="AG10" s="19">
        <v>14.3</v>
      </c>
      <c r="AH10" s="19">
        <v>4.5999999999999996</v>
      </c>
      <c r="AI10" s="19">
        <v>0</v>
      </c>
      <c r="AJ10" s="19">
        <v>0</v>
      </c>
      <c r="AK10" s="19">
        <v>16.3</v>
      </c>
      <c r="AL10" s="19">
        <v>4.0999999999999996</v>
      </c>
      <c r="AM10" s="19">
        <v>0</v>
      </c>
      <c r="AN10" s="19">
        <v>0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38.599999999999994</v>
      </c>
      <c r="AR10" s="40" t="str">
        <f>IF(SUM(AC10:AD10,AF10)-AE10&gt;0,SUM(AC10:AD10,AF10)-AE10,"")</f>
        <v/>
      </c>
      <c r="AS10" s="40">
        <f>IF(SUM(V10,Z10,AD10)&gt;0,SUM(V10,Z10,AD10),"")</f>
        <v>8</v>
      </c>
      <c r="AT10" s="40">
        <f>IF(SUM(AQ10,AR10)&gt;0,SUM(AQ10,AR10),"")</f>
        <v>38.599999999999994</v>
      </c>
      <c r="AU10" s="40">
        <f>IF(SUM(AH10,AL10)&gt;0,SUM(AH10,AL10),"")</f>
        <v>8.6999999999999993</v>
      </c>
      <c r="AV10" s="40">
        <f>IF(SUM(AG10:AH10,AJ10:AL10,AN10)-SUM(AI10,AM10)&gt;0,SUM(AG10:AH10,AJ10:AL10,AN10)-SUM(AI10,AM10),"")</f>
        <v>39.300000000000004</v>
      </c>
      <c r="AW10" s="40">
        <f>IF(SUM(AQ10,AR10,AV10)&gt;0,SUM(AQ10,AR10,AV10),"")</f>
        <v>77.900000000000006</v>
      </c>
      <c r="AX10" s="18">
        <v>14.5</v>
      </c>
      <c r="AY10" s="18">
        <v>4.5999999999999996</v>
      </c>
      <c r="AZ10" s="18">
        <v>0</v>
      </c>
      <c r="BA10" s="18">
        <v>0</v>
      </c>
      <c r="BB10" s="18">
        <v>14.5</v>
      </c>
      <c r="BC10" s="18">
        <v>4.8</v>
      </c>
      <c r="BD10" s="18">
        <v>0</v>
      </c>
      <c r="BE10" s="18">
        <v>0</v>
      </c>
      <c r="BF10" s="18"/>
      <c r="BG10" s="18"/>
      <c r="BH10" s="18"/>
      <c r="BI10" s="18"/>
      <c r="BJ10" s="18">
        <v>16.399999999999999</v>
      </c>
      <c r="BK10" s="18">
        <v>4.5999999999999996</v>
      </c>
      <c r="BL10" s="18">
        <v>0</v>
      </c>
      <c r="BM10" s="18">
        <v>0</v>
      </c>
      <c r="BN10" s="18">
        <v>16.600000000000001</v>
      </c>
      <c r="BO10" s="18">
        <v>4.8</v>
      </c>
      <c r="BP10" s="18">
        <v>0</v>
      </c>
      <c r="BQ10" s="18">
        <v>0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38.4</v>
      </c>
      <c r="BU10" s="11" t="str">
        <f>IF(SUM(BF10:BG10,BI10)-BH10&gt;0,SUM(BF10:BG10,BI10)-BH10,"")</f>
        <v/>
      </c>
      <c r="BV10" s="11">
        <f>IF(SUM(AY10,BC10,BG10)&gt;0,SUM(AY10,BC10,BG10),"")</f>
        <v>9.3999999999999986</v>
      </c>
      <c r="BW10" s="11">
        <f>IF(SUM(BT10,BU10)&gt;0,SUM(BT10,BU10),"")</f>
        <v>38.4</v>
      </c>
      <c r="BX10" s="11">
        <f>IF(SUM(BK10,BO10)&gt;0,SUM(BK10,BO10),"")</f>
        <v>9.3999999999999986</v>
      </c>
      <c r="BY10" s="11">
        <f>IF(SUM(BJ10:BK10,BM10:BO10,BQ10)-SUM(BL10,BP10)&gt;0,SUM(BJ10:BK10,BM10:BO10,BQ10)-SUM(BL10,BP10),"")</f>
        <v>42.4</v>
      </c>
      <c r="BZ10" s="11">
        <f>IF(SUM(BT10,BU10,BY10)&gt;0,SUM(BT10,BU10,BY10),"")</f>
        <v>80.8</v>
      </c>
      <c r="CA10" s="19">
        <v>16.2</v>
      </c>
      <c r="CB10" s="19">
        <v>4.5999999999999996</v>
      </c>
      <c r="CC10" s="19">
        <v>0</v>
      </c>
      <c r="CD10" s="19">
        <v>0</v>
      </c>
      <c r="CE10" s="19">
        <v>16</v>
      </c>
      <c r="CF10" s="19">
        <v>4.8</v>
      </c>
      <c r="CG10" s="19">
        <v>0.2</v>
      </c>
      <c r="CH10" s="19">
        <v>0</v>
      </c>
      <c r="CI10" s="19"/>
      <c r="CJ10" s="19"/>
      <c r="CK10" s="19"/>
      <c r="CL10" s="19"/>
      <c r="CM10" s="19">
        <v>16.100000000000001</v>
      </c>
      <c r="CN10" s="19">
        <v>4.5999999999999996</v>
      </c>
      <c r="CO10" s="19">
        <v>0</v>
      </c>
      <c r="CP10" s="19">
        <v>0</v>
      </c>
      <c r="CQ10" s="19">
        <v>16.2</v>
      </c>
      <c r="CR10" s="19">
        <v>4.8</v>
      </c>
      <c r="CS10" s="19">
        <v>0</v>
      </c>
      <c r="CT10" s="19">
        <v>0</v>
      </c>
      <c r="CU10" s="27"/>
      <c r="CV10" s="40">
        <f>IF(SUM(CB10,CF10)&gt;0,SUM(CB10,CF10),"")</f>
        <v>9.3999999999999986</v>
      </c>
      <c r="CW10" s="40">
        <f>IF(SUM(CA10:CB10,CD10:CF10,CH10)-CC10-CG10&gt;0,SUM(CA10:CB10,CD10:CF10,CH10)-CC10-CG10,"")</f>
        <v>41.399999999999991</v>
      </c>
      <c r="CX10" s="40" t="str">
        <f>IF(SUM(CI10:CJ10,CL10)-CK10&gt;0,SUM(CI10:CJ10,CL10)-CK10,"")</f>
        <v/>
      </c>
      <c r="CY10" s="40">
        <f>IF(SUM(CB10,CF10,CJ10)&gt;0,SUM(CB10,CF10,CJ10),"")</f>
        <v>9.3999999999999986</v>
      </c>
      <c r="CZ10" s="40">
        <f>IF(SUM(CW10,CX10)&gt;0,SUM(CW10,CX10),"")</f>
        <v>41.399999999999991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41.7</v>
      </c>
      <c r="DC10" s="40">
        <f>IF(SUM(CW10,CX10,DB10)&gt;0,SUM(CW10,CX10,DB10),"")</f>
        <v>83.1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15.35</v>
      </c>
      <c r="QE10" s="22">
        <f>IF($CU10="P",CB10,(CB10+AY10)/2)</f>
        <v>4.5999999999999996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15.25</v>
      </c>
      <c r="QI10" s="22">
        <f>IF($CU10="P",CF10,(CF10+BC10)/2)</f>
        <v>4.8</v>
      </c>
      <c r="QJ10" s="22">
        <f>IF($CU10="P",CG10,(CG10+BD10)/2)</f>
        <v>0.1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16.25</v>
      </c>
      <c r="QQ10" s="22">
        <f>IF($CU10="P",CN10,(CN10+BK10)/2)</f>
        <v>4.5999999999999996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16.399999999999999</v>
      </c>
      <c r="QU10" s="22">
        <f>IF($CU10="P",CR10,(CR10+BO10)/2)</f>
        <v>4.8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9.3999999999999986</v>
      </c>
      <c r="QZ10" s="40">
        <f>IF(SUM(QD10:QE10,QG10:QI10,QK10)-QF10-QJ10&gt;0,SUM(QD10:QE10,QG10:QI10,QK10)-QF10-QJ10,"")</f>
        <v>39.9</v>
      </c>
      <c r="RA10" s="40" t="str">
        <f>IF(SUM(QL10:QM10,QO10)-QN10&gt;0,SUM(QL10:QM10,QO10)-QN10,"")</f>
        <v/>
      </c>
      <c r="RB10" s="40">
        <f>IF(SUM(QE10,QI10,QM10)&gt;0,SUM(QE10,QI10,QM10),"")</f>
        <v>9.3999999999999986</v>
      </c>
      <c r="RC10" s="40">
        <f>IF(SUM(QZ10,RA10)&gt;0,SUM(QZ10,RA10),"")</f>
        <v>39.9</v>
      </c>
      <c r="RD10" s="40">
        <f>IF(SUM(QQ10,QU10)&gt;0,SUM(QQ10,QU10),"")</f>
        <v>9.3999999999999986</v>
      </c>
      <c r="RE10" s="40">
        <f>IF(SUM(QP10:QQ10,QS10:QU10,QW10)-SUM(QR10,QV10)&gt;0,SUM(QP10:QQ10,QS10:QU10,QW10)-SUM(QR10,QV10),"")</f>
        <v>42.05</v>
      </c>
      <c r="RF10" s="40">
        <f>IF(SUM(QZ10,RA10,RE10)&gt;0,SUM(QZ10,RA10,RE10),"")</f>
        <v>81.949999999999989</v>
      </c>
    </row>
    <row r="11" spans="1:474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141</v>
      </c>
      <c r="D11" s="4" t="s">
        <v>6</v>
      </c>
      <c r="E11" s="4">
        <v>2006</v>
      </c>
      <c r="F11" s="9">
        <f>SUM(L11:R11)+SUM(L11:O11)*0.0000001+SUM(L11)*0.0000000000001</f>
        <v>122.10000817000413</v>
      </c>
      <c r="G11" s="64"/>
      <c r="H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DZ11&gt;=EG$21,EA11&gt;=EG$25,DZ11&lt;&gt;""),AND(EE11&gt;=EG$21,EF11&gt;=EG$25,EE11&lt;&gt;""),AND(FB11&gt;=FI$21,FC11&gt;=FI$25,FB11&lt;&gt;""),AND(FG11&gt;=FI$21,FH11&gt;=FI$25,FG11&lt;&gt;""),AND(GD11&gt;=GK$21,GE11&gt;=GK$25,GD11&lt;&gt;""),AND(GI11&gt;=GK$21,GJ11&gt;=GK$25,GI11&lt;&gt;""),AND(HF11&gt;=HM$21,HG11&gt;=HM$25,HF11&lt;&gt;""),AND(HK11&gt;=HM$21,HL11&gt;=HM$25,HK11&lt;&gt;""),AND(IH11&gt;=IO$21,II11&gt;=IO$25,IH11&lt;&gt;""),AND(IM11&gt;=IO$21,IN11&gt;=IO$25,IM11&lt;&gt;""),AND(JJ11&gt;=JQ$21,JK11&gt;=JQ$25,JJ11&lt;&gt;""),AND(JO11&gt;=JQ$21,JP11&gt;=JQ$25,JO11&lt;&gt;""),AND(KL11&gt;=KS$21,KM11&gt;=KS$25,KL11&lt;&gt;""),AND(KQ11&gt;=KS$21,KR11&gt;=KS$25,KQ11&lt;&gt;""),AND(LN11&gt;=LU$21,LO11&gt;=LU$25,LN11&lt;&gt;""),AND(LS11&gt;=LU$21,LT11&gt;=LU$25,LS11&lt;&gt;""),AND(MP11&gt;=MW$21,MQ11&gt;=MW$25,MP11&lt;&gt;""),AND(MU11&gt;=MW$21,MV11&gt;=MW$25,MU11&lt;&gt;""),AND(NR11&gt;=NY$21,NS11&gt;=NY$25,NR11&lt;&gt;""),AND(NW11&gt;=NY$21,NX11&gt;=NY$25,NW11&lt;&gt;""),AND(OT11&gt;=PA$21,OU11&gt;=PA$25,OT11&lt;&gt;""),AND(OY11&gt;=PA$21,OZ11&gt;=PA$25,OY11&lt;&gt;""),AND(PV11&gt;=QC$21,PW11&gt;=QC$25,PV11&lt;&gt;""),AND(QA11&gt;=QC$21,QB11&gt;=QC$25,QA11&lt;&gt;"")),"P","")</f>
        <v/>
      </c>
      <c r="I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A11&gt;=EG$25,EA11&lt;&gt;""),AND(EF11&gt;=EG$25,EF11&lt;&gt;""),AND(FC11&gt;=FI$25,FC11&lt;&gt;""),AND(FH11&gt;=FI$25,FH11&lt;&gt;""),AND(GE11&gt;=GK$25,GE11&lt;&gt;""),AND(GJ11&gt;=GK$25,GJ11&lt;&gt;""),AND(HG11&gt;=HM$25,HG11&lt;&gt;""),AND(HL11&gt;=HM$25,HL11&lt;&gt;""),AND(II11&gt;=IO$25,II11&lt;&gt;""),AND(IN11&gt;=IO$25,IN11&lt;&gt;""),AND(JK11&gt;=JQ$25,JK11&lt;&gt;""),AND(JP11&gt;=JQ$25,JP11&lt;&gt;""),AND(KM11&gt;=KS$25,KM11&lt;&gt;""),AND(KR11&gt;=KS$25,KR11&lt;&gt;""),AND(LO11&gt;=LU$25,LO11&lt;&gt;""),AND(LT11&gt;=LU$25,LT11&lt;&gt;""),AND(MQ11&gt;=MW$25,MQ11&lt;&gt;""),AND(MV11&gt;=MW$25,MV11&lt;&gt;""),AND(NS11&gt;=NY$25,NS11&lt;&gt;""),AND(NX11&gt;=NY$25,NX11&lt;&gt;""),AND(OU11&gt;=PA$25,OU11&lt;&gt;""),AND(OZ11&gt;=PA$25,OZ11&lt;&gt;""),AND(PW11&gt;=QC$25,PW11&lt;&gt;""),AND(QB11&gt;=QC$25,QB11&lt;&gt;"")),"P","")</f>
        <v/>
      </c>
      <c r="J11" s="36" t="str">
        <f>IF(AND(I11="P",H11=""),"No DD",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Merit",IF(OR(AND(AS11&gt;=AW$23,AT11&gt;=AW$27,AS11&lt;&gt;"",AO11=""),AND(BV11&gt;=BZ$23,BW11&gt;=BZ$27,BV11&lt;&gt;"",BR11=""),AND(CY11&gt;=DC$23,CZ11&gt;=DC$27,CY11&lt;&gt;"",CU11=""),AND(EC11&gt;=EG$23,ED11&gt;=EG$27,EC11&lt;&gt;""),AND(FE11&gt;=FI$23,FF11&gt;=FI$27,FE11&lt;&gt;""),AND(GG11&gt;=GK$23,GH11&gt;=GK$27,GG11&lt;&gt;""),AND(HI11&gt;=HM$23,HJ11&gt;=HM$27,HI11&lt;&gt;""),AND(IK11&gt;=IO$23,IL11&gt;=IO$27,IK11&lt;&gt;""),AND(JM11&gt;=JQ$23,JN11&gt;=JQ$27,JM11&lt;&gt;""),AND(KO11&gt;=KS$23,KP11&gt;=KS$27,KO11&lt;&gt;""),AND(LQ11&gt;=LU$23,LR11&gt;=LU$27,LQ11&lt;&gt;""),AND(MS11&gt;=MW$23,MT11&gt;=MW$27,MS11&lt;&gt;""),AND(NU11&gt;=NY$23,NV11&gt;=NY$27,NU11&lt;&gt;""),AND(OW11&gt;=PA$23,OX11&gt;=PA$27,OW11&lt;&gt;""),AND(PY11&gt;=QC$23,PZ11&gt;=QC$27,PY11&lt;&gt;"")),"Excellence",IF(K11="P","Worlds Team",IF(H11="P","National Team","")))))</f>
        <v/>
      </c>
      <c r="K11" s="3" t="str">
        <f>IF(OR(AND(AS11&gt;=AW$22,AT11&gt;=AW$26,AS11&lt;&gt;"",AO11=""),AND(BV11&gt;=BZ$22,BW11&gt;=BZ$26,BV11&lt;&gt;"",BR11=""),AND(CY11&gt;=DC$22,CZ11&gt;=DC$26,CY11&lt;&gt;"",CU11=""),AND(EC11&gt;=EG$22,ED11&gt;=EG$26,EC11&lt;&gt;""),AND(FE11&gt;=FI$22,FF11&gt;=FI$26,FE11&lt;&gt;""),AND(GG11&gt;=GK$22,GH11&gt;=GK$26,GG11&lt;&gt;""),AND(HI11&gt;=HM$22,HJ11&gt;=HM$26,HI11&lt;&gt;""),AND(IK11&gt;=IO$22,IL11&gt;=IO$26,IK11&lt;&gt;""),AND(JM11&gt;=JQ$22,JN11&gt;=JQ$26,JM11&lt;&gt;""),AND(KO11&gt;=KS$22,KP11&gt;=KS$26,KO11&lt;&gt;""),AND(LQ11&gt;=LU$22,LR11&gt;=LU$26,LQ11&lt;&gt;""),AND(MS11&gt;=MW$22,MT11&gt;=MW$26,MS11&lt;&gt;""),AND(NU11&gt;=NY$22,NV11&gt;=NY$26,NU11&lt;&gt;""),AND(OW11&gt;=PA$22,OX11&gt;=PA$26,OW11&lt;&gt;""),AND(PY11&gt;=QC$22,PZ11&gt;=QC$26,PY11&lt;&gt;"")),"P","")</f>
        <v/>
      </c>
      <c r="L11" s="8">
        <f>IF(COUNT(AQ11,BT11,CW11)&gt;0,LARGE((AQ11,BT11,CW11),1),0)</f>
        <v>41.4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40.299999999999997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40.4</v>
      </c>
      <c r="Q11" s="8" t="str">
        <f>IF(P11=0,"",IF(P11=DB11,$CA$1,IF(P11=BY11,$AX$1,IF(P11=AV11,$U$1,""))))</f>
        <v>2025 Elite Canada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15.9</v>
      </c>
      <c r="V11" s="19">
        <v>4.0999999999999996</v>
      </c>
      <c r="W11" s="19">
        <v>0</v>
      </c>
      <c r="X11" s="19">
        <v>0</v>
      </c>
      <c r="Y11" s="19">
        <v>16.399999999999999</v>
      </c>
      <c r="Z11" s="19">
        <v>3.9</v>
      </c>
      <c r="AA11" s="19">
        <v>0</v>
      </c>
      <c r="AB11" s="19">
        <v>0</v>
      </c>
      <c r="AC11" s="19"/>
      <c r="AD11" s="19"/>
      <c r="AE11" s="19"/>
      <c r="AF11" s="19"/>
      <c r="AG11" s="19">
        <v>15.5</v>
      </c>
      <c r="AH11" s="19">
        <v>4.5999999999999996</v>
      </c>
      <c r="AI11" s="19">
        <v>0</v>
      </c>
      <c r="AJ11" s="19">
        <v>0</v>
      </c>
      <c r="AK11" s="19">
        <v>16.2</v>
      </c>
      <c r="AL11" s="19">
        <v>4.0999999999999996</v>
      </c>
      <c r="AM11" s="19">
        <v>0</v>
      </c>
      <c r="AN11" s="19">
        <v>0</v>
      </c>
      <c r="AO11" s="27"/>
      <c r="AP11" s="40">
        <f>IF(SUM(V11,Z11)&gt;0,SUM(V11,Z11),"")</f>
        <v>8</v>
      </c>
      <c r="AQ11" s="40">
        <f>IF(SUM(U11:V11,X11:Z11,AB11)-W11-AA11&gt;0,SUM(U11:V11,X11:Z11,AB11)-W11-AA11,"")</f>
        <v>40.299999999999997</v>
      </c>
      <c r="AR11" s="40" t="str">
        <f>IF(SUM(AC11:AD11,AF11)-AE11&gt;0,SUM(AC11:AD11,AF11)-AE11,"")</f>
        <v/>
      </c>
      <c r="AS11" s="40">
        <f>IF(SUM(V11,Z11,AD11)&gt;0,SUM(V11,Z11,AD11),"")</f>
        <v>8</v>
      </c>
      <c r="AT11" s="40">
        <f>IF(SUM(AQ11,AR11)&gt;0,SUM(AQ11,AR11),"")</f>
        <v>40.299999999999997</v>
      </c>
      <c r="AU11" s="40">
        <f>IF(SUM(AH11,AL11)&gt;0,SUM(AH11,AL11),"")</f>
        <v>8.6999999999999993</v>
      </c>
      <c r="AV11" s="40">
        <f>IF(SUM(AG11:AH11,AJ11:AL11,AN11)-SUM(AI11,AM11)&gt;0,SUM(AG11:AH11,AJ11:AL11,AN11)-SUM(AI11,AM11),"")</f>
        <v>40.4</v>
      </c>
      <c r="AW11" s="40">
        <f>IF(SUM(AQ11,AR11,AV11)&gt;0,SUM(AQ11,AR11,AV11),"")</f>
        <v>80.699999999999989</v>
      </c>
      <c r="AX11" s="18">
        <v>16.3</v>
      </c>
      <c r="AY11" s="18">
        <v>4.0999999999999996</v>
      </c>
      <c r="AZ11" s="18">
        <v>0</v>
      </c>
      <c r="BA11" s="18">
        <v>0</v>
      </c>
      <c r="BB11" s="18">
        <v>17.100000000000001</v>
      </c>
      <c r="BC11" s="18">
        <v>3.9</v>
      </c>
      <c r="BD11" s="18">
        <v>0</v>
      </c>
      <c r="BE11" s="18">
        <v>0</v>
      </c>
      <c r="BF11" s="18"/>
      <c r="BG11" s="18"/>
      <c r="BH11" s="18"/>
      <c r="BI11" s="18"/>
      <c r="BJ11" s="18">
        <v>13.7</v>
      </c>
      <c r="BK11" s="18">
        <v>1.8</v>
      </c>
      <c r="BL11" s="18">
        <v>0</v>
      </c>
      <c r="BM11" s="18">
        <v>0</v>
      </c>
      <c r="BN11" s="18">
        <v>14.6</v>
      </c>
      <c r="BO11" s="18">
        <v>2.8</v>
      </c>
      <c r="BP11" s="18">
        <v>0.6</v>
      </c>
      <c r="BQ11" s="18">
        <v>0</v>
      </c>
      <c r="BR11" s="28"/>
      <c r="BS11" s="11">
        <f>IF(SUM(AY11,BC11)&gt;0,SUM(AY11,BC11),"")</f>
        <v>8</v>
      </c>
      <c r="BT11" s="11">
        <f>IF(SUM(AX11:AY11,BA11:BC11,BE11)-AZ11-BD11&gt;0,SUM(AX11:AY11,BA11:BC11,BE11)-AZ11-BD11,"")</f>
        <v>41.4</v>
      </c>
      <c r="BU11" s="11" t="str">
        <f>IF(SUM(BF11:BG11,BI11)-BH11&gt;0,SUM(BF11:BG11,BI11)-BH11,"")</f>
        <v/>
      </c>
      <c r="BV11" s="11">
        <f>IF(SUM(AY11,BC11,BG11)&gt;0,SUM(AY11,BC11,BG11),"")</f>
        <v>8</v>
      </c>
      <c r="BW11" s="11">
        <f>IF(SUM(BT11,BU11)&gt;0,SUM(BT11,BU11),"")</f>
        <v>41.4</v>
      </c>
      <c r="BX11" s="11">
        <f>IF(SUM(BK11,BO11)&gt;0,SUM(BK11,BO11),"")</f>
        <v>4.5999999999999996</v>
      </c>
      <c r="BY11" s="11">
        <f>IF(SUM(BJ11:BK11,BM11:BO11,BQ11)-SUM(BL11,BP11)&gt;0,SUM(BJ11:BK11,BM11:BO11,BQ11)-SUM(BL11,BP11),"")</f>
        <v>32.299999999999997</v>
      </c>
      <c r="BZ11" s="11">
        <f>IF(SUM(BT11,BU11,BY11)&gt;0,SUM(BT11,BU11,BY11),"")</f>
        <v>73.699999999999989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8.15</v>
      </c>
      <c r="QE11" s="22">
        <f>IF($CU11="P",CB11,(CB11+AY11)/2)</f>
        <v>2.0499999999999998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8.5500000000000007</v>
      </c>
      <c r="QI11" s="22">
        <f>IF($CU11="P",CF11,(CF11+BC11)/2)</f>
        <v>1.95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6.85</v>
      </c>
      <c r="QQ11" s="22">
        <f>IF($CU11="P",CN11,(CN11+BK11)/2)</f>
        <v>0.9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7.3</v>
      </c>
      <c r="QU11" s="22">
        <f>IF($CU11="P",CR11,(CR11+BO11)/2)</f>
        <v>1.4</v>
      </c>
      <c r="QV11" s="22">
        <f>IF($CU11="P",CS11,(CS11+BP11)/2)</f>
        <v>0.3</v>
      </c>
      <c r="QW11" s="22">
        <f>IF($CU11="P",CT11,(CT11+BQ11)/2)</f>
        <v>0</v>
      </c>
      <c r="QX11" s="27" t="s">
        <v>46</v>
      </c>
      <c r="QY11" s="40">
        <f>IF(SUM(QE11,QI11)&gt;0,SUM(QE11,QI11),"")</f>
        <v>4</v>
      </c>
      <c r="QZ11" s="40">
        <f>IF(SUM(QD11:QE11,QG11:QI11,QK11)-QF11-QJ11&gt;0,SUM(QD11:QE11,QG11:QI11,QK11)-QF11-QJ11,"")</f>
        <v>20.7</v>
      </c>
      <c r="RA11" s="40" t="str">
        <f>IF(SUM(QL11:QM11,QO11)-QN11&gt;0,SUM(QL11:QM11,QO11)-QN11,"")</f>
        <v/>
      </c>
      <c r="RB11" s="40">
        <f>IF(SUM(QE11,QI11,QM11)&gt;0,SUM(QE11,QI11,QM11),"")</f>
        <v>4</v>
      </c>
      <c r="RC11" s="40">
        <f>IF(SUM(QZ11,RA11)&gt;0,SUM(QZ11,RA11),"")</f>
        <v>20.7</v>
      </c>
      <c r="RD11" s="40">
        <f>IF(SUM(QQ11,QU11)&gt;0,SUM(QQ11,QU11),"")</f>
        <v>2.2999999999999998</v>
      </c>
      <c r="RE11" s="40">
        <f>IF(SUM(QP11:QQ11,QS11:QU11,QW11)-SUM(QR11,QV11)&gt;0,SUM(QP11:QQ11,QS11:QU11,QW11)-SUM(QR11,QV11),"")</f>
        <v>16.149999999999999</v>
      </c>
      <c r="RF11" s="40">
        <f>IF(SUM(QZ11,RA11,RE11)&gt;0,SUM(QZ11,RA11,RE11),"")</f>
        <v>36.849999999999994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63</v>
      </c>
      <c r="D12" s="4" t="s">
        <v>5</v>
      </c>
      <c r="E12" s="4">
        <v>2004</v>
      </c>
      <c r="F12" s="9">
        <f>SUM(L12:R12)+SUM(L12:O12)*0.0000001+SUM(L12)*0.0000000000001</f>
        <v>120.20000804000412</v>
      </c>
      <c r="G12" s="64"/>
      <c r="H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DZ12&gt;=EG$21,EA12&gt;=EG$25,DZ12&lt;&gt;""),AND(EE12&gt;=EG$21,EF12&gt;=EG$25,EE12&lt;&gt;""),AND(FB12&gt;=FI$21,FC12&gt;=FI$25,FB12&lt;&gt;""),AND(FG12&gt;=FI$21,FH12&gt;=FI$25,FG12&lt;&gt;""),AND(GD12&gt;=GK$21,GE12&gt;=GK$25,GD12&lt;&gt;""),AND(GI12&gt;=GK$21,GJ12&gt;=GK$25,GI12&lt;&gt;""),AND(HF12&gt;=HM$21,HG12&gt;=HM$25,HF12&lt;&gt;""),AND(HK12&gt;=HM$21,HL12&gt;=HM$25,HK12&lt;&gt;""),AND(IH12&gt;=IO$21,II12&gt;=IO$25,IH12&lt;&gt;""),AND(IM12&gt;=IO$21,IN12&gt;=IO$25,IM12&lt;&gt;""),AND(JJ12&gt;=JQ$21,JK12&gt;=JQ$25,JJ12&lt;&gt;""),AND(JO12&gt;=JQ$21,JP12&gt;=JQ$25,JO12&lt;&gt;""),AND(KL12&gt;=KS$21,KM12&gt;=KS$25,KL12&lt;&gt;""),AND(KQ12&gt;=KS$21,KR12&gt;=KS$25,KQ12&lt;&gt;""),AND(LN12&gt;=LU$21,LO12&gt;=LU$25,LN12&lt;&gt;""),AND(LS12&gt;=LU$21,LT12&gt;=LU$25,LS12&lt;&gt;""),AND(MP12&gt;=MW$21,MQ12&gt;=MW$25,MP12&lt;&gt;""),AND(MU12&gt;=MW$21,MV12&gt;=MW$25,MU12&lt;&gt;""),AND(NR12&gt;=NY$21,NS12&gt;=NY$25,NR12&lt;&gt;""),AND(NW12&gt;=NY$21,NX12&gt;=NY$25,NW12&lt;&gt;""),AND(OT12&gt;=PA$21,OU12&gt;=PA$25,OT12&lt;&gt;""),AND(OY12&gt;=PA$21,OZ12&gt;=PA$25,OY12&lt;&gt;""),AND(PV12&gt;=QC$21,PW12&gt;=QC$25,PV12&lt;&gt;""),AND(QA12&gt;=QC$21,QB12&gt;=QC$25,QA12&lt;&gt;"")),"P","")</f>
        <v/>
      </c>
      <c r="I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A12&gt;=EG$25,EA12&lt;&gt;""),AND(EF12&gt;=EG$25,EF12&lt;&gt;""),AND(FC12&gt;=FI$25,FC12&lt;&gt;""),AND(FH12&gt;=FI$25,FH12&lt;&gt;""),AND(GE12&gt;=GK$25,GE12&lt;&gt;""),AND(GJ12&gt;=GK$25,GJ12&lt;&gt;""),AND(HG12&gt;=HM$25,HG12&lt;&gt;""),AND(HL12&gt;=HM$25,HL12&lt;&gt;""),AND(II12&gt;=IO$25,II12&lt;&gt;""),AND(IN12&gt;=IO$25,IN12&lt;&gt;""),AND(JK12&gt;=JQ$25,JK12&lt;&gt;""),AND(JP12&gt;=JQ$25,JP12&lt;&gt;""),AND(KM12&gt;=KS$25,KM12&lt;&gt;""),AND(KR12&gt;=KS$25,KR12&lt;&gt;""),AND(LO12&gt;=LU$25,LO12&lt;&gt;""),AND(LT12&gt;=LU$25,LT12&lt;&gt;""),AND(MQ12&gt;=MW$25,MQ12&lt;&gt;""),AND(MV12&gt;=MW$25,MV12&lt;&gt;""),AND(NS12&gt;=NY$25,NS12&lt;&gt;""),AND(NX12&gt;=NY$25,NX12&lt;&gt;""),AND(OU12&gt;=PA$25,OU12&lt;&gt;""),AND(OZ12&gt;=PA$25,OZ12&lt;&gt;""),AND(PW12&gt;=QC$25,PW12&lt;&gt;""),AND(QB12&gt;=QC$25,QB12&lt;&gt;"")),"P","")</f>
        <v/>
      </c>
      <c r="J12" s="36" t="str">
        <f>IF(AND(I12="P",H12=""),"No DD",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Merit",IF(OR(AND(AS12&gt;=AW$23,AT12&gt;=AW$27,AS12&lt;&gt;"",AO12=""),AND(BV12&gt;=BZ$23,BW12&gt;=BZ$27,BV12&lt;&gt;"",BR12=""),AND(CY12&gt;=DC$23,CZ12&gt;=DC$27,CY12&lt;&gt;"",CU12=""),AND(EC12&gt;=EG$23,ED12&gt;=EG$27,EC12&lt;&gt;""),AND(FE12&gt;=FI$23,FF12&gt;=FI$27,FE12&lt;&gt;""),AND(GG12&gt;=GK$23,GH12&gt;=GK$27,GG12&lt;&gt;""),AND(HI12&gt;=HM$23,HJ12&gt;=HM$27,HI12&lt;&gt;""),AND(IK12&gt;=IO$23,IL12&gt;=IO$27,IK12&lt;&gt;""),AND(JM12&gt;=JQ$23,JN12&gt;=JQ$27,JM12&lt;&gt;""),AND(KO12&gt;=KS$23,KP12&gt;=KS$27,KO12&lt;&gt;""),AND(LQ12&gt;=LU$23,LR12&gt;=LU$27,LQ12&lt;&gt;""),AND(MS12&gt;=MW$23,MT12&gt;=MW$27,MS12&lt;&gt;""),AND(NU12&gt;=NY$23,NV12&gt;=NY$27,NU12&lt;&gt;""),AND(OW12&gt;=PA$23,OX12&gt;=PA$27,OW12&lt;&gt;""),AND(PY12&gt;=QC$23,PZ12&gt;=QC$27,PY12&lt;&gt;"")),"Excellence",IF(K12="P","Worlds Team",IF(H12="P","National Team","")))))</f>
        <v/>
      </c>
      <c r="K12" s="3" t="str">
        <f>IF(OR(AND(AS12&gt;=AW$22,AT12&gt;=AW$26,AS12&lt;&gt;"",AO12=""),AND(BV12&gt;=BZ$22,BW12&gt;=BZ$26,BV12&lt;&gt;"",BR12=""),AND(CY12&gt;=DC$22,CZ12&gt;=DC$26,CY12&lt;&gt;"",CU12=""),AND(EC12&gt;=EG$22,ED12&gt;=EG$26,EC12&lt;&gt;""),AND(FE12&gt;=FI$22,FF12&gt;=FI$26,FE12&lt;&gt;""),AND(GG12&gt;=GK$22,GH12&gt;=GK$26,GG12&lt;&gt;""),AND(HI12&gt;=HM$22,HJ12&gt;=HM$26,HI12&lt;&gt;""),AND(IK12&gt;=IO$22,IL12&gt;=IO$26,IK12&lt;&gt;""),AND(JM12&gt;=JQ$22,JN12&gt;=JQ$26,JM12&lt;&gt;""),AND(KO12&gt;=KS$22,KP12&gt;=KS$26,KO12&lt;&gt;""),AND(LQ12&gt;=LU$22,LR12&gt;=LU$26,LQ12&lt;&gt;""),AND(MS12&gt;=MW$22,MT12&gt;=MW$26,MS12&lt;&gt;""),AND(NU12&gt;=NY$22,NV12&gt;=NY$26,NU12&lt;&gt;""),AND(OW12&gt;=PA$22,OX12&gt;=PA$26,OW12&lt;&gt;""),AND(PY12&gt;=QC$22,PZ12&gt;=QC$26,PY12&lt;&gt;"")),"P","")</f>
        <v/>
      </c>
      <c r="L12" s="8">
        <f>IF(COUNT(AQ12,BT12,CW12)&gt;0,LARGE((AQ12,BT12,CW12),1),0)</f>
        <v>41.199999999999996</v>
      </c>
      <c r="M12" s="8" t="str">
        <f>IF(L12=0,"",IF(L12=CW12,$CA$1,IF(L12=BT12,$AX$1,IF(L12=AQ12,$U$1,""))))</f>
        <v>2025 3rd Domestic Trial</v>
      </c>
      <c r="N12" s="8">
        <f>IF(COUNT(AQ12,BT12,CW12)&gt;1,LARGE((AQ12,BT12,CW12),2),0)</f>
        <v>39.200000000000003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39.799999999999997</v>
      </c>
      <c r="Q12" s="8" t="str">
        <f>IF(P12=0,"",IF(P12=DB12,$CA$1,IF(P12=BY12,$AX$1,IF(P12=AV12,$U$1,""))))</f>
        <v>2025 3rd Domestic Trial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16.8</v>
      </c>
      <c r="V12" s="19">
        <v>3.5</v>
      </c>
      <c r="W12" s="19">
        <v>0.5</v>
      </c>
      <c r="X12" s="19">
        <v>0.7</v>
      </c>
      <c r="Y12" s="19">
        <v>14.6</v>
      </c>
      <c r="Z12" s="19">
        <v>4.0999999999999996</v>
      </c>
      <c r="AA12" s="19">
        <v>0</v>
      </c>
      <c r="AB12" s="19">
        <v>0</v>
      </c>
      <c r="AC12" s="19"/>
      <c r="AD12" s="19"/>
      <c r="AE12" s="19"/>
      <c r="AF12" s="19"/>
      <c r="AG12" s="19">
        <v>16.899999999999999</v>
      </c>
      <c r="AH12" s="19">
        <v>3.8</v>
      </c>
      <c r="AI12" s="19">
        <v>0.4</v>
      </c>
      <c r="AJ12" s="19">
        <v>0.7</v>
      </c>
      <c r="AK12" s="19">
        <v>15.5</v>
      </c>
      <c r="AL12" s="19">
        <v>1.9</v>
      </c>
      <c r="AM12" s="19">
        <v>0</v>
      </c>
      <c r="AN12" s="19">
        <v>0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39.200000000000003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39.200000000000003</v>
      </c>
      <c r="AU12" s="40">
        <f>IF(SUM(AH12,AL12)&gt;0,SUM(AH12,AL12),"")</f>
        <v>5.6999999999999993</v>
      </c>
      <c r="AV12" s="40">
        <f>IF(SUM(AG12:AH12,AJ12:AL12,AN12)-SUM(AI12,AM12)&gt;0,SUM(AG12:AH12,AJ12:AL12,AN12)-SUM(AI12,AM12),"")</f>
        <v>38.4</v>
      </c>
      <c r="AW12" s="40">
        <f>IF(SUM(AQ12,AR12,AV12)&gt;0,SUM(AQ12,AR12,AV12),"")</f>
        <v>77.599999999999994</v>
      </c>
      <c r="AX12" s="18">
        <v>16.100000000000001</v>
      </c>
      <c r="AY12" s="18">
        <v>3.8</v>
      </c>
      <c r="AZ12" s="18">
        <v>0.4</v>
      </c>
      <c r="BA12" s="18">
        <v>0.7</v>
      </c>
      <c r="BB12" s="18">
        <v>15.5</v>
      </c>
      <c r="BC12" s="18">
        <v>1.9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5.6999999999999993</v>
      </c>
      <c r="BT12" s="11">
        <f>IF(SUM(AX12:AY12,BA12:BC12,BE12)-AZ12-BD12&gt;0,SUM(AX12:AY12,BA12:BC12,BE12)-AZ12-BD12,"")</f>
        <v>37.6</v>
      </c>
      <c r="BU12" s="11" t="str">
        <f>IF(SUM(BF12:BG12,BI12)-BH12&gt;0,SUM(BF12:BG12,BI12)-BH12,"")</f>
        <v/>
      </c>
      <c r="BV12" s="11">
        <f>IF(SUM(AY12,BC12,BG12)&gt;0,SUM(AY12,BC12,BG12),"")</f>
        <v>5.6999999999999993</v>
      </c>
      <c r="BW12" s="11">
        <f>IF(SUM(BT12,BU12)&gt;0,SUM(BT12,BU12),"")</f>
        <v>37.6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37.6</v>
      </c>
      <c r="CA12" s="19">
        <v>16.8</v>
      </c>
      <c r="CB12" s="19">
        <v>3.6</v>
      </c>
      <c r="CC12" s="19">
        <v>0.2</v>
      </c>
      <c r="CD12" s="19">
        <v>0.7</v>
      </c>
      <c r="CE12" s="19">
        <v>16</v>
      </c>
      <c r="CF12" s="19">
        <v>3.8</v>
      </c>
      <c r="CG12" s="19">
        <v>0.2</v>
      </c>
      <c r="CH12" s="19">
        <v>0.7</v>
      </c>
      <c r="CI12" s="19"/>
      <c r="CJ12" s="19"/>
      <c r="CK12" s="19"/>
      <c r="CL12" s="19"/>
      <c r="CM12" s="19">
        <v>17.2</v>
      </c>
      <c r="CN12" s="19">
        <v>3.6</v>
      </c>
      <c r="CO12" s="19">
        <v>0</v>
      </c>
      <c r="CP12" s="19">
        <v>0.7</v>
      </c>
      <c r="CQ12" s="19">
        <v>17</v>
      </c>
      <c r="CR12" s="19">
        <v>2.2999999999999998</v>
      </c>
      <c r="CS12" s="19">
        <v>1</v>
      </c>
      <c r="CT12" s="19">
        <v>0</v>
      </c>
      <c r="CU12" s="27"/>
      <c r="CV12" s="40">
        <f>IF(SUM(CB12,CF12)&gt;0,SUM(CB12,CF12),"")</f>
        <v>7.4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7.4</v>
      </c>
      <c r="CZ12" s="40">
        <f>IF(SUM(CW12,CX12)&gt;0,SUM(CW12,CX12),"")</f>
        <v>41.199999999999996</v>
      </c>
      <c r="DA12" s="40">
        <f>IF(SUM(CN12,CR12)&gt;0,SUM(CN12,CR12),"")</f>
        <v>5.9</v>
      </c>
      <c r="DB12" s="40">
        <f>IF(SUM(CM12:CN12,CP12:CR12,CT12)-SUM(CO12,CS12)&gt;0,SUM(CM12:CN12,CP12:CR12,CT12)-SUM(CO12,CS12),"")</f>
        <v>39.799999999999997</v>
      </c>
      <c r="DC12" s="40">
        <f>IF(SUM(CW12,CX12,DB12)&gt;0,SUM(CW12,CX12,DB12),"")</f>
        <v>81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16.450000000000003</v>
      </c>
      <c r="QE12" s="22">
        <f>IF($CU12="P",CB12,(CB12+AY12)/2)</f>
        <v>3.7</v>
      </c>
      <c r="QF12" s="22">
        <f>IF($CU12="P",CC12,(CC12+AZ12)/2)</f>
        <v>0.30000000000000004</v>
      </c>
      <c r="QG12" s="22">
        <f>IF($CU12="P",CD12,(CD12+BA12)/2)</f>
        <v>0.7</v>
      </c>
      <c r="QH12" s="22">
        <f>IF($CU12="P",CE12,(CE12+BB12)/2)</f>
        <v>15.75</v>
      </c>
      <c r="QI12" s="22">
        <f>IF($CU12="P",CF12,(CF12+BC12)/2)</f>
        <v>2.8499999999999996</v>
      </c>
      <c r="QJ12" s="22">
        <f>IF($CU12="P",CG12,(CG12+BD12)/2)</f>
        <v>0.1</v>
      </c>
      <c r="QK12" s="22">
        <f>IF($CU12="P",CH12,(CH12+BE12)/2)</f>
        <v>0.35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8.6</v>
      </c>
      <c r="QQ12" s="22">
        <f>IF($CU12="P",CN12,(CN12+BK12)/2)</f>
        <v>1.8</v>
      </c>
      <c r="QR12" s="22">
        <f>IF($CU12="P",CO12,(CO12+BL12)/2)</f>
        <v>0</v>
      </c>
      <c r="QS12" s="22">
        <f>IF($CU12="P",CP12,(CP12+BM12)/2)</f>
        <v>0.35</v>
      </c>
      <c r="QT12" s="22">
        <f>IF($CU12="P",CQ12,(CQ12+BN12)/2)</f>
        <v>8.5</v>
      </c>
      <c r="QU12" s="22">
        <f>IF($CU12="P",CR12,(CR12+BO12)/2)</f>
        <v>1.1499999999999999</v>
      </c>
      <c r="QV12" s="22">
        <f>IF($CU12="P",CS12,(CS12+BP12)/2)</f>
        <v>0.5</v>
      </c>
      <c r="QW12" s="22">
        <f>IF($CU12="P",CT12,(CT12+BQ12)/2)</f>
        <v>0</v>
      </c>
      <c r="QX12" s="27" t="s">
        <v>46</v>
      </c>
      <c r="QY12" s="40">
        <f>IF(SUM(QE12,QI12)&gt;0,SUM(QE12,QI12),"")</f>
        <v>6.55</v>
      </c>
      <c r="QZ12" s="40">
        <f>IF(SUM(QD12:QE12,QG12:QI12,QK12)-QF12-QJ12&gt;0,SUM(QD12:QE12,QG12:QI12,QK12)-QF12-QJ12,"")</f>
        <v>39.400000000000006</v>
      </c>
      <c r="RA12" s="40" t="str">
        <f>IF(SUM(QL12:QM12,QO12)-QN12&gt;0,SUM(QL12:QM12,QO12)-QN12,"")</f>
        <v/>
      </c>
      <c r="RB12" s="40">
        <f>IF(SUM(QE12,QI12,QM12)&gt;0,SUM(QE12,QI12,QM12),"")</f>
        <v>6.55</v>
      </c>
      <c r="RC12" s="40">
        <f>IF(SUM(QZ12,RA12)&gt;0,SUM(QZ12,RA12),"")</f>
        <v>39.400000000000006</v>
      </c>
      <c r="RD12" s="40">
        <f>IF(SUM(QQ12,QU12)&gt;0,SUM(QQ12,QU12),"")</f>
        <v>2.95</v>
      </c>
      <c r="RE12" s="40">
        <f>IF(SUM(QP12:QQ12,QS12:QU12,QW12)-SUM(QR12,QV12)&gt;0,SUM(QP12:QQ12,QS12:QU12,QW12)-SUM(QR12,QV12),"")</f>
        <v>19.899999999999999</v>
      </c>
      <c r="RF12" s="40">
        <f>IF(SUM(QZ12,RA12,RE12)&gt;0,SUM(QZ12,RA12,RE12),"")</f>
        <v>59.300000000000004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147</v>
      </c>
      <c r="D13" s="4" t="s">
        <v>4</v>
      </c>
      <c r="E13" s="4">
        <v>2005</v>
      </c>
      <c r="F13" s="9">
        <f>SUM(L13:R13)+SUM(L13:O13)*0.0000001+SUM(L13)*0.0000000000001</f>
        <v>118.10000777000396</v>
      </c>
      <c r="G13" s="64"/>
      <c r="H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DZ13&gt;=EG$21,EA13&gt;=EG$25,DZ13&lt;&gt;""),AND(EE13&gt;=EG$21,EF13&gt;=EG$25,EE13&lt;&gt;""),AND(FB13&gt;=FI$21,FC13&gt;=FI$25,FB13&lt;&gt;""),AND(FG13&gt;=FI$21,FH13&gt;=FI$25,FG13&lt;&gt;""),AND(GD13&gt;=GK$21,GE13&gt;=GK$25,GD13&lt;&gt;""),AND(GI13&gt;=GK$21,GJ13&gt;=GK$25,GI13&lt;&gt;""),AND(HF13&gt;=HM$21,HG13&gt;=HM$25,HF13&lt;&gt;""),AND(HK13&gt;=HM$21,HL13&gt;=HM$25,HK13&lt;&gt;""),AND(IH13&gt;=IO$21,II13&gt;=IO$25,IH13&lt;&gt;""),AND(IM13&gt;=IO$21,IN13&gt;=IO$25,IM13&lt;&gt;""),AND(JJ13&gt;=JQ$21,JK13&gt;=JQ$25,JJ13&lt;&gt;""),AND(JO13&gt;=JQ$21,JP13&gt;=JQ$25,JO13&lt;&gt;""),AND(KL13&gt;=KS$21,KM13&gt;=KS$25,KL13&lt;&gt;""),AND(KQ13&gt;=KS$21,KR13&gt;=KS$25,KQ13&lt;&gt;""),AND(LN13&gt;=LU$21,LO13&gt;=LU$25,LN13&lt;&gt;""),AND(LS13&gt;=LU$21,LT13&gt;=LU$25,LS13&lt;&gt;""),AND(MP13&gt;=MW$21,MQ13&gt;=MW$25,MP13&lt;&gt;""),AND(MU13&gt;=MW$21,MV13&gt;=MW$25,MU13&lt;&gt;""),AND(NR13&gt;=NY$21,NS13&gt;=NY$25,NR13&lt;&gt;""),AND(NW13&gt;=NY$21,NX13&gt;=NY$25,NW13&lt;&gt;""),AND(OT13&gt;=PA$21,OU13&gt;=PA$25,OT13&lt;&gt;""),AND(OY13&gt;=PA$21,OZ13&gt;=PA$25,OY13&lt;&gt;""),AND(PV13&gt;=QC$21,PW13&gt;=QC$25,PV13&lt;&gt;""),AND(QA13&gt;=QC$21,QB13&gt;=QC$25,QA13&lt;&gt;"")),"P","")</f>
        <v/>
      </c>
      <c r="I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A13&gt;=EG$25,EA13&lt;&gt;""),AND(EF13&gt;=EG$25,EF13&lt;&gt;""),AND(FC13&gt;=FI$25,FC13&lt;&gt;""),AND(FH13&gt;=FI$25,FH13&lt;&gt;""),AND(GE13&gt;=GK$25,GE13&lt;&gt;""),AND(GJ13&gt;=GK$25,GJ13&lt;&gt;""),AND(HG13&gt;=HM$25,HG13&lt;&gt;""),AND(HL13&gt;=HM$25,HL13&lt;&gt;""),AND(II13&gt;=IO$25,II13&lt;&gt;""),AND(IN13&gt;=IO$25,IN13&lt;&gt;""),AND(JK13&gt;=JQ$25,JK13&lt;&gt;""),AND(JP13&gt;=JQ$25,JP13&lt;&gt;""),AND(KM13&gt;=KS$25,KM13&lt;&gt;""),AND(KR13&gt;=KS$25,KR13&lt;&gt;""),AND(LO13&gt;=LU$25,LO13&lt;&gt;""),AND(LT13&gt;=LU$25,LT13&lt;&gt;""),AND(MQ13&gt;=MW$25,MQ13&lt;&gt;""),AND(MV13&gt;=MW$25,MV13&lt;&gt;""),AND(NS13&gt;=NY$25,NS13&lt;&gt;""),AND(NX13&gt;=NY$25,NX13&lt;&gt;""),AND(OU13&gt;=PA$25,OU13&lt;&gt;""),AND(OZ13&gt;=PA$25,OZ13&lt;&gt;""),AND(PW13&gt;=QC$25,PW13&lt;&gt;""),AND(QB13&gt;=QC$25,QB13&lt;&gt;"")),"P","")</f>
        <v/>
      </c>
      <c r="J13" s="36" t="str">
        <f>IF(AND(I13="P",H13=""),"No DD",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Merit",IF(OR(AND(AS13&gt;=AW$23,AT13&gt;=AW$27,AS13&lt;&gt;"",AO13=""),AND(BV13&gt;=BZ$23,BW13&gt;=BZ$27,BV13&lt;&gt;"",BR13=""),AND(CY13&gt;=DC$23,CZ13&gt;=DC$27,CY13&lt;&gt;"",CU13=""),AND(EC13&gt;=EG$23,ED13&gt;=EG$27,EC13&lt;&gt;""),AND(FE13&gt;=FI$23,FF13&gt;=FI$27,FE13&lt;&gt;""),AND(GG13&gt;=GK$23,GH13&gt;=GK$27,GG13&lt;&gt;""),AND(HI13&gt;=HM$23,HJ13&gt;=HM$27,HI13&lt;&gt;""),AND(IK13&gt;=IO$23,IL13&gt;=IO$27,IK13&lt;&gt;""),AND(JM13&gt;=JQ$23,JN13&gt;=JQ$27,JM13&lt;&gt;""),AND(KO13&gt;=KS$23,KP13&gt;=KS$27,KO13&lt;&gt;""),AND(LQ13&gt;=LU$23,LR13&gt;=LU$27,LQ13&lt;&gt;""),AND(MS13&gt;=MW$23,MT13&gt;=MW$27,MS13&lt;&gt;""),AND(NU13&gt;=NY$23,NV13&gt;=NY$27,NU13&lt;&gt;""),AND(OW13&gt;=PA$23,OX13&gt;=PA$27,OW13&lt;&gt;""),AND(PY13&gt;=QC$23,PZ13&gt;=QC$27,PY13&lt;&gt;"")),"Excellence",IF(K13="P","Worlds Team",IF(H13="P","National Team","")))))</f>
        <v/>
      </c>
      <c r="K13" s="3" t="str">
        <f>IF(OR(AND(AS13&gt;=AW$22,AT13&gt;=AW$26,AS13&lt;&gt;"",AO13=""),AND(BV13&gt;=BZ$22,BW13&gt;=BZ$26,BV13&lt;&gt;"",BR13=""),AND(CY13&gt;=DC$22,CZ13&gt;=DC$26,CY13&lt;&gt;"",CU13=""),AND(EC13&gt;=EG$22,ED13&gt;=EG$26,EC13&lt;&gt;""),AND(FE13&gt;=FI$22,FF13&gt;=FI$26,FE13&lt;&gt;""),AND(GG13&gt;=GK$22,GH13&gt;=GK$26,GG13&lt;&gt;""),AND(HI13&gt;=HM$22,HJ13&gt;=HM$26,HI13&lt;&gt;""),AND(IK13&gt;=IO$22,IL13&gt;=IO$26,IK13&lt;&gt;""),AND(JM13&gt;=JQ$22,JN13&gt;=JQ$26,JM13&lt;&gt;""),AND(KO13&gt;=KS$22,KP13&gt;=KS$26,KO13&lt;&gt;""),AND(LQ13&gt;=LU$22,LR13&gt;=LU$26,LQ13&lt;&gt;""),AND(MS13&gt;=MW$22,MT13&gt;=MW$26,MS13&lt;&gt;""),AND(NU13&gt;=NY$22,NV13&gt;=NY$26,NU13&lt;&gt;""),AND(OW13&gt;=PA$22,OX13&gt;=PA$26,OW13&lt;&gt;""),AND(PY13&gt;=QC$22,PZ13&gt;=QC$26,PY13&lt;&gt;"")),"P","")</f>
        <v/>
      </c>
      <c r="L13" s="8">
        <f>IF(COUNT(AQ13,BT13,CW13)&gt;0,LARGE((AQ13,BT13,CW13),1),0)</f>
        <v>39.599999999999994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38.099999999999994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40.4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16.899999999999999</v>
      </c>
      <c r="V13" s="19">
        <v>3.9</v>
      </c>
      <c r="W13" s="19">
        <v>0</v>
      </c>
      <c r="X13" s="19">
        <v>0</v>
      </c>
      <c r="Y13" s="19">
        <v>16.399999999999999</v>
      </c>
      <c r="Z13" s="19">
        <v>1.9</v>
      </c>
      <c r="AA13" s="19">
        <v>1</v>
      </c>
      <c r="AB13" s="19">
        <v>0</v>
      </c>
      <c r="AC13" s="19"/>
      <c r="AD13" s="19"/>
      <c r="AE13" s="19"/>
      <c r="AF13" s="19"/>
      <c r="AG13" s="19">
        <v>16</v>
      </c>
      <c r="AH13" s="19">
        <v>4.0999999999999996</v>
      </c>
      <c r="AI13" s="19">
        <v>0.2</v>
      </c>
      <c r="AJ13" s="19">
        <v>0</v>
      </c>
      <c r="AK13" s="19">
        <v>16.600000000000001</v>
      </c>
      <c r="AL13" s="19">
        <v>3.9</v>
      </c>
      <c r="AM13" s="19">
        <v>0</v>
      </c>
      <c r="AN13" s="19">
        <v>0</v>
      </c>
      <c r="AO13" s="27"/>
      <c r="AP13" s="40">
        <f>IF(SUM(V13,Z13)&gt;0,SUM(V13,Z13),"")</f>
        <v>5.8</v>
      </c>
      <c r="AQ13" s="40">
        <f>IF(SUM(U13:V13,X13:Z13,AB13)-W13-AA13&gt;0,SUM(U13:V13,X13:Z13,AB13)-W13-AA13,"")</f>
        <v>38.099999999999994</v>
      </c>
      <c r="AR13" s="40" t="str">
        <f>IF(SUM(AC13:AD13,AF13)-AE13&gt;0,SUM(AC13:AD13,AF13)-AE13,"")</f>
        <v/>
      </c>
      <c r="AS13" s="40">
        <f>IF(SUM(V13,Z13,AD13)&gt;0,SUM(V13,Z13,AD13),"")</f>
        <v>5.8</v>
      </c>
      <c r="AT13" s="40">
        <f>IF(SUM(AQ13,AR13)&gt;0,SUM(AQ13,AR13),"")</f>
        <v>38.099999999999994</v>
      </c>
      <c r="AU13" s="40">
        <f>IF(SUM(AH13,AL13)&gt;0,SUM(AH13,AL13),"")</f>
        <v>8</v>
      </c>
      <c r="AV13" s="40">
        <f>IF(SUM(AG13:AH13,AJ13:AL13,AN13)-SUM(AI13,AM13)&gt;0,SUM(AG13:AH13,AJ13:AL13,AN13)-SUM(AI13,AM13),"")</f>
        <v>40.4</v>
      </c>
      <c r="AW13" s="40">
        <f>IF(SUM(AQ13,AR13,AV13)&gt;0,SUM(AQ13,AR13,AV13),"")</f>
        <v>78.5</v>
      </c>
      <c r="AX13" s="18">
        <v>16.5</v>
      </c>
      <c r="AY13" s="18">
        <v>3.9</v>
      </c>
      <c r="AZ13" s="18">
        <v>0</v>
      </c>
      <c r="BA13" s="18">
        <v>0</v>
      </c>
      <c r="BB13" s="18">
        <v>16.600000000000001</v>
      </c>
      <c r="BC13" s="18">
        <v>2.8</v>
      </c>
      <c r="BD13" s="18">
        <v>0.2</v>
      </c>
      <c r="BE13" s="18">
        <v>0</v>
      </c>
      <c r="BF13" s="18"/>
      <c r="BG13" s="18"/>
      <c r="BH13" s="18"/>
      <c r="BI13" s="18"/>
      <c r="BJ13" s="18">
        <v>16.399999999999999</v>
      </c>
      <c r="BK13" s="18">
        <v>3.9</v>
      </c>
      <c r="BL13" s="18">
        <v>0</v>
      </c>
      <c r="BM13" s="18">
        <v>0</v>
      </c>
      <c r="BN13" s="18">
        <v>15.7</v>
      </c>
      <c r="BO13" s="18">
        <v>1.9</v>
      </c>
      <c r="BP13" s="18">
        <v>0</v>
      </c>
      <c r="BQ13" s="18">
        <v>0</v>
      </c>
      <c r="BR13" s="28"/>
      <c r="BS13" s="11">
        <f>IF(SUM(AY13,BC13)&gt;0,SUM(AY13,BC13),"")</f>
        <v>6.6999999999999993</v>
      </c>
      <c r="BT13" s="11">
        <f>IF(SUM(AX13:AY13,BA13:BC13,BE13)-AZ13-BD13&gt;0,SUM(AX13:AY13,BA13:BC13,BE13)-AZ13-BD13,"")</f>
        <v>39.599999999999994</v>
      </c>
      <c r="BU13" s="11" t="str">
        <f>IF(SUM(BF13:BG13,BI13)-BH13&gt;0,SUM(BF13:BG13,BI13)-BH13,"")</f>
        <v/>
      </c>
      <c r="BV13" s="11">
        <f>IF(SUM(AY13,BC13,BG13)&gt;0,SUM(AY13,BC13,BG13),"")</f>
        <v>6.6999999999999993</v>
      </c>
      <c r="BW13" s="11">
        <f>IF(SUM(BT13,BU13)&gt;0,SUM(BT13,BU13),"")</f>
        <v>39.599999999999994</v>
      </c>
      <c r="BX13" s="11">
        <f>IF(SUM(BK13,BO13)&gt;0,SUM(BK13,BO13),"")</f>
        <v>5.8</v>
      </c>
      <c r="BY13" s="11">
        <f>IF(SUM(BJ13:BK13,BM13:BO13,BQ13)-SUM(BL13,BP13)&gt;0,SUM(BJ13:BK13,BM13:BO13,BQ13)-SUM(BL13,BP13),"")</f>
        <v>37.9</v>
      </c>
      <c r="BZ13" s="11">
        <f>IF(SUM(BT13,BU13,BY13)&gt;0,SUM(BT13,BU13,BY13),"")</f>
        <v>77.5</v>
      </c>
      <c r="CA13" s="19">
        <v>15.6</v>
      </c>
      <c r="CB13" s="19">
        <v>1.9</v>
      </c>
      <c r="CC13" s="19">
        <v>0</v>
      </c>
      <c r="CD13" s="19">
        <v>0</v>
      </c>
      <c r="CE13" s="19">
        <v>16.3</v>
      </c>
      <c r="CF13" s="19">
        <v>2.8</v>
      </c>
      <c r="CG13" s="19">
        <v>0.2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4.6999999999999993</v>
      </c>
      <c r="CW13" s="40">
        <f>IF(SUM(CA13:CB13,CD13:CF13,CH13)-CC13-CG13&gt;0,SUM(CA13:CB13,CD13:CF13,CH13)-CC13-CG13,"")</f>
        <v>36.399999999999991</v>
      </c>
      <c r="CX13" s="40" t="str">
        <f>IF(SUM(CI13:CJ13,CL13)-CK13&gt;0,SUM(CI13:CJ13,CL13)-CK13,"")</f>
        <v/>
      </c>
      <c r="CY13" s="40">
        <f>IF(SUM(CB13,CF13,CJ13)&gt;0,SUM(CB13,CF13,CJ13),"")</f>
        <v>4.6999999999999993</v>
      </c>
      <c r="CZ13" s="40">
        <f>IF(SUM(CW13,CX13)&gt;0,SUM(CW13,CX13),"")</f>
        <v>36.399999999999991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36.399999999999991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16.05</v>
      </c>
      <c r="QE13" s="22">
        <f>IF($CU13="P",CB13,(CB13+AY13)/2)</f>
        <v>2.9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16.450000000000003</v>
      </c>
      <c r="QI13" s="22">
        <f>IF($CU13="P",CF13,(CF13+BC13)/2)</f>
        <v>2.8</v>
      </c>
      <c r="QJ13" s="22">
        <f>IF($CU13="P",CG13,(CG13+BD13)/2)</f>
        <v>0.2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8.1999999999999993</v>
      </c>
      <c r="QQ13" s="22">
        <f>IF($CU13="P",CN13,(CN13+BK13)/2)</f>
        <v>1.95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7.85</v>
      </c>
      <c r="QU13" s="22">
        <f>IF($CU13="P",CR13,(CR13+BO13)/2)</f>
        <v>0.95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5.6999999999999993</v>
      </c>
      <c r="QZ13" s="40">
        <f>IF(SUM(QD13:QE13,QG13:QI13,QK13)-QF13-QJ13&gt;0,SUM(QD13:QE13,QG13:QI13,QK13)-QF13-QJ13,"")</f>
        <v>38</v>
      </c>
      <c r="RA13" s="40" t="str">
        <f>IF(SUM(QL13:QM13,QO13)-QN13&gt;0,SUM(QL13:QM13,QO13)-QN13,"")</f>
        <v/>
      </c>
      <c r="RB13" s="40">
        <f>IF(SUM(QE13,QI13,QM13)&gt;0,SUM(QE13,QI13,QM13),"")</f>
        <v>5.6999999999999993</v>
      </c>
      <c r="RC13" s="40">
        <f>IF(SUM(QZ13,RA13)&gt;0,SUM(QZ13,RA13),"")</f>
        <v>38</v>
      </c>
      <c r="RD13" s="40">
        <f>IF(SUM(QQ13,QU13)&gt;0,SUM(QQ13,QU13),"")</f>
        <v>2.9</v>
      </c>
      <c r="RE13" s="40">
        <f>IF(SUM(QP13:QQ13,QS13:QU13,QW13)-SUM(QR13,QV13)&gt;0,SUM(QP13:QQ13,QS13:QU13,QW13)-SUM(QR13,QV13),"")</f>
        <v>18.95</v>
      </c>
      <c r="RF13" s="40">
        <f>IF(SUM(QZ13,RA13,RE13)&gt;0,SUM(QZ13,RA13,RE13),"")</f>
        <v>56.95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172</v>
      </c>
      <c r="D14" s="4" t="s">
        <v>4</v>
      </c>
      <c r="E14" s="4">
        <v>2008</v>
      </c>
      <c r="F14" s="9">
        <f>SUM(L14:R14)+SUM(L14:O14)*0.0000001+SUM(L14)*0.0000000000001</f>
        <v>114.00000754000392</v>
      </c>
      <c r="G14" s="64"/>
      <c r="H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DZ14&gt;=EG$21,EA14&gt;=EG$25,DZ14&lt;&gt;""),AND(EE14&gt;=EG$21,EF14&gt;=EG$25,EE14&lt;&gt;""),AND(FB14&gt;=FI$21,FC14&gt;=FI$25,FB14&lt;&gt;""),AND(FG14&gt;=FI$21,FH14&gt;=FI$25,FG14&lt;&gt;""),AND(GD14&gt;=GK$21,GE14&gt;=GK$25,GD14&lt;&gt;""),AND(GI14&gt;=GK$21,GJ14&gt;=GK$25,GI14&lt;&gt;""),AND(HF14&gt;=HM$21,HG14&gt;=HM$25,HF14&lt;&gt;""),AND(HK14&gt;=HM$21,HL14&gt;=HM$25,HK14&lt;&gt;""),AND(IH14&gt;=IO$21,II14&gt;=IO$25,IH14&lt;&gt;""),AND(IM14&gt;=IO$21,IN14&gt;=IO$25,IM14&lt;&gt;""),AND(JJ14&gt;=JQ$21,JK14&gt;=JQ$25,JJ14&lt;&gt;""),AND(JO14&gt;=JQ$21,JP14&gt;=JQ$25,JO14&lt;&gt;""),AND(KL14&gt;=KS$21,KM14&gt;=KS$25,KL14&lt;&gt;""),AND(KQ14&gt;=KS$21,KR14&gt;=KS$25,KQ14&lt;&gt;""),AND(LN14&gt;=LU$21,LO14&gt;=LU$25,LN14&lt;&gt;""),AND(LS14&gt;=LU$21,LT14&gt;=LU$25,LS14&lt;&gt;""),AND(MP14&gt;=MW$21,MQ14&gt;=MW$25,MP14&lt;&gt;""),AND(MU14&gt;=MW$21,MV14&gt;=MW$25,MU14&lt;&gt;""),AND(NR14&gt;=NY$21,NS14&gt;=NY$25,NR14&lt;&gt;""),AND(NW14&gt;=NY$21,NX14&gt;=NY$25,NW14&lt;&gt;""),AND(OT14&gt;=PA$21,OU14&gt;=PA$25,OT14&lt;&gt;""),AND(OY14&gt;=PA$21,OZ14&gt;=PA$25,OY14&lt;&gt;""),AND(PV14&gt;=QC$21,PW14&gt;=QC$25,PV14&lt;&gt;""),AND(QA14&gt;=QC$21,QB14&gt;=QC$25,QA14&lt;&gt;"")),"P","")</f>
        <v/>
      </c>
      <c r="I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A14&gt;=EG$25,EA14&lt;&gt;""),AND(EF14&gt;=EG$25,EF14&lt;&gt;""),AND(FC14&gt;=FI$25,FC14&lt;&gt;""),AND(FH14&gt;=FI$25,FH14&lt;&gt;""),AND(GE14&gt;=GK$25,GE14&lt;&gt;""),AND(GJ14&gt;=GK$25,GJ14&lt;&gt;""),AND(HG14&gt;=HM$25,HG14&lt;&gt;""),AND(HL14&gt;=HM$25,HL14&lt;&gt;""),AND(II14&gt;=IO$25,II14&lt;&gt;""),AND(IN14&gt;=IO$25,IN14&lt;&gt;""),AND(JK14&gt;=JQ$25,JK14&lt;&gt;""),AND(JP14&gt;=JQ$25,JP14&lt;&gt;""),AND(KM14&gt;=KS$25,KM14&lt;&gt;""),AND(KR14&gt;=KS$25,KR14&lt;&gt;""),AND(LO14&gt;=LU$25,LO14&lt;&gt;""),AND(LT14&gt;=LU$25,LT14&lt;&gt;""),AND(MQ14&gt;=MW$25,MQ14&lt;&gt;""),AND(MV14&gt;=MW$25,MV14&lt;&gt;""),AND(NS14&gt;=NY$25,NS14&lt;&gt;""),AND(NX14&gt;=NY$25,NX14&lt;&gt;""),AND(OU14&gt;=PA$25,OU14&lt;&gt;""),AND(OZ14&gt;=PA$25,OZ14&lt;&gt;""),AND(PW14&gt;=QC$25,PW14&lt;&gt;""),AND(QB14&gt;=QC$25,QB14&lt;&gt;"")),"P","")</f>
        <v/>
      </c>
      <c r="J14" s="36" t="str">
        <f>IF(AND(I14="P",H14=""),"No DD",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Merit",IF(OR(AND(AS14&gt;=AW$23,AT14&gt;=AW$27,AS14&lt;&gt;"",AO14=""),AND(BV14&gt;=BZ$23,BW14&gt;=BZ$27,BV14&lt;&gt;"",BR14=""),AND(CY14&gt;=DC$23,CZ14&gt;=DC$27,CY14&lt;&gt;"",CU14=""),AND(EC14&gt;=EG$23,ED14&gt;=EG$27,EC14&lt;&gt;""),AND(FE14&gt;=FI$23,FF14&gt;=FI$27,FE14&lt;&gt;""),AND(GG14&gt;=GK$23,GH14&gt;=GK$27,GG14&lt;&gt;""),AND(HI14&gt;=HM$23,HJ14&gt;=HM$27,HI14&lt;&gt;""),AND(IK14&gt;=IO$23,IL14&gt;=IO$27,IK14&lt;&gt;""),AND(JM14&gt;=JQ$23,JN14&gt;=JQ$27,JM14&lt;&gt;""),AND(KO14&gt;=KS$23,KP14&gt;=KS$27,KO14&lt;&gt;""),AND(LQ14&gt;=LU$23,LR14&gt;=LU$27,LQ14&lt;&gt;""),AND(MS14&gt;=MW$23,MT14&gt;=MW$27,MS14&lt;&gt;""),AND(NU14&gt;=NY$23,NV14&gt;=NY$27,NU14&lt;&gt;""),AND(OW14&gt;=PA$23,OX14&gt;=PA$27,OW14&lt;&gt;""),AND(PY14&gt;=QC$23,PZ14&gt;=QC$27,PY14&lt;&gt;"")),"Excellence",IF(K14="P","Worlds Team",IF(H14="P","National Team","")))))</f>
        <v/>
      </c>
      <c r="K14" s="3" t="str">
        <f>IF(OR(AND(AS14&gt;=AW$22,AT14&gt;=AW$26,AS14&lt;&gt;"",AO14=""),AND(BV14&gt;=BZ$22,BW14&gt;=BZ$26,BV14&lt;&gt;"",BR14=""),AND(CY14&gt;=DC$22,CZ14&gt;=DC$26,CY14&lt;&gt;"",CU14=""),AND(EC14&gt;=EG$22,ED14&gt;=EG$26,EC14&lt;&gt;""),AND(FE14&gt;=FI$22,FF14&gt;=FI$26,FE14&lt;&gt;""),AND(GG14&gt;=GK$22,GH14&gt;=GK$26,GG14&lt;&gt;""),AND(HI14&gt;=HM$22,HJ14&gt;=HM$26,HI14&lt;&gt;""),AND(IK14&gt;=IO$22,IL14&gt;=IO$26,IK14&lt;&gt;""),AND(JM14&gt;=JQ$22,JN14&gt;=JQ$26,JM14&lt;&gt;""),AND(KO14&gt;=KS$22,KP14&gt;=KS$26,KO14&lt;&gt;""),AND(LQ14&gt;=LU$22,LR14&gt;=LU$26,LQ14&lt;&gt;""),AND(MS14&gt;=MW$22,MT14&gt;=MW$26,MS14&lt;&gt;""),AND(NU14&gt;=NY$22,NV14&gt;=NY$26,NU14&lt;&gt;""),AND(OW14&gt;=PA$22,OX14&gt;=PA$26,OW14&lt;&gt;""),AND(PY14&gt;=QC$22,PZ14&gt;=QC$26,PY14&lt;&gt;"")),"P","")</f>
        <v/>
      </c>
      <c r="L14" s="8">
        <f>IF(COUNT(AQ14,BT14,CW14)&gt;0,LARGE((AQ14,BT14,CW14),1),0)</f>
        <v>39.199999999999996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36.199999999999996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38.6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16.3</v>
      </c>
      <c r="V14" s="19">
        <v>3.4</v>
      </c>
      <c r="W14" s="19">
        <v>0.2</v>
      </c>
      <c r="X14" s="19">
        <v>0</v>
      </c>
      <c r="Y14" s="19">
        <v>15.1</v>
      </c>
      <c r="Z14" s="19">
        <v>4.5999999999999996</v>
      </c>
      <c r="AA14" s="19">
        <v>0</v>
      </c>
      <c r="AB14" s="19">
        <v>0</v>
      </c>
      <c r="AC14" s="19"/>
      <c r="AD14" s="19"/>
      <c r="AE14" s="19"/>
      <c r="AF14" s="19"/>
      <c r="AG14" s="19">
        <v>15.1</v>
      </c>
      <c r="AH14" s="19">
        <v>3.4</v>
      </c>
      <c r="AI14" s="19">
        <v>0</v>
      </c>
      <c r="AJ14" s="19">
        <v>0</v>
      </c>
      <c r="AK14" s="19">
        <v>15.5</v>
      </c>
      <c r="AL14" s="19">
        <v>4.5999999999999996</v>
      </c>
      <c r="AM14" s="19">
        <v>0</v>
      </c>
      <c r="AN14" s="19">
        <v>0</v>
      </c>
      <c r="AO14" s="27"/>
      <c r="AP14" s="40">
        <f>IF(SUM(V14,Z14)&gt;0,SUM(V14,Z14),"")</f>
        <v>8</v>
      </c>
      <c r="AQ14" s="40">
        <f>IF(SUM(U14:V14,X14:Z14,AB14)-W14-AA14&gt;0,SUM(U14:V14,X14:Z14,AB14)-W14-AA14,"")</f>
        <v>39.199999999999996</v>
      </c>
      <c r="AR14" s="40" t="str">
        <f>IF(SUM(AC14:AD14,AF14)-AE14&gt;0,SUM(AC14:AD14,AF14)-AE14,"")</f>
        <v/>
      </c>
      <c r="AS14" s="40">
        <f>IF(SUM(V14,Z14,AD14)&gt;0,SUM(V14,Z14,AD14),"")</f>
        <v>8</v>
      </c>
      <c r="AT14" s="40">
        <f>IF(SUM(AQ14,AR14)&gt;0,SUM(AQ14,AR14),"")</f>
        <v>39.199999999999996</v>
      </c>
      <c r="AU14" s="40">
        <f>IF(SUM(AH14,AL14)&gt;0,SUM(AH14,AL14),"")</f>
        <v>8</v>
      </c>
      <c r="AV14" s="40">
        <f>IF(SUM(AG14:AH14,AJ14:AL14,AN14)-SUM(AI14,AM14)&gt;0,SUM(AG14:AH14,AJ14:AL14,AN14)-SUM(AI14,AM14),"")</f>
        <v>38.6</v>
      </c>
      <c r="AW14" s="40">
        <f>IF(SUM(AQ14,AR14,AV14)&gt;0,SUM(AQ14,AR14,AV14),"")</f>
        <v>77.8</v>
      </c>
      <c r="AX14" s="18">
        <v>15.6</v>
      </c>
      <c r="AY14" s="18">
        <v>1.2</v>
      </c>
      <c r="AZ14" s="18">
        <v>0</v>
      </c>
      <c r="BA14" s="18">
        <v>0</v>
      </c>
      <c r="BB14" s="18">
        <v>15</v>
      </c>
      <c r="BC14" s="18">
        <v>4.5999999999999996</v>
      </c>
      <c r="BD14" s="18">
        <v>0.2</v>
      </c>
      <c r="BE14" s="18">
        <v>0</v>
      </c>
      <c r="BF14" s="18"/>
      <c r="BG14" s="18"/>
      <c r="BH14" s="18"/>
      <c r="BI14" s="18"/>
      <c r="BJ14" s="18">
        <v>14.6</v>
      </c>
      <c r="BK14" s="18">
        <v>3.4</v>
      </c>
      <c r="BL14" s="18">
        <v>0</v>
      </c>
      <c r="BM14" s="18">
        <v>0</v>
      </c>
      <c r="BN14" s="18">
        <v>15.2</v>
      </c>
      <c r="BO14" s="18">
        <v>2.6</v>
      </c>
      <c r="BP14" s="18">
        <v>0</v>
      </c>
      <c r="BQ14" s="18">
        <v>0</v>
      </c>
      <c r="BR14" s="28"/>
      <c r="BS14" s="11">
        <f>IF(SUM(AY14,BC14)&gt;0,SUM(AY14,BC14),"")</f>
        <v>5.8</v>
      </c>
      <c r="BT14" s="11">
        <f>IF(SUM(AX14:AY14,BA14:BC14,BE14)-AZ14-BD14&gt;0,SUM(AX14:AY14,BA14:BC14,BE14)-AZ14-BD14,"")</f>
        <v>36.199999999999996</v>
      </c>
      <c r="BU14" s="11" t="str">
        <f>IF(SUM(BF14:BG14,BI14)-BH14&gt;0,SUM(BF14:BG14,BI14)-BH14,"")</f>
        <v/>
      </c>
      <c r="BV14" s="11">
        <f>IF(SUM(AY14,BC14,BG14)&gt;0,SUM(AY14,BC14,BG14),"")</f>
        <v>5.8</v>
      </c>
      <c r="BW14" s="11">
        <f>IF(SUM(BT14,BU14)&gt;0,SUM(BT14,BU14),"")</f>
        <v>36.199999999999996</v>
      </c>
      <c r="BX14" s="11">
        <f>IF(SUM(BK14,BO14)&gt;0,SUM(BK14,BO14),"")</f>
        <v>6</v>
      </c>
      <c r="BY14" s="11">
        <f>IF(SUM(BJ14:BK14,BM14:BO14,BQ14)-SUM(BL14,BP14)&gt;0,SUM(BJ14:BK14,BM14:BO14,BQ14)-SUM(BL14,BP14),"")</f>
        <v>35.800000000000004</v>
      </c>
      <c r="BZ14" s="11">
        <f>IF(SUM(BT14,BU14,BY14)&gt;0,SUM(BT14,BU14,BY14),"")</f>
        <v>72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7.8</v>
      </c>
      <c r="QE14" s="22">
        <f>IF($CU14="P",CB14,(CB14+AY14)/2)</f>
        <v>0.6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7.5</v>
      </c>
      <c r="QI14" s="22">
        <f>IF($CU14="P",CF14,(CF14+BC14)/2)</f>
        <v>2.2999999999999998</v>
      </c>
      <c r="QJ14" s="22">
        <f>IF($CU14="P",CG14,(CG14+BD14)/2)</f>
        <v>0.1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7.3</v>
      </c>
      <c r="QQ14" s="22">
        <f>IF($CU14="P",CN14,(CN14+BK14)/2)</f>
        <v>1.7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7.6</v>
      </c>
      <c r="QU14" s="22">
        <f>IF($CU14="P",CR14,(CR14+BO14)/2)</f>
        <v>1.3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2.9</v>
      </c>
      <c r="QZ14" s="40">
        <f>IF(SUM(QD14:QE14,QG14:QI14,QK14)-QF14-QJ14&gt;0,SUM(QD14:QE14,QG14:QI14,QK14)-QF14-QJ14,"")</f>
        <v>18.099999999999998</v>
      </c>
      <c r="RA14" s="40" t="str">
        <f>IF(SUM(QL14:QM14,QO14)-QN14&gt;0,SUM(QL14:QM14,QO14)-QN14,"")</f>
        <v/>
      </c>
      <c r="RB14" s="40">
        <f>IF(SUM(QE14,QI14,QM14)&gt;0,SUM(QE14,QI14,QM14),"")</f>
        <v>2.9</v>
      </c>
      <c r="RC14" s="40">
        <f>IF(SUM(QZ14,RA14)&gt;0,SUM(QZ14,RA14),"")</f>
        <v>18.099999999999998</v>
      </c>
      <c r="RD14" s="40">
        <f>IF(SUM(QQ14,QU14)&gt;0,SUM(QQ14,QU14),"")</f>
        <v>3</v>
      </c>
      <c r="RE14" s="40">
        <f>IF(SUM(QP14:QQ14,QS14:QU14,QW14)-SUM(QR14,QV14)&gt;0,SUM(QP14:QQ14,QS14:QU14,QW14)-SUM(QR14,QV14),"")</f>
        <v>17.900000000000002</v>
      </c>
      <c r="RF14" s="40">
        <f>IF(SUM(QZ14,RA14,RE14)&gt;0,SUM(QZ14,RA14,RE14),"")</f>
        <v>36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139</v>
      </c>
      <c r="D15" s="4" t="s">
        <v>3</v>
      </c>
      <c r="E15" s="4">
        <v>2007</v>
      </c>
      <c r="F15" s="9">
        <f>SUM(L15:R15)+SUM(L15:O15)*0.0000001+SUM(L15)*0.0000000000001</f>
        <v>113.80000732000397</v>
      </c>
      <c r="G15" s="64"/>
      <c r="H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DZ15&gt;=EG$21,EA15&gt;=EG$25,DZ15&lt;&gt;""),AND(EE15&gt;=EG$21,EF15&gt;=EG$25,EE15&lt;&gt;""),AND(FB15&gt;=FI$21,FC15&gt;=FI$25,FB15&lt;&gt;""),AND(FG15&gt;=FI$21,FH15&gt;=FI$25,FG15&lt;&gt;""),AND(GD15&gt;=GK$21,GE15&gt;=GK$25,GD15&lt;&gt;""),AND(GI15&gt;=GK$21,GJ15&gt;=GK$25,GI15&lt;&gt;""),AND(HF15&gt;=HM$21,HG15&gt;=HM$25,HF15&lt;&gt;""),AND(HK15&gt;=HM$21,HL15&gt;=HM$25,HK15&lt;&gt;""),AND(IH15&gt;=IO$21,II15&gt;=IO$25,IH15&lt;&gt;""),AND(IM15&gt;=IO$21,IN15&gt;=IO$25,IM15&lt;&gt;""),AND(JJ15&gt;=JQ$21,JK15&gt;=JQ$25,JJ15&lt;&gt;""),AND(JO15&gt;=JQ$21,JP15&gt;=JQ$25,JO15&lt;&gt;""),AND(KL15&gt;=KS$21,KM15&gt;=KS$25,KL15&lt;&gt;""),AND(KQ15&gt;=KS$21,KR15&gt;=KS$25,KQ15&lt;&gt;""),AND(LN15&gt;=LU$21,LO15&gt;=LU$25,LN15&lt;&gt;""),AND(LS15&gt;=LU$21,LT15&gt;=LU$25,LS15&lt;&gt;""),AND(MP15&gt;=MW$21,MQ15&gt;=MW$25,MP15&lt;&gt;""),AND(MU15&gt;=MW$21,MV15&gt;=MW$25,MU15&lt;&gt;""),AND(NR15&gt;=NY$21,NS15&gt;=NY$25,NR15&lt;&gt;""),AND(NW15&gt;=NY$21,NX15&gt;=NY$25,NW15&lt;&gt;""),AND(OT15&gt;=PA$21,OU15&gt;=PA$25,OT15&lt;&gt;""),AND(OY15&gt;=PA$21,OZ15&gt;=PA$25,OY15&lt;&gt;""),AND(PV15&gt;=QC$21,PW15&gt;=QC$25,PV15&lt;&gt;""),AND(QA15&gt;=QC$21,QB15&gt;=QC$25,QA15&lt;&gt;"")),"P","")</f>
        <v/>
      </c>
      <c r="I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A15&gt;=EG$25,EA15&lt;&gt;""),AND(EF15&gt;=EG$25,EF15&lt;&gt;""),AND(FC15&gt;=FI$25,FC15&lt;&gt;""),AND(FH15&gt;=FI$25,FH15&lt;&gt;""),AND(GE15&gt;=GK$25,GE15&lt;&gt;""),AND(GJ15&gt;=GK$25,GJ15&lt;&gt;""),AND(HG15&gt;=HM$25,HG15&lt;&gt;""),AND(HL15&gt;=HM$25,HL15&lt;&gt;""),AND(II15&gt;=IO$25,II15&lt;&gt;""),AND(IN15&gt;=IO$25,IN15&lt;&gt;""),AND(JK15&gt;=JQ$25,JK15&lt;&gt;""),AND(JP15&gt;=JQ$25,JP15&lt;&gt;""),AND(KM15&gt;=KS$25,KM15&lt;&gt;""),AND(KR15&gt;=KS$25,KR15&lt;&gt;""),AND(LO15&gt;=LU$25,LO15&lt;&gt;""),AND(LT15&gt;=LU$25,LT15&lt;&gt;""),AND(MQ15&gt;=MW$25,MQ15&lt;&gt;""),AND(MV15&gt;=MW$25,MV15&lt;&gt;""),AND(NS15&gt;=NY$25,NS15&lt;&gt;""),AND(NX15&gt;=NY$25,NX15&lt;&gt;""),AND(OU15&gt;=PA$25,OU15&lt;&gt;""),AND(OZ15&gt;=PA$25,OZ15&lt;&gt;""),AND(PW15&gt;=QC$25,PW15&lt;&gt;""),AND(QB15&gt;=QC$25,QB15&lt;&gt;"")),"P","")</f>
        <v/>
      </c>
      <c r="J15" s="36" t="str">
        <f>IF(AND(I15="P",H15=""),"No DD",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Merit",IF(OR(AND(AS15&gt;=AW$23,AT15&gt;=AW$27,AS15&lt;&gt;"",AO15=""),AND(BV15&gt;=BZ$23,BW15&gt;=BZ$27,BV15&lt;&gt;"",BR15=""),AND(CY15&gt;=DC$23,CZ15&gt;=DC$27,CY15&lt;&gt;"",CU15=""),AND(EC15&gt;=EG$23,ED15&gt;=EG$27,EC15&lt;&gt;""),AND(FE15&gt;=FI$23,FF15&gt;=FI$27,FE15&lt;&gt;""),AND(GG15&gt;=GK$23,GH15&gt;=GK$27,GG15&lt;&gt;""),AND(HI15&gt;=HM$23,HJ15&gt;=HM$27,HI15&lt;&gt;""),AND(IK15&gt;=IO$23,IL15&gt;=IO$27,IK15&lt;&gt;""),AND(JM15&gt;=JQ$23,JN15&gt;=JQ$27,JM15&lt;&gt;""),AND(KO15&gt;=KS$23,KP15&gt;=KS$27,KO15&lt;&gt;""),AND(LQ15&gt;=LU$23,LR15&gt;=LU$27,LQ15&lt;&gt;""),AND(MS15&gt;=MW$23,MT15&gt;=MW$27,MS15&lt;&gt;""),AND(NU15&gt;=NY$23,NV15&gt;=NY$27,NU15&lt;&gt;""),AND(OW15&gt;=PA$23,OX15&gt;=PA$27,OW15&lt;&gt;""),AND(PY15&gt;=QC$23,PZ15&gt;=QC$27,PY15&lt;&gt;"")),"Excellence",IF(K15="P","Worlds Team",IF(H15="P","National Team","")))))</f>
        <v/>
      </c>
      <c r="K15" s="3" t="str">
        <f>IF(OR(AND(AS15&gt;=AW$22,AT15&gt;=AW$26,AS15&lt;&gt;"",AO15=""),AND(BV15&gt;=BZ$22,BW15&gt;=BZ$26,BV15&lt;&gt;"",BR15=""),AND(CY15&gt;=DC$22,CZ15&gt;=DC$26,CY15&lt;&gt;"",CU15=""),AND(EC15&gt;=EG$22,ED15&gt;=EG$26,EC15&lt;&gt;""),AND(FE15&gt;=FI$22,FF15&gt;=FI$26,FE15&lt;&gt;""),AND(GG15&gt;=GK$22,GH15&gt;=GK$26,GG15&lt;&gt;""),AND(HI15&gt;=HM$22,HJ15&gt;=HM$26,HI15&lt;&gt;""),AND(IK15&gt;=IO$22,IL15&gt;=IO$26,IK15&lt;&gt;""),AND(JM15&gt;=JQ$22,JN15&gt;=JQ$26,JM15&lt;&gt;""),AND(KO15&gt;=KS$22,KP15&gt;=KS$26,KO15&lt;&gt;""),AND(LQ15&gt;=LU$22,LR15&gt;=LU$26,LQ15&lt;&gt;""),AND(MS15&gt;=MW$22,MT15&gt;=MW$26,MS15&lt;&gt;""),AND(NU15&gt;=NY$22,NV15&gt;=NY$26,NU15&lt;&gt;""),AND(OW15&gt;=PA$22,OX15&gt;=PA$26,OW15&lt;&gt;""),AND(PY15&gt;=QC$22,PZ15&gt;=QC$26,PY15&lt;&gt;"")),"P","")</f>
        <v/>
      </c>
      <c r="L15" s="8">
        <f>IF(COUNT(AQ15,BT15,CW15)&gt;0,LARGE((AQ15,BT15,CW15),1),0)</f>
        <v>39.799999999999997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33.400000000000006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40.599999999999994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14.5</v>
      </c>
      <c r="V15" s="19">
        <v>1.6</v>
      </c>
      <c r="W15" s="19">
        <v>0</v>
      </c>
      <c r="X15" s="19">
        <v>0</v>
      </c>
      <c r="Y15" s="19">
        <v>16.3</v>
      </c>
      <c r="Z15" s="19">
        <v>1.2</v>
      </c>
      <c r="AA15" s="19">
        <v>0.2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2.8</v>
      </c>
      <c r="AQ15" s="40">
        <f>IF(SUM(U15:V15,X15:Z15,AB15)-W15-AA15&gt;0,SUM(U15:V15,X15:Z15,AB15)-W15-AA15,"")</f>
        <v>33.400000000000006</v>
      </c>
      <c r="AR15" s="40" t="str">
        <f>IF(SUM(AC15:AD15,AF15)-AE15&gt;0,SUM(AC15:AD15,AF15)-AE15,"")</f>
        <v/>
      </c>
      <c r="AS15" s="40">
        <f>IF(SUM(V15,Z15,AD15)&gt;0,SUM(V15,Z15,AD15),"")</f>
        <v>2.8</v>
      </c>
      <c r="AT15" s="40">
        <f>IF(SUM(AQ15,AR15)&gt;0,SUM(AQ15,AR15),"")</f>
        <v>33.400000000000006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33.400000000000006</v>
      </c>
      <c r="AX15" s="18">
        <v>16.7</v>
      </c>
      <c r="AY15" s="18">
        <v>3.4</v>
      </c>
      <c r="AZ15" s="18">
        <v>0.2</v>
      </c>
      <c r="BA15" s="18">
        <v>0</v>
      </c>
      <c r="BB15" s="18">
        <v>16.8</v>
      </c>
      <c r="BC15" s="18">
        <v>3.1</v>
      </c>
      <c r="BD15" s="18">
        <v>0</v>
      </c>
      <c r="BE15" s="18">
        <v>0</v>
      </c>
      <c r="BF15" s="18"/>
      <c r="BG15" s="18"/>
      <c r="BH15" s="18"/>
      <c r="BI15" s="18"/>
      <c r="BJ15" s="18">
        <v>17.100000000000001</v>
      </c>
      <c r="BK15" s="18">
        <v>3.4</v>
      </c>
      <c r="BL15" s="18">
        <v>0</v>
      </c>
      <c r="BM15" s="18">
        <v>0</v>
      </c>
      <c r="BN15" s="18">
        <v>17.3</v>
      </c>
      <c r="BO15" s="18">
        <v>2.9</v>
      </c>
      <c r="BP15" s="18">
        <v>0.1</v>
      </c>
      <c r="BQ15" s="18">
        <v>0</v>
      </c>
      <c r="BR15" s="28"/>
      <c r="BS15" s="11">
        <f>IF(SUM(AY15,BC15)&gt;0,SUM(AY15,BC15),"")</f>
        <v>6.5</v>
      </c>
      <c r="BT15" s="11">
        <f>IF(SUM(AX15:AY15,BA15:BC15,BE15)-AZ15-BD15&gt;0,SUM(AX15:AY15,BA15:BC15,BE15)-AZ15-BD15,"")</f>
        <v>39.799999999999997</v>
      </c>
      <c r="BU15" s="11" t="str">
        <f>IF(SUM(BF15:BG15,BI15)-BH15&gt;0,SUM(BF15:BG15,BI15)-BH15,"")</f>
        <v/>
      </c>
      <c r="BV15" s="11">
        <f>IF(SUM(AY15,BC15,BG15)&gt;0,SUM(AY15,BC15,BG15),"")</f>
        <v>6.5</v>
      </c>
      <c r="BW15" s="11">
        <f>IF(SUM(BT15,BU15)&gt;0,SUM(BT15,BU15),"")</f>
        <v>39.799999999999997</v>
      </c>
      <c r="BX15" s="11">
        <f>IF(SUM(BK15,BO15)&gt;0,SUM(BK15,BO15),"")</f>
        <v>6.3</v>
      </c>
      <c r="BY15" s="11">
        <f>IF(SUM(BJ15:BK15,BM15:BO15,BQ15)-SUM(BL15,BP15)&gt;0,SUM(BJ15:BK15,BM15:BO15,BQ15)-SUM(BL15,BP15),"")</f>
        <v>40.599999999999994</v>
      </c>
      <c r="BZ15" s="11">
        <f>IF(SUM(BT15,BU15,BY15)&gt;0,SUM(BT15,BU15,BY15),"")</f>
        <v>80.399999999999991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8.35</v>
      </c>
      <c r="QE15" s="22">
        <f>IF($CU15="P",CB15,(CB15+AY15)/2)</f>
        <v>1.7</v>
      </c>
      <c r="QF15" s="22">
        <f>IF($CU15="P",CC15,(CC15+AZ15)/2)</f>
        <v>0.1</v>
      </c>
      <c r="QG15" s="22">
        <f>IF($CU15="P",CD15,(CD15+BA15)/2)</f>
        <v>0</v>
      </c>
      <c r="QH15" s="22">
        <f>IF($CU15="P",CE15,(CE15+BB15)/2)</f>
        <v>8.4</v>
      </c>
      <c r="QI15" s="22">
        <f>IF($CU15="P",CF15,(CF15+BC15)/2)</f>
        <v>1.55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8.5500000000000007</v>
      </c>
      <c r="QQ15" s="22">
        <f>IF($CU15="P",CN15,(CN15+BK15)/2)</f>
        <v>1.7</v>
      </c>
      <c r="QR15" s="22">
        <f>IF($CU15="P",CO15,(CO15+BL15)/2)</f>
        <v>0</v>
      </c>
      <c r="QS15" s="22">
        <f>IF($CU15="P",CP15,(CP15+BM15)/2)</f>
        <v>0</v>
      </c>
      <c r="QT15" s="22">
        <f>IF($CU15="P",CQ15,(CQ15+BN15)/2)</f>
        <v>8.65</v>
      </c>
      <c r="QU15" s="22">
        <f>IF($CU15="P",CR15,(CR15+BO15)/2)</f>
        <v>1.45</v>
      </c>
      <c r="QV15" s="22">
        <f>IF($CU15="P",CS15,(CS15+BP15)/2)</f>
        <v>0.05</v>
      </c>
      <c r="QW15" s="22">
        <f>IF($CU15="P",CT15,(CT15+BQ15)/2)</f>
        <v>0</v>
      </c>
      <c r="QX15" s="27" t="s">
        <v>46</v>
      </c>
      <c r="QY15" s="40">
        <f>IF(SUM(QE15,QI15)&gt;0,SUM(QE15,QI15),"")</f>
        <v>3.25</v>
      </c>
      <c r="QZ15" s="40">
        <f>IF(SUM(QD15:QE15,QG15:QI15,QK15)-QF15-QJ15&gt;0,SUM(QD15:QE15,QG15:QI15,QK15)-QF15-QJ15,"")</f>
        <v>19.899999999999999</v>
      </c>
      <c r="RA15" s="40" t="str">
        <f>IF(SUM(QL15:QM15,QO15)-QN15&gt;0,SUM(QL15:QM15,QO15)-QN15,"")</f>
        <v/>
      </c>
      <c r="RB15" s="40">
        <f>IF(SUM(QE15,QI15,QM15)&gt;0,SUM(QE15,QI15,QM15),"")</f>
        <v>3.25</v>
      </c>
      <c r="RC15" s="40">
        <f>IF(SUM(QZ15,RA15)&gt;0,SUM(QZ15,RA15),"")</f>
        <v>19.899999999999999</v>
      </c>
      <c r="RD15" s="40">
        <f>IF(SUM(QQ15,QU15)&gt;0,SUM(QQ15,QU15),"")</f>
        <v>3.15</v>
      </c>
      <c r="RE15" s="40">
        <f>IF(SUM(QP15:QQ15,QS15:QU15,QW15)-SUM(QR15,QV15)&gt;0,SUM(QP15:QQ15,QS15:QU15,QW15)-SUM(QR15,QV15),"")</f>
        <v>20.299999999999997</v>
      </c>
      <c r="RF15" s="40">
        <f>IF(SUM(QZ15,RA15,RE15)&gt;0,SUM(QZ15,RA15,RE15),"")</f>
        <v>40.199999999999996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171</v>
      </c>
      <c r="D16" s="4" t="s">
        <v>6</v>
      </c>
      <c r="E16" s="4">
        <v>2004</v>
      </c>
      <c r="F16" s="9">
        <f>SUM(L16:R16)+SUM(L16:O16)*0.0000001+SUM(L16)*0.0000000000001</f>
        <v>112.30000734000372</v>
      </c>
      <c r="G16" s="64"/>
      <c r="H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DZ16&gt;=EG$21,EA16&gt;=EG$25,DZ16&lt;&gt;""),AND(EE16&gt;=EG$21,EF16&gt;=EG$25,EE16&lt;&gt;""),AND(FB16&gt;=FI$21,FC16&gt;=FI$25,FB16&lt;&gt;""),AND(FG16&gt;=FI$21,FH16&gt;=FI$25,FG16&lt;&gt;""),AND(GD16&gt;=GK$21,GE16&gt;=GK$25,GD16&lt;&gt;""),AND(GI16&gt;=GK$21,GJ16&gt;=GK$25,GI16&lt;&gt;""),AND(HF16&gt;=HM$21,HG16&gt;=HM$25,HF16&lt;&gt;""),AND(HK16&gt;=HM$21,HL16&gt;=HM$25,HK16&lt;&gt;""),AND(IH16&gt;=IO$21,II16&gt;=IO$25,IH16&lt;&gt;""),AND(IM16&gt;=IO$21,IN16&gt;=IO$25,IM16&lt;&gt;""),AND(JJ16&gt;=JQ$21,JK16&gt;=JQ$25,JJ16&lt;&gt;""),AND(JO16&gt;=JQ$21,JP16&gt;=JQ$25,JO16&lt;&gt;""),AND(KL16&gt;=KS$21,KM16&gt;=KS$25,KL16&lt;&gt;""),AND(KQ16&gt;=KS$21,KR16&gt;=KS$25,KQ16&lt;&gt;""),AND(LN16&gt;=LU$21,LO16&gt;=LU$25,LN16&lt;&gt;""),AND(LS16&gt;=LU$21,LT16&gt;=LU$25,LS16&lt;&gt;""),AND(MP16&gt;=MW$21,MQ16&gt;=MW$25,MP16&lt;&gt;""),AND(MU16&gt;=MW$21,MV16&gt;=MW$25,MU16&lt;&gt;""),AND(NR16&gt;=NY$21,NS16&gt;=NY$25,NR16&lt;&gt;""),AND(NW16&gt;=NY$21,NX16&gt;=NY$25,NW16&lt;&gt;""),AND(OT16&gt;=PA$21,OU16&gt;=PA$25,OT16&lt;&gt;""),AND(OY16&gt;=PA$21,OZ16&gt;=PA$25,OY16&lt;&gt;""),AND(PV16&gt;=QC$21,PW16&gt;=QC$25,PV16&lt;&gt;""),AND(QA16&gt;=QC$21,QB16&gt;=QC$25,QA16&lt;&gt;"")),"P","")</f>
        <v/>
      </c>
      <c r="I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A16&gt;=EG$25,EA16&lt;&gt;""),AND(EF16&gt;=EG$25,EF16&lt;&gt;""),AND(FC16&gt;=FI$25,FC16&lt;&gt;""),AND(FH16&gt;=FI$25,FH16&lt;&gt;""),AND(GE16&gt;=GK$25,GE16&lt;&gt;""),AND(GJ16&gt;=GK$25,GJ16&lt;&gt;""),AND(HG16&gt;=HM$25,HG16&lt;&gt;""),AND(HL16&gt;=HM$25,HL16&lt;&gt;""),AND(II16&gt;=IO$25,II16&lt;&gt;""),AND(IN16&gt;=IO$25,IN16&lt;&gt;""),AND(JK16&gt;=JQ$25,JK16&lt;&gt;""),AND(JP16&gt;=JQ$25,JP16&lt;&gt;""),AND(KM16&gt;=KS$25,KM16&lt;&gt;""),AND(KR16&gt;=KS$25,KR16&lt;&gt;""),AND(LO16&gt;=LU$25,LO16&lt;&gt;""),AND(LT16&gt;=LU$25,LT16&lt;&gt;""),AND(MQ16&gt;=MW$25,MQ16&lt;&gt;""),AND(MV16&gt;=MW$25,MV16&lt;&gt;""),AND(NS16&gt;=NY$25,NS16&lt;&gt;""),AND(NX16&gt;=NY$25,NX16&lt;&gt;""),AND(OU16&gt;=PA$25,OU16&lt;&gt;""),AND(OZ16&gt;=PA$25,OZ16&lt;&gt;""),AND(PW16&gt;=QC$25,PW16&lt;&gt;""),AND(QB16&gt;=QC$25,QB16&lt;&gt;"")),"P","")</f>
        <v/>
      </c>
      <c r="J16" s="36" t="str">
        <f>IF(AND(I16="P",H16=""),"No DD",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Merit",IF(OR(AND(AS16&gt;=AW$23,AT16&gt;=AW$27,AS16&lt;&gt;"",AO16=""),AND(BV16&gt;=BZ$23,BW16&gt;=BZ$27,BV16&lt;&gt;"",BR16=""),AND(CY16&gt;=DC$23,CZ16&gt;=DC$27,CY16&lt;&gt;"",CU16=""),AND(EC16&gt;=EG$23,ED16&gt;=EG$27,EC16&lt;&gt;""),AND(FE16&gt;=FI$23,FF16&gt;=FI$27,FE16&lt;&gt;""),AND(GG16&gt;=GK$23,GH16&gt;=GK$27,GG16&lt;&gt;""),AND(HI16&gt;=HM$23,HJ16&gt;=HM$27,HI16&lt;&gt;""),AND(IK16&gt;=IO$23,IL16&gt;=IO$27,IK16&lt;&gt;""),AND(JM16&gt;=JQ$23,JN16&gt;=JQ$27,JM16&lt;&gt;""),AND(KO16&gt;=KS$23,KP16&gt;=KS$27,KO16&lt;&gt;""),AND(LQ16&gt;=LU$23,LR16&gt;=LU$27,LQ16&lt;&gt;""),AND(MS16&gt;=MW$23,MT16&gt;=MW$27,MS16&lt;&gt;""),AND(NU16&gt;=NY$23,NV16&gt;=NY$27,NU16&lt;&gt;""),AND(OW16&gt;=PA$23,OX16&gt;=PA$27,OW16&lt;&gt;""),AND(PY16&gt;=QC$23,PZ16&gt;=QC$27,PY16&lt;&gt;"")),"Excellence",IF(K16="P","Worlds Team",IF(H16="P","National Team","")))))</f>
        <v/>
      </c>
      <c r="K16" s="3" t="str">
        <f>IF(OR(AND(AS16&gt;=AW$22,AT16&gt;=AW$26,AS16&lt;&gt;"",AO16=""),AND(BV16&gt;=BZ$22,BW16&gt;=BZ$26,BV16&lt;&gt;"",BR16=""),AND(CY16&gt;=DC$22,CZ16&gt;=DC$26,CY16&lt;&gt;"",CU16=""),AND(EC16&gt;=EG$22,ED16&gt;=EG$26,EC16&lt;&gt;""),AND(FE16&gt;=FI$22,FF16&gt;=FI$26,FE16&lt;&gt;""),AND(GG16&gt;=GK$22,GH16&gt;=GK$26,GG16&lt;&gt;""),AND(HI16&gt;=HM$22,HJ16&gt;=HM$26,HI16&lt;&gt;""),AND(IK16&gt;=IO$22,IL16&gt;=IO$26,IK16&lt;&gt;""),AND(JM16&gt;=JQ$22,JN16&gt;=JQ$26,JM16&lt;&gt;""),AND(KO16&gt;=KS$22,KP16&gt;=KS$26,KO16&lt;&gt;""),AND(LQ16&gt;=LU$22,LR16&gt;=LU$26,LQ16&lt;&gt;""),AND(MS16&gt;=MW$22,MT16&gt;=MW$26,MS16&lt;&gt;""),AND(NU16&gt;=NY$22,NV16&gt;=NY$26,NU16&lt;&gt;""),AND(OW16&gt;=PA$22,OX16&gt;=PA$26,OW16&lt;&gt;""),AND(PY16&gt;=QC$22,PZ16&gt;=QC$26,PY16&lt;&gt;"")),"P","")</f>
        <v/>
      </c>
      <c r="L16" s="8">
        <f>IF(COUNT(AQ16,BT16,CW16)&gt;0,LARGE((AQ16,BT16,CW16),1),0)</f>
        <v>37.100000000000009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36.299999999999997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38.9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15.7</v>
      </c>
      <c r="V16" s="19">
        <v>1.5</v>
      </c>
      <c r="W16" s="19">
        <v>0</v>
      </c>
      <c r="X16" s="19">
        <v>0</v>
      </c>
      <c r="Y16" s="19">
        <v>16.899999999999999</v>
      </c>
      <c r="Z16" s="19">
        <v>2.6</v>
      </c>
      <c r="AA16" s="19">
        <v>0.4</v>
      </c>
      <c r="AB16" s="19">
        <v>0</v>
      </c>
      <c r="AC16" s="19"/>
      <c r="AD16" s="19"/>
      <c r="AE16" s="19"/>
      <c r="AF16" s="19"/>
      <c r="AG16" s="19">
        <v>16.3</v>
      </c>
      <c r="AH16" s="19">
        <v>3.7</v>
      </c>
      <c r="AI16" s="19">
        <v>0.2</v>
      </c>
      <c r="AJ16" s="19">
        <v>0</v>
      </c>
      <c r="AK16" s="19">
        <v>15.5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36.299999999999997</v>
      </c>
      <c r="AR16" s="40" t="str">
        <f>IF(SUM(AC16:AD16,AF16)-AE16&gt;0,SUM(AC16:AD16,AF16)-AE16,"")</f>
        <v/>
      </c>
      <c r="AS16" s="40">
        <f>IF(SUM(V16,Z16,AD16)&gt;0,SUM(V16,Z16,AD16),"")</f>
        <v>4.0999999999999996</v>
      </c>
      <c r="AT16" s="40">
        <f>IF(SUM(AQ16,AR16)&gt;0,SUM(AQ16,AR16),"")</f>
        <v>36.299999999999997</v>
      </c>
      <c r="AU16" s="40">
        <f>IF(SUM(AH16,AL16)&gt;0,SUM(AH16,AL16),"")</f>
        <v>7.3000000000000007</v>
      </c>
      <c r="AV16" s="40">
        <f>IF(SUM(AG16:AH16,AJ16:AL16,AN16)-SUM(AI16,AM16)&gt;0,SUM(AG16:AH16,AJ16:AL16,AN16)-SUM(AI16,AM16),"")</f>
        <v>38.9</v>
      </c>
      <c r="AW16" s="40">
        <f>IF(SUM(AQ16,AR16,AV16)&gt;0,SUM(AQ16,AR16,AV16),"")</f>
        <v>75.199999999999989</v>
      </c>
      <c r="AX16" s="18">
        <v>17.100000000000001</v>
      </c>
      <c r="AY16" s="18">
        <v>2.5</v>
      </c>
      <c r="AZ16" s="18">
        <v>0.5</v>
      </c>
      <c r="BA16" s="18">
        <v>0</v>
      </c>
      <c r="BB16" s="18">
        <v>16.3</v>
      </c>
      <c r="BC16" s="18">
        <v>1.7</v>
      </c>
      <c r="BD16" s="18">
        <v>0</v>
      </c>
      <c r="BE16" s="18">
        <v>0</v>
      </c>
      <c r="BF16" s="18"/>
      <c r="BG16" s="18"/>
      <c r="BH16" s="18"/>
      <c r="BI16" s="18"/>
      <c r="BJ16" s="18">
        <v>17.100000000000001</v>
      </c>
      <c r="BK16" s="18">
        <v>2.5</v>
      </c>
      <c r="BL16" s="18">
        <v>0.5</v>
      </c>
      <c r="BM16" s="18">
        <v>0</v>
      </c>
      <c r="BN16" s="18">
        <v>17.399999999999999</v>
      </c>
      <c r="BO16" s="18">
        <v>2.2999999999999998</v>
      </c>
      <c r="BP16" s="18">
        <v>0.7</v>
      </c>
      <c r="BQ16" s="18">
        <v>0</v>
      </c>
      <c r="BR16" s="28"/>
      <c r="BS16" s="11">
        <f>IF(SUM(AY16,BC16)&gt;0,SUM(AY16,BC16),"")</f>
        <v>4.2</v>
      </c>
      <c r="BT16" s="11">
        <f>IF(SUM(AX16:AY16,BA16:BC16,BE16)-AZ16-BD16&gt;0,SUM(AX16:AY16,BA16:BC16,BE16)-AZ16-BD16,"")</f>
        <v>37.100000000000009</v>
      </c>
      <c r="BU16" s="11" t="str">
        <f>IF(SUM(BF16:BG16,BI16)-BH16&gt;0,SUM(BF16:BG16,BI16)-BH16,"")</f>
        <v/>
      </c>
      <c r="BV16" s="11">
        <f>IF(SUM(AY16,BC16,BG16)&gt;0,SUM(AY16,BC16,BG16),"")</f>
        <v>4.2</v>
      </c>
      <c r="BW16" s="11">
        <f>IF(SUM(BT16,BU16)&gt;0,SUM(BT16,BU16),"")</f>
        <v>37.100000000000009</v>
      </c>
      <c r="BX16" s="11">
        <f>IF(SUM(BK16,BO16)&gt;0,SUM(BK16,BO16),"")</f>
        <v>4.8</v>
      </c>
      <c r="BY16" s="11">
        <f>IF(SUM(BJ16:BK16,BM16:BO16,BQ16)-SUM(BL16,BP16)&gt;0,SUM(BJ16:BK16,BM16:BO16,BQ16)-SUM(BL16,BP16),"")</f>
        <v>38.099999999999994</v>
      </c>
      <c r="BZ16" s="11">
        <f>IF(SUM(BT16,BU16,BY16)&gt;0,SUM(BT16,BU16,BY16),"")</f>
        <v>75.2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8.5500000000000007</v>
      </c>
      <c r="QE16" s="22">
        <f>IF($CU16="P",CB16,(CB16+AY16)/2)</f>
        <v>1.25</v>
      </c>
      <c r="QF16" s="22">
        <f>IF($CU16="P",CC16,(CC16+AZ16)/2)</f>
        <v>0.25</v>
      </c>
      <c r="QG16" s="22">
        <f>IF($CU16="P",CD16,(CD16+BA16)/2)</f>
        <v>0</v>
      </c>
      <c r="QH16" s="22">
        <f>IF($CU16="P",CE16,(CE16+BB16)/2)</f>
        <v>8.15</v>
      </c>
      <c r="QI16" s="22">
        <f>IF($CU16="P",CF16,(CF16+BC16)/2)</f>
        <v>0.85</v>
      </c>
      <c r="QJ16" s="22">
        <f>IF($CU16="P",CG16,(CG16+BD16)/2)</f>
        <v>0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8.5500000000000007</v>
      </c>
      <c r="QQ16" s="22">
        <f>IF($CU16="P",CN16,(CN16+BK16)/2)</f>
        <v>1.25</v>
      </c>
      <c r="QR16" s="22">
        <f>IF($CU16="P",CO16,(CO16+BL16)/2)</f>
        <v>0.25</v>
      </c>
      <c r="QS16" s="22">
        <f>IF($CU16="P",CP16,(CP16+BM16)/2)</f>
        <v>0</v>
      </c>
      <c r="QT16" s="22">
        <f>IF($CU16="P",CQ16,(CQ16+BN16)/2)</f>
        <v>8.6999999999999993</v>
      </c>
      <c r="QU16" s="22">
        <f>IF($CU16="P",CR16,(CR16+BO16)/2)</f>
        <v>1.1499999999999999</v>
      </c>
      <c r="QV16" s="22">
        <f>IF($CU16="P",CS16,(CS16+BP16)/2)</f>
        <v>0.35</v>
      </c>
      <c r="QW16" s="22">
        <f>IF($CU16="P",CT16,(CT16+BQ16)/2)</f>
        <v>0</v>
      </c>
      <c r="QX16" s="27" t="s">
        <v>46</v>
      </c>
      <c r="QY16" s="40">
        <f>IF(SUM(QE16,QI16)&gt;0,SUM(QE16,QI16),"")</f>
        <v>2.1</v>
      </c>
      <c r="QZ16" s="40">
        <f>IF(SUM(QD16:QE16,QG16:QI16,QK16)-QF16-QJ16&gt;0,SUM(QD16:QE16,QG16:QI16,QK16)-QF16-QJ16,"")</f>
        <v>18.550000000000004</v>
      </c>
      <c r="RA16" s="40" t="str">
        <f>IF(SUM(QL16:QM16,QO16)-QN16&gt;0,SUM(QL16:QM16,QO16)-QN16,"")</f>
        <v/>
      </c>
      <c r="RB16" s="40">
        <f>IF(SUM(QE16,QI16,QM16)&gt;0,SUM(QE16,QI16,QM16),"")</f>
        <v>2.1</v>
      </c>
      <c r="RC16" s="40">
        <f>IF(SUM(QZ16,RA16)&gt;0,SUM(QZ16,RA16),"")</f>
        <v>18.550000000000004</v>
      </c>
      <c r="RD16" s="40">
        <f>IF(SUM(QQ16,QU16)&gt;0,SUM(QQ16,QU16),"")</f>
        <v>2.4</v>
      </c>
      <c r="RE16" s="40">
        <f>IF(SUM(QP16:QQ16,QS16:QU16,QW16)-SUM(QR16,QV16)&gt;0,SUM(QP16:QQ16,QS16:QU16,QW16)-SUM(QR16,QV16),"")</f>
        <v>19.049999999999997</v>
      </c>
      <c r="RF16" s="40">
        <f>IF(SUM(QZ16,RA16,RE16)&gt;0,SUM(QZ16,RA16,RE16),"")</f>
        <v>37.6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110</v>
      </c>
      <c r="D17" s="4" t="s">
        <v>4</v>
      </c>
      <c r="E17" s="4">
        <v>2005</v>
      </c>
      <c r="F17" s="9">
        <f>SUM(L17:R17)+SUM(L17:O17)*0.0000001+SUM(L17)*0.0000000000001</f>
        <v>33.800003380003382</v>
      </c>
      <c r="G17" s="64"/>
      <c r="H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DZ17&gt;=EG$21,EA17&gt;=EG$25,DZ17&lt;&gt;""),AND(EE17&gt;=EG$21,EF17&gt;=EG$25,EE17&lt;&gt;""),AND(FB17&gt;=FI$21,FC17&gt;=FI$25,FB17&lt;&gt;""),AND(FG17&gt;=FI$21,FH17&gt;=FI$25,FG17&lt;&gt;""),AND(GD17&gt;=GK$21,GE17&gt;=GK$25,GD17&lt;&gt;""),AND(GI17&gt;=GK$21,GJ17&gt;=GK$25,GI17&lt;&gt;""),AND(HF17&gt;=HM$21,HG17&gt;=HM$25,HF17&lt;&gt;""),AND(HK17&gt;=HM$21,HL17&gt;=HM$25,HK17&lt;&gt;""),AND(IH17&gt;=IO$21,II17&gt;=IO$25,IH17&lt;&gt;""),AND(IM17&gt;=IO$21,IN17&gt;=IO$25,IM17&lt;&gt;""),AND(JJ17&gt;=JQ$21,JK17&gt;=JQ$25,JJ17&lt;&gt;""),AND(JO17&gt;=JQ$21,JP17&gt;=JQ$25,JO17&lt;&gt;""),AND(KL17&gt;=KS$21,KM17&gt;=KS$25,KL17&lt;&gt;""),AND(KQ17&gt;=KS$21,KR17&gt;=KS$25,KQ17&lt;&gt;""),AND(LN17&gt;=LU$21,LO17&gt;=LU$25,LN17&lt;&gt;""),AND(LS17&gt;=LU$21,LT17&gt;=LU$25,LS17&lt;&gt;""),AND(MP17&gt;=MW$21,MQ17&gt;=MW$25,MP17&lt;&gt;""),AND(MU17&gt;=MW$21,MV17&gt;=MW$25,MU17&lt;&gt;""),AND(NR17&gt;=NY$21,NS17&gt;=NY$25,NR17&lt;&gt;""),AND(NW17&gt;=NY$21,NX17&gt;=NY$25,NW17&lt;&gt;""),AND(OT17&gt;=PA$21,OU17&gt;=PA$25,OT17&lt;&gt;""),AND(OY17&gt;=PA$21,OZ17&gt;=PA$25,OY17&lt;&gt;""),AND(PV17&gt;=QC$21,PW17&gt;=QC$25,PV17&lt;&gt;""),AND(QA17&gt;=QC$21,QB17&gt;=QC$25,QA17&lt;&gt;"")),"P","")</f>
        <v/>
      </c>
      <c r="I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A17&gt;=EG$25,EA17&lt;&gt;""),AND(EF17&gt;=EG$25,EF17&lt;&gt;""),AND(FC17&gt;=FI$25,FC17&lt;&gt;""),AND(FH17&gt;=FI$25,FH17&lt;&gt;""),AND(GE17&gt;=GK$25,GE17&lt;&gt;""),AND(GJ17&gt;=GK$25,GJ17&lt;&gt;""),AND(HG17&gt;=HM$25,HG17&lt;&gt;""),AND(HL17&gt;=HM$25,HL17&lt;&gt;""),AND(II17&gt;=IO$25,II17&lt;&gt;""),AND(IN17&gt;=IO$25,IN17&lt;&gt;""),AND(JK17&gt;=JQ$25,JK17&lt;&gt;""),AND(JP17&gt;=JQ$25,JP17&lt;&gt;""),AND(KM17&gt;=KS$25,KM17&lt;&gt;""),AND(KR17&gt;=KS$25,KR17&lt;&gt;""),AND(LO17&gt;=LU$25,LO17&lt;&gt;""),AND(LT17&gt;=LU$25,LT17&lt;&gt;""),AND(MQ17&gt;=MW$25,MQ17&lt;&gt;""),AND(MV17&gt;=MW$25,MV17&lt;&gt;""),AND(NS17&gt;=NY$25,NS17&lt;&gt;""),AND(NX17&gt;=NY$25,NX17&lt;&gt;""),AND(OU17&gt;=PA$25,OU17&lt;&gt;""),AND(OZ17&gt;=PA$25,OZ17&lt;&gt;""),AND(PW17&gt;=QC$25,PW17&lt;&gt;""),AND(QB17&gt;=QC$25,QB17&lt;&gt;"")),"P","")</f>
        <v/>
      </c>
      <c r="J17" s="36" t="str">
        <f>IF(AND(I17="P",H17=""),"No DD",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Merit",IF(OR(AND(AS17&gt;=AW$23,AT17&gt;=AW$27,AS17&lt;&gt;"",AO17=""),AND(BV17&gt;=BZ$23,BW17&gt;=BZ$27,BV17&lt;&gt;"",BR17=""),AND(CY17&gt;=DC$23,CZ17&gt;=DC$27,CY17&lt;&gt;"",CU17=""),AND(EC17&gt;=EG$23,ED17&gt;=EG$27,EC17&lt;&gt;""),AND(FE17&gt;=FI$23,FF17&gt;=FI$27,FE17&lt;&gt;""),AND(GG17&gt;=GK$23,GH17&gt;=GK$27,GG17&lt;&gt;""),AND(HI17&gt;=HM$23,HJ17&gt;=HM$27,HI17&lt;&gt;""),AND(IK17&gt;=IO$23,IL17&gt;=IO$27,IK17&lt;&gt;""),AND(JM17&gt;=JQ$23,JN17&gt;=JQ$27,JM17&lt;&gt;""),AND(KO17&gt;=KS$23,KP17&gt;=KS$27,KO17&lt;&gt;""),AND(LQ17&gt;=LU$23,LR17&gt;=LU$27,LQ17&lt;&gt;""),AND(MS17&gt;=MW$23,MT17&gt;=MW$27,MS17&lt;&gt;""),AND(NU17&gt;=NY$23,NV17&gt;=NY$27,NU17&lt;&gt;""),AND(OW17&gt;=PA$23,OX17&gt;=PA$27,OW17&lt;&gt;""),AND(PY17&gt;=QC$23,PZ17&gt;=QC$27,PY17&lt;&gt;"")),"Excellence",IF(K17="P","Worlds Team",IF(H17="P","National Team","")))))</f>
        <v/>
      </c>
      <c r="K17" s="3" t="str">
        <f>IF(OR(AND(AS17&gt;=AW$22,AT17&gt;=AW$26,AS17&lt;&gt;"",AO17=""),AND(BV17&gt;=BZ$22,BW17&gt;=BZ$26,BV17&lt;&gt;"",BR17=""),AND(CY17&gt;=DC$22,CZ17&gt;=DC$26,CY17&lt;&gt;"",CU17=""),AND(EC17&gt;=EG$22,ED17&gt;=EG$26,EC17&lt;&gt;""),AND(FE17&gt;=FI$22,FF17&gt;=FI$26,FE17&lt;&gt;""),AND(GG17&gt;=GK$22,GH17&gt;=GK$26,GG17&lt;&gt;""),AND(HI17&gt;=HM$22,HJ17&gt;=HM$26,HI17&lt;&gt;""),AND(IK17&gt;=IO$22,IL17&gt;=IO$26,IK17&lt;&gt;""),AND(JM17&gt;=JQ$22,JN17&gt;=JQ$26,JM17&lt;&gt;""),AND(KO17&gt;=KS$22,KP17&gt;=KS$26,KO17&lt;&gt;""),AND(LQ17&gt;=LU$22,LR17&gt;=LU$26,LQ17&lt;&gt;""),AND(MS17&gt;=MW$22,MT17&gt;=MW$26,MS17&lt;&gt;""),AND(NU17&gt;=NY$22,NV17&gt;=NY$26,NU17&lt;&gt;""),AND(OW17&gt;=PA$22,OX17&gt;=PA$26,OW17&lt;&gt;""),AND(PY17&gt;=QC$22,PZ17&gt;=QC$26,PY17&lt;&gt;"")),"P","")</f>
        <v/>
      </c>
      <c r="L17" s="8">
        <f>IF(COUNT(AQ17,BT17,CW17)&gt;0,LARGE((AQ17,BT17,CW17),1),0)</f>
        <v>33.799999999999997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0</v>
      </c>
      <c r="O17" s="8" t="str">
        <f>IF(N17=0,"",IF(AND(N17=L17,N17=AQ17,N17=BT17),$U$1,IF(AND(N17=L17,N17=AQ17,N17=CW17),$U$1,IF(AND(N17=L17,N17=BT17,N17=CW17),$AX$1,IF(N17=CW17,$CA$1,IF(N17=BT17,$AX$1,IF(N17=AQ17,$U$1,"")))))))</f>
        <v/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16.100000000000001</v>
      </c>
      <c r="V17" s="19">
        <v>4.2</v>
      </c>
      <c r="W17" s="19">
        <v>0.2</v>
      </c>
      <c r="X17" s="19">
        <v>0</v>
      </c>
      <c r="Y17" s="19">
        <v>10.6</v>
      </c>
      <c r="Z17" s="19">
        <v>2.4</v>
      </c>
      <c r="AA17" s="19">
        <v>0</v>
      </c>
      <c r="AB17" s="19">
        <v>0.7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6.6</v>
      </c>
      <c r="AQ17" s="40">
        <f>IF(SUM(U17:V17,X17:Z17,AB17)-W17-AA17&gt;0,SUM(U17:V17,X17:Z17,AB17)-W17-AA17,"")</f>
        <v>33.799999999999997</v>
      </c>
      <c r="AR17" s="40" t="str">
        <f>IF(SUM(AC17:AD17,AF17)-AE17&gt;0,SUM(AC17:AD17,AF17)-AE17,"")</f>
        <v/>
      </c>
      <c r="AS17" s="40">
        <f>IF(SUM(V17,Z17,AD17)&gt;0,SUM(V17,Z17,AD17),"")</f>
        <v>6.6</v>
      </c>
      <c r="AT17" s="40">
        <f>IF(SUM(AQ17,AR17)&gt;0,SUM(AQ17,AR17),"")</f>
        <v>33.799999999999997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33.799999999999997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IF(SUM(BT17,BU17,BY17)&gt;0,SUM(BT17,BU17,BY17),"")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0</v>
      </c>
      <c r="QE17" s="22">
        <f>IF($CU17="P",CB17,(CB17+AY17)/2)</f>
        <v>0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0</v>
      </c>
      <c r="QI17" s="22">
        <f>IF($CU17="P",CF17,(CF17+BC17)/2)</f>
        <v>0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0</v>
      </c>
      <c r="QQ17" s="22">
        <f>IF($CU17="P",CN17,(CN17+BK17)/2)</f>
        <v>0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0</v>
      </c>
      <c r="QU17" s="22">
        <f>IF($CU17="P",CR17,(CR17+BO17)/2)</f>
        <v>0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 t="str">
        <f>IF(SUM(QE17,QI17)&gt;0,SUM(QE17,QI17),"")</f>
        <v/>
      </c>
      <c r="QZ17" s="40" t="str">
        <f>IF(SUM(QD17:QE17,QG17:QI17,QK17)-QF17-QJ17&gt;0,SUM(QD17:QE17,QG17:QI17,QK17)-QF17-QJ17,"")</f>
        <v/>
      </c>
      <c r="RA17" s="40" t="str">
        <f>IF(SUM(QL17:QM17,QO17)-QN17&gt;0,SUM(QL17:QM17,QO17)-QN17,"")</f>
        <v/>
      </c>
      <c r="RB17" s="40" t="str">
        <f>IF(SUM(QE17,QI17,QM17)&gt;0,SUM(QE17,QI17,QM17),"")</f>
        <v/>
      </c>
      <c r="RC17" s="40" t="str">
        <f>IF(SUM(QZ17,RA17)&gt;0,SUM(QZ17,RA17),"")</f>
        <v/>
      </c>
      <c r="RD17" s="40" t="str">
        <f>IF(SUM(QQ17,QU17)&gt;0,SUM(QQ17,QU17),"")</f>
        <v/>
      </c>
      <c r="RE17" s="40" t="str">
        <f>IF(SUM(QP17:QQ17,QS17:QU17,QW17)-SUM(QR17,QV17)&gt;0,SUM(QP17:QQ17,QS17:QU17,QW17)-SUM(QR17,QV17),"")</f>
        <v/>
      </c>
      <c r="RF17" s="40" t="str">
        <f>IF(SUM(QZ17,RA17,RE17)&gt;0,SUM(QZ17,RA17,RE17),"")</f>
        <v/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163</v>
      </c>
      <c r="D18" s="4" t="s">
        <v>3</v>
      </c>
      <c r="E18" s="4">
        <v>2008</v>
      </c>
      <c r="F18" s="9">
        <f>SUM(L18:R18)+SUM(L18:O18)*0.0000001+SUM(L18)*0.0000000000001</f>
        <v>33.000003300003293</v>
      </c>
      <c r="G18" s="64"/>
      <c r="H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DZ18&gt;=EG$21,EA18&gt;=EG$25,DZ18&lt;&gt;""),AND(EE18&gt;=EG$21,EF18&gt;=EG$25,EE18&lt;&gt;""),AND(FB18&gt;=FI$21,FC18&gt;=FI$25,FB18&lt;&gt;""),AND(FG18&gt;=FI$21,FH18&gt;=FI$25,FG18&lt;&gt;""),AND(GD18&gt;=GK$21,GE18&gt;=GK$25,GD18&lt;&gt;""),AND(GI18&gt;=GK$21,GJ18&gt;=GK$25,GI18&lt;&gt;""),AND(HF18&gt;=HM$21,HG18&gt;=HM$25,HF18&lt;&gt;""),AND(HK18&gt;=HM$21,HL18&gt;=HM$25,HK18&lt;&gt;""),AND(IH18&gt;=IO$21,II18&gt;=IO$25,IH18&lt;&gt;""),AND(IM18&gt;=IO$21,IN18&gt;=IO$25,IM18&lt;&gt;""),AND(JJ18&gt;=JQ$21,JK18&gt;=JQ$25,JJ18&lt;&gt;""),AND(JO18&gt;=JQ$21,JP18&gt;=JQ$25,JO18&lt;&gt;""),AND(KL18&gt;=KS$21,KM18&gt;=KS$25,KL18&lt;&gt;""),AND(KQ18&gt;=KS$21,KR18&gt;=KS$25,KQ18&lt;&gt;""),AND(LN18&gt;=LU$21,LO18&gt;=LU$25,LN18&lt;&gt;""),AND(LS18&gt;=LU$21,LT18&gt;=LU$25,LS18&lt;&gt;""),AND(MP18&gt;=MW$21,MQ18&gt;=MW$25,MP18&lt;&gt;""),AND(MU18&gt;=MW$21,MV18&gt;=MW$25,MU18&lt;&gt;""),AND(NR18&gt;=NY$21,NS18&gt;=NY$25,NR18&lt;&gt;""),AND(NW18&gt;=NY$21,NX18&gt;=NY$25,NW18&lt;&gt;""),AND(OT18&gt;=PA$21,OU18&gt;=PA$25,OT18&lt;&gt;""),AND(OY18&gt;=PA$21,OZ18&gt;=PA$25,OY18&lt;&gt;""),AND(PV18&gt;=QC$21,PW18&gt;=QC$25,PV18&lt;&gt;""),AND(QA18&gt;=QC$21,QB18&gt;=QC$25,QA18&lt;&gt;"")),"P","")</f>
        <v/>
      </c>
      <c r="I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A18&gt;=EG$25,EA18&lt;&gt;""),AND(EF18&gt;=EG$25,EF18&lt;&gt;""),AND(FC18&gt;=FI$25,FC18&lt;&gt;""),AND(FH18&gt;=FI$25,FH18&lt;&gt;""),AND(GE18&gt;=GK$25,GE18&lt;&gt;""),AND(GJ18&gt;=GK$25,GJ18&lt;&gt;""),AND(HG18&gt;=HM$25,HG18&lt;&gt;""),AND(HL18&gt;=HM$25,HL18&lt;&gt;""),AND(II18&gt;=IO$25,II18&lt;&gt;""),AND(IN18&gt;=IO$25,IN18&lt;&gt;""),AND(JK18&gt;=JQ$25,JK18&lt;&gt;""),AND(JP18&gt;=JQ$25,JP18&lt;&gt;""),AND(KM18&gt;=KS$25,KM18&lt;&gt;""),AND(KR18&gt;=KS$25,KR18&lt;&gt;""),AND(LO18&gt;=LU$25,LO18&lt;&gt;""),AND(LT18&gt;=LU$25,LT18&lt;&gt;""),AND(MQ18&gt;=MW$25,MQ18&lt;&gt;""),AND(MV18&gt;=MW$25,MV18&lt;&gt;""),AND(NS18&gt;=NY$25,NS18&lt;&gt;""),AND(NX18&gt;=NY$25,NX18&lt;&gt;""),AND(OU18&gt;=PA$25,OU18&lt;&gt;""),AND(OZ18&gt;=PA$25,OZ18&lt;&gt;""),AND(PW18&gt;=QC$25,PW18&lt;&gt;""),AND(QB18&gt;=QC$25,QB18&lt;&gt;"")),"P","")</f>
        <v/>
      </c>
      <c r="J18" s="36" t="str">
        <f>IF(AND(I18="P",H18=""),"No DD",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Merit",IF(OR(AND(AS18&gt;=AW$23,AT18&gt;=AW$27,AS18&lt;&gt;"",AO18=""),AND(BV18&gt;=BZ$23,BW18&gt;=BZ$27,BV18&lt;&gt;"",BR18=""),AND(CY18&gt;=DC$23,CZ18&gt;=DC$27,CY18&lt;&gt;"",CU18=""),AND(EC18&gt;=EG$23,ED18&gt;=EG$27,EC18&lt;&gt;""),AND(FE18&gt;=FI$23,FF18&gt;=FI$27,FE18&lt;&gt;""),AND(GG18&gt;=GK$23,GH18&gt;=GK$27,GG18&lt;&gt;""),AND(HI18&gt;=HM$23,HJ18&gt;=HM$27,HI18&lt;&gt;""),AND(IK18&gt;=IO$23,IL18&gt;=IO$27,IK18&lt;&gt;""),AND(JM18&gt;=JQ$23,JN18&gt;=JQ$27,JM18&lt;&gt;""),AND(KO18&gt;=KS$23,KP18&gt;=KS$27,KO18&lt;&gt;""),AND(LQ18&gt;=LU$23,LR18&gt;=LU$27,LQ18&lt;&gt;""),AND(MS18&gt;=MW$23,MT18&gt;=MW$27,MS18&lt;&gt;""),AND(NU18&gt;=NY$23,NV18&gt;=NY$27,NU18&lt;&gt;""),AND(OW18&gt;=PA$23,OX18&gt;=PA$27,OW18&lt;&gt;""),AND(PY18&gt;=QC$23,PZ18&gt;=QC$27,PY18&lt;&gt;"")),"Excellence",IF(K18="P","Worlds Team",IF(H18="P","National Team","")))))</f>
        <v/>
      </c>
      <c r="K18" s="3" t="str">
        <f>IF(OR(AND(AS18&gt;=AW$22,AT18&gt;=AW$26,AS18&lt;&gt;"",AO18=""),AND(BV18&gt;=BZ$22,BW18&gt;=BZ$26,BV18&lt;&gt;"",BR18=""),AND(CY18&gt;=DC$22,CZ18&gt;=DC$26,CY18&lt;&gt;"",CU18=""),AND(EC18&gt;=EG$22,ED18&gt;=EG$26,EC18&lt;&gt;""),AND(FE18&gt;=FI$22,FF18&gt;=FI$26,FE18&lt;&gt;""),AND(GG18&gt;=GK$22,GH18&gt;=GK$26,GG18&lt;&gt;""),AND(HI18&gt;=HM$22,HJ18&gt;=HM$26,HI18&lt;&gt;""),AND(IK18&gt;=IO$22,IL18&gt;=IO$26,IK18&lt;&gt;""),AND(JM18&gt;=JQ$22,JN18&gt;=JQ$26,JM18&lt;&gt;""),AND(KO18&gt;=KS$22,KP18&gt;=KS$26,KO18&lt;&gt;""),AND(LQ18&gt;=LU$22,LR18&gt;=LU$26,LQ18&lt;&gt;""),AND(MS18&gt;=MW$22,MT18&gt;=MW$26,MS18&lt;&gt;""),AND(NU18&gt;=NY$22,NV18&gt;=NY$26,NU18&lt;&gt;""),AND(OW18&gt;=PA$22,OX18&gt;=PA$26,OW18&lt;&gt;""),AND(PY18&gt;=QC$22,PZ18&gt;=QC$26,PY18&lt;&gt;"")),"P","")</f>
        <v/>
      </c>
      <c r="L18" s="8">
        <f>IF(COUNT(AQ18,BT18,CW18)&gt;0,LARGE((AQ18,BT18,CW18),1),0)</f>
        <v>32.999999999999993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15.7</v>
      </c>
      <c r="V18" s="19">
        <v>1.9</v>
      </c>
      <c r="W18" s="19">
        <v>0</v>
      </c>
      <c r="X18" s="19">
        <v>0</v>
      </c>
      <c r="Y18" s="19">
        <v>16</v>
      </c>
      <c r="Z18" s="19">
        <v>2.4</v>
      </c>
      <c r="AA18" s="19">
        <v>3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4.3</v>
      </c>
      <c r="AQ18" s="40">
        <f>IF(SUM(U18:V18,X18:Z18,AB18)-W18-AA18&gt;0,SUM(U18:V18,X18:Z18,AB18)-W18-AA18,"")</f>
        <v>32.999999999999993</v>
      </c>
      <c r="AR18" s="40" t="str">
        <f>IF(SUM(AC18:AD18,AF18)-AE18&gt;0,SUM(AC18:AD18,AF18)-AE18,"")</f>
        <v/>
      </c>
      <c r="AS18" s="40">
        <f>IF(SUM(V18,Z18,AD18)&gt;0,SUM(V18,Z18,AD18),"")</f>
        <v>4.3</v>
      </c>
      <c r="AT18" s="40">
        <f>IF(SUM(AQ18,AR18)&gt;0,SUM(AQ18,AR18),"")</f>
        <v>32.999999999999993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32.999999999999993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8.4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42.8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18">
      <sortCondition descending="1" ref="H1:H19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184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183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193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157</v>
      </c>
      <c r="D4" s="4" t="s">
        <v>4</v>
      </c>
      <c r="E4" s="4">
        <v>2008</v>
      </c>
      <c r="F4" s="9">
        <f>SUM(L4:R4)+SUM(L4:O4)*0.0000001+SUM(L4)*0.0000000000001</f>
        <v>163.00001078000543</v>
      </c>
      <c r="G4" s="65" t="s">
        <v>46</v>
      </c>
      <c r="H4" s="3" t="str">
        <f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54.199999999999996</v>
      </c>
      <c r="M4" s="8" t="str">
        <f>IF(L4=0,"",IF(L4=CW4,$CA$1,IF(L4=BT4,$AX$1,IF(L4=AQ4,$U$1,""))))</f>
        <v>2025 Elite Canada</v>
      </c>
      <c r="N4" s="8">
        <f>IF(COUNT(AQ4,BT4,CW4)&gt;1,LARGE((AQ4,BT4,CW4),2),0)</f>
        <v>53.599999999999994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55.099999999999994</v>
      </c>
      <c r="Q4" s="8" t="str">
        <f>IF(P4=0,"",IF(P4=DB4,$CA$1,IF(P4=BY4,$AX$1,IF(P4=AV4,$U$1,""))))</f>
        <v>2025 3rd Domestic Trial</v>
      </c>
      <c r="R4" s="8">
        <f>IF(MAX(DD4:DE4)&gt;0,MAX(DD4:DE4),"")</f>
        <v>0.10000000000000853</v>
      </c>
      <c r="S4" s="11" t="str">
        <f>IF(R4="","",IF(R4=DD4,"("&amp;DD$2&amp;")",IF(R4=DE4,"("&amp;DE$2&amp;")")))</f>
        <v>(Q1)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ITA (April 6)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/>
      <c r="AD4" s="19"/>
      <c r="AE4" s="19"/>
      <c r="AF4" s="19"/>
      <c r="AG4" s="19">
        <v>19</v>
      </c>
      <c r="AH4" s="19">
        <v>8.4</v>
      </c>
      <c r="AI4" s="19">
        <v>0.6</v>
      </c>
      <c r="AJ4" s="19">
        <v>0</v>
      </c>
      <c r="AK4" s="19">
        <v>18.399999999999999</v>
      </c>
      <c r="AL4" s="19">
        <v>7.3</v>
      </c>
      <c r="AM4" s="19">
        <v>0</v>
      </c>
      <c r="AN4" s="19">
        <v>0</v>
      </c>
      <c r="AO4" s="27"/>
      <c r="AP4" s="40">
        <f>IF(SUM(V4,Z4)&gt;0,SUM(V4,Z4),"")</f>
        <v>16.5</v>
      </c>
      <c r="AQ4" s="40">
        <f>IF(SUM(U4:V4,X4:Z4,AB4)-W4-AA4&gt;0,SUM(U4:V4,X4:Z4,AB4)-W4-AA4,"")</f>
        <v>54.199999999999996</v>
      </c>
      <c r="AR4" s="40" t="str">
        <f>IF(SUM(AC4:AD4,AF4)-AE4&gt;0,SUM(AC4:AD4,AF4)-AE4,"")</f>
        <v/>
      </c>
      <c r="AS4" s="40">
        <f>IF(SUM(V4,Z4,AD4)&gt;0,SUM(V4,Z4,AD4),"")</f>
        <v>16.5</v>
      </c>
      <c r="AT4" s="40">
        <f>IF(SUM(AQ4,AR4)&gt;0,SUM(AQ4,AR4),"")</f>
        <v>54.199999999999996</v>
      </c>
      <c r="AU4" s="40">
        <f>IF(SUM(AH4,AL4)&gt;0,SUM(AH4,AL4),"")</f>
        <v>15.7</v>
      </c>
      <c r="AV4" s="40">
        <f>IF(SUM(AG4:AH4,AJ4:AL4,AN4)-SUM(AI4,AM4)&gt;0,SUM(AG4:AH4,AJ4:AL4,AN4)-SUM(AI4,AM4),"")</f>
        <v>52.499999999999993</v>
      </c>
      <c r="AW4" s="40">
        <f>IF(SUM(AQ4,AR4,AV4)&gt;0,SUM(AQ4,AR4,AV4),"")</f>
        <v>106.69999999999999</v>
      </c>
      <c r="AX4" s="18">
        <v>19.100000000000001</v>
      </c>
      <c r="AY4" s="18">
        <v>8.4</v>
      </c>
      <c r="AZ4" s="18">
        <v>0</v>
      </c>
      <c r="BA4" s="18">
        <v>0</v>
      </c>
      <c r="BB4" s="18">
        <v>18.600000000000001</v>
      </c>
      <c r="BC4" s="18">
        <v>7.3</v>
      </c>
      <c r="BD4" s="18">
        <v>0</v>
      </c>
      <c r="BE4" s="18">
        <v>0</v>
      </c>
      <c r="BF4" s="18"/>
      <c r="BG4" s="18"/>
      <c r="BH4" s="18"/>
      <c r="BI4" s="18"/>
      <c r="BJ4" s="18">
        <v>18.7</v>
      </c>
      <c r="BK4" s="18">
        <v>7.6</v>
      </c>
      <c r="BL4" s="18">
        <v>0</v>
      </c>
      <c r="BM4" s="18">
        <v>0</v>
      </c>
      <c r="BN4" s="18">
        <v>15.1</v>
      </c>
      <c r="BO4" s="18">
        <v>5.0999999999999996</v>
      </c>
      <c r="BP4" s="18">
        <v>0</v>
      </c>
      <c r="BQ4" s="18">
        <v>0.3</v>
      </c>
      <c r="BR4" s="28"/>
      <c r="BS4" s="11">
        <f>IF(SUM(AY4,BC4)&gt;0,SUM(AY4,BC4),"")</f>
        <v>15.7</v>
      </c>
      <c r="BT4" s="11">
        <f>IF(SUM(AX4:AY4,BA4:BC4,BE4)-AZ4-BD4&gt;0,SUM(AX4:AY4,BA4:BC4,BE4)-AZ4-BD4,"")</f>
        <v>53.4</v>
      </c>
      <c r="BU4" s="11" t="str">
        <f>IF(SUM(BF4:BG4,BI4)-BH4&gt;0,SUM(BF4:BG4,BI4)-BH4,"")</f>
        <v/>
      </c>
      <c r="BV4" s="11">
        <f>IF(SUM(AY4,BC4,BG4)&gt;0,SUM(AY4,BC4,BG4),"")</f>
        <v>15.7</v>
      </c>
      <c r="BW4" s="11">
        <f>IF(SUM(BT4,BU4)&gt;0,SUM(BT4,BU4),"")</f>
        <v>53.4</v>
      </c>
      <c r="BX4" s="11">
        <f>IF(SUM(BK4,BO4)&gt;0,SUM(BK4,BO4),"")</f>
        <v>12.7</v>
      </c>
      <c r="BY4" s="11">
        <f>IF(SUM(BJ4:BK4,BM4:BO4,BQ4)-SUM(BL4,BP4)&gt;0,SUM(BJ4:BK4,BM4:BO4,BQ4)-SUM(BL4,BP4),"")</f>
        <v>46.8</v>
      </c>
      <c r="BZ4" s="11">
        <f>IF(SUM(BT4,BU4,BY4)&gt;0,SUM(BT4,BU4,BY4),"")</f>
        <v>100.19999999999999</v>
      </c>
      <c r="CA4" s="19">
        <v>19</v>
      </c>
      <c r="CB4" s="19">
        <v>8.4</v>
      </c>
      <c r="CC4" s="19">
        <v>0.6</v>
      </c>
      <c r="CD4" s="19">
        <v>0</v>
      </c>
      <c r="CE4" s="19">
        <v>18.7</v>
      </c>
      <c r="CF4" s="19">
        <v>8.1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8.4</v>
      </c>
      <c r="CO4" s="19">
        <v>0</v>
      </c>
      <c r="CP4" s="19">
        <v>0</v>
      </c>
      <c r="CQ4" s="19">
        <v>18.600000000000001</v>
      </c>
      <c r="CR4" s="19">
        <v>8.9</v>
      </c>
      <c r="CS4" s="19">
        <v>0.2</v>
      </c>
      <c r="CT4" s="19">
        <v>0.3</v>
      </c>
      <c r="CU4" s="27"/>
      <c r="CV4" s="40">
        <f>IF(SUM(CB4,CF4)&gt;0,SUM(CB4,CF4),"")</f>
        <v>16.5</v>
      </c>
      <c r="CW4" s="40">
        <f>IF(SUM(CA4:CB4,CD4:CF4,CH4)-CC4-CG4&gt;0,SUM(CA4:CB4,CD4:CF4,CH4)-CC4-CG4,"")</f>
        <v>53.599999999999994</v>
      </c>
      <c r="CX4" s="40" t="str">
        <f>IF(SUM(CI4:CJ4,CL4)-CK4&gt;0,SUM(CI4:CJ4,CL4)-CK4,"")</f>
        <v/>
      </c>
      <c r="CY4" s="40">
        <f>IF(SUM(CB4,CF4,CJ4)&gt;0,SUM(CB4,CF4,CJ4),"")</f>
        <v>16.5</v>
      </c>
      <c r="CZ4" s="40">
        <f>IF(SUM(CW4,CX4)&gt;0,SUM(CW4,CX4),"")</f>
        <v>53.599999999999994</v>
      </c>
      <c r="DA4" s="40">
        <f>IF(SUM(CN4,CR4)&gt;0,SUM(CN4,CR4),"")</f>
        <v>17.3</v>
      </c>
      <c r="DB4" s="40">
        <f>IF(SUM(CM4:CN4,CP4:CR4,CT4)-SUM(CO4,CS4)&gt;0,SUM(CM4:CN4,CP4:CR4,CT4)-SUM(CO4,CS4),"")</f>
        <v>55.099999999999994</v>
      </c>
      <c r="DC4" s="40">
        <f>IF(SUM(CW4,CX4,DB4)&gt;0,SUM(CW4,CX4,DB4),"")</f>
        <v>108.69999999999999</v>
      </c>
      <c r="DD4" s="50">
        <f>IF(MAX(EA4,FC4,GE4,HG4,II4,JK4,KM4,LO4,MQ4,NS4,OU4,PW4)-IF(N4="",0,N4)&gt;0.001,MAX(EA4,FC4,GE4,HG4,II4,JK4,KM4,LO4,MQ4,NS4,OU4,PW4)-IF(N4="",0,N4),"")</f>
        <v>0.10000000000000853</v>
      </c>
      <c r="DE4" s="50" t="str">
        <f>IF(MAX(EF4,FH4,GJ4,HL4,IN4,JP4,KR4,LT4,MV4,NX4,OZ4,QB4)-IF(P4="",0,P4)&gt;0.001,MAX(EF4,FH4,GJ4,HL4,IN4,JP4,KR4,LT4,MV4,NX4,OZ4,QB4)-IF(P4="",0,P4),"")</f>
        <v/>
      </c>
      <c r="DF4" s="17">
        <v>18.8</v>
      </c>
      <c r="DG4" s="17">
        <v>8.4</v>
      </c>
      <c r="DH4" s="17">
        <v>0</v>
      </c>
      <c r="DI4" s="17">
        <v>0</v>
      </c>
      <c r="DJ4" s="17">
        <v>18.399999999999999</v>
      </c>
      <c r="DK4" s="17">
        <v>8.1</v>
      </c>
      <c r="DL4" s="17">
        <v>0</v>
      </c>
      <c r="DM4" s="17">
        <v>0</v>
      </c>
      <c r="DN4" s="17">
        <v>17.8</v>
      </c>
      <c r="DO4" s="17">
        <v>9.3000000000000007</v>
      </c>
      <c r="DP4" s="17">
        <v>0.8</v>
      </c>
      <c r="DQ4" s="17">
        <v>0</v>
      </c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16.5</v>
      </c>
      <c r="EA4" s="40">
        <f>IF(SUM(DF4:DG4,DI4:DK4,DM4)-DH4-DL4&gt;0,SUM(DF4:DG4,DI4:DK4,DM4)-DH4-DL4,"")</f>
        <v>53.7</v>
      </c>
      <c r="EB4" s="40">
        <f>IF(SUM(DN4:DO4,DQ4)-DP4&gt;0,SUM(DN4:DO4,DQ4)-DP4,"")</f>
        <v>26.3</v>
      </c>
      <c r="EC4" s="40">
        <f>IF(SUM(DG4,DK4,DO4)&gt;0,SUM(DG4,DK4,DO4),"")</f>
        <v>25.8</v>
      </c>
      <c r="ED4" s="40">
        <f>IF(SUM(EA4,EB4)&gt;0,SUM(EA4,EB4),"")</f>
        <v>80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80</v>
      </c>
      <c r="EH4" s="18">
        <v>16.600000000000001</v>
      </c>
      <c r="EI4" s="18">
        <v>9.1999999999999993</v>
      </c>
      <c r="EJ4" s="18">
        <v>0.8</v>
      </c>
      <c r="EK4" s="18">
        <v>0</v>
      </c>
      <c r="EL4" s="18">
        <v>18</v>
      </c>
      <c r="EM4" s="18">
        <v>8.9</v>
      </c>
      <c r="EN4" s="18">
        <v>0.8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18.100000000000001</v>
      </c>
      <c r="FC4" s="11">
        <f>IF(SUM(EH4:EI4,EK4:EM4,EO4)-EJ4-EN4&gt;0,SUM(EH4:EI4,EK4:EM4,EO4)-EJ4-EN4,"")</f>
        <v>51.1</v>
      </c>
      <c r="FD4" s="11" t="str">
        <f>IF(SUM(EP4:EQ4,ES4)-ER4&gt;0,SUM(EP4:EQ4,ES4)-ER4,"")</f>
        <v/>
      </c>
      <c r="FE4" s="11">
        <f>IF(SUM(EI4,EM4,EQ4)&gt;0,SUM(EI4,EM4,EQ4),"")</f>
        <v>18.100000000000001</v>
      </c>
      <c r="FF4" s="11">
        <f>IF(SUM(FC4,FD4)&gt;0,SUM(FC4,FD4),"")</f>
        <v>51.1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51.1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19.05</v>
      </c>
      <c r="QE4" s="22">
        <f>IF($CU4="P",CB4,(CB4+AY4)/2)</f>
        <v>8.4</v>
      </c>
      <c r="QF4" s="22">
        <f>IF($CU4="P",CC4,(CC4+AZ4)/2)</f>
        <v>0.3</v>
      </c>
      <c r="QG4" s="22">
        <f>IF($CU4="P",CD4,(CD4+BA4)/2)</f>
        <v>0</v>
      </c>
      <c r="QH4" s="22">
        <f>IF($CU4="P",CE4,(CE4+BB4)/2)</f>
        <v>18.649999999999999</v>
      </c>
      <c r="QI4" s="22">
        <f>IF($CU4="P",CF4,(CF4+BC4)/2)</f>
        <v>7.6999999999999993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18.899999999999999</v>
      </c>
      <c r="QQ4" s="22">
        <f>IF($CU4="P",CN4,(CN4+BK4)/2)</f>
        <v>8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16.850000000000001</v>
      </c>
      <c r="QU4" s="22">
        <f>IF($CU4="P",CR4,(CR4+BO4)/2)</f>
        <v>7</v>
      </c>
      <c r="QV4" s="22">
        <f>IF($CU4="P",CS4,(CS4+BP4)/2)</f>
        <v>0.1</v>
      </c>
      <c r="QW4" s="22">
        <f>IF($CU4="P",CT4,(CT4+BQ4)/2)</f>
        <v>0.3</v>
      </c>
      <c r="QX4" s="27" t="s">
        <v>46</v>
      </c>
      <c r="QY4" s="40">
        <f>IF(SUM(QE4,QI4)&gt;0,SUM(QE4,QI4),"")</f>
        <v>16.100000000000001</v>
      </c>
      <c r="QZ4" s="40">
        <f>IF(SUM(QD4:QE4,QG4:QI4,QK4)-QF4-QJ4&gt;0,SUM(QD4:QE4,QG4:QI4,QK4)-QF4-QJ4,"")</f>
        <v>53.5</v>
      </c>
      <c r="RA4" s="40" t="str">
        <f>IF(SUM(QL4:QM4,QO4)-QN4&gt;0,SUM(QL4:QM4,QO4)-QN4,"")</f>
        <v/>
      </c>
      <c r="RB4" s="40">
        <f>IF(SUM(QE4,QI4,QM4)&gt;0,SUM(QE4,QI4,QM4),"")</f>
        <v>16.100000000000001</v>
      </c>
      <c r="RC4" s="40">
        <f>IF(SUM(QZ4,RA4)&gt;0,SUM(QZ4,RA4),"")</f>
        <v>53.5</v>
      </c>
      <c r="RD4" s="40">
        <f>IF(SUM(QQ4,QU4)&gt;0,SUM(QQ4,QU4),"")</f>
        <v>15</v>
      </c>
      <c r="RE4" s="40">
        <f>IF(SUM(QP4:QQ4,QS4:QU4,QW4)-SUM(QR4,QV4)&gt;0,SUM(QP4:QQ4,QS4:QU4,QW4)-SUM(QR4,QV4),"")</f>
        <v>50.949999999999996</v>
      </c>
      <c r="RF4" s="40">
        <f>IF(SUM(QZ4,RA4,RE4)&gt;0,SUM(QZ4,RA4,RE4),"")</f>
        <v>104.44999999999999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131</v>
      </c>
      <c r="D5" s="4" t="s">
        <v>4</v>
      </c>
      <c r="E5" s="4">
        <v>2007</v>
      </c>
      <c r="F5" s="9">
        <f>SUM(L5:R5)+SUM(L5:O5)*0.0000001+SUM(L5)*0.0000000000001</f>
        <v>160.90001063000528</v>
      </c>
      <c r="G5" s="64" t="s">
        <v>46</v>
      </c>
      <c r="H5" s="3" t="str">
        <f>IF(OR(AND(AP5&gt;=AW$38,AQ5&gt;=AW$42,AP5&lt;&gt;"",AO5=""),AND(AU5&gt;=AW$38,AV5&gt;=AW$42,AU5&lt;&gt;"",AO5=""),AND(BS5&gt;=BZ$38,BT5&gt;=BZ$42,BS5&lt;&gt;"",BR5=""),AND(BX5&gt;=BZ$38,BY5&gt;=BZ$42,BX5&lt;&gt;"",BR5=""),AND(CV5&gt;=DC$38,CW5&gt;=DC$42,CV5&lt;&gt;"",CU5=""),AND(DA5&gt;=DC$38,DB5&gt;=DC$42,DA5&lt;&gt;""),AND(DZ5&gt;=EG$38,EA5&gt;=EG$42,DZ5&lt;&gt;""),AND(EE5&gt;=EG$38,EF5&gt;=EG$42,EE5&lt;&gt;""),AND(FB5&gt;=FI$38,FC5&gt;=FI$42,FB5&lt;&gt;""),AND(FG5&gt;=FI$38,FH5&gt;=FI$42,FG5&lt;&gt;""),AND(GD5&gt;=GK$38,GE5&gt;=GK$42,GD5&lt;&gt;""),AND(GI5&gt;=GK$38,GJ5&gt;=GK$42,GI5&lt;&gt;""),AND(HF5&gt;=HM$38,HG5&gt;=HM$42,HF5&lt;&gt;""),AND(HK5&gt;=HM$38,HL5&gt;=HM$42,HK5&lt;&gt;""),AND(IH5&gt;=IO$38,II5&gt;=IO$42,IH5&lt;&gt;""),AND(IM5&gt;=IO$38,IN5&gt;=IO$42,IM5&lt;&gt;""),AND(JJ5&gt;=JQ$38,JK5&gt;=JQ$42,JJ5&lt;&gt;""),AND(JO5&gt;=JQ$38,JP5&gt;=JQ$42,JO5&lt;&gt;""),AND(KL5&gt;=KS$38,KM5&gt;=KS$42,KL5&lt;&gt;""),AND(KQ5&gt;=KS$38,KR5&gt;=KS$42,KQ5&lt;&gt;""),AND(LN5&gt;=LU$38,LO5&gt;=LU$42,LN5&lt;&gt;""),AND(LS5&gt;=LU$38,LT5&gt;=LU$42,LS5&lt;&gt;""),AND(MP5&gt;=MW$38,MQ5&gt;=MW$42,MP5&lt;&gt;""),AND(MU5&gt;=MW$38,MV5&gt;=MW$42,MU5&lt;&gt;""),AND(NR5&gt;=NY$38,NS5&gt;=NY$42,NR5&lt;&gt;""),AND(NW5&gt;=NY$38,NX5&gt;=NY$42,NW5&lt;&gt;""),AND(OT5&gt;=PA$38,OU5&gt;=PA$42,OT5&lt;&gt;""),AND(OY5&gt;=PA$38,OZ5&gt;=PA$42,OY5&lt;&gt;""),AND(PV5&gt;=QC$38,PW5&gt;=QC$42,PV5&lt;&gt;""),AND(QA5&gt;=QC$38,QB5&gt;=QC$42,QA5&lt;&gt;"")),"P","")</f>
        <v>P</v>
      </c>
      <c r="I5" s="3" t="str">
        <f>IF(OR(AND(AQ5&gt;=AW$42,AQ5&lt;&gt;"",AO5=""),AND(AV5&gt;=AW$42,AV5&lt;&gt;"",AO5=""),AND(BT5&gt;=BZ$42,BT5&lt;&gt;"",BR5=""),AND(BY5&gt;=BZ$42,BY5&lt;&gt;"",BR5=""),AND(CW5&gt;=DC$42,CW5&lt;&gt;"",CU5=""),AND(DB5&gt;=DC$42,DB5&lt;&gt;"",CU5=""),AND(EA5&gt;=EG$42,EA5&lt;&gt;""),AND(EF5&gt;=EG$42,EF5&lt;&gt;""),AND(FC5&gt;=FI$42,FC5&lt;&gt;""),AND(FH5&gt;=FI$42,FH5&lt;&gt;""),AND(GE5&gt;=GK$42,GE5&lt;&gt;""),AND(GJ5&gt;=GK$42,GJ5&lt;&gt;""),AND(HG5&gt;=HM$42,HG5&lt;&gt;""),AND(HL5&gt;=HM$42,HL5&lt;&gt;""),AND(II5&gt;=IO$42,II5&lt;&gt;""),AND(IN5&gt;=IO$42,IN5&lt;&gt;""),AND(JK5&gt;=JQ$42,JK5&lt;&gt;""),AND(JP5&gt;=JQ$42,JP5&lt;&gt;""),AND(KM5&gt;=KS$42,KM5&lt;&gt;""),AND(KR5&gt;=KS$42,KR5&lt;&gt;""),AND(LO5&gt;=LU$42,LO5&lt;&gt;""),AND(LT5&gt;=LU$42,LT5&lt;&gt;""),AND(MQ5&gt;=MW$42,MQ5&lt;&gt;""),AND(MV5&gt;=MW$42,MV5&lt;&gt;""),AND(NS5&gt;=NY$42,NS5&lt;&gt;""),AND(NX5&gt;=NY$42,NX5&lt;&gt;""),AND(OU5&gt;=PA$42,OU5&lt;&gt;""),AND(OZ5&gt;=PA$42,OZ5&lt;&gt;""),AND(PW5&gt;=QC$42,PW5&lt;&gt;""),AND(QB5&gt;=QC$42,QB5&lt;&gt;"")),"P","")</f>
        <v>P</v>
      </c>
      <c r="J5" s="36" t="str">
        <f>IF(AND(I5="P",H5=""),"No DD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Merit",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Excellence",IF(K5="P","Worlds Team",IF(H5="P","National Team","")))))</f>
        <v>National Team</v>
      </c>
      <c r="K5" s="3" t="str">
        <f>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P","")</f>
        <v/>
      </c>
      <c r="L5" s="8">
        <f>IF(COUNT(AQ5,BT5,CW5)&gt;0,LARGE((AQ5,BT5,CW5),1),0)</f>
        <v>53.2</v>
      </c>
      <c r="M5" s="8" t="str">
        <f>IF(L5=0,"",IF(L5=CW5,$CA$1,IF(L5=BT5,$AX$1,IF(L5=AQ5,$U$1,""))))</f>
        <v>2025 3rd Domestic Trial</v>
      </c>
      <c r="N5" s="8">
        <f>IF(COUNT(AQ5,BT5,CW5)&gt;1,LARGE((AQ5,BT5,CW5),2),0)</f>
        <v>53.099999999999994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54.599999999999994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/>
      <c r="AD5" s="19"/>
      <c r="AE5" s="19"/>
      <c r="AF5" s="19"/>
      <c r="AG5" s="19">
        <v>18.600000000000001</v>
      </c>
      <c r="AH5" s="19">
        <v>8.4</v>
      </c>
      <c r="AI5" s="19">
        <v>0.6</v>
      </c>
      <c r="AJ5" s="19">
        <v>0</v>
      </c>
      <c r="AK5" s="19">
        <v>18.2</v>
      </c>
      <c r="AL5" s="19">
        <v>7.7</v>
      </c>
      <c r="AM5" s="19">
        <v>0.2</v>
      </c>
      <c r="AN5" s="19">
        <v>0</v>
      </c>
      <c r="AO5" s="27"/>
      <c r="AP5" s="40">
        <f>IF(SUM(V5,Z5)&gt;0,SUM(V5,Z5),"")</f>
        <v>16.100000000000001</v>
      </c>
      <c r="AQ5" s="40">
        <f>IF(SUM(U5:V5,X5:Z5,AB5)-W5-AA5&gt;0,SUM(U5:V5,X5:Z5,AB5)-W5-AA5,"")</f>
        <v>52.7</v>
      </c>
      <c r="AR5" s="40" t="str">
        <f>IF(SUM(AC5:AD5,AF5)-AE5&gt;0,SUM(AC5:AD5,AF5)-AE5,"")</f>
        <v/>
      </c>
      <c r="AS5" s="40">
        <f>IF(SUM(V5,Z5,AD5)&gt;0,SUM(V5,Z5,AD5),"")</f>
        <v>16.100000000000001</v>
      </c>
      <c r="AT5" s="40">
        <f>IF(SUM(AQ5,AR5)&gt;0,SUM(AQ5,AR5),"")</f>
        <v>52.7</v>
      </c>
      <c r="AU5" s="40">
        <f>IF(SUM(AH5,AL5)&gt;0,SUM(AH5,AL5),"")</f>
        <v>16.100000000000001</v>
      </c>
      <c r="AV5" s="40">
        <f>IF(SUM(AG5:AH5,AJ5:AL5,AN5)-SUM(AI5,AM5)&gt;0,SUM(AG5:AH5,AJ5:AL5,AN5)-SUM(AI5,AM5),"")</f>
        <v>52.100000000000009</v>
      </c>
      <c r="AW5" s="40">
        <f>IF(SUM(AQ5,AR5,AV5)&gt;0,SUM(AQ5,AR5,AV5),"")</f>
        <v>104.80000000000001</v>
      </c>
      <c r="AX5" s="18">
        <v>19</v>
      </c>
      <c r="AY5" s="18">
        <v>8.4</v>
      </c>
      <c r="AZ5" s="18">
        <v>0.2</v>
      </c>
      <c r="BA5" s="18">
        <v>0</v>
      </c>
      <c r="BB5" s="18">
        <v>18.2</v>
      </c>
      <c r="BC5" s="18">
        <v>7.7</v>
      </c>
      <c r="BD5" s="18">
        <v>0</v>
      </c>
      <c r="BE5" s="18">
        <v>0</v>
      </c>
      <c r="BF5" s="18"/>
      <c r="BG5" s="18"/>
      <c r="BH5" s="18"/>
      <c r="BI5" s="18"/>
      <c r="BJ5" s="18">
        <v>18.7</v>
      </c>
      <c r="BK5" s="18">
        <v>8.4</v>
      </c>
      <c r="BL5" s="18">
        <v>0.8</v>
      </c>
      <c r="BM5" s="18">
        <v>0</v>
      </c>
      <c r="BN5" s="18">
        <v>18.5</v>
      </c>
      <c r="BO5" s="18">
        <v>7.7</v>
      </c>
      <c r="BP5" s="18">
        <v>0.2</v>
      </c>
      <c r="BQ5" s="18">
        <v>0</v>
      </c>
      <c r="BR5" s="28"/>
      <c r="BS5" s="11">
        <f>IF(SUM(AY5,BC5)&gt;0,SUM(AY5,BC5),"")</f>
        <v>16.100000000000001</v>
      </c>
      <c r="BT5" s="11">
        <f>IF(SUM(AX5:AY5,BA5:BC5,BE5)-AZ5-BD5&gt;0,SUM(AX5:AY5,BA5:BC5,BE5)-AZ5-BD5,"")</f>
        <v>53.099999999999994</v>
      </c>
      <c r="BU5" s="11" t="str">
        <f>IF(SUM(BF5:BG5,BI5)-BH5&gt;0,SUM(BF5:BG5,BI5)-BH5,"")</f>
        <v/>
      </c>
      <c r="BV5" s="11">
        <f>IF(SUM(AY5,BC5,BG5)&gt;0,SUM(AY5,BC5,BG5),"")</f>
        <v>16.100000000000001</v>
      </c>
      <c r="BW5" s="11">
        <f>IF(SUM(BT5,BU5)&gt;0,SUM(BT5,BU5),"")</f>
        <v>53.099999999999994</v>
      </c>
      <c r="BX5" s="11">
        <f>IF(SUM(BK5,BO5)&gt;0,SUM(BK5,BO5),"")</f>
        <v>16.100000000000001</v>
      </c>
      <c r="BY5" s="11">
        <f>IF(SUM(BJ5:BK5,BM5:BO5,BQ5)-SUM(BL5,BP5)&gt;0,SUM(BJ5:BK5,BM5:BO5,BQ5)-SUM(BL5,BP5),"")</f>
        <v>52.300000000000004</v>
      </c>
      <c r="BZ5" s="11">
        <f>IF(SUM(BT5,BU5,BY5)&gt;0,SUM(BT5,BU5,BY5),"")</f>
        <v>105.4</v>
      </c>
      <c r="CA5" s="19">
        <v>19.100000000000001</v>
      </c>
      <c r="CB5" s="19">
        <v>8</v>
      </c>
      <c r="CC5" s="19">
        <v>0</v>
      </c>
      <c r="CD5" s="19">
        <v>0.3</v>
      </c>
      <c r="CE5" s="19">
        <v>18.8</v>
      </c>
      <c r="CF5" s="19">
        <v>7.6</v>
      </c>
      <c r="CG5" s="19">
        <v>0.6</v>
      </c>
      <c r="CH5" s="19">
        <v>0</v>
      </c>
      <c r="CI5" s="19"/>
      <c r="CJ5" s="19"/>
      <c r="CK5" s="19"/>
      <c r="CL5" s="19"/>
      <c r="CM5" s="19">
        <v>18.899999999999999</v>
      </c>
      <c r="CN5" s="19">
        <v>8</v>
      </c>
      <c r="CO5" s="19">
        <v>0.2</v>
      </c>
      <c r="CP5" s="19">
        <v>0.3</v>
      </c>
      <c r="CQ5" s="19">
        <v>19.2</v>
      </c>
      <c r="CR5" s="19">
        <v>8.4</v>
      </c>
      <c r="CS5" s="19">
        <v>0</v>
      </c>
      <c r="CT5" s="19">
        <v>0</v>
      </c>
      <c r="CU5" s="27"/>
      <c r="CV5" s="40">
        <f>IF(SUM(CB5,CF5)&gt;0,SUM(CB5,CF5),"")</f>
        <v>15.6</v>
      </c>
      <c r="CW5" s="40">
        <f>IF(SUM(CA5:CB5,CD5:CF5,CH5)-CC5-CG5&gt;0,SUM(CA5:CB5,CD5:CF5,CH5)-CC5-CG5,"")</f>
        <v>53.2</v>
      </c>
      <c r="CX5" s="40" t="str">
        <f>IF(SUM(CI5:CJ5,CL5)-CK5&gt;0,SUM(CI5:CJ5,CL5)-CK5,"")</f>
        <v/>
      </c>
      <c r="CY5" s="40">
        <f>IF(SUM(CB5,CF5,CJ5)&gt;0,SUM(CB5,CF5,CJ5),"")</f>
        <v>15.6</v>
      </c>
      <c r="CZ5" s="40">
        <f>IF(SUM(CW5,CX5)&gt;0,SUM(CW5,CX5),"")</f>
        <v>53.2</v>
      </c>
      <c r="DA5" s="40">
        <f>IF(SUM(CN5,CR5)&gt;0,SUM(CN5,CR5),"")</f>
        <v>16.399999999999999</v>
      </c>
      <c r="DB5" s="40">
        <f>IF(SUM(CM5:CN5,CP5:CR5,CT5)-SUM(CO5,CS5)&gt;0,SUM(CM5:CN5,CP5:CR5,CT5)-SUM(CO5,CS5),"")</f>
        <v>54.599999999999994</v>
      </c>
      <c r="DC5" s="40">
        <f>IF(SUM(CW5,CX5,DB5)&gt;0,SUM(CW5,CX5,DB5),"")</f>
        <v>107.8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>
        <v>18.399999999999999</v>
      </c>
      <c r="EI5" s="18">
        <v>5.2</v>
      </c>
      <c r="EJ5" s="18">
        <v>0.6</v>
      </c>
      <c r="EK5" s="18">
        <v>0</v>
      </c>
      <c r="EL5" s="18">
        <v>19</v>
      </c>
      <c r="EM5" s="18">
        <v>8.4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>IF(SUM(EI5,EM5)&gt;0,SUM(EI5,EM5),"")</f>
        <v>13.600000000000001</v>
      </c>
      <c r="FC5" s="11">
        <f>IF(SUM(EH5:EI5,EK5:EM5,EO5)-EJ5-EN5&gt;0,SUM(EH5:EI5,EK5:EM5,EO5)-EJ5-EN5,"")</f>
        <v>50.399999999999991</v>
      </c>
      <c r="FD5" s="11" t="str">
        <f>IF(SUM(EP5:EQ5,ES5)-ER5&gt;0,SUM(EP5:EQ5,ES5)-ER5,"")</f>
        <v/>
      </c>
      <c r="FE5" s="11">
        <f>IF(SUM(EI5,EM5,EQ5)&gt;0,SUM(EI5,EM5,EQ5),"")</f>
        <v>13.600000000000001</v>
      </c>
      <c r="FF5" s="11">
        <f>IF(SUM(FC5,FD5)&gt;0,SUM(FC5,FD5),"")</f>
        <v>50.399999999999991</v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>
        <f>IF(SUM(FC5,FD5,FH5)&gt;0,SUM(FC5,FD5,FH5),"")</f>
        <v>50.399999999999991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19.05</v>
      </c>
      <c r="QE5" s="22">
        <f>IF($CU5="P",CB5,(CB5+AY5)/2)</f>
        <v>8.1999999999999993</v>
      </c>
      <c r="QF5" s="22">
        <f>IF($CU5="P",CC5,(CC5+AZ5)/2)</f>
        <v>0.1</v>
      </c>
      <c r="QG5" s="22">
        <f>IF($CU5="P",CD5,(CD5+BA5)/2)</f>
        <v>0.15</v>
      </c>
      <c r="QH5" s="22">
        <f>IF($CU5="P",CE5,(CE5+BB5)/2)</f>
        <v>18.5</v>
      </c>
      <c r="QI5" s="22">
        <f>IF($CU5="P",CF5,(CF5+BC5)/2)</f>
        <v>7.65</v>
      </c>
      <c r="QJ5" s="22">
        <f>IF($CU5="P",CG5,(CG5+BD5)/2)</f>
        <v>0.3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18.799999999999997</v>
      </c>
      <c r="QQ5" s="22">
        <f>IF($CU5="P",CN5,(CN5+BK5)/2)</f>
        <v>8.1999999999999993</v>
      </c>
      <c r="QR5" s="22">
        <f>IF($CU5="P",CO5,(CO5+BL5)/2)</f>
        <v>0.5</v>
      </c>
      <c r="QS5" s="22">
        <f>IF($CU5="P",CP5,(CP5+BM5)/2)</f>
        <v>0.15</v>
      </c>
      <c r="QT5" s="22">
        <f>IF($CU5="P",CQ5,(CQ5+BN5)/2)</f>
        <v>18.850000000000001</v>
      </c>
      <c r="QU5" s="22">
        <f>IF($CU5="P",CR5,(CR5+BO5)/2)</f>
        <v>8.0500000000000007</v>
      </c>
      <c r="QV5" s="22">
        <f>IF($CU5="P",CS5,(CS5+BP5)/2)</f>
        <v>0.1</v>
      </c>
      <c r="QW5" s="22">
        <f>IF($CU5="P",CT5,(CT5+BQ5)/2)</f>
        <v>0</v>
      </c>
      <c r="QX5" s="27" t="s">
        <v>46</v>
      </c>
      <c r="QY5" s="40">
        <f>IF(SUM(QE5,QI5)&gt;0,SUM(QE5,QI5),"")</f>
        <v>15.85</v>
      </c>
      <c r="QZ5" s="40">
        <f>IF(SUM(QD5:QE5,QG5:QI5,QK5)-QF5-QJ5&gt;0,SUM(QD5:QE5,QG5:QI5,QK5)-QF5-QJ5,"")</f>
        <v>53.15</v>
      </c>
      <c r="RA5" s="40" t="str">
        <f>IF(SUM(QL5:QM5,QO5)-QN5&gt;0,SUM(QL5:QM5,QO5)-QN5,"")</f>
        <v/>
      </c>
      <c r="RB5" s="40">
        <f>IF(SUM(QE5,QI5,QM5)&gt;0,SUM(QE5,QI5,QM5),"")</f>
        <v>15.85</v>
      </c>
      <c r="RC5" s="40">
        <f>IF(SUM(QZ5,RA5)&gt;0,SUM(QZ5,RA5),"")</f>
        <v>53.15</v>
      </c>
      <c r="RD5" s="40">
        <f>IF(SUM(QQ5,QU5)&gt;0,SUM(QQ5,QU5),"")</f>
        <v>16.25</v>
      </c>
      <c r="RE5" s="40">
        <f>IF(SUM(QP5:QQ5,QS5:QU5,QW5)-SUM(QR5,QV5)&gt;0,SUM(QP5:QQ5,QS5:QU5,QW5)-SUM(QR5,QV5),"")</f>
        <v>53.449999999999996</v>
      </c>
      <c r="RF5" s="40">
        <f>IF(SUM(QZ5,RA5,RE5)&gt;0,SUM(QZ5,RA5,RE5),"")</f>
        <v>106.6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95</v>
      </c>
      <c r="D6" s="4" t="s">
        <v>5</v>
      </c>
      <c r="E6" s="4">
        <v>2005</v>
      </c>
      <c r="F6" s="9">
        <f>SUM(L6:R6)+SUM(L6:O6)*0.0000001+SUM(L6)*0.0000000000001</f>
        <v>160.50001030000527</v>
      </c>
      <c r="G6" s="64" t="s">
        <v>46</v>
      </c>
      <c r="H6" s="3" t="str">
        <f>IF(OR(AND(AP6&gt;=AW$38,AQ6&gt;=AW$42,AP6&lt;&gt;"",AO6=""),AND(AU6&gt;=AW$38,AV6&gt;=AW$42,AU6&lt;&gt;"",AO6=""),AND(BS6&gt;=BZ$38,BT6&gt;=BZ$42,BS6&lt;&gt;"",BR6=""),AND(BX6&gt;=BZ$38,BY6&gt;=BZ$42,BX6&lt;&gt;"",BR6=""),AND(CV6&gt;=DC$38,CW6&gt;=DC$42,CV6&lt;&gt;"",CU6=""),AND(DA6&gt;=DC$38,DB6&gt;=DC$42,DA6&lt;&gt;""),AND(DZ6&gt;=EG$38,EA6&gt;=EG$42,DZ6&lt;&gt;""),AND(EE6&gt;=EG$38,EF6&gt;=EG$42,EE6&lt;&gt;""),AND(FB6&gt;=FI$38,FC6&gt;=FI$42,FB6&lt;&gt;""),AND(FG6&gt;=FI$38,FH6&gt;=FI$42,FG6&lt;&gt;""),AND(GD6&gt;=GK$38,GE6&gt;=GK$42,GD6&lt;&gt;""),AND(GI6&gt;=GK$38,GJ6&gt;=GK$42,GI6&lt;&gt;""),AND(HF6&gt;=HM$38,HG6&gt;=HM$42,HF6&lt;&gt;""),AND(HK6&gt;=HM$38,HL6&gt;=HM$42,HK6&lt;&gt;""),AND(IH6&gt;=IO$38,II6&gt;=IO$42,IH6&lt;&gt;""),AND(IM6&gt;=IO$38,IN6&gt;=IO$42,IM6&lt;&gt;""),AND(JJ6&gt;=JQ$38,JK6&gt;=JQ$42,JJ6&lt;&gt;""),AND(JO6&gt;=JQ$38,JP6&gt;=JQ$42,JO6&lt;&gt;""),AND(KL6&gt;=KS$38,KM6&gt;=KS$42,KL6&lt;&gt;""),AND(KQ6&gt;=KS$38,KR6&gt;=KS$42,KQ6&lt;&gt;""),AND(LN6&gt;=LU$38,LO6&gt;=LU$42,LN6&lt;&gt;""),AND(LS6&gt;=LU$38,LT6&gt;=LU$42,LS6&lt;&gt;""),AND(MP6&gt;=MW$38,MQ6&gt;=MW$42,MP6&lt;&gt;""),AND(MU6&gt;=MW$38,MV6&gt;=MW$42,MU6&lt;&gt;""),AND(NR6&gt;=NY$38,NS6&gt;=NY$42,NR6&lt;&gt;""),AND(NW6&gt;=NY$38,NX6&gt;=NY$42,NW6&lt;&gt;""),AND(OT6&gt;=PA$38,OU6&gt;=PA$42,OT6&lt;&gt;""),AND(OY6&gt;=PA$38,OZ6&gt;=PA$42,OY6&lt;&gt;""),AND(PV6&gt;=QC$38,PW6&gt;=QC$42,PV6&lt;&gt;""),AND(QA6&gt;=QC$38,QB6&gt;=QC$42,QA6&lt;&gt;"")),"P","")</f>
        <v>P</v>
      </c>
      <c r="I6" s="3" t="str">
        <f>IF(OR(AND(AQ6&gt;=AW$42,AQ6&lt;&gt;"",AO6=""),AND(AV6&gt;=AW$42,AV6&lt;&gt;"",AO6=""),AND(BT6&gt;=BZ$42,BT6&lt;&gt;"",BR6=""),AND(BY6&gt;=BZ$42,BY6&lt;&gt;"",BR6=""),AND(CW6&gt;=DC$42,CW6&lt;&gt;"",CU6=""),AND(DB6&gt;=DC$42,DB6&lt;&gt;"",CU6=""),AND(EA6&gt;=EG$42,EA6&lt;&gt;""),AND(EF6&gt;=EG$42,EF6&lt;&gt;""),AND(FC6&gt;=FI$42,FC6&lt;&gt;""),AND(FH6&gt;=FI$42,FH6&lt;&gt;""),AND(GE6&gt;=GK$42,GE6&lt;&gt;""),AND(GJ6&gt;=GK$42,GJ6&lt;&gt;""),AND(HG6&gt;=HM$42,HG6&lt;&gt;""),AND(HL6&gt;=HM$42,HL6&lt;&gt;""),AND(II6&gt;=IO$42,II6&lt;&gt;""),AND(IN6&gt;=IO$42,IN6&lt;&gt;""),AND(JK6&gt;=JQ$42,JK6&lt;&gt;""),AND(JP6&gt;=JQ$42,JP6&lt;&gt;""),AND(KM6&gt;=KS$42,KM6&lt;&gt;""),AND(KR6&gt;=KS$42,KR6&lt;&gt;""),AND(LO6&gt;=LU$42,LO6&lt;&gt;""),AND(LT6&gt;=LU$42,LT6&lt;&gt;""),AND(MQ6&gt;=MW$42,MQ6&lt;&gt;""),AND(MV6&gt;=MW$42,MV6&lt;&gt;""),AND(NS6&gt;=NY$42,NS6&lt;&gt;""),AND(NX6&gt;=NY$42,NX6&lt;&gt;""),AND(OU6&gt;=PA$42,OU6&lt;&gt;""),AND(OZ6&gt;=PA$42,OZ6&lt;&gt;""),AND(PW6&gt;=QC$42,PW6&lt;&gt;""),AND(QB6&gt;=QC$42,QB6&lt;&gt;"")),"P","")</f>
        <v>P</v>
      </c>
      <c r="J6" s="36" t="str">
        <f>IF(AND(I6="P",H6=""),"No DD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Merit",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Excellence",IF(K6="P","Worlds Team",IF(H6="P","National Team","")))))</f>
        <v>National Team</v>
      </c>
      <c r="K6" s="3" t="str">
        <f>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P","")</f>
        <v/>
      </c>
      <c r="L6" s="8">
        <f>IF(COUNT(AQ6,BT6,CW6)&gt;0,LARGE((AQ6,BT6,CW6),1),0)</f>
        <v>52.600000000000009</v>
      </c>
      <c r="M6" s="8" t="str">
        <f>IF(L6=0,"",IF(L6=CW6,$CA$1,IF(L6=BT6,$AX$1,IF(L6=AQ6,$U$1,""))))</f>
        <v>2025 Elite Canada</v>
      </c>
      <c r="N6" s="8">
        <f>IF(COUNT(AQ6,BT6,CW6)&gt;1,LARGE((AQ6,BT6,CW6),2),0)</f>
        <v>50.400000000000006</v>
      </c>
      <c r="O6" s="8" t="str">
        <f>IF(N6=0,"",IF(AND(N6=L6,N6=AQ6,N6=BT6),$U$1,IF(AND(N6=L6,N6=AQ6,N6=CW6),$U$1,IF(AND(N6=L6,N6=BT6,N6=CW6),$AX$1,IF(N6=CW6,$CA$1,IF(N6=BT6,$AX$1,IF(N6=AQ6,$U$1,"")))))))</f>
        <v>2025 Nationals</v>
      </c>
      <c r="P6" s="8">
        <f>IF(MAX(AV6,BY6,DB6)&gt;0,MAX(AV6,BY6,DB6),0)</f>
        <v>54</v>
      </c>
      <c r="Q6" s="8" t="str">
        <f>IF(P6=0,"",IF(P6=DB6,$CA$1,IF(P6=BY6,$AX$1,IF(P6=AV6,$U$1,""))))</f>
        <v>2025 Elite Canada</v>
      </c>
      <c r="R6" s="8">
        <f>IF(MAX(DD6:DE6)&gt;0,MAX(DD6:DE6),"")</f>
        <v>3.4999999999999858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18.2</v>
      </c>
      <c r="V6" s="19">
        <v>8.4</v>
      </c>
      <c r="W6" s="19">
        <v>0.8</v>
      </c>
      <c r="X6" s="19">
        <v>0.3</v>
      </c>
      <c r="Y6" s="19">
        <v>18.5</v>
      </c>
      <c r="Z6" s="19">
        <v>8</v>
      </c>
      <c r="AA6" s="19">
        <v>0</v>
      </c>
      <c r="AB6" s="19">
        <v>0</v>
      </c>
      <c r="AC6" s="19"/>
      <c r="AD6" s="19"/>
      <c r="AE6" s="19"/>
      <c r="AF6" s="19"/>
      <c r="AG6" s="19">
        <v>18.100000000000001</v>
      </c>
      <c r="AH6" s="19">
        <v>8.5</v>
      </c>
      <c r="AI6" s="19">
        <v>0.2</v>
      </c>
      <c r="AJ6" s="19">
        <v>0.3</v>
      </c>
      <c r="AK6" s="19">
        <v>18.8</v>
      </c>
      <c r="AL6" s="19">
        <v>8.8000000000000007</v>
      </c>
      <c r="AM6" s="19">
        <v>0.6</v>
      </c>
      <c r="AN6" s="19">
        <v>0.3</v>
      </c>
      <c r="AO6" s="27"/>
      <c r="AP6" s="40">
        <f>IF(SUM(V6,Z6)&gt;0,SUM(V6,Z6),"")</f>
        <v>16.399999999999999</v>
      </c>
      <c r="AQ6" s="40">
        <f>IF(SUM(U6:V6,X6:Z6,AB6)-W6-AA6&gt;0,SUM(U6:V6,X6:Z6,AB6)-W6-AA6,"")</f>
        <v>52.600000000000009</v>
      </c>
      <c r="AR6" s="40" t="str">
        <f>IF(SUM(AC6:AD6,AF6)-AE6&gt;0,SUM(AC6:AD6,AF6)-AE6,"")</f>
        <v/>
      </c>
      <c r="AS6" s="40">
        <f>IF(SUM(V6,Z6,AD6)&gt;0,SUM(V6,Z6,AD6),"")</f>
        <v>16.399999999999999</v>
      </c>
      <c r="AT6" s="40">
        <f>IF(SUM(AQ6,AR6)&gt;0,SUM(AQ6,AR6),"")</f>
        <v>52.600000000000009</v>
      </c>
      <c r="AU6" s="40">
        <f>IF(SUM(AH6,AL6)&gt;0,SUM(AH6,AL6),"")</f>
        <v>17.3</v>
      </c>
      <c r="AV6" s="40">
        <f>IF(SUM(AG6:AH6,AJ6:AL6,AN6)-SUM(AI6,AM6)&gt;0,SUM(AG6:AH6,AJ6:AL6,AN6)-SUM(AI6,AM6),"")</f>
        <v>54</v>
      </c>
      <c r="AW6" s="40">
        <f>IF(SUM(AQ6,AR6,AV6)&gt;0,SUM(AQ6,AR6,AV6),"")</f>
        <v>106.60000000000001</v>
      </c>
      <c r="AX6" s="18">
        <v>18.2</v>
      </c>
      <c r="AY6" s="18">
        <v>8.5</v>
      </c>
      <c r="AZ6" s="18">
        <v>0.8</v>
      </c>
      <c r="BA6" s="18">
        <v>0.3</v>
      </c>
      <c r="BB6" s="18">
        <v>18.2</v>
      </c>
      <c r="BC6" s="18">
        <v>6.4</v>
      </c>
      <c r="BD6" s="18">
        <v>0.4</v>
      </c>
      <c r="BE6" s="18">
        <v>0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18.100000000000001</v>
      </c>
      <c r="BO6" s="18">
        <v>7.6</v>
      </c>
      <c r="BP6" s="18">
        <v>0</v>
      </c>
      <c r="BQ6" s="18">
        <v>0</v>
      </c>
      <c r="BR6" s="28"/>
      <c r="BS6" s="11">
        <f>IF(SUM(AY6,BC6)&gt;0,SUM(AY6,BC6),"")</f>
        <v>14.9</v>
      </c>
      <c r="BT6" s="11">
        <f>IF(SUM(AX6:AY6,BA6:BC6,BE6)-AZ6-BD6&gt;0,SUM(AX6:AY6,BA6:BC6,BE6)-AZ6-BD6,"")</f>
        <v>50.400000000000006</v>
      </c>
      <c r="BU6" s="11" t="str">
        <f>IF(SUM(BF6:BG6,BI6)-BH6&gt;0,SUM(BF6:BG6,BI6)-BH6,"")</f>
        <v/>
      </c>
      <c r="BV6" s="11">
        <f>IF(SUM(AY6,BC6,BG6)&gt;0,SUM(AY6,BC6,BG6),"")</f>
        <v>14.9</v>
      </c>
      <c r="BW6" s="11">
        <f>IF(SUM(BT6,BU6)&gt;0,SUM(BT6,BU6),"")</f>
        <v>50.400000000000006</v>
      </c>
      <c r="BX6" s="11">
        <f>IF(SUM(BK6,BO6)&gt;0,SUM(BK6,BO6),"")</f>
        <v>7.6</v>
      </c>
      <c r="BY6" s="11">
        <f>IF(SUM(BJ6:BK6,BM6:BO6,BQ6)-SUM(BL6,BP6)&gt;0,SUM(BJ6:BK6,BM6:BO6,BQ6)-SUM(BL6,BP6),"")</f>
        <v>25.700000000000003</v>
      </c>
      <c r="BZ6" s="11">
        <f>IF(SUM(BT6,BU6,BY6)&gt;0,SUM(BT6,BU6,BY6),"")</f>
        <v>76.100000000000009</v>
      </c>
      <c r="CA6" s="19">
        <v>18.5</v>
      </c>
      <c r="CB6" s="19">
        <v>6.4</v>
      </c>
      <c r="CC6" s="19">
        <v>1.4</v>
      </c>
      <c r="CD6" s="19">
        <v>0</v>
      </c>
      <c r="CE6" s="19">
        <v>15.4</v>
      </c>
      <c r="CF6" s="19">
        <v>3.2</v>
      </c>
      <c r="CG6" s="19">
        <v>0</v>
      </c>
      <c r="CH6" s="19">
        <v>0</v>
      </c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>
        <f>IF(SUM(CB6,CF6)&gt;0,SUM(CB6,CF6),"")</f>
        <v>9.6000000000000014</v>
      </c>
      <c r="CW6" s="40">
        <f>IF(SUM(CA6:CB6,CD6:CF6,CH6)-CC6-CG6&gt;0,SUM(CA6:CB6,CD6:CF6,CH6)-CC6-CG6,"")</f>
        <v>42.1</v>
      </c>
      <c r="CX6" s="40" t="str">
        <f>IF(SUM(CI6:CJ6,CL6)-CK6&gt;0,SUM(CI6:CJ6,CL6)-CK6,"")</f>
        <v/>
      </c>
      <c r="CY6" s="40">
        <f>IF(SUM(CB6,CF6,CJ6)&gt;0,SUM(CB6,CF6,CJ6),"")</f>
        <v>9.6000000000000014</v>
      </c>
      <c r="CZ6" s="40">
        <f>IF(SUM(CW6,CX6)&gt;0,SUM(CW6,CX6),"")</f>
        <v>42.1</v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>
        <f>IF(SUM(CW6,CX6,DB6)&gt;0,SUM(CW6,CX6,DB6),"")</f>
        <v>42.1</v>
      </c>
      <c r="DD6" s="50">
        <f>IF(MAX(EA6,FC6,GE6,HG6,II6,JK6,KM6,LO6,MQ6,NS6,OU6,PW6)-IF(N6="",0,N6)&gt;0.001,MAX(EA6,FC6,GE6,HG6,II6,JK6,KM6,LO6,MQ6,NS6,OU6,PW6)-IF(N6="",0,N6),"")</f>
        <v>3.4999999999999858</v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>
        <v>18.399999999999999</v>
      </c>
      <c r="EI6" s="18">
        <v>8.8000000000000007</v>
      </c>
      <c r="EJ6" s="18">
        <v>0.6</v>
      </c>
      <c r="EK6" s="18">
        <v>0</v>
      </c>
      <c r="EL6" s="18">
        <v>18.899999999999999</v>
      </c>
      <c r="EM6" s="18">
        <v>8.4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>IF(SUM(EI6,EM6)&gt;0,SUM(EI6,EM6),"")</f>
        <v>17.200000000000003</v>
      </c>
      <c r="FC6" s="11">
        <f>IF(SUM(EH6:EI6,EK6:EM6,EO6)-EJ6-EN6&gt;0,SUM(EH6:EI6,EK6:EM6,EO6)-EJ6-EN6,"")</f>
        <v>53.899999999999991</v>
      </c>
      <c r="FD6" s="11" t="str">
        <f>IF(SUM(EP6:EQ6,ES6)-ER6&gt;0,SUM(EP6:EQ6,ES6)-ER6,"")</f>
        <v/>
      </c>
      <c r="FE6" s="11">
        <f>IF(SUM(EI6,EM6,EQ6)&gt;0,SUM(EI6,EM6,EQ6),"")</f>
        <v>17.200000000000003</v>
      </c>
      <c r="FF6" s="11">
        <f>IF(SUM(FC6,FD6)&gt;0,SUM(FC6,FD6),"")</f>
        <v>53.899999999999991</v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>
        <f>IF(SUM(FC6,FD6,FH6)&gt;0,SUM(FC6,FD6,FH6),"")</f>
        <v>53.899999999999991</v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18.350000000000001</v>
      </c>
      <c r="QE6" s="22">
        <f>IF($CU6="P",CB6,(CB6+AY6)/2)</f>
        <v>7.45</v>
      </c>
      <c r="QF6" s="22">
        <f>IF($CU6="P",CC6,(CC6+AZ6)/2)</f>
        <v>1.1000000000000001</v>
      </c>
      <c r="QG6" s="22">
        <f>IF($CU6="P",CD6,(CD6+BA6)/2)</f>
        <v>0.15</v>
      </c>
      <c r="QH6" s="22">
        <f>IF($CU6="P",CE6,(CE6+BB6)/2)</f>
        <v>16.8</v>
      </c>
      <c r="QI6" s="22">
        <f>IF($CU6="P",CF6,(CF6+BC6)/2)</f>
        <v>4.8000000000000007</v>
      </c>
      <c r="QJ6" s="22">
        <f>IF($CU6="P",CG6,(CG6+BD6)/2)</f>
        <v>0.2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0</v>
      </c>
      <c r="QQ6" s="22">
        <f>IF($CU6="P",CN6,(CN6+BK6)/2)</f>
        <v>0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9.0500000000000007</v>
      </c>
      <c r="QU6" s="22">
        <f>IF($CU6="P",CR6,(CR6+BO6)/2)</f>
        <v>3.8</v>
      </c>
      <c r="QV6" s="22">
        <f>IF($CU6="P",CS6,(CS6+BP6)/2)</f>
        <v>0</v>
      </c>
      <c r="QW6" s="22">
        <f>IF($CU6="P",CT6,(CT6+BQ6)/2)</f>
        <v>0</v>
      </c>
      <c r="QX6" s="27" t="s">
        <v>46</v>
      </c>
      <c r="QY6" s="40">
        <f>IF(SUM(QE6,QI6)&gt;0,SUM(QE6,QI6),"")</f>
        <v>12.25</v>
      </c>
      <c r="QZ6" s="40">
        <f>IF(SUM(QD6:QE6,QG6:QI6,QK6)-QF6-QJ6&gt;0,SUM(QD6:QE6,QG6:QI6,QK6)-QF6-QJ6,"")</f>
        <v>46.249999999999993</v>
      </c>
      <c r="RA6" s="40" t="str">
        <f>IF(SUM(QL6:QM6,QO6)-QN6&gt;0,SUM(QL6:QM6,QO6)-QN6,"")</f>
        <v/>
      </c>
      <c r="RB6" s="40">
        <f>IF(SUM(QE6,QI6,QM6)&gt;0,SUM(QE6,QI6,QM6),"")</f>
        <v>12.25</v>
      </c>
      <c r="RC6" s="40">
        <f>IF(SUM(QZ6,RA6)&gt;0,SUM(QZ6,RA6),"")</f>
        <v>46.249999999999993</v>
      </c>
      <c r="RD6" s="40">
        <f>IF(SUM(QQ6,QU6)&gt;0,SUM(QQ6,QU6),"")</f>
        <v>3.8</v>
      </c>
      <c r="RE6" s="40">
        <f>IF(SUM(QP6:QQ6,QS6:QU6,QW6)-SUM(QR6,QV6)&gt;0,SUM(QP6:QQ6,QS6:QU6,QW6)-SUM(QR6,QV6),"")</f>
        <v>12.850000000000001</v>
      </c>
      <c r="RF6" s="40">
        <f>IF(SUM(QZ6,RA6,RE6)&gt;0,SUM(QZ6,RA6,RE6),"")</f>
        <v>59.099999999999994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t="str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/>
      </c>
      <c r="C7" s="5" t="s">
        <v>89</v>
      </c>
      <c r="D7" s="4" t="s">
        <v>4</v>
      </c>
      <c r="E7" s="4">
        <v>2004</v>
      </c>
      <c r="F7" s="9">
        <f>SUM(L7:R7)+SUM(L7:O7)*0.0000001+SUM(L7)*0.0000000000001</f>
        <v>158.4000105300054</v>
      </c>
      <c r="G7" s="64" t="s">
        <v>46</v>
      </c>
      <c r="H7" s="3" t="str">
        <f>IF(OR(AND(AP7&gt;=AW$38,AQ7&gt;=AW$42,AP7&lt;&gt;"",AO7=""),AND(AU7&gt;=AW$38,AV7&gt;=AW$42,AU7&lt;&gt;"",AO7=""),AND(BS7&gt;=BZ$38,BT7&gt;=BZ$42,BS7&lt;&gt;"",BR7=""),AND(BX7&gt;=BZ$38,BY7&gt;=BZ$42,BX7&lt;&gt;"",BR7=""),AND(CV7&gt;=DC$38,CW7&gt;=DC$42,CV7&lt;&gt;"",CU7=""),AND(DA7&gt;=DC$38,DB7&gt;=DC$42,DA7&lt;&gt;""),AND(DZ7&gt;=EG$38,EA7&gt;=EG$42,DZ7&lt;&gt;""),AND(EE7&gt;=EG$38,EF7&gt;=EG$42,EE7&lt;&gt;""),AND(FB7&gt;=FI$38,FC7&gt;=FI$42,FB7&lt;&gt;""),AND(FG7&gt;=FI$38,FH7&gt;=FI$42,FG7&lt;&gt;""),AND(GD7&gt;=GK$38,GE7&gt;=GK$42,GD7&lt;&gt;""),AND(GI7&gt;=GK$38,GJ7&gt;=GK$42,GI7&lt;&gt;""),AND(HF7&gt;=HM$38,HG7&gt;=HM$42,HF7&lt;&gt;""),AND(HK7&gt;=HM$38,HL7&gt;=HM$42,HK7&lt;&gt;""),AND(IH7&gt;=IO$38,II7&gt;=IO$42,IH7&lt;&gt;""),AND(IM7&gt;=IO$38,IN7&gt;=IO$42,IM7&lt;&gt;""),AND(JJ7&gt;=JQ$38,JK7&gt;=JQ$42,JJ7&lt;&gt;""),AND(JO7&gt;=JQ$38,JP7&gt;=JQ$42,JO7&lt;&gt;""),AND(KL7&gt;=KS$38,KM7&gt;=KS$42,KL7&lt;&gt;""),AND(KQ7&gt;=KS$38,KR7&gt;=KS$42,KQ7&lt;&gt;""),AND(LN7&gt;=LU$38,LO7&gt;=LU$42,LN7&lt;&gt;""),AND(LS7&gt;=LU$38,LT7&gt;=LU$42,LS7&lt;&gt;""),AND(MP7&gt;=MW$38,MQ7&gt;=MW$42,MP7&lt;&gt;""),AND(MU7&gt;=MW$38,MV7&gt;=MW$42,MU7&lt;&gt;""),AND(NR7&gt;=NY$38,NS7&gt;=NY$42,NR7&lt;&gt;""),AND(NW7&gt;=NY$38,NX7&gt;=NY$42,NW7&lt;&gt;""),AND(OT7&gt;=PA$38,OU7&gt;=PA$42,OT7&lt;&gt;""),AND(OY7&gt;=PA$38,OZ7&gt;=PA$42,OY7&lt;&gt;""),AND(PV7&gt;=QC$38,PW7&gt;=QC$42,PV7&lt;&gt;""),AND(QA7&gt;=QC$38,QB7&gt;=QC$42,QA7&lt;&gt;"")),"P","")</f>
        <v>P</v>
      </c>
      <c r="I7" s="3" t="str">
        <f>IF(OR(AND(AQ7&gt;=AW$42,AQ7&lt;&gt;"",AO7=""),AND(AV7&gt;=AW$42,AV7&lt;&gt;"",AO7=""),AND(BT7&gt;=BZ$42,BT7&lt;&gt;"",BR7=""),AND(BY7&gt;=BZ$42,BY7&lt;&gt;"",BR7=""),AND(CW7&gt;=DC$42,CW7&lt;&gt;"",CU7=""),AND(DB7&gt;=DC$42,DB7&lt;&gt;"",CU7=""),AND(EA7&gt;=EG$42,EA7&lt;&gt;""),AND(EF7&gt;=EG$42,EF7&lt;&gt;""),AND(FC7&gt;=FI$42,FC7&lt;&gt;""),AND(FH7&gt;=FI$42,FH7&lt;&gt;""),AND(GE7&gt;=GK$42,GE7&lt;&gt;""),AND(GJ7&gt;=GK$42,GJ7&lt;&gt;""),AND(HG7&gt;=HM$42,HG7&lt;&gt;""),AND(HL7&gt;=HM$42,HL7&lt;&gt;""),AND(II7&gt;=IO$42,II7&lt;&gt;""),AND(IN7&gt;=IO$42,IN7&lt;&gt;""),AND(JK7&gt;=JQ$42,JK7&lt;&gt;""),AND(JP7&gt;=JQ$42,JP7&lt;&gt;""),AND(KM7&gt;=KS$42,KM7&lt;&gt;""),AND(KR7&gt;=KS$42,KR7&lt;&gt;""),AND(LO7&gt;=LU$42,LO7&lt;&gt;""),AND(LT7&gt;=LU$42,LT7&lt;&gt;""),AND(MQ7&gt;=MW$42,MQ7&lt;&gt;""),AND(MV7&gt;=MW$42,MV7&lt;&gt;""),AND(NS7&gt;=NY$42,NS7&lt;&gt;""),AND(NX7&gt;=NY$42,NX7&lt;&gt;""),AND(OU7&gt;=PA$42,OU7&lt;&gt;""),AND(OZ7&gt;=PA$42,OZ7&lt;&gt;""),AND(PW7&gt;=QC$42,PW7&lt;&gt;""),AND(QB7&gt;=QC$42,QB7&lt;&gt;"")),"P","")</f>
        <v>P</v>
      </c>
      <c r="J7" s="36" t="str">
        <f>IF(AND(I7="P",H7=""),"No DD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Merit",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Excellence",IF(K7="P","Worlds Team",IF(H7="P","National Team","")))))</f>
        <v>National Team</v>
      </c>
      <c r="K7" s="3" t="str">
        <f>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P","")</f>
        <v/>
      </c>
      <c r="L7" s="8">
        <f>IF(COUNT(AQ7,BT7,CW7)&gt;0,LARGE((AQ7,BT7,CW7),1),0)</f>
        <v>54.399999999999991</v>
      </c>
      <c r="M7" s="8" t="str">
        <f>IF(L7=0,"",IF(L7=CW7,$CA$1,IF(L7=BT7,$AX$1,IF(L7=AQ7,$U$1,""))))</f>
        <v>2025 Nationals</v>
      </c>
      <c r="N7" s="8">
        <f>IF(COUNT(AQ7,BT7,CW7)&gt;1,LARGE((AQ7,BT7,CW7),2),0)</f>
        <v>50.900000000000006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53.099999999999994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8</v>
      </c>
      <c r="W7" s="19">
        <v>0.2</v>
      </c>
      <c r="X7" s="19">
        <v>0</v>
      </c>
      <c r="Y7" s="19">
        <v>17.8</v>
      </c>
      <c r="Z7" s="19">
        <v>7.7</v>
      </c>
      <c r="AA7" s="19">
        <v>0.8</v>
      </c>
      <c r="AB7" s="19">
        <v>0</v>
      </c>
      <c r="AC7" s="19"/>
      <c r="AD7" s="19"/>
      <c r="AE7" s="19"/>
      <c r="AF7" s="19"/>
      <c r="AG7" s="19">
        <v>18.100000000000001</v>
      </c>
      <c r="AH7" s="19">
        <v>7.2</v>
      </c>
      <c r="AI7" s="19">
        <v>0.6</v>
      </c>
      <c r="AJ7" s="19">
        <v>0</v>
      </c>
      <c r="AK7" s="19">
        <v>17.899999999999999</v>
      </c>
      <c r="AL7" s="19">
        <v>7.7</v>
      </c>
      <c r="AM7" s="19">
        <v>0.8</v>
      </c>
      <c r="AN7" s="19">
        <v>0</v>
      </c>
      <c r="AO7" s="27"/>
      <c r="AP7" s="40">
        <f>IF(SUM(V7,Z7)&gt;0,SUM(V7,Z7),"")</f>
        <v>15.7</v>
      </c>
      <c r="AQ7" s="40">
        <f>IF(SUM(U7:V7,X7:Z7,AB7)-W7-AA7&gt;0,SUM(U7:V7,X7:Z7,AB7)-W7-AA7,"")</f>
        <v>50.900000000000006</v>
      </c>
      <c r="AR7" s="40" t="str">
        <f>IF(SUM(AC7:AD7,AF7)-AE7&gt;0,SUM(AC7:AD7,AF7)-AE7,"")</f>
        <v/>
      </c>
      <c r="AS7" s="40">
        <f>IF(SUM(V7,Z7,AD7)&gt;0,SUM(V7,Z7,AD7),"")</f>
        <v>15.7</v>
      </c>
      <c r="AT7" s="40">
        <f>IF(SUM(AQ7,AR7)&gt;0,SUM(AQ7,AR7),"")</f>
        <v>50.900000000000006</v>
      </c>
      <c r="AU7" s="40">
        <f>IF(SUM(AH7,AL7)&gt;0,SUM(AH7,AL7),"")</f>
        <v>14.9</v>
      </c>
      <c r="AV7" s="40">
        <f>IF(SUM(AG7:AH7,AJ7:AL7,AN7)-SUM(AI7,AM7)&gt;0,SUM(AG7:AH7,AJ7:AL7,AN7)-SUM(AI7,AM7),"")</f>
        <v>49.500000000000007</v>
      </c>
      <c r="AW7" s="40">
        <f>IF(SUM(AQ7,AR7,AV7)&gt;0,SUM(AQ7,AR7,AV7),"")</f>
        <v>100.4</v>
      </c>
      <c r="AX7" s="18">
        <v>19</v>
      </c>
      <c r="AY7" s="18">
        <v>8.4</v>
      </c>
      <c r="AZ7" s="18">
        <v>0</v>
      </c>
      <c r="BA7" s="18">
        <v>0</v>
      </c>
      <c r="BB7" s="18">
        <v>18</v>
      </c>
      <c r="BC7" s="18">
        <v>8.6999999999999993</v>
      </c>
      <c r="BD7" s="18">
        <v>0</v>
      </c>
      <c r="BE7" s="18">
        <v>0.3</v>
      </c>
      <c r="BF7" s="18"/>
      <c r="BG7" s="18"/>
      <c r="BH7" s="18"/>
      <c r="BI7" s="18"/>
      <c r="BJ7" s="18">
        <v>18.7</v>
      </c>
      <c r="BK7" s="18">
        <v>8.4</v>
      </c>
      <c r="BL7" s="18">
        <v>1</v>
      </c>
      <c r="BM7" s="18">
        <v>0</v>
      </c>
      <c r="BN7" s="18">
        <v>18.2</v>
      </c>
      <c r="BO7" s="18">
        <v>8.6999999999999993</v>
      </c>
      <c r="BP7" s="18">
        <v>0.2</v>
      </c>
      <c r="BQ7" s="18">
        <v>0.3</v>
      </c>
      <c r="BR7" s="28"/>
      <c r="BS7" s="11">
        <f>IF(SUM(AY7,BC7)&gt;0,SUM(AY7,BC7),"")</f>
        <v>17.100000000000001</v>
      </c>
      <c r="BT7" s="11">
        <f>IF(SUM(AX7:AY7,BA7:BC7,BE7)-AZ7-BD7&gt;0,SUM(AX7:AY7,BA7:BC7,BE7)-AZ7-BD7,"")</f>
        <v>54.399999999999991</v>
      </c>
      <c r="BU7" s="11" t="str">
        <f>IF(SUM(BF7:BG7,BI7)-BH7&gt;0,SUM(BF7:BG7,BI7)-BH7,"")</f>
        <v/>
      </c>
      <c r="BV7" s="11">
        <f>IF(SUM(AY7,BC7,BG7)&gt;0,SUM(AY7,BC7,BG7),"")</f>
        <v>17.100000000000001</v>
      </c>
      <c r="BW7" s="11">
        <f>IF(SUM(BT7,BU7)&gt;0,SUM(BT7,BU7),"")</f>
        <v>54.399999999999991</v>
      </c>
      <c r="BX7" s="11">
        <f>IF(SUM(BK7,BO7)&gt;0,SUM(BK7,BO7),"")</f>
        <v>17.100000000000001</v>
      </c>
      <c r="BY7" s="11">
        <f>IF(SUM(BJ7:BK7,BM7:BO7,BQ7)-SUM(BL7,BP7)&gt;0,SUM(BJ7:BK7,BM7:BO7,BQ7)-SUM(BL7,BP7),"")</f>
        <v>53.099999999999994</v>
      </c>
      <c r="BZ7" s="11">
        <f>IF(SUM(BT7,BU7,BY7)&gt;0,SUM(BT7,BU7,BY7),"")</f>
        <v>107.49999999999999</v>
      </c>
      <c r="CA7" s="19">
        <v>15.7</v>
      </c>
      <c r="CB7" s="19">
        <v>4</v>
      </c>
      <c r="CC7" s="19">
        <v>0</v>
      </c>
      <c r="CD7" s="19">
        <v>0</v>
      </c>
      <c r="CE7" s="19">
        <v>18.600000000000001</v>
      </c>
      <c r="CF7" s="19">
        <v>9.5</v>
      </c>
      <c r="CG7" s="19">
        <v>0</v>
      </c>
      <c r="CH7" s="19">
        <v>0.3</v>
      </c>
      <c r="CI7" s="19"/>
      <c r="CJ7" s="19"/>
      <c r="CK7" s="19"/>
      <c r="CL7" s="19"/>
      <c r="CM7" s="19">
        <v>15.3</v>
      </c>
      <c r="CN7" s="19">
        <v>3.2</v>
      </c>
      <c r="CO7" s="19">
        <v>0</v>
      </c>
      <c r="CP7" s="19">
        <v>0</v>
      </c>
      <c r="CQ7" s="19">
        <v>15.1</v>
      </c>
      <c r="CR7" s="19">
        <v>5.0999999999999996</v>
      </c>
      <c r="CS7" s="19">
        <v>0</v>
      </c>
      <c r="CT7" s="19">
        <v>0.3</v>
      </c>
      <c r="CU7" s="27"/>
      <c r="CV7" s="40">
        <f>IF(SUM(CB7,CF7)&gt;0,SUM(CB7,CF7),"")</f>
        <v>13.5</v>
      </c>
      <c r="CW7" s="40">
        <f>IF(SUM(CA7:CB7,CD7:CF7,CH7)-CC7-CG7&gt;0,SUM(CA7:CB7,CD7:CF7,CH7)-CC7-CG7,"")</f>
        <v>48.099999999999994</v>
      </c>
      <c r="CX7" s="40" t="str">
        <f>IF(SUM(CI7:CJ7,CL7)-CK7&gt;0,SUM(CI7:CJ7,CL7)-CK7,"")</f>
        <v/>
      </c>
      <c r="CY7" s="40">
        <f>IF(SUM(CB7,CF7,CJ7)&gt;0,SUM(CB7,CF7,CJ7),"")</f>
        <v>13.5</v>
      </c>
      <c r="CZ7" s="40">
        <f>IF(SUM(CW7,CX7)&gt;0,SUM(CW7,CX7),"")</f>
        <v>48.099999999999994</v>
      </c>
      <c r="DA7" s="40">
        <f>IF(SUM(CN7,CR7)&gt;0,SUM(CN7,CR7),"")</f>
        <v>8.3000000000000007</v>
      </c>
      <c r="DB7" s="40">
        <f>IF(SUM(CM7:CN7,CP7:CR7,CT7)-SUM(CO7,CS7)&gt;0,SUM(CM7:CN7,CP7:CR7,CT7)-SUM(CO7,CS7),"")</f>
        <v>39</v>
      </c>
      <c r="DC7" s="40">
        <f>IF(SUM(CW7,CX7,DB7)&gt;0,SUM(CW7,CX7,DB7),"")</f>
        <v>87.1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17.350000000000001</v>
      </c>
      <c r="QE7" s="22">
        <f>IF($CU7="P",CB7,(CB7+AY7)/2)</f>
        <v>6.2</v>
      </c>
      <c r="QF7" s="22">
        <f>IF($CU7="P",CC7,(CC7+AZ7)/2)</f>
        <v>0</v>
      </c>
      <c r="QG7" s="22">
        <f>IF($CU7="P",CD7,(CD7+BA7)/2)</f>
        <v>0</v>
      </c>
      <c r="QH7" s="22">
        <f>IF($CU7="P",CE7,(CE7+BB7)/2)</f>
        <v>18.3</v>
      </c>
      <c r="QI7" s="22">
        <f>IF($CU7="P",CF7,(CF7+BC7)/2)</f>
        <v>9.1</v>
      </c>
      <c r="QJ7" s="22">
        <f>IF($CU7="P",CG7,(CG7+BD7)/2)</f>
        <v>0</v>
      </c>
      <c r="QK7" s="22">
        <f>IF($CU7="P",CH7,(CH7+BE7)/2)</f>
        <v>0.3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17</v>
      </c>
      <c r="QQ7" s="22">
        <f>IF($CU7="P",CN7,(CN7+BK7)/2)</f>
        <v>5.8000000000000007</v>
      </c>
      <c r="QR7" s="22">
        <f>IF($CU7="P",CO7,(CO7+BL7)/2)</f>
        <v>0.5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6.8999999999999995</v>
      </c>
      <c r="QV7" s="22">
        <f>IF($CU7="P",CS7,(CS7+BP7)/2)</f>
        <v>0.1</v>
      </c>
      <c r="QW7" s="22">
        <f>IF($CU7="P",CT7,(CT7+BQ7)/2)</f>
        <v>0.3</v>
      </c>
      <c r="QX7" s="27" t="s">
        <v>46</v>
      </c>
      <c r="QY7" s="40">
        <f>IF(SUM(QE7,QI7)&gt;0,SUM(QE7,QI7),"")</f>
        <v>15.3</v>
      </c>
      <c r="QZ7" s="40">
        <f>IF(SUM(QD7:QE7,QG7:QI7,QK7)-QF7-QJ7&gt;0,SUM(QD7:QE7,QG7:QI7,QK7)-QF7-QJ7,"")</f>
        <v>51.25</v>
      </c>
      <c r="RA7" s="40" t="str">
        <f>IF(SUM(QL7:QM7,QO7)-QN7&gt;0,SUM(QL7:QM7,QO7)-QN7,"")</f>
        <v/>
      </c>
      <c r="RB7" s="40">
        <f>IF(SUM(QE7,QI7,QM7)&gt;0,SUM(QE7,QI7,QM7),"")</f>
        <v>15.3</v>
      </c>
      <c r="RC7" s="40">
        <f>IF(SUM(QZ7,RA7)&gt;0,SUM(QZ7,RA7),"")</f>
        <v>51.25</v>
      </c>
      <c r="RD7" s="40">
        <f>IF(SUM(QQ7,QU7)&gt;0,SUM(QQ7,QU7),"")</f>
        <v>12.7</v>
      </c>
      <c r="RE7" s="40">
        <f>IF(SUM(QP7:QQ7,QS7:QU7,QW7)-SUM(QR7,QV7)&gt;0,SUM(QP7:QQ7,QS7:QU7,QW7)-SUM(QR7,QV7),"")</f>
        <v>46.05</v>
      </c>
      <c r="RF7" s="40">
        <f>IF(SUM(QZ7,RA7,RE7)&gt;0,SUM(QZ7,RA7,RE7),"")</f>
        <v>97.3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t="str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155.20001027000521</v>
      </c>
      <c r="G8" s="64" t="s">
        <v>46</v>
      </c>
      <c r="H8" s="3" t="str">
        <f>IF(OR(AND(AP8&gt;=AW$38,AQ8&gt;=AW$42,AP8&lt;&gt;"",AO8=""),AND(AU8&gt;=AW$38,AV8&gt;=AW$42,AU8&lt;&gt;"",AO8=""),AND(BS8&gt;=BZ$38,BT8&gt;=BZ$42,BS8&lt;&gt;"",BR8=""),AND(BX8&gt;=BZ$38,BY8&gt;=BZ$42,BX8&lt;&gt;"",BR8=""),AND(CV8&gt;=DC$38,CW8&gt;=DC$42,CV8&lt;&gt;"",CU8=""),AND(DA8&gt;=DC$38,DB8&gt;=DC$42,DA8&lt;&gt;""),AND(DZ8&gt;=EG$38,EA8&gt;=EG$42,DZ8&lt;&gt;""),AND(EE8&gt;=EG$38,EF8&gt;=EG$42,EE8&lt;&gt;""),AND(FB8&gt;=FI$38,FC8&gt;=FI$42,FB8&lt;&gt;""),AND(FG8&gt;=FI$38,FH8&gt;=FI$42,FG8&lt;&gt;""),AND(GD8&gt;=GK$38,GE8&gt;=GK$42,GD8&lt;&gt;""),AND(GI8&gt;=GK$38,GJ8&gt;=GK$42,GI8&lt;&gt;""),AND(HF8&gt;=HM$38,HG8&gt;=HM$42,HF8&lt;&gt;""),AND(HK8&gt;=HM$38,HL8&gt;=HM$42,HK8&lt;&gt;""),AND(IH8&gt;=IO$38,II8&gt;=IO$42,IH8&lt;&gt;""),AND(IM8&gt;=IO$38,IN8&gt;=IO$42,IM8&lt;&gt;""),AND(JJ8&gt;=JQ$38,JK8&gt;=JQ$42,JJ8&lt;&gt;""),AND(JO8&gt;=JQ$38,JP8&gt;=JQ$42,JO8&lt;&gt;""),AND(KL8&gt;=KS$38,KM8&gt;=KS$42,KL8&lt;&gt;""),AND(KQ8&gt;=KS$38,KR8&gt;=KS$42,KQ8&lt;&gt;""),AND(LN8&gt;=LU$38,LO8&gt;=LU$42,LN8&lt;&gt;""),AND(LS8&gt;=LU$38,LT8&gt;=LU$42,LS8&lt;&gt;""),AND(MP8&gt;=MW$38,MQ8&gt;=MW$42,MP8&lt;&gt;""),AND(MU8&gt;=MW$38,MV8&gt;=MW$42,MU8&lt;&gt;""),AND(NR8&gt;=NY$38,NS8&gt;=NY$42,NR8&lt;&gt;""),AND(NW8&gt;=NY$38,NX8&gt;=NY$42,NW8&lt;&gt;""),AND(OT8&gt;=PA$38,OU8&gt;=PA$42,OT8&lt;&gt;""),AND(OY8&gt;=PA$38,OZ8&gt;=PA$42,OY8&lt;&gt;""),AND(PV8&gt;=QC$38,PW8&gt;=QC$42,PV8&lt;&gt;""),AND(QA8&gt;=QC$38,QB8&gt;=QC$42,QA8&lt;&gt;"")),"P","")</f>
        <v>P</v>
      </c>
      <c r="I8" s="3" t="str">
        <f>IF(OR(AND(AQ8&gt;=AW$42,AQ8&lt;&gt;"",AO8=""),AND(AV8&gt;=AW$42,AV8&lt;&gt;"",AO8=""),AND(BT8&gt;=BZ$42,BT8&lt;&gt;"",BR8=""),AND(BY8&gt;=BZ$42,BY8&lt;&gt;"",BR8=""),AND(CW8&gt;=DC$42,CW8&lt;&gt;"",CU8=""),AND(DB8&gt;=DC$42,DB8&lt;&gt;"",CU8=""),AND(EA8&gt;=EG$42,EA8&lt;&gt;""),AND(EF8&gt;=EG$42,EF8&lt;&gt;""),AND(FC8&gt;=FI$42,FC8&lt;&gt;""),AND(FH8&gt;=FI$42,FH8&lt;&gt;""),AND(GE8&gt;=GK$42,GE8&lt;&gt;""),AND(GJ8&gt;=GK$42,GJ8&lt;&gt;""),AND(HG8&gt;=HM$42,HG8&lt;&gt;""),AND(HL8&gt;=HM$42,HL8&lt;&gt;""),AND(II8&gt;=IO$42,II8&lt;&gt;""),AND(IN8&gt;=IO$42,IN8&lt;&gt;""),AND(JK8&gt;=JQ$42,JK8&lt;&gt;""),AND(JP8&gt;=JQ$42,JP8&lt;&gt;""),AND(KM8&gt;=KS$42,KM8&lt;&gt;""),AND(KR8&gt;=KS$42,KR8&lt;&gt;""),AND(LO8&gt;=LU$42,LO8&lt;&gt;""),AND(LT8&gt;=LU$42,LT8&lt;&gt;""),AND(MQ8&gt;=MW$42,MQ8&lt;&gt;""),AND(MV8&gt;=MW$42,MV8&lt;&gt;""),AND(NS8&gt;=NY$42,NS8&lt;&gt;""),AND(NX8&gt;=NY$42,NX8&lt;&gt;""),AND(OU8&gt;=PA$42,OU8&lt;&gt;""),AND(OZ8&gt;=PA$42,OZ8&lt;&gt;""),AND(PW8&gt;=QC$42,PW8&lt;&gt;""),AND(QB8&gt;=QC$42,QB8&lt;&gt;"")),"P","")</f>
        <v>P</v>
      </c>
      <c r="J8" s="36" t="str">
        <f>IF(AND(I8="P",H8=""),"No DD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Merit",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Excellence",IF(K8="P","Worlds Team",IF(H8="P","National Team","")))))</f>
        <v>National Team</v>
      </c>
      <c r="K8" s="3" t="str">
        <f>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P","")</f>
        <v/>
      </c>
      <c r="L8" s="8">
        <f>IF(COUNT(AQ8,BT8,CW8)&gt;0,LARGE((AQ8,BT8,CW8),1),0)</f>
        <v>52.199999999999996</v>
      </c>
      <c r="M8" s="8" t="str">
        <f>IF(L8=0,"",IF(L8=CW8,$CA$1,IF(L8=BT8,$AX$1,IF(L8=AQ8,$U$1,""))))</f>
        <v>2025 Nationals</v>
      </c>
      <c r="N8" s="8">
        <f>IF(COUNT(AQ8,BT8,CW8)&gt;1,LARGE((AQ8,BT8,CW8),2),0)</f>
        <v>50.500000000000007</v>
      </c>
      <c r="O8" s="8" t="str">
        <f>IF(N8=0,"",IF(AND(N8=L8,N8=AQ8,N8=BT8),$U$1,IF(AND(N8=L8,N8=AQ8,N8=CW8),$U$1,IF(AND(N8=L8,N8=BT8,N8=CW8),$AX$1,IF(N8=CW8,$CA$1,IF(N8=BT8,$AX$1,IF(N8=AQ8,$U$1,"")))))))</f>
        <v>2025 3rd Domestic Trial</v>
      </c>
      <c r="P8" s="8">
        <f>IF(MAX(AV8,BY8,DB8)&gt;0,MAX(AV8,BY8,DB8),0)</f>
        <v>52.5</v>
      </c>
      <c r="Q8" s="8" t="str">
        <f>IF(P8=0,"",IF(P8=DB8,$CA$1,IF(P8=BY8,$AX$1,IF(P8=AV8,$U$1,""))))</f>
        <v>2025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18.8</v>
      </c>
      <c r="AY8" s="18">
        <v>8.4</v>
      </c>
      <c r="AZ8" s="18">
        <v>0</v>
      </c>
      <c r="BA8" s="18">
        <v>0</v>
      </c>
      <c r="BB8" s="18">
        <v>16.8</v>
      </c>
      <c r="BC8" s="18">
        <v>8.1</v>
      </c>
      <c r="BD8" s="18">
        <v>0.2</v>
      </c>
      <c r="BE8" s="18">
        <v>0.3</v>
      </c>
      <c r="BF8" s="18"/>
      <c r="BG8" s="18"/>
      <c r="BH8" s="18"/>
      <c r="BI8" s="18"/>
      <c r="BJ8" s="18">
        <v>16.3</v>
      </c>
      <c r="BK8" s="18">
        <v>7.6</v>
      </c>
      <c r="BL8" s="18">
        <v>1</v>
      </c>
      <c r="BM8" s="18">
        <v>0</v>
      </c>
      <c r="BN8" s="18">
        <v>18.399999999999999</v>
      </c>
      <c r="BO8" s="18">
        <v>8.1</v>
      </c>
      <c r="BP8" s="18">
        <v>0.2</v>
      </c>
      <c r="BQ8" s="18">
        <v>0.3</v>
      </c>
      <c r="BR8" s="28"/>
      <c r="BS8" s="11">
        <f>IF(SUM(AY8,BC8)&gt;0,SUM(AY8,BC8),"")</f>
        <v>16.5</v>
      </c>
      <c r="BT8" s="11">
        <f>IF(SUM(AX8:AY8,BA8:BC8,BE8)-AZ8-BD8&gt;0,SUM(AX8:AY8,BA8:BC8,BE8)-AZ8-BD8,"")</f>
        <v>52.199999999999996</v>
      </c>
      <c r="BU8" s="11" t="str">
        <f>IF(SUM(BF8:BG8,BI8)-BH8&gt;0,SUM(BF8:BG8,BI8)-BH8,"")</f>
        <v/>
      </c>
      <c r="BV8" s="11">
        <f>IF(SUM(AY8,BC8,BG8)&gt;0,SUM(AY8,BC8,BG8),"")</f>
        <v>16.5</v>
      </c>
      <c r="BW8" s="11">
        <f>IF(SUM(BT8,BU8)&gt;0,SUM(BT8,BU8),"")</f>
        <v>52.199999999999996</v>
      </c>
      <c r="BX8" s="11">
        <f>IF(SUM(BK8,BO8)&gt;0,SUM(BK8,BO8),"")</f>
        <v>15.7</v>
      </c>
      <c r="BY8" s="11">
        <f>IF(SUM(BJ8:BK8,BM8:BO8,BQ8)-SUM(BL8,BP8)&gt;0,SUM(BJ8:BK8,BM8:BO8,BQ8)-SUM(BL8,BP8),"")</f>
        <v>49.499999999999993</v>
      </c>
      <c r="BZ8" s="11">
        <f>IF(SUM(BT8,BU8,BY8)&gt;0,SUM(BT8,BU8,BY8),"")</f>
        <v>101.69999999999999</v>
      </c>
      <c r="CA8" s="19">
        <v>18.7</v>
      </c>
      <c r="CB8" s="19">
        <v>8.4</v>
      </c>
      <c r="CC8" s="19">
        <v>0.8</v>
      </c>
      <c r="CD8" s="19">
        <v>0</v>
      </c>
      <c r="CE8" s="19">
        <v>16.899999999999999</v>
      </c>
      <c r="CF8" s="19">
        <v>8.1</v>
      </c>
      <c r="CG8" s="19">
        <v>0.8</v>
      </c>
      <c r="CH8" s="19">
        <v>0</v>
      </c>
      <c r="CI8" s="19"/>
      <c r="CJ8" s="19"/>
      <c r="CK8" s="19"/>
      <c r="CL8" s="19"/>
      <c r="CM8" s="19">
        <v>18.8</v>
      </c>
      <c r="CN8" s="19">
        <v>8.4</v>
      </c>
      <c r="CO8" s="19">
        <v>0.8</v>
      </c>
      <c r="CP8" s="19">
        <v>0</v>
      </c>
      <c r="CQ8" s="19">
        <v>18.8</v>
      </c>
      <c r="CR8" s="19">
        <v>8.1</v>
      </c>
      <c r="CS8" s="19">
        <v>0.8</v>
      </c>
      <c r="CT8" s="19">
        <v>0</v>
      </c>
      <c r="CU8" s="27"/>
      <c r="CV8" s="40">
        <f>IF(SUM(CB8,CF8)&gt;0,SUM(CB8,CF8),"")</f>
        <v>16.5</v>
      </c>
      <c r="CW8" s="40">
        <f>IF(SUM(CA8:CB8,CD8:CF8,CH8)-CC8-CG8&gt;0,SUM(CA8:CB8,CD8:CF8,CH8)-CC8-CG8,"")</f>
        <v>50.500000000000007</v>
      </c>
      <c r="CX8" s="40" t="str">
        <f>IF(SUM(CI8:CJ8,CL8)-CK8&gt;0,SUM(CI8:CJ8,CL8)-CK8,"")</f>
        <v/>
      </c>
      <c r="CY8" s="40">
        <f>IF(SUM(CB8,CF8,CJ8)&gt;0,SUM(CB8,CF8,CJ8),"")</f>
        <v>16.5</v>
      </c>
      <c r="CZ8" s="40">
        <f>IF(SUM(CW8,CX8)&gt;0,SUM(CW8,CX8),"")</f>
        <v>50.500000000000007</v>
      </c>
      <c r="DA8" s="40">
        <f>IF(SUM(CN8,CR8)&gt;0,SUM(CN8,CR8),"")</f>
        <v>16.5</v>
      </c>
      <c r="DB8" s="40">
        <f>IF(SUM(CM8:CN8,CP8:CR8,CT8)-SUM(CO8,CS8)&gt;0,SUM(CM8:CN8,CP8:CR8,CT8)-SUM(CO8,CS8),"")</f>
        <v>52.5</v>
      </c>
      <c r="DC8" s="40">
        <f>IF(SUM(CW8,CX8,DB8)&gt;0,SUM(CW8,CX8,DB8),"")</f>
        <v>103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18.75</v>
      </c>
      <c r="QE8" s="22">
        <f>IF($CU8="P",CB8,(CB8+AY8)/2)</f>
        <v>8.4</v>
      </c>
      <c r="QF8" s="22">
        <f>IF($CU8="P",CC8,(CC8+AZ8)/2)</f>
        <v>0.4</v>
      </c>
      <c r="QG8" s="22">
        <f>IF($CU8="P",CD8,(CD8+BA8)/2)</f>
        <v>0</v>
      </c>
      <c r="QH8" s="22">
        <f>IF($CU8="P",CE8,(CE8+BB8)/2)</f>
        <v>16.850000000000001</v>
      </c>
      <c r="QI8" s="22">
        <f>IF($CU8="P",CF8,(CF8+BC8)/2)</f>
        <v>8.1</v>
      </c>
      <c r="QJ8" s="22">
        <f>IF($CU8="P",CG8,(CG8+BD8)/2)</f>
        <v>0.5</v>
      </c>
      <c r="QK8" s="22">
        <f>IF($CU8="P",CH8,(CH8+BE8)/2)</f>
        <v>0.15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17.55</v>
      </c>
      <c r="QQ8" s="22">
        <f>IF($CU8="P",CN8,(CN8+BK8)/2)</f>
        <v>8</v>
      </c>
      <c r="QR8" s="22">
        <f>IF($CU8="P",CO8,(CO8+BL8)/2)</f>
        <v>0.9</v>
      </c>
      <c r="QS8" s="22">
        <f>IF($CU8="P",CP8,(CP8+BM8)/2)</f>
        <v>0</v>
      </c>
      <c r="QT8" s="22">
        <f>IF($CU8="P",CQ8,(CQ8+BN8)/2)</f>
        <v>18.600000000000001</v>
      </c>
      <c r="QU8" s="22">
        <f>IF($CU8="P",CR8,(CR8+BO8)/2)</f>
        <v>8.1</v>
      </c>
      <c r="QV8" s="22">
        <f>IF($CU8="P",CS8,(CS8+BP8)/2)</f>
        <v>0.5</v>
      </c>
      <c r="QW8" s="22">
        <f>IF($CU8="P",CT8,(CT8+BQ8)/2)</f>
        <v>0.15</v>
      </c>
      <c r="QX8" s="27" t="s">
        <v>46</v>
      </c>
      <c r="QY8" s="40">
        <f>IF(SUM(QE8,QI8)&gt;0,SUM(QE8,QI8),"")</f>
        <v>16.5</v>
      </c>
      <c r="QZ8" s="40">
        <f>IF(SUM(QD8:QE8,QG8:QI8,QK8)-QF8-QJ8&gt;0,SUM(QD8:QE8,QG8:QI8,QK8)-QF8-QJ8,"")</f>
        <v>51.35</v>
      </c>
      <c r="RA8" s="40" t="str">
        <f>IF(SUM(QL8:QM8,QO8)-QN8&gt;0,SUM(QL8:QM8,QO8)-QN8,"")</f>
        <v/>
      </c>
      <c r="RB8" s="40">
        <f>IF(SUM(QE8,QI8,QM8)&gt;0,SUM(QE8,QI8,QM8),"")</f>
        <v>16.5</v>
      </c>
      <c r="RC8" s="40">
        <f>IF(SUM(QZ8,RA8)&gt;0,SUM(QZ8,RA8),"")</f>
        <v>51.35</v>
      </c>
      <c r="RD8" s="40">
        <f>IF(SUM(QQ8,QU8)&gt;0,SUM(QQ8,QU8),"")</f>
        <v>16.100000000000001</v>
      </c>
      <c r="RE8" s="40">
        <f>IF(SUM(QP8:QQ8,QS8:QU8,QW8)-SUM(QR8,QV8)&gt;0,SUM(QP8:QQ8,QS8:QU8,QW8)-SUM(QR8,QV8),"")</f>
        <v>51.000000000000007</v>
      </c>
      <c r="RF8" s="40">
        <f>IF(SUM(QZ8,RA8,RE8)&gt;0,SUM(QZ8,RA8,RE8),"")</f>
        <v>102.35000000000001</v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150.00000995000528</v>
      </c>
      <c r="G9" s="64"/>
      <c r="H9" s="3" t="str">
        <f>IF(OR(AND(AP9&gt;=AW$38,AQ9&gt;=AW$42,AP9&lt;&gt;"",AO9=""),AND(AU9&gt;=AW$38,AV9&gt;=AW$42,AU9&lt;&gt;"",AO9=""),AND(BS9&gt;=BZ$38,BT9&gt;=BZ$42,BS9&lt;&gt;"",BR9=""),AND(BX9&gt;=BZ$38,BY9&gt;=BZ$42,BX9&lt;&gt;"",BR9=""),AND(CV9&gt;=DC$38,CW9&gt;=DC$42,CV9&lt;&gt;"",CU9=""),AND(DA9&gt;=DC$38,DB9&gt;=DC$42,DA9&lt;&gt;""),AND(DZ9&gt;=EG$38,EA9&gt;=EG$42,DZ9&lt;&gt;""),AND(EE9&gt;=EG$38,EF9&gt;=EG$42,EE9&lt;&gt;""),AND(FB9&gt;=FI$38,FC9&gt;=FI$42,FB9&lt;&gt;""),AND(FG9&gt;=FI$38,FH9&gt;=FI$42,FG9&lt;&gt;""),AND(GD9&gt;=GK$38,GE9&gt;=GK$42,GD9&lt;&gt;""),AND(GI9&gt;=GK$38,GJ9&gt;=GK$42,GI9&lt;&gt;""),AND(HF9&gt;=HM$38,HG9&gt;=HM$42,HF9&lt;&gt;""),AND(HK9&gt;=HM$38,HL9&gt;=HM$42,HK9&lt;&gt;""),AND(IH9&gt;=IO$38,II9&gt;=IO$42,IH9&lt;&gt;""),AND(IM9&gt;=IO$38,IN9&gt;=IO$42,IM9&lt;&gt;""),AND(JJ9&gt;=JQ$38,JK9&gt;=JQ$42,JJ9&lt;&gt;""),AND(JO9&gt;=JQ$38,JP9&gt;=JQ$42,JO9&lt;&gt;""),AND(KL9&gt;=KS$38,KM9&gt;=KS$42,KL9&lt;&gt;""),AND(KQ9&gt;=KS$38,KR9&gt;=KS$42,KQ9&lt;&gt;""),AND(LN9&gt;=LU$38,LO9&gt;=LU$42,LN9&lt;&gt;""),AND(LS9&gt;=LU$38,LT9&gt;=LU$42,LS9&lt;&gt;""),AND(MP9&gt;=MW$38,MQ9&gt;=MW$42,MP9&lt;&gt;""),AND(MU9&gt;=MW$38,MV9&gt;=MW$42,MU9&lt;&gt;""),AND(NR9&gt;=NY$38,NS9&gt;=NY$42,NR9&lt;&gt;""),AND(NW9&gt;=NY$38,NX9&gt;=NY$42,NW9&lt;&gt;""),AND(OT9&gt;=PA$38,OU9&gt;=PA$42,OT9&lt;&gt;""),AND(OY9&gt;=PA$38,OZ9&gt;=PA$42,OY9&lt;&gt;""),AND(PV9&gt;=QC$38,PW9&gt;=QC$42,PV9&lt;&gt;""),AND(QA9&gt;=QC$38,QB9&gt;=QC$42,QA9&lt;&gt;"")),"P","")</f>
        <v>P</v>
      </c>
      <c r="I9" s="3" t="str">
        <f>IF(OR(AND(AQ9&gt;=AW$42,AQ9&lt;&gt;"",AO9=""),AND(AV9&gt;=AW$42,AV9&lt;&gt;"",AO9=""),AND(BT9&gt;=BZ$42,BT9&lt;&gt;"",BR9=""),AND(BY9&gt;=BZ$42,BY9&lt;&gt;"",BR9=""),AND(CW9&gt;=DC$42,CW9&lt;&gt;"",CU9=""),AND(DB9&gt;=DC$42,DB9&lt;&gt;"",CU9=""),AND(EA9&gt;=EG$42,EA9&lt;&gt;""),AND(EF9&gt;=EG$42,EF9&lt;&gt;""),AND(FC9&gt;=FI$42,FC9&lt;&gt;""),AND(FH9&gt;=FI$42,FH9&lt;&gt;""),AND(GE9&gt;=GK$42,GE9&lt;&gt;""),AND(GJ9&gt;=GK$42,GJ9&lt;&gt;""),AND(HG9&gt;=HM$42,HG9&lt;&gt;""),AND(HL9&gt;=HM$42,HL9&lt;&gt;""),AND(II9&gt;=IO$42,II9&lt;&gt;""),AND(IN9&gt;=IO$42,IN9&lt;&gt;""),AND(JK9&gt;=JQ$42,JK9&lt;&gt;""),AND(JP9&gt;=JQ$42,JP9&lt;&gt;""),AND(KM9&gt;=KS$42,KM9&lt;&gt;""),AND(KR9&gt;=KS$42,KR9&lt;&gt;""),AND(LO9&gt;=LU$42,LO9&lt;&gt;""),AND(LT9&gt;=LU$42,LT9&lt;&gt;""),AND(MQ9&gt;=MW$42,MQ9&lt;&gt;""),AND(MV9&gt;=MW$42,MV9&lt;&gt;""),AND(NS9&gt;=NY$42,NS9&lt;&gt;""),AND(NX9&gt;=NY$42,NX9&lt;&gt;""),AND(OU9&gt;=PA$42,OU9&lt;&gt;""),AND(OZ9&gt;=PA$42,OZ9&lt;&gt;""),AND(PW9&gt;=QC$42,PW9&lt;&gt;""),AND(QB9&gt;=QC$42,QB9&lt;&gt;"")),"P","")</f>
        <v>P</v>
      </c>
      <c r="J9" s="36" t="str">
        <f>IF(AND(I9="P",H9=""),"No DD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Merit",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Excellence",IF(K9="P","Worlds Team",IF(H9="P","National Team","")))))</f>
        <v>National Team</v>
      </c>
      <c r="K9" s="3" t="str">
        <f>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P","")</f>
        <v/>
      </c>
      <c r="L9" s="8">
        <f>IF(COUNT(AQ9,BT9,CW9)&gt;0,LARGE((AQ9,BT9,CW9),1),0)</f>
        <v>52.999999999999993</v>
      </c>
      <c r="M9" s="8" t="str">
        <f>IF(L9=0,"",IF(L9=CW9,$CA$1,IF(L9=BT9,$AX$1,IF(L9=AQ9,$U$1,""))))</f>
        <v>2025 Elite Canada</v>
      </c>
      <c r="N9" s="8">
        <f>IF(COUNT(AQ9,BT9,CW9)&gt;1,LARGE((AQ9,BT9,CW9),2),0)</f>
        <v>46.5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50.499999999999993</v>
      </c>
      <c r="Q9" s="8" t="str">
        <f>IF(P9=0,"",IF(P9=DB9,$CA$1,IF(P9=BY9,$AX$1,IF(P9=AV9,$U$1,""))))</f>
        <v>2025 Elite Canada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19.2</v>
      </c>
      <c r="V9" s="19">
        <v>8.4</v>
      </c>
      <c r="W9" s="19">
        <v>0.6</v>
      </c>
      <c r="X9" s="19">
        <v>0</v>
      </c>
      <c r="Y9" s="19">
        <v>18.7</v>
      </c>
      <c r="Z9" s="19">
        <v>7.3</v>
      </c>
      <c r="AA9" s="19">
        <v>0</v>
      </c>
      <c r="AB9" s="19">
        <v>0</v>
      </c>
      <c r="AC9" s="19"/>
      <c r="AD9" s="19"/>
      <c r="AE9" s="19"/>
      <c r="AF9" s="19"/>
      <c r="AG9" s="19">
        <v>18.7</v>
      </c>
      <c r="AH9" s="19">
        <v>6</v>
      </c>
      <c r="AI9" s="19">
        <v>1.4</v>
      </c>
      <c r="AJ9" s="19">
        <v>0</v>
      </c>
      <c r="AK9" s="19">
        <v>17.899999999999999</v>
      </c>
      <c r="AL9" s="19">
        <v>9.6</v>
      </c>
      <c r="AM9" s="19">
        <v>0.6</v>
      </c>
      <c r="AN9" s="19">
        <v>0.3</v>
      </c>
      <c r="AO9" s="27"/>
      <c r="AP9" s="40">
        <f>IF(SUM(V9,Z9)&gt;0,SUM(V9,Z9),"")</f>
        <v>15.7</v>
      </c>
      <c r="AQ9" s="40">
        <f>IF(SUM(U9:V9,X9:Z9,AB9)-W9-AA9&gt;0,SUM(U9:V9,X9:Z9,AB9)-W9-AA9,"")</f>
        <v>52.999999999999993</v>
      </c>
      <c r="AR9" s="40" t="str">
        <f>IF(SUM(AC9:AD9,AF9)-AE9&gt;0,SUM(AC9:AD9,AF9)-AE9,"")</f>
        <v/>
      </c>
      <c r="AS9" s="40">
        <f>IF(SUM(V9,Z9,AD9)&gt;0,SUM(V9,Z9,AD9),"")</f>
        <v>15.7</v>
      </c>
      <c r="AT9" s="40">
        <f>IF(SUM(AQ9,AR9)&gt;0,SUM(AQ9,AR9),"")</f>
        <v>52.999999999999993</v>
      </c>
      <c r="AU9" s="40">
        <f>IF(SUM(AH9,AL9)&gt;0,SUM(AH9,AL9),"")</f>
        <v>15.6</v>
      </c>
      <c r="AV9" s="40">
        <f>IF(SUM(AG9:AH9,AJ9:AL9,AN9)-SUM(AI9,AM9)&gt;0,SUM(AG9:AH9,AJ9:AL9,AN9)-SUM(AI9,AM9),"")</f>
        <v>50.499999999999993</v>
      </c>
      <c r="AW9" s="40">
        <f>IF(SUM(AQ9,AR9,AV9)&gt;0,SUM(AQ9,AR9,AV9),"")</f>
        <v>103.49999999999999</v>
      </c>
      <c r="AX9" s="18">
        <v>18.2</v>
      </c>
      <c r="AY9" s="18">
        <v>8.4</v>
      </c>
      <c r="AZ9" s="18">
        <v>0.8</v>
      </c>
      <c r="BA9" s="18">
        <v>0</v>
      </c>
      <c r="BB9" s="18">
        <v>15.4</v>
      </c>
      <c r="BC9" s="18">
        <v>3.6</v>
      </c>
      <c r="BD9" s="18">
        <v>0</v>
      </c>
      <c r="BE9" s="18">
        <v>0</v>
      </c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12</v>
      </c>
      <c r="BT9" s="11">
        <f>IF(SUM(AX9:AY9,BA9:BC9,BE9)-AZ9-BD9&gt;0,SUM(AX9:AY9,BA9:BC9,BE9)-AZ9-BD9,"")</f>
        <v>44.800000000000004</v>
      </c>
      <c r="BU9" s="11" t="str">
        <f>IF(SUM(BF9:BG9,BI9)-BH9&gt;0,SUM(BF9:BG9,BI9)-BH9,"")</f>
        <v/>
      </c>
      <c r="BV9" s="11">
        <f>IF(SUM(AY9,BC9,BG9)&gt;0,SUM(AY9,BC9,BG9),"")</f>
        <v>12</v>
      </c>
      <c r="BW9" s="11">
        <f>IF(SUM(BT9,BU9)&gt;0,SUM(BT9,BU9),"")</f>
        <v>44.800000000000004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44.800000000000004</v>
      </c>
      <c r="CA9" s="19">
        <v>19</v>
      </c>
      <c r="CB9" s="19">
        <v>8.4</v>
      </c>
      <c r="CC9" s="19">
        <v>0</v>
      </c>
      <c r="CD9" s="19">
        <v>0</v>
      </c>
      <c r="CE9" s="19">
        <v>15.5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12</v>
      </c>
      <c r="CW9" s="40">
        <f>IF(SUM(CA9:CB9,CD9:CF9,CH9)-CC9-CG9&gt;0,SUM(CA9:CB9,CD9:CF9,CH9)-CC9-CG9,"")</f>
        <v>46.5</v>
      </c>
      <c r="CX9" s="40" t="str">
        <f>IF(SUM(CI9:CJ9,CL9)-CK9&gt;0,SUM(CI9:CJ9,CL9)-CK9,"")</f>
        <v/>
      </c>
      <c r="CY9" s="40">
        <f>IF(SUM(CB9,CF9,CJ9)&gt;0,SUM(CB9,CF9,CJ9),"")</f>
        <v>12</v>
      </c>
      <c r="CZ9" s="40">
        <f>IF(SUM(CW9,CX9)&gt;0,SUM(CW9,CX9),"")</f>
        <v>46.5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46.5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18.600000000000001</v>
      </c>
      <c r="QE9" s="22">
        <f>IF($CU9="P",CB9,(CB9+AY9)/2)</f>
        <v>8.4</v>
      </c>
      <c r="QF9" s="22">
        <f>IF($CU9="P",CC9,(CC9+AZ9)/2)</f>
        <v>0.4</v>
      </c>
      <c r="QG9" s="22">
        <f>IF($CU9="P",CD9,(CD9+BA9)/2)</f>
        <v>0</v>
      </c>
      <c r="QH9" s="22">
        <f>IF($CU9="P",CE9,(CE9+BB9)/2)</f>
        <v>15.45</v>
      </c>
      <c r="QI9" s="22">
        <f>IF($CU9="P",CF9,(CF9+BC9)/2)</f>
        <v>3.6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0</v>
      </c>
      <c r="QQ9" s="22">
        <f>IF($CU9="P",CN9,(CN9+BK9)/2)</f>
        <v>0</v>
      </c>
      <c r="QR9" s="22">
        <f>IF($CU9="P",CO9,(CO9+BL9)/2)</f>
        <v>0</v>
      </c>
      <c r="QS9" s="22">
        <f>IF($CU9="P",CP9,(CP9+BM9)/2)</f>
        <v>0</v>
      </c>
      <c r="QT9" s="22">
        <f>IF($CU9="P",CQ9,(CQ9+BN9)/2)</f>
        <v>0</v>
      </c>
      <c r="QU9" s="22">
        <f>IF($CU9="P",CR9,(CR9+BO9)/2)</f>
        <v>0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12</v>
      </c>
      <c r="QZ9" s="40">
        <f>IF(SUM(QD9:QE9,QG9:QI9,QK9)-QF9-QJ9&gt;0,SUM(QD9:QE9,QG9:QI9,QK9)-QF9-QJ9,"")</f>
        <v>45.650000000000006</v>
      </c>
      <c r="RA9" s="40" t="str">
        <f>IF(SUM(QL9:QM9,QO9)-QN9&gt;0,SUM(QL9:QM9,QO9)-QN9,"")</f>
        <v/>
      </c>
      <c r="RB9" s="40">
        <f>IF(SUM(QE9,QI9,QM9)&gt;0,SUM(QE9,QI9,QM9),"")</f>
        <v>12</v>
      </c>
      <c r="RC9" s="40">
        <f>IF(SUM(QZ9,RA9)&gt;0,SUM(QZ9,RA9),"")</f>
        <v>45.650000000000006</v>
      </c>
      <c r="RD9" s="40" t="str">
        <f>IF(SUM(QQ9,QU9)&gt;0,SUM(QQ9,QU9),"")</f>
        <v/>
      </c>
      <c r="RE9" s="40" t="str">
        <f>IF(SUM(QP9:QQ9,QS9:QU9,QW9)-SUM(QR9,QV9)&gt;0,SUM(QP9:QQ9,QS9:QU9,QW9)-SUM(QR9,QV9),"")</f>
        <v/>
      </c>
      <c r="RF9" s="40">
        <f>IF(SUM(QZ9,RA9,RE9)&gt;0,SUM(QZ9,RA9,RE9),"")</f>
        <v>45.650000000000006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2</v>
      </c>
      <c r="C10" s="5" t="s">
        <v>160</v>
      </c>
      <c r="D10" s="4" t="s">
        <v>4</v>
      </c>
      <c r="E10" s="4">
        <v>2008</v>
      </c>
      <c r="F10" s="9">
        <f>SUM(L10:R10)+SUM(L10:O10)*0.0000001+SUM(L10)*0.0000000000001</f>
        <v>149.90000969000531</v>
      </c>
      <c r="H10" s="3" t="str">
        <f>IF(OR(AND(AP10&gt;=AW$38,AQ10&gt;=AW$42,AP10&lt;&gt;"",AO10=""),AND(AU10&gt;=AW$38,AV10&gt;=AW$42,AU10&lt;&gt;"",AO10=""),AND(BS10&gt;=BZ$38,BT10&gt;=BZ$42,BS10&lt;&gt;"",BR10=""),AND(BX10&gt;=BZ$38,BY10&gt;=BZ$42,BX10&lt;&gt;"",BR10=""),AND(CV10&gt;=DC$38,CW10&gt;=DC$42,CV10&lt;&gt;"",CU10=""),AND(DA10&gt;=DC$38,DB10&gt;=DC$42,DA10&lt;&gt;""),AND(DZ10&gt;=EG$38,EA10&gt;=EG$42,DZ10&lt;&gt;""),AND(EE10&gt;=EG$38,EF10&gt;=EG$42,EE10&lt;&gt;""),AND(FB10&gt;=FI$38,FC10&gt;=FI$42,FB10&lt;&gt;""),AND(FG10&gt;=FI$38,FH10&gt;=FI$42,FG10&lt;&gt;""),AND(GD10&gt;=GK$38,GE10&gt;=GK$42,GD10&lt;&gt;""),AND(GI10&gt;=GK$38,GJ10&gt;=GK$42,GI10&lt;&gt;""),AND(HF10&gt;=HM$38,HG10&gt;=HM$42,HF10&lt;&gt;""),AND(HK10&gt;=HM$38,HL10&gt;=HM$42,HK10&lt;&gt;""),AND(IH10&gt;=IO$38,II10&gt;=IO$42,IH10&lt;&gt;""),AND(IM10&gt;=IO$38,IN10&gt;=IO$42,IM10&lt;&gt;""),AND(JJ10&gt;=JQ$38,JK10&gt;=JQ$42,JJ10&lt;&gt;""),AND(JO10&gt;=JQ$38,JP10&gt;=JQ$42,JO10&lt;&gt;""),AND(KL10&gt;=KS$38,KM10&gt;=KS$42,KL10&lt;&gt;""),AND(KQ10&gt;=KS$38,KR10&gt;=KS$42,KQ10&lt;&gt;""),AND(LN10&gt;=LU$38,LO10&gt;=LU$42,LN10&lt;&gt;""),AND(LS10&gt;=LU$38,LT10&gt;=LU$42,LS10&lt;&gt;""),AND(MP10&gt;=MW$38,MQ10&gt;=MW$42,MP10&lt;&gt;""),AND(MU10&gt;=MW$38,MV10&gt;=MW$42,MU10&lt;&gt;""),AND(NR10&gt;=NY$38,NS10&gt;=NY$42,NR10&lt;&gt;""),AND(NW10&gt;=NY$38,NX10&gt;=NY$42,NW10&lt;&gt;""),AND(OT10&gt;=PA$38,OU10&gt;=PA$42,OT10&lt;&gt;""),AND(OY10&gt;=PA$38,OZ10&gt;=PA$42,OY10&lt;&gt;""),AND(PV10&gt;=QC$38,PW10&gt;=QC$42,PV10&lt;&gt;""),AND(QA10&gt;=QC$38,QB10&gt;=QC$42,QA10&lt;&gt;"")),"P","")</f>
        <v>P</v>
      </c>
      <c r="I10" s="3" t="str">
        <f>IF(OR(AND(AQ10&gt;=AW$42,AQ10&lt;&gt;"",AO10=""),AND(AV10&gt;=AW$42,AV10&lt;&gt;"",AO10=""),AND(BT10&gt;=BZ$42,BT10&lt;&gt;"",BR10=""),AND(BY10&gt;=BZ$42,BY10&lt;&gt;"",BR10=""),AND(CW10&gt;=DC$42,CW10&lt;&gt;"",CU10=""),AND(DB10&gt;=DC$42,DB10&lt;&gt;"",CU10=""),AND(EA10&gt;=EG$42,EA10&lt;&gt;""),AND(EF10&gt;=EG$42,EF10&lt;&gt;""),AND(FC10&gt;=FI$42,FC10&lt;&gt;""),AND(FH10&gt;=FI$42,FH10&lt;&gt;""),AND(GE10&gt;=GK$42,GE10&lt;&gt;""),AND(GJ10&gt;=GK$42,GJ10&lt;&gt;""),AND(HG10&gt;=HM$42,HG10&lt;&gt;""),AND(HL10&gt;=HM$42,HL10&lt;&gt;""),AND(II10&gt;=IO$42,II10&lt;&gt;""),AND(IN10&gt;=IO$42,IN10&lt;&gt;""),AND(JK10&gt;=JQ$42,JK10&lt;&gt;""),AND(JP10&gt;=JQ$42,JP10&lt;&gt;""),AND(KM10&gt;=KS$42,KM10&lt;&gt;""),AND(KR10&gt;=KS$42,KR10&lt;&gt;""),AND(LO10&gt;=LU$42,LO10&lt;&gt;""),AND(LT10&gt;=LU$42,LT10&lt;&gt;""),AND(MQ10&gt;=MW$42,MQ10&lt;&gt;""),AND(MV10&gt;=MW$42,MV10&lt;&gt;""),AND(NS10&gt;=NY$42,NS10&lt;&gt;""),AND(NX10&gt;=NY$42,NX10&lt;&gt;""),AND(OU10&gt;=PA$42,OU10&lt;&gt;""),AND(OZ10&gt;=PA$42,OZ10&lt;&gt;""),AND(PW10&gt;=QC$42,PW10&lt;&gt;""),AND(QB10&gt;=QC$42,QB10&lt;&gt;"")),"P","")</f>
        <v>P</v>
      </c>
      <c r="J10" s="36" t="str">
        <f>IF(AND(I10="P",H10=""),"No DD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Merit",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Excellence",IF(K10="P","Worlds Team",IF(H10="P","National Team","")))))</f>
        <v>National Team</v>
      </c>
      <c r="K10" s="3" t="str">
        <f>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P","")</f>
        <v/>
      </c>
      <c r="L10" s="8">
        <f>IF(COUNT(AQ10,BT10,CW10)&gt;0,LARGE((AQ10,BT10,CW10),1),0)</f>
        <v>53.199999999999996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43.699999999999996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Nationals</v>
      </c>
      <c r="P10" s="8">
        <f>IF(MAX(AV10,BY10,DB10)&gt;0,MAX(AV10,BY10,DB10),0)</f>
        <v>53</v>
      </c>
      <c r="Q10" s="8" t="str">
        <f>IF(P10=0,"",IF(P10=DB10,$CA$1,IF(P10=BY10,$AX$1,IF(P10=AV10,$U$1,""))))</f>
        <v>2025 3rd Domestic Trial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8.1</v>
      </c>
      <c r="AA10" s="19">
        <v>0.2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8.1</v>
      </c>
      <c r="AQ10" s="40">
        <f>IF(SUM(U10:V10,X10:Z10,AB10)-W10-AA10&gt;0,SUM(U10:V10,X10:Z10,AB10)-W10-AA10,"")</f>
        <v>26.099999999999998</v>
      </c>
      <c r="AR10" s="40" t="str">
        <f>IF(SUM(AC10:AD10,AF10)-AE10&gt;0,SUM(AC10:AD10,AF10)-AE10,"")</f>
        <v/>
      </c>
      <c r="AS10" s="40">
        <f>IF(SUM(V10,Z10,AD10)&gt;0,SUM(V10,Z10,AD10),"")</f>
        <v>8.1</v>
      </c>
      <c r="AT10" s="40">
        <f>IF(SUM(AQ10,AR10)&gt;0,SUM(AQ10,AR10),"")</f>
        <v>26.099999999999998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26.099999999999998</v>
      </c>
      <c r="AX10" s="18">
        <v>15.4</v>
      </c>
      <c r="AY10" s="18">
        <v>2.8</v>
      </c>
      <c r="AZ10" s="18">
        <v>0</v>
      </c>
      <c r="BA10" s="18">
        <v>0</v>
      </c>
      <c r="BB10" s="18">
        <v>18.100000000000001</v>
      </c>
      <c r="BC10" s="18">
        <v>8</v>
      </c>
      <c r="BD10" s="18">
        <v>0.6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10.8</v>
      </c>
      <c r="BT10" s="11">
        <f>IF(SUM(AX10:AY10,BA10:BC10,BE10)-AZ10-BD10&gt;0,SUM(AX10:AY10,BA10:BC10,BE10)-AZ10-BD10,"")</f>
        <v>43.699999999999996</v>
      </c>
      <c r="BU10" s="11" t="str">
        <f>IF(SUM(BF10:BG10,BI10)-BH10&gt;0,SUM(BF10:BG10,BI10)-BH10,"")</f>
        <v/>
      </c>
      <c r="BV10" s="11">
        <f>IF(SUM(AY10,BC10,BG10)&gt;0,SUM(AY10,BC10,BG10),"")</f>
        <v>10.8</v>
      </c>
      <c r="BW10" s="11">
        <f>IF(SUM(BT10,BU10)&gt;0,SUM(BT10,BU10),"")</f>
        <v>43.699999999999996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43.699999999999996</v>
      </c>
      <c r="CA10" s="19">
        <v>18.3</v>
      </c>
      <c r="CB10" s="19">
        <v>8.8000000000000007</v>
      </c>
      <c r="CC10" s="19">
        <v>0.6</v>
      </c>
      <c r="CD10" s="19">
        <v>0.3</v>
      </c>
      <c r="CE10" s="19">
        <v>18.600000000000001</v>
      </c>
      <c r="CF10" s="19">
        <v>8.4</v>
      </c>
      <c r="CG10" s="19">
        <v>0.6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8.4</v>
      </c>
      <c r="CO10" s="19">
        <v>0.9</v>
      </c>
      <c r="CP10" s="19">
        <v>0</v>
      </c>
      <c r="CQ10" s="19">
        <v>18.5</v>
      </c>
      <c r="CR10" s="19">
        <v>8.4</v>
      </c>
      <c r="CS10" s="19">
        <v>0</v>
      </c>
      <c r="CT10" s="19">
        <v>0</v>
      </c>
      <c r="CU10" s="27"/>
      <c r="CV10" s="40">
        <f>IF(SUM(CB10,CF10)&gt;0,SUM(CB10,CF10),"")</f>
        <v>17.200000000000003</v>
      </c>
      <c r="CW10" s="40">
        <f>IF(SUM(CA10:CB10,CD10:CF10,CH10)-CC10-CG10&gt;0,SUM(CA10:CB10,CD10:CF10,CH10)-CC10-CG10,"")</f>
        <v>53.199999999999996</v>
      </c>
      <c r="CX10" s="40" t="str">
        <f>IF(SUM(CI10:CJ10,CL10)-CK10&gt;0,SUM(CI10:CJ10,CL10)-CK10,"")</f>
        <v/>
      </c>
      <c r="CY10" s="40">
        <f>IF(SUM(CB10,CF10,CJ10)&gt;0,SUM(CB10,CF10,CJ10),"")</f>
        <v>17.200000000000003</v>
      </c>
      <c r="CZ10" s="40">
        <f>IF(SUM(CW10,CX10)&gt;0,SUM(CW10,CX10),"")</f>
        <v>53.199999999999996</v>
      </c>
      <c r="DA10" s="40">
        <f>IF(SUM(CN10,CR10)&gt;0,SUM(CN10,CR10),"")</f>
        <v>16.8</v>
      </c>
      <c r="DB10" s="40">
        <f>IF(SUM(CM10:CN10,CP10:CR10,CT10)-SUM(CO10,CS10)&gt;0,SUM(CM10:CN10,CP10:CR10,CT10)-SUM(CO10,CS10),"")</f>
        <v>53</v>
      </c>
      <c r="DC10" s="40">
        <f>IF(SUM(CW10,CX10,DB10)&gt;0,SUM(CW10,CX10,DB10),"")</f>
        <v>106.19999999999999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16.850000000000001</v>
      </c>
      <c r="QE10" s="22">
        <f>IF($CU10="P",CB10,(CB10+AY10)/2)</f>
        <v>5.8000000000000007</v>
      </c>
      <c r="QF10" s="22">
        <f>IF($CU10="P",CC10,(CC10+AZ10)/2)</f>
        <v>0.3</v>
      </c>
      <c r="QG10" s="22">
        <f>IF($CU10="P",CD10,(CD10+BA10)/2)</f>
        <v>0.15</v>
      </c>
      <c r="QH10" s="22">
        <f>IF($CU10="P",CE10,(CE10+BB10)/2)</f>
        <v>18.350000000000001</v>
      </c>
      <c r="QI10" s="22">
        <f>IF($CU10="P",CF10,(CF10+BC10)/2)</f>
        <v>8.1999999999999993</v>
      </c>
      <c r="QJ10" s="22">
        <f>IF($CU10="P",CG10,(CG10+BD10)/2)</f>
        <v>0.6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9.3000000000000007</v>
      </c>
      <c r="QQ10" s="22">
        <f>IF($CU10="P",CN10,(CN10+BK10)/2)</f>
        <v>4.2</v>
      </c>
      <c r="QR10" s="22">
        <f>IF($CU10="P",CO10,(CO10+BL10)/2)</f>
        <v>0.45</v>
      </c>
      <c r="QS10" s="22">
        <f>IF($CU10="P",CP10,(CP10+BM10)/2)</f>
        <v>0</v>
      </c>
      <c r="QT10" s="22">
        <f>IF($CU10="P",CQ10,(CQ10+BN10)/2)</f>
        <v>9.25</v>
      </c>
      <c r="QU10" s="22">
        <f>IF($CU10="P",CR10,(CR10+BO10)/2)</f>
        <v>4.2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14</v>
      </c>
      <c r="QZ10" s="40">
        <f>IF(SUM(QD10:QE10,QG10:QI10,QK10)-QF10-QJ10&gt;0,SUM(QD10:QE10,QG10:QI10,QK10)-QF10-QJ10,"")</f>
        <v>48.45000000000001</v>
      </c>
      <c r="RA10" s="40" t="str">
        <f>IF(SUM(QL10:QM10,QO10)-QN10&gt;0,SUM(QL10:QM10,QO10)-QN10,"")</f>
        <v/>
      </c>
      <c r="RB10" s="40">
        <f>IF(SUM(QE10,QI10,QM10)&gt;0,SUM(QE10,QI10,QM10),"")</f>
        <v>14</v>
      </c>
      <c r="RC10" s="40">
        <f>IF(SUM(QZ10,RA10)&gt;0,SUM(QZ10,RA10),"")</f>
        <v>48.45000000000001</v>
      </c>
      <c r="RD10" s="40">
        <f>IF(SUM(QQ10,QU10)&gt;0,SUM(QQ10,QU10),"")</f>
        <v>8.4</v>
      </c>
      <c r="RE10" s="40">
        <f>IF(SUM(QP10:QQ10,QS10:QU10,QW10)-SUM(QR10,QV10)&gt;0,SUM(QP10:QQ10,QS10:QU10,QW10)-SUM(QR10,QV10),"")</f>
        <v>26.5</v>
      </c>
      <c r="RF10" s="40">
        <f>IF(SUM(QZ10,RA10,RE10)&gt;0,SUM(QZ10,RA10,RE10),"")</f>
        <v>74.950000000000017</v>
      </c>
    </row>
    <row r="11" spans="1:474" x14ac:dyDescent="0.2">
      <c r="A11" s="4" t="str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/>
      </c>
      <c r="B11" s="4" t="str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/>
      </c>
      <c r="C11" s="5" t="s">
        <v>165</v>
      </c>
      <c r="D11" s="4" t="s">
        <v>3</v>
      </c>
      <c r="E11" s="4">
        <v>2008</v>
      </c>
      <c r="F11" s="9">
        <f>SUM(L11:R11)+SUM(L11:O11)*0.0000001+SUM(L11)*0.0000000000001</f>
        <v>153.30001020000512</v>
      </c>
      <c r="H11" s="3" t="str">
        <f>IF(OR(AND(AP11&gt;=AW$38,AQ11&gt;=AW$42,AP11&lt;&gt;"",AO11=""),AND(AU11&gt;=AW$38,AV11&gt;=AW$42,AU11&lt;&gt;"",AO11=""),AND(BS11&gt;=BZ$38,BT11&gt;=BZ$42,BS11&lt;&gt;"",BR11=""),AND(BX11&gt;=BZ$38,BY11&gt;=BZ$42,BX11&lt;&gt;"",BR11=""),AND(CV11&gt;=DC$38,CW11&gt;=DC$42,CV11&lt;&gt;"",CU11=""),AND(DA11&gt;=DC$38,DB11&gt;=DC$42,DA11&lt;&gt;""),AND(DZ11&gt;=EG$38,EA11&gt;=EG$42,DZ11&lt;&gt;""),AND(EE11&gt;=EG$38,EF11&gt;=EG$42,EE11&lt;&gt;""),AND(FB11&gt;=FI$38,FC11&gt;=FI$42,FB11&lt;&gt;""),AND(FG11&gt;=FI$38,FH11&gt;=FI$42,FG11&lt;&gt;""),AND(GD11&gt;=GK$38,GE11&gt;=GK$42,GD11&lt;&gt;""),AND(GI11&gt;=GK$38,GJ11&gt;=GK$42,GI11&lt;&gt;""),AND(HF11&gt;=HM$38,HG11&gt;=HM$42,HF11&lt;&gt;""),AND(HK11&gt;=HM$38,HL11&gt;=HM$42,HK11&lt;&gt;""),AND(IH11&gt;=IO$38,II11&gt;=IO$42,IH11&lt;&gt;""),AND(IM11&gt;=IO$38,IN11&gt;=IO$42,IM11&lt;&gt;""),AND(JJ11&gt;=JQ$38,JK11&gt;=JQ$42,JJ11&lt;&gt;""),AND(JO11&gt;=JQ$38,JP11&gt;=JQ$42,JO11&lt;&gt;""),AND(KL11&gt;=KS$38,KM11&gt;=KS$42,KL11&lt;&gt;""),AND(KQ11&gt;=KS$38,KR11&gt;=KS$42,KQ11&lt;&gt;""),AND(LN11&gt;=LU$38,LO11&gt;=LU$42,LN11&lt;&gt;""),AND(LS11&gt;=LU$38,LT11&gt;=LU$42,LS11&lt;&gt;""),AND(MP11&gt;=MW$38,MQ11&gt;=MW$42,MP11&lt;&gt;""),AND(MU11&gt;=MW$38,MV11&gt;=MW$42,MU11&lt;&gt;""),AND(NR11&gt;=NY$38,NS11&gt;=NY$42,NR11&lt;&gt;""),AND(NW11&gt;=NY$38,NX11&gt;=NY$42,NW11&lt;&gt;""),AND(OT11&gt;=PA$38,OU11&gt;=PA$42,OT11&lt;&gt;""),AND(OY11&gt;=PA$38,OZ11&gt;=PA$42,OY11&lt;&gt;""),AND(PV11&gt;=QC$38,PW11&gt;=QC$42,PV11&lt;&gt;""),AND(QA11&gt;=QC$38,QB11&gt;=QC$42,QA11&lt;&gt;"")),"P","")</f>
        <v/>
      </c>
      <c r="I11" s="3" t="str">
        <f>IF(OR(AND(AQ11&gt;=AW$42,AQ11&lt;&gt;"",AO11=""),AND(AV11&gt;=AW$42,AV11&lt;&gt;"",AO11=""),AND(BT11&gt;=BZ$42,BT11&lt;&gt;"",BR11=""),AND(BY11&gt;=BZ$42,BY11&lt;&gt;"",BR11=""),AND(CW11&gt;=DC$42,CW11&lt;&gt;"",CU11=""),AND(DB11&gt;=DC$42,DB11&lt;&gt;"",CU11=""),AND(EA11&gt;=EG$42,EA11&lt;&gt;""),AND(EF11&gt;=EG$42,EF11&lt;&gt;""),AND(FC11&gt;=FI$42,FC11&lt;&gt;""),AND(FH11&gt;=FI$42,FH11&lt;&gt;""),AND(GE11&gt;=GK$42,GE11&lt;&gt;""),AND(GJ11&gt;=GK$42,GJ11&lt;&gt;""),AND(HG11&gt;=HM$42,HG11&lt;&gt;""),AND(HL11&gt;=HM$42,HL11&lt;&gt;""),AND(II11&gt;=IO$42,II11&lt;&gt;""),AND(IN11&gt;=IO$42,IN11&lt;&gt;""),AND(JK11&gt;=JQ$42,JK11&lt;&gt;""),AND(JP11&gt;=JQ$42,JP11&lt;&gt;""),AND(KM11&gt;=KS$42,KM11&lt;&gt;""),AND(KR11&gt;=KS$42,KR11&lt;&gt;""),AND(LO11&gt;=LU$42,LO11&lt;&gt;""),AND(LT11&gt;=LU$42,LT11&lt;&gt;""),AND(MQ11&gt;=MW$42,MQ11&lt;&gt;""),AND(MV11&gt;=MW$42,MV11&lt;&gt;""),AND(NS11&gt;=NY$42,NS11&lt;&gt;""),AND(NX11&gt;=NY$42,NX11&lt;&gt;""),AND(OU11&gt;=PA$42,OU11&lt;&gt;""),AND(OZ11&gt;=PA$42,OZ11&lt;&gt;""),AND(PW11&gt;=QC$42,PW11&lt;&gt;""),AND(QB11&gt;=QC$42,QB11&lt;&gt;"")),"P","")</f>
        <v/>
      </c>
      <c r="J11" s="36" t="str">
        <f>IF(AND(I11="P",H11=""),"No DD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Merit",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Excellence",IF(K11="P","Worlds Team",IF(H11="P","National Team","")))))</f>
        <v/>
      </c>
      <c r="K11" s="3" t="str">
        <f>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P","")</f>
        <v/>
      </c>
      <c r="L11" s="8">
        <f>IF(COUNT(AQ11,BT11,CW11)&gt;0,LARGE((AQ11,BT11,CW11),1),0)</f>
        <v>51.3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50.7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51.300000000000004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19</v>
      </c>
      <c r="V11" s="19">
        <v>6.8</v>
      </c>
      <c r="W11" s="19">
        <v>0</v>
      </c>
      <c r="X11" s="19">
        <v>0</v>
      </c>
      <c r="Y11" s="19">
        <v>19.100000000000001</v>
      </c>
      <c r="Z11" s="19">
        <v>6.4</v>
      </c>
      <c r="AA11" s="19">
        <v>0.6</v>
      </c>
      <c r="AB11" s="19">
        <v>0</v>
      </c>
      <c r="AC11" s="19"/>
      <c r="AD11" s="19"/>
      <c r="AE11" s="19"/>
      <c r="AF11" s="19"/>
      <c r="AG11" s="19">
        <v>0</v>
      </c>
      <c r="AH11" s="19">
        <v>0</v>
      </c>
      <c r="AI11" s="19">
        <v>0</v>
      </c>
      <c r="AJ11" s="19">
        <v>0</v>
      </c>
      <c r="AK11" s="19">
        <v>16.3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13.2</v>
      </c>
      <c r="AQ11" s="40">
        <f>IF(SUM(U11:V11,X11:Z11,AB11)-W11-AA11&gt;0,SUM(U11:V11,X11:Z11,AB11)-W11-AA11,"")</f>
        <v>50.7</v>
      </c>
      <c r="AR11" s="40" t="str">
        <f>IF(SUM(AC11:AD11,AF11)-AE11&gt;0,SUM(AC11:AD11,AF11)-AE11,"")</f>
        <v/>
      </c>
      <c r="AS11" s="40">
        <f>IF(SUM(V11,Z11,AD11)&gt;0,SUM(V11,Z11,AD11),"")</f>
        <v>13.2</v>
      </c>
      <c r="AT11" s="40">
        <f>IF(SUM(AQ11,AR11)&gt;0,SUM(AQ11,AR11),"")</f>
        <v>50.7</v>
      </c>
      <c r="AU11" s="40">
        <f>IF(SUM(AH11,AL11)&gt;0,SUM(AH11,AL11),"")</f>
        <v>6</v>
      </c>
      <c r="AV11" s="40">
        <f>IF(SUM(AG11:AH11,AJ11:AL11,AN11)-SUM(AI11,AM11)&gt;0,SUM(AG11:AH11,AJ11:AL11,AN11)-SUM(AI11,AM11),"")</f>
        <v>22.1</v>
      </c>
      <c r="AW11" s="40">
        <f>IF(SUM(AQ11,AR11,AV11)&gt;0,SUM(AQ11,AR11,AV11),"")</f>
        <v>72.800000000000011</v>
      </c>
      <c r="AX11" s="18">
        <v>18.899999999999999</v>
      </c>
      <c r="AY11" s="18">
        <v>7.2</v>
      </c>
      <c r="AZ11" s="18">
        <v>0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</v>
      </c>
      <c r="BF11" s="18"/>
      <c r="BG11" s="18"/>
      <c r="BH11" s="18"/>
      <c r="BI11" s="18"/>
      <c r="BJ11" s="18">
        <v>18.600000000000001</v>
      </c>
      <c r="BK11" s="18">
        <v>7.2</v>
      </c>
      <c r="BL11" s="18">
        <v>0.8</v>
      </c>
      <c r="BM11" s="18">
        <v>0</v>
      </c>
      <c r="BN11" s="18">
        <v>18.899999999999999</v>
      </c>
      <c r="BO11" s="18">
        <v>7.6</v>
      </c>
      <c r="BP11" s="18">
        <v>0.2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51.3</v>
      </c>
      <c r="BU11" s="11" t="str">
        <f>IF(SUM(BF11:BG11,BI11)-BH11&gt;0,SUM(BF11:BG11,BI11)-BH11,"")</f>
        <v/>
      </c>
      <c r="BV11" s="11">
        <f>IF(SUM(AY11,BC11,BG11)&gt;0,SUM(AY11,BC11,BG11),"")</f>
        <v>14</v>
      </c>
      <c r="BW11" s="11">
        <f>IF(SUM(BT11,BU11)&gt;0,SUM(BT11,BU11),"")</f>
        <v>51.3</v>
      </c>
      <c r="BX11" s="11">
        <f>IF(SUM(BK11,BO11)&gt;0,SUM(BK11,BO11),"")</f>
        <v>14.8</v>
      </c>
      <c r="BY11" s="11">
        <f>IF(SUM(BJ11:BK11,BM11:BO11,BQ11)-SUM(BL11,BP11)&gt;0,SUM(BJ11:BK11,BM11:BO11,BQ11)-SUM(BL11,BP11),"")</f>
        <v>51.300000000000004</v>
      </c>
      <c r="BZ11" s="11">
        <f>IF(SUM(BT11,BU11,BY11)&gt;0,SUM(BT11,BU11,BY11),"")</f>
        <v>102.6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9.4499999999999993</v>
      </c>
      <c r="QE11" s="22">
        <f>IF($CU11="P",CB11,(CB11+AY11)/2)</f>
        <v>3.6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9.3000000000000007</v>
      </c>
      <c r="QI11" s="22">
        <f>IF($CU11="P",CF11,(CF11+BC11)/2)</f>
        <v>3.4</v>
      </c>
      <c r="QJ11" s="22">
        <f>IF($CU11="P",CG11,(CG11+BD11)/2)</f>
        <v>0.1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9.3000000000000007</v>
      </c>
      <c r="QQ11" s="22">
        <f>IF($CU11="P",CN11,(CN11+BK11)/2)</f>
        <v>3.6</v>
      </c>
      <c r="QR11" s="22">
        <f>IF($CU11="P",CO11,(CO11+BL11)/2)</f>
        <v>0.4</v>
      </c>
      <c r="QS11" s="22">
        <f>IF($CU11="P",CP11,(CP11+BM11)/2)</f>
        <v>0</v>
      </c>
      <c r="QT11" s="22">
        <f>IF($CU11="P",CQ11,(CQ11+BN11)/2)</f>
        <v>9.4499999999999993</v>
      </c>
      <c r="QU11" s="22">
        <f>IF($CU11="P",CR11,(CR11+BO11)/2)</f>
        <v>3.8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7</v>
      </c>
      <c r="QZ11" s="40">
        <f>IF(SUM(QD11:QE11,QG11:QI11,QK11)-QF11-QJ11&gt;0,SUM(QD11:QE11,QG11:QI11,QK11)-QF11-QJ11,"")</f>
        <v>25.65</v>
      </c>
      <c r="RA11" s="40" t="str">
        <f>IF(SUM(QL11:QM11,QO11)-QN11&gt;0,SUM(QL11:QM11,QO11)-QN11,"")</f>
        <v/>
      </c>
      <c r="RB11" s="40">
        <f>IF(SUM(QE11,QI11,QM11)&gt;0,SUM(QE11,QI11,QM11),"")</f>
        <v>7</v>
      </c>
      <c r="RC11" s="40">
        <f>IF(SUM(QZ11,RA11)&gt;0,SUM(QZ11,RA11),"")</f>
        <v>25.65</v>
      </c>
      <c r="RD11" s="40">
        <f>IF(SUM(QQ11,QU11)&gt;0,SUM(QQ11,QU11),"")</f>
        <v>7.4</v>
      </c>
      <c r="RE11" s="40">
        <f>IF(SUM(QP11:QQ11,QS11:QU11,QW11)-SUM(QR11,QV11)&gt;0,SUM(QP11:QQ11,QS11:QU11,QW11)-SUM(QR11,QV11),"")</f>
        <v>25.650000000000002</v>
      </c>
      <c r="RF11" s="40">
        <f>IF(SUM(QZ11,RA11,RE11)&gt;0,SUM(QZ11,RA11,RE11),"")</f>
        <v>51.3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155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P12&gt;=AW$38,AQ12&gt;=AW$42,AP12&lt;&gt;"",AO12=""),AND(AU12&gt;=AW$38,AV12&gt;=AW$42,AU12&lt;&gt;"",AO12=""),AND(BS12&gt;=BZ$38,BT12&gt;=BZ$42,BS12&lt;&gt;"",BR12=""),AND(BX12&gt;=BZ$38,BY12&gt;=BZ$42,BX12&lt;&gt;"",BR12=""),AND(CV12&gt;=DC$38,CW12&gt;=DC$42,CV12&lt;&gt;"",CU12=""),AND(DA12&gt;=DC$38,DB12&gt;=DC$42,DA12&lt;&gt;""),AND(DZ12&gt;=EG$38,EA12&gt;=EG$42,DZ12&lt;&gt;""),AND(EE12&gt;=EG$38,EF12&gt;=EG$42,EE12&lt;&gt;""),AND(FB12&gt;=FI$38,FC12&gt;=FI$42,FB12&lt;&gt;""),AND(FG12&gt;=FI$38,FH12&gt;=FI$42,FG12&lt;&gt;""),AND(GD12&gt;=GK$38,GE12&gt;=GK$42,GD12&lt;&gt;""),AND(GI12&gt;=GK$38,GJ12&gt;=GK$42,GI12&lt;&gt;""),AND(HF12&gt;=HM$38,HG12&gt;=HM$42,HF12&lt;&gt;""),AND(HK12&gt;=HM$38,HL12&gt;=HM$42,HK12&lt;&gt;""),AND(IH12&gt;=IO$38,II12&gt;=IO$42,IH12&lt;&gt;""),AND(IM12&gt;=IO$38,IN12&gt;=IO$42,IM12&lt;&gt;""),AND(JJ12&gt;=JQ$38,JK12&gt;=JQ$42,JJ12&lt;&gt;""),AND(JO12&gt;=JQ$38,JP12&gt;=JQ$42,JO12&lt;&gt;""),AND(KL12&gt;=KS$38,KM12&gt;=KS$42,KL12&lt;&gt;""),AND(KQ12&gt;=KS$38,KR12&gt;=KS$42,KQ12&lt;&gt;""),AND(LN12&gt;=LU$38,LO12&gt;=LU$42,LN12&lt;&gt;""),AND(LS12&gt;=LU$38,LT12&gt;=LU$42,LS12&lt;&gt;""),AND(MP12&gt;=MW$38,MQ12&gt;=MW$42,MP12&lt;&gt;""),AND(MU12&gt;=MW$38,MV12&gt;=MW$42,MU12&lt;&gt;""),AND(NR12&gt;=NY$38,NS12&gt;=NY$42,NR12&lt;&gt;""),AND(NW12&gt;=NY$38,NX12&gt;=NY$42,NW12&lt;&gt;""),AND(OT12&gt;=PA$38,OU12&gt;=PA$42,OT12&lt;&gt;""),AND(OY12&gt;=PA$38,OZ12&gt;=PA$42,OY12&lt;&gt;""),AND(PV12&gt;=QC$38,PW12&gt;=QC$42,PV12&lt;&gt;""),AND(QA12&gt;=QC$38,QB12&gt;=QC$42,QA12&lt;&gt;"")),"P","")</f>
        <v/>
      </c>
      <c r="I12" s="3" t="str">
        <f>IF(OR(AND(AQ12&gt;=AW$42,AQ12&lt;&gt;"",AO12=""),AND(AV12&gt;=AW$42,AV12&lt;&gt;"",AO12=""),AND(BT12&gt;=BZ$42,BT12&lt;&gt;"",BR12=""),AND(BY12&gt;=BZ$42,BY12&lt;&gt;"",BR12=""),AND(CW12&gt;=DC$42,CW12&lt;&gt;"",CU12=""),AND(DB12&gt;=DC$42,DB12&lt;&gt;"",CU12=""),AND(EA12&gt;=EG$42,EA12&lt;&gt;""),AND(EF12&gt;=EG$42,EF12&lt;&gt;""),AND(FC12&gt;=FI$42,FC12&lt;&gt;""),AND(FH12&gt;=FI$42,FH12&lt;&gt;""),AND(GE12&gt;=GK$42,GE12&lt;&gt;""),AND(GJ12&gt;=GK$42,GJ12&lt;&gt;""),AND(HG12&gt;=HM$42,HG12&lt;&gt;""),AND(HL12&gt;=HM$42,HL12&lt;&gt;""),AND(II12&gt;=IO$42,II12&lt;&gt;""),AND(IN12&gt;=IO$42,IN12&lt;&gt;""),AND(JK12&gt;=JQ$42,JK12&lt;&gt;""),AND(JP12&gt;=JQ$42,JP12&lt;&gt;""),AND(KM12&gt;=KS$42,KM12&lt;&gt;""),AND(KR12&gt;=KS$42,KR12&lt;&gt;""),AND(LO12&gt;=LU$42,LO12&lt;&gt;""),AND(LT12&gt;=LU$42,LT12&lt;&gt;""),AND(MQ12&gt;=MW$42,MQ12&lt;&gt;""),AND(MV12&gt;=MW$42,MV12&lt;&gt;""),AND(NS12&gt;=NY$42,NS12&lt;&gt;""),AND(NX12&gt;=NY$42,NX12&lt;&gt;""),AND(OU12&gt;=PA$42,OU12&lt;&gt;""),AND(OZ12&gt;=PA$42,OZ12&lt;&gt;""),AND(PW12&gt;=QC$42,PW12&lt;&gt;""),AND(QB12&gt;=QC$42,QB12&lt;&gt;"")),"P","")</f>
        <v/>
      </c>
      <c r="J12" s="36" t="str">
        <f>IF(AND(I12="P",H12=""),"No DD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Merit",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Excellence",IF(K12="P","Worlds Team",IF(H12="P","National Team","")))))</f>
        <v/>
      </c>
      <c r="K12" s="3" t="str">
        <f>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P","")</f>
        <v/>
      </c>
      <c r="L12" s="8">
        <f>IF(COUNT(AQ12,BT12,CW12)&gt;0,LARGE((AQ12,BT12,CW12),1),0)</f>
        <v>50.999999999999993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50.599999999999994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50.4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18.8</v>
      </c>
      <c r="V12" s="19">
        <v>7.2</v>
      </c>
      <c r="W12" s="19">
        <v>0.2</v>
      </c>
      <c r="X12" s="19">
        <v>0</v>
      </c>
      <c r="Y12" s="19">
        <v>18.600000000000001</v>
      </c>
      <c r="Z12" s="19">
        <v>6.8</v>
      </c>
      <c r="AA12" s="19">
        <v>0.2</v>
      </c>
      <c r="AB12" s="19">
        <v>0</v>
      </c>
      <c r="AC12" s="19"/>
      <c r="AD12" s="19"/>
      <c r="AE12" s="19"/>
      <c r="AF12" s="19"/>
      <c r="AG12" s="19">
        <v>18.5</v>
      </c>
      <c r="AH12" s="19">
        <v>7.2</v>
      </c>
      <c r="AI12" s="19">
        <v>0</v>
      </c>
      <c r="AJ12" s="19">
        <v>0</v>
      </c>
      <c r="AK12" s="19">
        <v>18.5</v>
      </c>
      <c r="AL12" s="19">
        <v>6.8</v>
      </c>
      <c r="AM12" s="19">
        <v>0.6</v>
      </c>
      <c r="AN12" s="19">
        <v>0</v>
      </c>
      <c r="AO12" s="27"/>
      <c r="AP12" s="40">
        <f>IF(SUM(V12,Z12)&gt;0,SUM(V12,Z12),"")</f>
        <v>14</v>
      </c>
      <c r="AQ12" s="40">
        <f>IF(SUM(U12:V12,X12:Z12,AB12)-W12-AA12&gt;0,SUM(U12:V12,X12:Z12,AB12)-W12-AA12,"")</f>
        <v>50.999999999999993</v>
      </c>
      <c r="AR12" s="40" t="str">
        <f>IF(SUM(AC12:AD12,AF12)-AE12&gt;0,SUM(AC12:AD12,AF12)-AE12,"")</f>
        <v/>
      </c>
      <c r="AS12" s="40">
        <f>IF(SUM(V12,Z12,AD12)&gt;0,SUM(V12,Z12,AD12),"")</f>
        <v>14</v>
      </c>
      <c r="AT12" s="40">
        <f>IF(SUM(AQ12,AR12)&gt;0,SUM(AQ12,AR12),"")</f>
        <v>50.999999999999993</v>
      </c>
      <c r="AU12" s="40">
        <f>IF(SUM(AH12,AL12)&gt;0,SUM(AH12,AL12),"")</f>
        <v>14</v>
      </c>
      <c r="AV12" s="40">
        <f>IF(SUM(AG12:AH12,AJ12:AL12,AN12)-SUM(AI12,AM12)&gt;0,SUM(AG12:AH12,AJ12:AL12,AN12)-SUM(AI12,AM12),"")</f>
        <v>50.4</v>
      </c>
      <c r="AW12" s="40">
        <f>IF(SUM(AQ12,AR12,AV12)&gt;0,SUM(AQ12,AR12,AV12),"")</f>
        <v>101.39999999999999</v>
      </c>
      <c r="AX12" s="18">
        <v>18.600000000000001</v>
      </c>
      <c r="AY12" s="18">
        <v>7.2</v>
      </c>
      <c r="AZ12" s="18">
        <v>0.2</v>
      </c>
      <c r="BA12" s="18">
        <v>0</v>
      </c>
      <c r="BB12" s="18">
        <v>18.399999999999999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18.600000000000001</v>
      </c>
      <c r="BK12" s="18">
        <v>6.8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>IF(SUM(AY12,BC12)&gt;0,SUM(AY12,BC12),"")</f>
        <v>14</v>
      </c>
      <c r="BT12" s="11">
        <f>IF(SUM(AX12:AY12,BA12:BC12,BE12)-AZ12-BD12&gt;0,SUM(AX12:AY12,BA12:BC12,BE12)-AZ12-BD12,"")</f>
        <v>50.599999999999994</v>
      </c>
      <c r="BU12" s="11" t="str">
        <f>IF(SUM(BF12:BG12,BI12)-BH12&gt;0,SUM(BF12:BG12,BI12)-BH12,"")</f>
        <v/>
      </c>
      <c r="BV12" s="11">
        <f>IF(SUM(AY12,BC12,BG12)&gt;0,SUM(AY12,BC12,BG12),"")</f>
        <v>14</v>
      </c>
      <c r="BW12" s="11">
        <f>IF(SUM(BT12,BU12)&gt;0,SUM(BT12,BU12),"")</f>
        <v>50.599999999999994</v>
      </c>
      <c r="BX12" s="11">
        <f>IF(SUM(BK12,BO12)&gt;0,SUM(BK12,BO12),"")</f>
        <v>13.6</v>
      </c>
      <c r="BY12" s="11">
        <f>IF(SUM(BJ12:BK12,BM12:BO12,BQ12)-SUM(BL12,BP12)&gt;0,SUM(BJ12:BK12,BM12:BO12,BQ12)-SUM(BL12,BP12),"")</f>
        <v>50.1</v>
      </c>
      <c r="BZ12" s="11">
        <f>IF(SUM(BT12,BU12,BY12)&gt;0,SUM(BT12,BU12,BY12),"")</f>
        <v>100.69999999999999</v>
      </c>
      <c r="CA12" s="19">
        <v>18.3</v>
      </c>
      <c r="CB12" s="19">
        <v>7.2</v>
      </c>
      <c r="CC12" s="19">
        <v>0.2</v>
      </c>
      <c r="CD12" s="19">
        <v>0</v>
      </c>
      <c r="CE12" s="19">
        <v>18.100000000000001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7.2</v>
      </c>
      <c r="CO12" s="19">
        <v>0.2</v>
      </c>
      <c r="CP12" s="19">
        <v>0</v>
      </c>
      <c r="CQ12" s="19">
        <v>18</v>
      </c>
      <c r="CR12" s="19">
        <v>6</v>
      </c>
      <c r="CS12" s="19">
        <v>1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49.999999999999993</v>
      </c>
      <c r="CX12" s="40" t="str">
        <f>IF(SUM(CI12:CJ12,CL12)-CK12&gt;0,SUM(CI12:CJ12,CL12)-CK12,"")</f>
        <v/>
      </c>
      <c r="CY12" s="40">
        <f>IF(SUM(CB12,CF12,CJ12)&gt;0,SUM(CB12,CF12,CJ12),"")</f>
        <v>14</v>
      </c>
      <c r="CZ12" s="40">
        <f>IF(SUM(CW12,CX12)&gt;0,SUM(CW12,CX12),"")</f>
        <v>49.999999999999993</v>
      </c>
      <c r="DA12" s="40">
        <f>IF(SUM(CN12,CR12)&gt;0,SUM(CN12,CR12),"")</f>
        <v>13.2</v>
      </c>
      <c r="DB12" s="40">
        <f>IF(SUM(CM12:CN12,CP12:CR12,CT12)-SUM(CO12,CS12)&gt;0,SUM(CM12:CN12,CP12:CR12,CT12)-SUM(CO12,CS12),"")</f>
        <v>48.099999999999994</v>
      </c>
      <c r="DC12" s="40">
        <f>IF(SUM(CW12,CX12,DB12)&gt;0,SUM(CW12,CX12,DB12),"")</f>
        <v>98.1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18.450000000000003</v>
      </c>
      <c r="QE12" s="22">
        <f>IF($CU12="P",CB12,(CB12+AY12)/2)</f>
        <v>7.2</v>
      </c>
      <c r="QF12" s="22">
        <f>IF($CU12="P",CC12,(CC12+AZ12)/2)</f>
        <v>0.2</v>
      </c>
      <c r="QG12" s="22">
        <f>IF($CU12="P",CD12,(CD12+BA12)/2)</f>
        <v>0</v>
      </c>
      <c r="QH12" s="22">
        <f>IF($CU12="P",CE12,(CE12+BB12)/2)</f>
        <v>18.25</v>
      </c>
      <c r="QI12" s="22">
        <f>IF($CU12="P",CF12,(CF12+BC12)/2)</f>
        <v>6.8</v>
      </c>
      <c r="QJ12" s="22">
        <f>IF($CU12="P",CG12,(CG12+BD12)/2)</f>
        <v>0.2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18.350000000000001</v>
      </c>
      <c r="QQ12" s="22">
        <f>IF($CU12="P",CN12,(CN12+BK12)/2)</f>
        <v>7</v>
      </c>
      <c r="QR12" s="22">
        <f>IF($CU12="P",CO12,(CO12+BL12)/2)</f>
        <v>0.1</v>
      </c>
      <c r="QS12" s="22">
        <f>IF($CU12="P",CP12,(CP12+BM12)/2)</f>
        <v>0</v>
      </c>
      <c r="QT12" s="22">
        <f>IF($CU12="P",CQ12,(CQ12+BN12)/2)</f>
        <v>18.25</v>
      </c>
      <c r="QU12" s="22">
        <f>IF($CU12="P",CR12,(CR12+BO12)/2)</f>
        <v>6.4</v>
      </c>
      <c r="QV12" s="22">
        <f>IF($CU12="P",CS12,(CS12+BP12)/2)</f>
        <v>0.8</v>
      </c>
      <c r="QW12" s="22">
        <f>IF($CU12="P",CT12,(CT12+BQ12)/2)</f>
        <v>0</v>
      </c>
      <c r="QX12" s="27" t="s">
        <v>46</v>
      </c>
      <c r="QY12" s="40">
        <f>IF(SUM(QE12,QI12)&gt;0,SUM(QE12,QI12),"")</f>
        <v>14</v>
      </c>
      <c r="QZ12" s="40">
        <f>IF(SUM(QD12:QE12,QG12:QI12,QK12)-QF12-QJ12&gt;0,SUM(QD12:QE12,QG12:QI12,QK12)-QF12-QJ12,"")</f>
        <v>50.3</v>
      </c>
      <c r="RA12" s="40" t="str">
        <f>IF(SUM(QL12:QM12,QO12)-QN12&gt;0,SUM(QL12:QM12,QO12)-QN12,"")</f>
        <v/>
      </c>
      <c r="RB12" s="40">
        <f>IF(SUM(QE12,QI12,QM12)&gt;0,SUM(QE12,QI12,QM12),"")</f>
        <v>14</v>
      </c>
      <c r="RC12" s="40">
        <f>IF(SUM(QZ12,RA12)&gt;0,SUM(QZ12,RA12),"")</f>
        <v>50.3</v>
      </c>
      <c r="RD12" s="40">
        <f>IF(SUM(QQ12,QU12)&gt;0,SUM(QQ12,QU12),"")</f>
        <v>13.4</v>
      </c>
      <c r="RE12" s="40">
        <f>IF(SUM(QP12:QQ12,QS12:QU12,QW12)-SUM(QR12,QV12)&gt;0,SUM(QP12:QQ12,QS12:QU12,QW12)-SUM(QR12,QV12),"")</f>
        <v>49.1</v>
      </c>
      <c r="RF12" s="40">
        <f>IF(SUM(QZ12,RA12,RE12)&gt;0,SUM(QZ12,RA12,RE12),"")</f>
        <v>99.4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94</v>
      </c>
      <c r="D13" s="4" t="s">
        <v>3</v>
      </c>
      <c r="E13" s="4">
        <v>2005</v>
      </c>
      <c r="F13" s="9">
        <f>SUM(L13:R13)+SUM(L13:O13)*0.0000001+SUM(L13)*0.0000000000001</f>
        <v>151.80001013000512</v>
      </c>
      <c r="G13" s="64"/>
      <c r="H13" s="3" t="str">
        <f>IF(OR(AND(AP13&gt;=AW$38,AQ13&gt;=AW$42,AP13&lt;&gt;"",AO13=""),AND(AU13&gt;=AW$38,AV13&gt;=AW$42,AU13&lt;&gt;"",AO13=""),AND(BS13&gt;=BZ$38,BT13&gt;=BZ$42,BS13&lt;&gt;"",BR13=""),AND(BX13&gt;=BZ$38,BY13&gt;=BZ$42,BX13&lt;&gt;"",BR13=""),AND(CV13&gt;=DC$38,CW13&gt;=DC$42,CV13&lt;&gt;"",CU13=""),AND(DA13&gt;=DC$38,DB13&gt;=DC$42,DA13&lt;&gt;""),AND(DZ13&gt;=EG$38,EA13&gt;=EG$42,DZ13&lt;&gt;""),AND(EE13&gt;=EG$38,EF13&gt;=EG$42,EE13&lt;&gt;""),AND(FB13&gt;=FI$38,FC13&gt;=FI$42,FB13&lt;&gt;""),AND(FG13&gt;=FI$38,FH13&gt;=FI$42,FG13&lt;&gt;""),AND(GD13&gt;=GK$38,GE13&gt;=GK$42,GD13&lt;&gt;""),AND(GI13&gt;=GK$38,GJ13&gt;=GK$42,GI13&lt;&gt;""),AND(HF13&gt;=HM$38,HG13&gt;=HM$42,HF13&lt;&gt;""),AND(HK13&gt;=HM$38,HL13&gt;=HM$42,HK13&lt;&gt;""),AND(IH13&gt;=IO$38,II13&gt;=IO$42,IH13&lt;&gt;""),AND(IM13&gt;=IO$38,IN13&gt;=IO$42,IM13&lt;&gt;""),AND(JJ13&gt;=JQ$38,JK13&gt;=JQ$42,JJ13&lt;&gt;""),AND(JO13&gt;=JQ$38,JP13&gt;=JQ$42,JO13&lt;&gt;""),AND(KL13&gt;=KS$38,KM13&gt;=KS$42,KL13&lt;&gt;""),AND(KQ13&gt;=KS$38,KR13&gt;=KS$42,KQ13&lt;&gt;""),AND(LN13&gt;=LU$38,LO13&gt;=LU$42,LN13&lt;&gt;""),AND(LS13&gt;=LU$38,LT13&gt;=LU$42,LS13&lt;&gt;""),AND(MP13&gt;=MW$38,MQ13&gt;=MW$42,MP13&lt;&gt;""),AND(MU13&gt;=MW$38,MV13&gt;=MW$42,MU13&lt;&gt;""),AND(NR13&gt;=NY$38,NS13&gt;=NY$42,NR13&lt;&gt;""),AND(NW13&gt;=NY$38,NX13&gt;=NY$42,NW13&lt;&gt;""),AND(OT13&gt;=PA$38,OU13&gt;=PA$42,OT13&lt;&gt;""),AND(OY13&gt;=PA$38,OZ13&gt;=PA$42,OY13&lt;&gt;""),AND(PV13&gt;=QC$38,PW13&gt;=QC$42,PV13&lt;&gt;""),AND(QA13&gt;=QC$38,QB13&gt;=QC$42,QA13&lt;&gt;"")),"P","")</f>
        <v/>
      </c>
      <c r="I13" s="3" t="str">
        <f>IF(OR(AND(AQ13&gt;=AW$42,AQ13&lt;&gt;"",AO13=""),AND(AV13&gt;=AW$42,AV13&lt;&gt;"",AO13=""),AND(BT13&gt;=BZ$42,BT13&lt;&gt;"",BR13=""),AND(BY13&gt;=BZ$42,BY13&lt;&gt;"",BR13=""),AND(CW13&gt;=DC$42,CW13&lt;&gt;"",CU13=""),AND(DB13&gt;=DC$42,DB13&lt;&gt;"",CU13=""),AND(EA13&gt;=EG$42,EA13&lt;&gt;""),AND(EF13&gt;=EG$42,EF13&lt;&gt;""),AND(FC13&gt;=FI$42,FC13&lt;&gt;""),AND(FH13&gt;=FI$42,FH13&lt;&gt;""),AND(GE13&gt;=GK$42,GE13&lt;&gt;""),AND(GJ13&gt;=GK$42,GJ13&lt;&gt;""),AND(HG13&gt;=HM$42,HG13&lt;&gt;""),AND(HL13&gt;=HM$42,HL13&lt;&gt;""),AND(II13&gt;=IO$42,II13&lt;&gt;""),AND(IN13&gt;=IO$42,IN13&lt;&gt;""),AND(JK13&gt;=JQ$42,JK13&lt;&gt;""),AND(JP13&gt;=JQ$42,JP13&lt;&gt;""),AND(KM13&gt;=KS$42,KM13&lt;&gt;""),AND(KR13&gt;=KS$42,KR13&lt;&gt;""),AND(LO13&gt;=LU$42,LO13&lt;&gt;""),AND(LT13&gt;=LU$42,LT13&lt;&gt;""),AND(MQ13&gt;=MW$42,MQ13&lt;&gt;""),AND(MV13&gt;=MW$42,MV13&lt;&gt;""),AND(NS13&gt;=NY$42,NS13&lt;&gt;""),AND(NX13&gt;=NY$42,NX13&lt;&gt;""),AND(OU13&gt;=PA$42,OU13&lt;&gt;""),AND(OZ13&gt;=PA$42,OZ13&lt;&gt;""),AND(PW13&gt;=QC$42,PW13&lt;&gt;""),AND(QB13&gt;=QC$42,QB13&lt;&gt;"")),"P","")</f>
        <v/>
      </c>
      <c r="J13" s="36" t="str">
        <f>IF(AND(I13="P",H13=""),"No DD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Merit",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Excellence",IF(K13="P","Worlds Team",IF(H13="P","National Team","")))))</f>
        <v/>
      </c>
      <c r="K13" s="3" t="str">
        <f>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P","")</f>
        <v/>
      </c>
      <c r="L13" s="8">
        <f>IF(COUNT(AQ13,BT13,CW13)&gt;0,LARGE((AQ13,BT13,CW13),1),0)</f>
        <v>51.2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50.099999999999994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50.5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/>
      <c r="AD13" s="19"/>
      <c r="AE13" s="19"/>
      <c r="AF13" s="19"/>
      <c r="AG13" s="19">
        <v>19.2</v>
      </c>
      <c r="AH13" s="19">
        <v>7.2</v>
      </c>
      <c r="AI13" s="19">
        <v>0</v>
      </c>
      <c r="AJ13" s="19">
        <v>0</v>
      </c>
      <c r="AK13" s="19">
        <v>18.100000000000001</v>
      </c>
      <c r="AL13" s="19">
        <v>6.8</v>
      </c>
      <c r="AM13" s="19">
        <v>0.8</v>
      </c>
      <c r="AN13" s="19">
        <v>0</v>
      </c>
      <c r="AO13" s="27"/>
      <c r="AP13" s="40">
        <f>IF(SUM(V13,Z13)&gt;0,SUM(V13,Z13),"")</f>
        <v>14</v>
      </c>
      <c r="AQ13" s="40">
        <f>IF(SUM(U13:V13,X13:Z13,AB13)-W13-AA13&gt;0,SUM(U13:V13,X13:Z13,AB13)-W13-AA13,"")</f>
        <v>50.099999999999994</v>
      </c>
      <c r="AR13" s="40" t="str">
        <f>IF(SUM(AC13:AD13,AF13)-AE13&gt;0,SUM(AC13:AD13,AF13)-AE13,"")</f>
        <v/>
      </c>
      <c r="AS13" s="40">
        <f>IF(SUM(V13,Z13,AD13)&gt;0,SUM(V13,Z13,AD13),"")</f>
        <v>14</v>
      </c>
      <c r="AT13" s="40">
        <f>IF(SUM(AQ13,AR13)&gt;0,SUM(AQ13,AR13),"")</f>
        <v>50.099999999999994</v>
      </c>
      <c r="AU13" s="40">
        <f>IF(SUM(AH13,AL13)&gt;0,SUM(AH13,AL13),"")</f>
        <v>14</v>
      </c>
      <c r="AV13" s="40">
        <f>IF(SUM(AG13:AH13,AJ13:AL13,AN13)-SUM(AI13,AM13)&gt;0,SUM(AG13:AH13,AJ13:AL13,AN13)-SUM(AI13,AM13),"")</f>
        <v>50.5</v>
      </c>
      <c r="AW13" s="40">
        <f>IF(SUM(AQ13,AR13,AV13)&gt;0,SUM(AQ13,AR13,AV13),"")</f>
        <v>100.6</v>
      </c>
      <c r="AX13" s="18">
        <v>18.8</v>
      </c>
      <c r="AY13" s="18">
        <v>8</v>
      </c>
      <c r="AZ13" s="18">
        <v>0</v>
      </c>
      <c r="BA13" s="18">
        <v>0.3</v>
      </c>
      <c r="BB13" s="18">
        <v>18.100000000000001</v>
      </c>
      <c r="BC13" s="18">
        <v>6.8</v>
      </c>
      <c r="BD13" s="18">
        <v>0.8</v>
      </c>
      <c r="BE13" s="18">
        <v>0</v>
      </c>
      <c r="BF13" s="18"/>
      <c r="BG13" s="18"/>
      <c r="BH13" s="18"/>
      <c r="BI13" s="18"/>
      <c r="BJ13" s="18">
        <v>15.4</v>
      </c>
      <c r="BK13" s="18">
        <v>2.8</v>
      </c>
      <c r="BL13" s="18">
        <v>0</v>
      </c>
      <c r="BM13" s="18">
        <v>0</v>
      </c>
      <c r="BN13" s="18">
        <v>18.7</v>
      </c>
      <c r="BO13" s="18">
        <v>6.8</v>
      </c>
      <c r="BP13" s="18">
        <v>0.2</v>
      </c>
      <c r="BQ13" s="18">
        <v>0</v>
      </c>
      <c r="BR13" s="28"/>
      <c r="BS13" s="11">
        <f>IF(SUM(AY13,BC13)&gt;0,SUM(AY13,BC13),"")</f>
        <v>14.8</v>
      </c>
      <c r="BT13" s="11">
        <f>IF(SUM(AX13:AY13,BA13:BC13,BE13)-AZ13-BD13&gt;0,SUM(AX13:AY13,BA13:BC13,BE13)-AZ13-BD13,"")</f>
        <v>51.2</v>
      </c>
      <c r="BU13" s="11" t="str">
        <f>IF(SUM(BF13:BG13,BI13)-BH13&gt;0,SUM(BF13:BG13,BI13)-BH13,"")</f>
        <v/>
      </c>
      <c r="BV13" s="11">
        <f>IF(SUM(AY13,BC13,BG13)&gt;0,SUM(AY13,BC13,BG13),"")</f>
        <v>14.8</v>
      </c>
      <c r="BW13" s="11">
        <f>IF(SUM(BT13,BU13)&gt;0,SUM(BT13,BU13),"")</f>
        <v>51.2</v>
      </c>
      <c r="BX13" s="11">
        <f>IF(SUM(BK13,BO13)&gt;0,SUM(BK13,BO13),"")</f>
        <v>9.6</v>
      </c>
      <c r="BY13" s="11">
        <f>IF(SUM(BJ13:BK13,BM13:BO13,BQ13)-SUM(BL13,BP13)&gt;0,SUM(BJ13:BK13,BM13:BO13,BQ13)-SUM(BL13,BP13),"")</f>
        <v>43.499999999999993</v>
      </c>
      <c r="BZ13" s="11">
        <f>IF(SUM(BT13,BU13,BY13)&gt;0,SUM(BT13,BU13,BY13),"")</f>
        <v>94.699999999999989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9.4</v>
      </c>
      <c r="QE13" s="22">
        <f>IF($CU13="P",CB13,(CB13+AY13)/2)</f>
        <v>4</v>
      </c>
      <c r="QF13" s="22">
        <f>IF($CU13="P",CC13,(CC13+AZ13)/2)</f>
        <v>0</v>
      </c>
      <c r="QG13" s="22">
        <f>IF($CU13="P",CD13,(CD13+BA13)/2)</f>
        <v>0.15</v>
      </c>
      <c r="QH13" s="22">
        <f>IF($CU13="P",CE13,(CE13+BB13)/2)</f>
        <v>9.0500000000000007</v>
      </c>
      <c r="QI13" s="22">
        <f>IF($CU13="P",CF13,(CF13+BC13)/2)</f>
        <v>3.4</v>
      </c>
      <c r="QJ13" s="22">
        <f>IF($CU13="P",CG13,(CG13+BD13)/2)</f>
        <v>0.4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7.7</v>
      </c>
      <c r="QQ13" s="22">
        <f>IF($CU13="P",CN13,(CN13+BK13)/2)</f>
        <v>1.4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9.35</v>
      </c>
      <c r="QU13" s="22">
        <f>IF($CU13="P",CR13,(CR13+BO13)/2)</f>
        <v>3.4</v>
      </c>
      <c r="QV13" s="22">
        <f>IF($CU13="P",CS13,(CS13+BP13)/2)</f>
        <v>0.1</v>
      </c>
      <c r="QW13" s="22">
        <f>IF($CU13="P",CT13,(CT13+BQ13)/2)</f>
        <v>0</v>
      </c>
      <c r="QX13" s="27" t="s">
        <v>46</v>
      </c>
      <c r="QY13" s="40">
        <f>IF(SUM(QE13,QI13)&gt;0,SUM(QE13,QI13),"")</f>
        <v>7.4</v>
      </c>
      <c r="QZ13" s="40">
        <f>IF(SUM(QD13:QE13,QG13:QI13,QK13)-QF13-QJ13&gt;0,SUM(QD13:QE13,QG13:QI13,QK13)-QF13-QJ13,"")</f>
        <v>25.6</v>
      </c>
      <c r="RA13" s="40" t="str">
        <f>IF(SUM(QL13:QM13,QO13)-QN13&gt;0,SUM(QL13:QM13,QO13)-QN13,"")</f>
        <v/>
      </c>
      <c r="RB13" s="40">
        <f>IF(SUM(QE13,QI13,QM13)&gt;0,SUM(QE13,QI13,QM13),"")</f>
        <v>7.4</v>
      </c>
      <c r="RC13" s="40">
        <f>IF(SUM(QZ13,RA13)&gt;0,SUM(QZ13,RA13),"")</f>
        <v>25.6</v>
      </c>
      <c r="RD13" s="40">
        <f>IF(SUM(QQ13,QU13)&gt;0,SUM(QQ13,QU13),"")</f>
        <v>4.8</v>
      </c>
      <c r="RE13" s="40">
        <f>IF(SUM(QP13:QQ13,QS13:QU13,QW13)-SUM(QR13,QV13)&gt;0,SUM(QP13:QQ13,QS13:QU13,QW13)-SUM(QR13,QV13),"")</f>
        <v>21.749999999999996</v>
      </c>
      <c r="RF13" s="40">
        <f>IF(SUM(QZ13,RA13,RE13)&gt;0,SUM(QZ13,RA13,RE13),"")</f>
        <v>47.349999999999994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129</v>
      </c>
      <c r="D14" s="4" t="s">
        <v>5</v>
      </c>
      <c r="E14" s="4">
        <v>2007</v>
      </c>
      <c r="F14" s="9">
        <f>SUM(L14:R14)+SUM(L14:O14)*0.0000001+SUM(L14)*0.0000000000001</f>
        <v>146.90000961000501</v>
      </c>
      <c r="G14" s="64"/>
      <c r="H14" s="3" t="str">
        <f>IF(OR(AND(AP14&gt;=AW$38,AQ14&gt;=AW$42,AP14&lt;&gt;"",AO14=""),AND(AU14&gt;=AW$38,AV14&gt;=AW$42,AU14&lt;&gt;"",AO14=""),AND(BS14&gt;=BZ$38,BT14&gt;=BZ$42,BS14&lt;&gt;"",BR14=""),AND(BX14&gt;=BZ$38,BY14&gt;=BZ$42,BX14&lt;&gt;"",BR14=""),AND(CV14&gt;=DC$38,CW14&gt;=DC$42,CV14&lt;&gt;"",CU14=""),AND(DA14&gt;=DC$38,DB14&gt;=DC$42,DA14&lt;&gt;""),AND(DZ14&gt;=EG$38,EA14&gt;=EG$42,DZ14&lt;&gt;""),AND(EE14&gt;=EG$38,EF14&gt;=EG$42,EE14&lt;&gt;""),AND(FB14&gt;=FI$38,FC14&gt;=FI$42,FB14&lt;&gt;""),AND(FG14&gt;=FI$38,FH14&gt;=FI$42,FG14&lt;&gt;""),AND(GD14&gt;=GK$38,GE14&gt;=GK$42,GD14&lt;&gt;""),AND(GI14&gt;=GK$38,GJ14&gt;=GK$42,GI14&lt;&gt;""),AND(HF14&gt;=HM$38,HG14&gt;=HM$42,HF14&lt;&gt;""),AND(HK14&gt;=HM$38,HL14&gt;=HM$42,HK14&lt;&gt;""),AND(IH14&gt;=IO$38,II14&gt;=IO$42,IH14&lt;&gt;""),AND(IM14&gt;=IO$38,IN14&gt;=IO$42,IM14&lt;&gt;""),AND(JJ14&gt;=JQ$38,JK14&gt;=JQ$42,JJ14&lt;&gt;""),AND(JO14&gt;=JQ$38,JP14&gt;=JQ$42,JO14&lt;&gt;""),AND(KL14&gt;=KS$38,KM14&gt;=KS$42,KL14&lt;&gt;""),AND(KQ14&gt;=KS$38,KR14&gt;=KS$42,KQ14&lt;&gt;""),AND(LN14&gt;=LU$38,LO14&gt;=LU$42,LN14&lt;&gt;""),AND(LS14&gt;=LU$38,LT14&gt;=LU$42,LS14&lt;&gt;""),AND(MP14&gt;=MW$38,MQ14&gt;=MW$42,MP14&lt;&gt;""),AND(MU14&gt;=MW$38,MV14&gt;=MW$42,MU14&lt;&gt;""),AND(NR14&gt;=NY$38,NS14&gt;=NY$42,NR14&lt;&gt;""),AND(NW14&gt;=NY$38,NX14&gt;=NY$42,NW14&lt;&gt;""),AND(OT14&gt;=PA$38,OU14&gt;=PA$42,OT14&lt;&gt;""),AND(OY14&gt;=PA$38,OZ14&gt;=PA$42,OY14&lt;&gt;""),AND(PV14&gt;=QC$38,PW14&gt;=QC$42,PV14&lt;&gt;""),AND(QA14&gt;=QC$38,QB14&gt;=QC$42,QA14&lt;&gt;"")),"P","")</f>
        <v/>
      </c>
      <c r="I14" s="3" t="str">
        <f>IF(OR(AND(AQ14&gt;=AW$42,AQ14&lt;&gt;"",AO14=""),AND(AV14&gt;=AW$42,AV14&lt;&gt;"",AO14=""),AND(BT14&gt;=BZ$42,BT14&lt;&gt;"",BR14=""),AND(BY14&gt;=BZ$42,BY14&lt;&gt;"",BR14=""),AND(CW14&gt;=DC$42,CW14&lt;&gt;"",CU14=""),AND(DB14&gt;=DC$42,DB14&lt;&gt;"",CU14=""),AND(EA14&gt;=EG$42,EA14&lt;&gt;""),AND(EF14&gt;=EG$42,EF14&lt;&gt;""),AND(FC14&gt;=FI$42,FC14&lt;&gt;""),AND(FH14&gt;=FI$42,FH14&lt;&gt;""),AND(GE14&gt;=GK$42,GE14&lt;&gt;""),AND(GJ14&gt;=GK$42,GJ14&lt;&gt;""),AND(HG14&gt;=HM$42,HG14&lt;&gt;""),AND(HL14&gt;=HM$42,HL14&lt;&gt;""),AND(II14&gt;=IO$42,II14&lt;&gt;""),AND(IN14&gt;=IO$42,IN14&lt;&gt;""),AND(JK14&gt;=JQ$42,JK14&lt;&gt;""),AND(JP14&gt;=JQ$42,JP14&lt;&gt;""),AND(KM14&gt;=KS$42,KM14&lt;&gt;""),AND(KR14&gt;=KS$42,KR14&lt;&gt;""),AND(LO14&gt;=LU$42,LO14&lt;&gt;""),AND(LT14&gt;=LU$42,LT14&lt;&gt;""),AND(MQ14&gt;=MW$42,MQ14&lt;&gt;""),AND(MV14&gt;=MW$42,MV14&lt;&gt;""),AND(NS14&gt;=NY$42,NS14&lt;&gt;""),AND(NX14&gt;=NY$42,NX14&lt;&gt;""),AND(OU14&gt;=PA$42,OU14&lt;&gt;""),AND(OZ14&gt;=PA$42,OZ14&lt;&gt;""),AND(PW14&gt;=QC$42,PW14&lt;&gt;""),AND(QB14&gt;=QC$42,QB14&lt;&gt;"")),"P","")</f>
        <v/>
      </c>
      <c r="J14" s="36" t="str">
        <f>IF(AND(I14="P",H14=""),"No DD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Merit",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Excellence",IF(K14="P","Worlds Team",IF(H14="P","National Team","")))))</f>
        <v/>
      </c>
      <c r="K14" s="3" t="str">
        <f>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P","")</f>
        <v/>
      </c>
      <c r="L14" s="8">
        <f>IF(COUNT(AQ14,BT14,CW14)&gt;0,LARGE((AQ14,BT14,CW14),1),0)</f>
        <v>49.999999999999993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46.099999999999994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18.899999999999999</v>
      </c>
      <c r="V14" s="19">
        <v>6.4</v>
      </c>
      <c r="W14" s="19">
        <v>0.4</v>
      </c>
      <c r="X14" s="19">
        <v>0</v>
      </c>
      <c r="Y14" s="19">
        <v>18.600000000000001</v>
      </c>
      <c r="Z14" s="19">
        <v>6.8</v>
      </c>
      <c r="AA14" s="19">
        <v>0.6</v>
      </c>
      <c r="AB14" s="19">
        <v>0.3</v>
      </c>
      <c r="AC14" s="19"/>
      <c r="AD14" s="19"/>
      <c r="AE14" s="19"/>
      <c r="AF14" s="19"/>
      <c r="AG14" s="19">
        <v>16.8</v>
      </c>
      <c r="AH14" s="19">
        <v>9.3000000000000007</v>
      </c>
      <c r="AI14" s="19">
        <v>1</v>
      </c>
      <c r="AJ14" s="19">
        <v>0.3</v>
      </c>
      <c r="AK14" s="19">
        <v>18.7</v>
      </c>
      <c r="AL14" s="19">
        <v>7.2</v>
      </c>
      <c r="AM14" s="19">
        <v>0.8</v>
      </c>
      <c r="AN14" s="19">
        <v>0.3</v>
      </c>
      <c r="AO14" s="27"/>
      <c r="AP14" s="40">
        <f>IF(SUM(V14,Z14)&gt;0,SUM(V14,Z14),"")</f>
        <v>13.2</v>
      </c>
      <c r="AQ14" s="40">
        <f>IF(SUM(U14:V14,X14:Z14,AB14)-W14-AA14&gt;0,SUM(U14:V14,X14:Z14,AB14)-W14-AA14,"")</f>
        <v>49.999999999999993</v>
      </c>
      <c r="AR14" s="40" t="str">
        <f>IF(SUM(AC14:AD14,AF14)-AE14&gt;0,SUM(AC14:AD14,AF14)-AE14,"")</f>
        <v/>
      </c>
      <c r="AS14" s="40">
        <f>IF(SUM(V14,Z14,AD14)&gt;0,SUM(V14,Z14,AD14),"")</f>
        <v>13.2</v>
      </c>
      <c r="AT14" s="40">
        <f>IF(SUM(AQ14,AR14)&gt;0,SUM(AQ14,AR14),"")</f>
        <v>49.999999999999993</v>
      </c>
      <c r="AU14" s="40">
        <f>IF(SUM(AH14,AL14)&gt;0,SUM(AH14,AL14),"")</f>
        <v>16.5</v>
      </c>
      <c r="AV14" s="40">
        <f>IF(SUM(AG14:AH14,AJ14:AL14,AN14)-SUM(AI14,AM14)&gt;0,SUM(AG14:AH14,AJ14:AL14,AN14)-SUM(AI14,AM14),"")</f>
        <v>50.800000000000004</v>
      </c>
      <c r="AW14" s="40">
        <f>IF(SUM(AQ14,AR14,AV14)&gt;0,SUM(AQ14,AR14,AV14),"")</f>
        <v>100.8</v>
      </c>
      <c r="AX14" s="18">
        <v>18.3</v>
      </c>
      <c r="AY14" s="18">
        <v>9.3000000000000007</v>
      </c>
      <c r="AZ14" s="18">
        <v>0.2</v>
      </c>
      <c r="BA14" s="18">
        <v>0.3</v>
      </c>
      <c r="BB14" s="18">
        <v>15.6</v>
      </c>
      <c r="BC14" s="18">
        <v>2.8</v>
      </c>
      <c r="BD14" s="18">
        <v>0</v>
      </c>
      <c r="BE14" s="18">
        <v>0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12.100000000000001</v>
      </c>
      <c r="BT14" s="11">
        <f>IF(SUM(AX14:AY14,BA14:BC14,BE14)-AZ14-BD14&gt;0,SUM(AX14:AY14,BA14:BC14,BE14)-AZ14-BD14,"")</f>
        <v>46.099999999999994</v>
      </c>
      <c r="BU14" s="11" t="str">
        <f>IF(SUM(BF14:BG14,BI14)-BH14&gt;0,SUM(BF14:BG14,BI14)-BH14,"")</f>
        <v/>
      </c>
      <c r="BV14" s="11">
        <f>IF(SUM(AY14,BC14,BG14)&gt;0,SUM(AY14,BC14,BG14),"")</f>
        <v>12.100000000000001</v>
      </c>
      <c r="BW14" s="11">
        <f>IF(SUM(BT14,BU14)&gt;0,SUM(BT14,BU14),"")</f>
        <v>46.099999999999994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46.099999999999994</v>
      </c>
      <c r="CA14" s="19">
        <v>15.5</v>
      </c>
      <c r="CB14" s="19">
        <v>4.8</v>
      </c>
      <c r="CC14" s="19">
        <v>0</v>
      </c>
      <c r="CD14" s="19">
        <v>0.3</v>
      </c>
      <c r="CE14" s="19">
        <v>16.8</v>
      </c>
      <c r="CF14" s="19">
        <v>7.6</v>
      </c>
      <c r="CG14" s="19">
        <v>1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12.399999999999999</v>
      </c>
      <c r="CW14" s="40">
        <f>IF(SUM(CA14:CB14,CD14:CF14,CH14)-CC14-CG14&gt;0,SUM(CA14:CB14,CD14:CF14,CH14)-CC14-CG14,"")</f>
        <v>44.000000000000007</v>
      </c>
      <c r="CX14" s="40" t="str">
        <f>IF(SUM(CI14:CJ14,CL14)-CK14&gt;0,SUM(CI14:CJ14,CL14)-CK14,"")</f>
        <v/>
      </c>
      <c r="CY14" s="40">
        <f>IF(SUM(CB14,CF14,CJ14)&gt;0,SUM(CB14,CF14,CJ14),"")</f>
        <v>12.399999999999999</v>
      </c>
      <c r="CZ14" s="40">
        <f>IF(SUM(CW14,CX14)&gt;0,SUM(CW14,CX14),"")</f>
        <v>44.000000000000007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44.000000000000007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16.899999999999999</v>
      </c>
      <c r="QE14" s="22">
        <f>IF($CU14="P",CB14,(CB14+AY14)/2)</f>
        <v>7.0500000000000007</v>
      </c>
      <c r="QF14" s="22">
        <f>IF($CU14="P",CC14,(CC14+AZ14)/2)</f>
        <v>0.1</v>
      </c>
      <c r="QG14" s="22">
        <f>IF($CU14="P",CD14,(CD14+BA14)/2)</f>
        <v>0.3</v>
      </c>
      <c r="QH14" s="22">
        <f>IF($CU14="P",CE14,(CE14+BB14)/2)</f>
        <v>16.2</v>
      </c>
      <c r="QI14" s="22">
        <f>IF($CU14="P",CF14,(CF14+BC14)/2)</f>
        <v>5.1999999999999993</v>
      </c>
      <c r="QJ14" s="22">
        <f>IF($CU14="P",CG14,(CG14+BD14)/2)</f>
        <v>0.5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0</v>
      </c>
      <c r="QQ14" s="22">
        <f>IF($CU14="P",CN14,(CN14+BK14)/2)</f>
        <v>0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0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12.25</v>
      </c>
      <c r="QZ14" s="40">
        <f>IF(SUM(QD14:QE14,QG14:QI14,QK14)-QF14-QJ14&gt;0,SUM(QD14:QE14,QG14:QI14,QK14)-QF14-QJ14,"")</f>
        <v>45.050000000000004</v>
      </c>
      <c r="RA14" s="40" t="str">
        <f>IF(SUM(QL14:QM14,QO14)-QN14&gt;0,SUM(QL14:QM14,QO14)-QN14,"")</f>
        <v/>
      </c>
      <c r="RB14" s="40">
        <f>IF(SUM(QE14,QI14,QM14)&gt;0,SUM(QE14,QI14,QM14),"")</f>
        <v>12.25</v>
      </c>
      <c r="RC14" s="40">
        <f>IF(SUM(QZ14,RA14)&gt;0,SUM(QZ14,RA14),"")</f>
        <v>45.050000000000004</v>
      </c>
      <c r="RD14" s="40" t="str">
        <f>IF(SUM(QQ14,QU14)&gt;0,SUM(QQ14,QU14),"")</f>
        <v/>
      </c>
      <c r="RE14" s="40" t="str">
        <f>IF(SUM(QP14:QQ14,QS14:QU14,QW14)-SUM(QR14,QV14)&gt;0,SUM(QP14:QQ14,QS14:QU14,QW14)-SUM(QR14,QV14),"")</f>
        <v/>
      </c>
      <c r="RF14" s="40">
        <f>IF(SUM(QZ14,RA14,RE14)&gt;0,SUM(QZ14,RA14,RE14),"")</f>
        <v>45.050000000000004</v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174</v>
      </c>
      <c r="D15" s="4" t="s">
        <v>4</v>
      </c>
      <c r="E15" s="4">
        <v>2008</v>
      </c>
      <c r="F15" s="9">
        <f>SUM(L15:R15)+SUM(L15:O15)*0.0000001+SUM(L15)*0.0000000000001</f>
        <v>142.4000094800048</v>
      </c>
      <c r="H15" s="3" t="str">
        <f>IF(OR(AND(AP15&gt;=AW$38,AQ15&gt;=AW$42,AP15&lt;&gt;"",AO15=""),AND(AU15&gt;=AW$38,AV15&gt;=AW$42,AU15&lt;&gt;"",AO15=""),AND(BS15&gt;=BZ$38,BT15&gt;=BZ$42,BS15&lt;&gt;"",BR15=""),AND(BX15&gt;=BZ$38,BY15&gt;=BZ$42,BX15&lt;&gt;"",BR15=""),AND(CV15&gt;=DC$38,CW15&gt;=DC$42,CV15&lt;&gt;"",CU15=""),AND(DA15&gt;=DC$38,DB15&gt;=DC$42,DA15&lt;&gt;""),AND(DZ15&gt;=EG$38,EA15&gt;=EG$42,DZ15&lt;&gt;""),AND(EE15&gt;=EG$38,EF15&gt;=EG$42,EE15&lt;&gt;""),AND(FB15&gt;=FI$38,FC15&gt;=FI$42,FB15&lt;&gt;""),AND(FG15&gt;=FI$38,FH15&gt;=FI$42,FG15&lt;&gt;""),AND(GD15&gt;=GK$38,GE15&gt;=GK$42,GD15&lt;&gt;""),AND(GI15&gt;=GK$38,GJ15&gt;=GK$42,GI15&lt;&gt;""),AND(HF15&gt;=HM$38,HG15&gt;=HM$42,HF15&lt;&gt;""),AND(HK15&gt;=HM$38,HL15&gt;=HM$42,HK15&lt;&gt;""),AND(IH15&gt;=IO$38,II15&gt;=IO$42,IH15&lt;&gt;""),AND(IM15&gt;=IO$38,IN15&gt;=IO$42,IM15&lt;&gt;""),AND(JJ15&gt;=JQ$38,JK15&gt;=JQ$42,JJ15&lt;&gt;""),AND(JO15&gt;=JQ$38,JP15&gt;=JQ$42,JO15&lt;&gt;""),AND(KL15&gt;=KS$38,KM15&gt;=KS$42,KL15&lt;&gt;""),AND(KQ15&gt;=KS$38,KR15&gt;=KS$42,KQ15&lt;&gt;""),AND(LN15&gt;=LU$38,LO15&gt;=LU$42,LN15&lt;&gt;""),AND(LS15&gt;=LU$38,LT15&gt;=LU$42,LS15&lt;&gt;""),AND(MP15&gt;=MW$38,MQ15&gt;=MW$42,MP15&lt;&gt;""),AND(MU15&gt;=MW$38,MV15&gt;=MW$42,MU15&lt;&gt;""),AND(NR15&gt;=NY$38,NS15&gt;=NY$42,NR15&lt;&gt;""),AND(NW15&gt;=NY$38,NX15&gt;=NY$42,NW15&lt;&gt;""),AND(OT15&gt;=PA$38,OU15&gt;=PA$42,OT15&lt;&gt;""),AND(OY15&gt;=PA$38,OZ15&gt;=PA$42,OY15&lt;&gt;""),AND(PV15&gt;=QC$38,PW15&gt;=QC$42,PV15&lt;&gt;""),AND(QA15&gt;=QC$38,QB15&gt;=QC$42,QA15&lt;&gt;"")),"P","")</f>
        <v/>
      </c>
      <c r="I15" s="3" t="str">
        <f>IF(OR(AND(AQ15&gt;=AW$42,AQ15&lt;&gt;"",AO15=""),AND(AV15&gt;=AW$42,AV15&lt;&gt;"",AO15=""),AND(BT15&gt;=BZ$42,BT15&lt;&gt;"",BR15=""),AND(BY15&gt;=BZ$42,BY15&lt;&gt;"",BR15=""),AND(CW15&gt;=DC$42,CW15&lt;&gt;"",CU15=""),AND(DB15&gt;=DC$42,DB15&lt;&gt;"",CU15=""),AND(EA15&gt;=EG$42,EA15&lt;&gt;""),AND(EF15&gt;=EG$42,EF15&lt;&gt;""),AND(FC15&gt;=FI$42,FC15&lt;&gt;""),AND(FH15&gt;=FI$42,FH15&lt;&gt;""),AND(GE15&gt;=GK$42,GE15&lt;&gt;""),AND(GJ15&gt;=GK$42,GJ15&lt;&gt;""),AND(HG15&gt;=HM$42,HG15&lt;&gt;""),AND(HL15&gt;=HM$42,HL15&lt;&gt;""),AND(II15&gt;=IO$42,II15&lt;&gt;""),AND(IN15&gt;=IO$42,IN15&lt;&gt;""),AND(JK15&gt;=JQ$42,JK15&lt;&gt;""),AND(JP15&gt;=JQ$42,JP15&lt;&gt;""),AND(KM15&gt;=KS$42,KM15&lt;&gt;""),AND(KR15&gt;=KS$42,KR15&lt;&gt;""),AND(LO15&gt;=LU$42,LO15&lt;&gt;""),AND(LT15&gt;=LU$42,LT15&lt;&gt;""),AND(MQ15&gt;=MW$42,MQ15&lt;&gt;""),AND(MV15&gt;=MW$42,MV15&lt;&gt;""),AND(NS15&gt;=NY$42,NS15&lt;&gt;""),AND(NX15&gt;=NY$42,NX15&lt;&gt;""),AND(OU15&gt;=PA$42,OU15&lt;&gt;""),AND(OZ15&gt;=PA$42,OZ15&lt;&gt;""),AND(PW15&gt;=QC$42,PW15&lt;&gt;""),AND(QB15&gt;=QC$42,QB15&lt;&gt;"")),"P","")</f>
        <v/>
      </c>
      <c r="J15" s="36" t="str">
        <f>IF(AND(I15="P",H15=""),"No DD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Merit",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Excellence",IF(K15="P","Worlds Team",IF(H15="P","National Team","")))))</f>
        <v/>
      </c>
      <c r="K15" s="3" t="str">
        <f>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P","")</f>
        <v/>
      </c>
      <c r="L15" s="8">
        <f>IF(COUNT(AQ15,BT15,CW15)&gt;0,LARGE((AQ15,BT15,CW15),1),0)</f>
        <v>48.3</v>
      </c>
      <c r="M15" s="8" t="str">
        <f>IF(L15=0,"",IF(L15=CW15,$CA$1,IF(L15=BT15,$AX$1,IF(L15=AQ15,$U$1,""))))</f>
        <v>2025 3rd Domestic Trial</v>
      </c>
      <c r="N15" s="8">
        <f>IF(COUNT(AQ15,BT15,CW15)&gt;1,LARGE((AQ15,BT15,CW15),2),0)</f>
        <v>46.5</v>
      </c>
      <c r="O15" s="8" t="str">
        <f>IF(N15=0,"",IF(AND(N15=L15,N15=AQ15,N15=BT15),$U$1,IF(AND(N15=L15,N15=AQ15,N15=CW15),$U$1,IF(AND(N15=L15,N15=BT15,N15=CW15),$AX$1,IF(N15=CW15,$CA$1,IF(N15=BT15,$AX$1,IF(N15=AQ15,$U$1,"")))))))</f>
        <v>2025 Nationals</v>
      </c>
      <c r="P15" s="8">
        <f>IF(MAX(AV15,BY15,DB15)&gt;0,MAX(AV15,BY15,DB15),0)</f>
        <v>47.599999999999994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16.600000000000001</v>
      </c>
      <c r="V15" s="19">
        <v>6</v>
      </c>
      <c r="W15" s="19">
        <v>0.2</v>
      </c>
      <c r="X15" s="19">
        <v>0</v>
      </c>
      <c r="Y15" s="19">
        <v>18.5</v>
      </c>
      <c r="Z15" s="19">
        <v>4.3</v>
      </c>
      <c r="AA15" s="19">
        <v>0.3</v>
      </c>
      <c r="AB15" s="19">
        <v>0</v>
      </c>
      <c r="AC15" s="19"/>
      <c r="AD15" s="19"/>
      <c r="AE15" s="19"/>
      <c r="AF15" s="19"/>
      <c r="AG15" s="19">
        <v>18.100000000000001</v>
      </c>
      <c r="AH15" s="19">
        <v>6</v>
      </c>
      <c r="AI15" s="19">
        <v>0.6</v>
      </c>
      <c r="AJ15" s="19">
        <v>0</v>
      </c>
      <c r="AK15" s="19">
        <v>18.399999999999999</v>
      </c>
      <c r="AL15" s="19">
        <v>4.3</v>
      </c>
      <c r="AM15" s="19">
        <v>0.9</v>
      </c>
      <c r="AN15" s="19">
        <v>0</v>
      </c>
      <c r="AO15" s="27"/>
      <c r="AP15" s="40">
        <f>IF(SUM(V15,Z15)&gt;0,SUM(V15,Z15),"")</f>
        <v>10.3</v>
      </c>
      <c r="AQ15" s="40">
        <f>IF(SUM(U15:V15,X15:Z15,AB15)-W15-AA15&gt;0,SUM(U15:V15,X15:Z15,AB15)-W15-AA15,"")</f>
        <v>44.9</v>
      </c>
      <c r="AR15" s="40" t="str">
        <f>IF(SUM(AC15:AD15,AF15)-AE15&gt;0,SUM(AC15:AD15,AF15)-AE15,"")</f>
        <v/>
      </c>
      <c r="AS15" s="40">
        <f>IF(SUM(V15,Z15,AD15)&gt;0,SUM(V15,Z15,AD15),"")</f>
        <v>10.3</v>
      </c>
      <c r="AT15" s="40">
        <f>IF(SUM(AQ15,AR15)&gt;0,SUM(AQ15,AR15),"")</f>
        <v>44.9</v>
      </c>
      <c r="AU15" s="40">
        <f>IF(SUM(AH15,AL15)&gt;0,SUM(AH15,AL15),"")</f>
        <v>10.3</v>
      </c>
      <c r="AV15" s="40">
        <f>IF(SUM(AG15:AH15,AJ15:AL15,AN15)-SUM(AI15,AM15)&gt;0,SUM(AG15:AH15,AJ15:AL15,AN15)-SUM(AI15,AM15),"")</f>
        <v>45.3</v>
      </c>
      <c r="AW15" s="40">
        <f>IF(SUM(AQ15,AR15,AV15)&gt;0,SUM(AQ15,AR15,AV15),"")</f>
        <v>90.199999999999989</v>
      </c>
      <c r="AX15" s="18">
        <v>18.100000000000001</v>
      </c>
      <c r="AY15" s="18">
        <v>4.8</v>
      </c>
      <c r="AZ15" s="18">
        <v>0.2</v>
      </c>
      <c r="BA15" s="18">
        <v>0</v>
      </c>
      <c r="BB15" s="18">
        <v>18.2</v>
      </c>
      <c r="BC15" s="18">
        <v>5.6</v>
      </c>
      <c r="BD15" s="18">
        <v>0</v>
      </c>
      <c r="BE15" s="18">
        <v>0</v>
      </c>
      <c r="BF15" s="18"/>
      <c r="BG15" s="18"/>
      <c r="BH15" s="18"/>
      <c r="BI15" s="18"/>
      <c r="BJ15" s="18">
        <v>18.100000000000001</v>
      </c>
      <c r="BK15" s="18">
        <v>6</v>
      </c>
      <c r="BL15" s="18">
        <v>0.6</v>
      </c>
      <c r="BM15" s="18">
        <v>0</v>
      </c>
      <c r="BN15" s="18">
        <v>17.899999999999999</v>
      </c>
      <c r="BO15" s="18">
        <v>5.6</v>
      </c>
      <c r="BP15" s="18">
        <v>0.2</v>
      </c>
      <c r="BQ15" s="18">
        <v>0</v>
      </c>
      <c r="BR15" s="28"/>
      <c r="BS15" s="11">
        <f>IF(SUM(AY15,BC15)&gt;0,SUM(AY15,BC15),"")</f>
        <v>10.399999999999999</v>
      </c>
      <c r="BT15" s="11">
        <f>IF(SUM(AX15:AY15,BA15:BC15,BE15)-AZ15-BD15&gt;0,SUM(AX15:AY15,BA15:BC15,BE15)-AZ15-BD15,"")</f>
        <v>46.5</v>
      </c>
      <c r="BU15" s="11" t="str">
        <f>IF(SUM(BF15:BG15,BI15)-BH15&gt;0,SUM(BF15:BG15,BI15)-BH15,"")</f>
        <v/>
      </c>
      <c r="BV15" s="11">
        <f>IF(SUM(AY15,BC15,BG15)&gt;0,SUM(AY15,BC15,BG15),"")</f>
        <v>10.399999999999999</v>
      </c>
      <c r="BW15" s="11">
        <f>IF(SUM(BT15,BU15)&gt;0,SUM(BT15,BU15),"")</f>
        <v>46.5</v>
      </c>
      <c r="BX15" s="11">
        <f>IF(SUM(BK15,BO15)&gt;0,SUM(BK15,BO15),"")</f>
        <v>11.6</v>
      </c>
      <c r="BY15" s="11">
        <f>IF(SUM(BJ15:BK15,BM15:BO15,BQ15)-SUM(BL15,BP15)&gt;0,SUM(BJ15:BK15,BM15:BO15,BQ15)-SUM(BL15,BP15),"")</f>
        <v>46.800000000000004</v>
      </c>
      <c r="BZ15" s="11">
        <f>IF(SUM(BT15,BU15,BY15)&gt;0,SUM(BT15,BU15,BY15),"")</f>
        <v>93.300000000000011</v>
      </c>
      <c r="CA15" s="19">
        <v>18.600000000000001</v>
      </c>
      <c r="CB15" s="19">
        <v>6.4</v>
      </c>
      <c r="CC15" s="19">
        <v>0.6</v>
      </c>
      <c r="CD15" s="19">
        <v>0</v>
      </c>
      <c r="CE15" s="19">
        <v>18.5</v>
      </c>
      <c r="CF15" s="19">
        <v>6</v>
      </c>
      <c r="CG15" s="19">
        <v>0.6</v>
      </c>
      <c r="CH15" s="19">
        <v>0</v>
      </c>
      <c r="CI15" s="19"/>
      <c r="CJ15" s="19"/>
      <c r="CK15" s="19"/>
      <c r="CL15" s="19"/>
      <c r="CM15" s="19">
        <v>18.5</v>
      </c>
      <c r="CN15" s="19">
        <v>5.2</v>
      </c>
      <c r="CO15" s="19">
        <v>0.6</v>
      </c>
      <c r="CP15" s="19">
        <v>0</v>
      </c>
      <c r="CQ15" s="19">
        <v>18.3</v>
      </c>
      <c r="CR15" s="19">
        <v>6.8</v>
      </c>
      <c r="CS15" s="19">
        <v>0.6</v>
      </c>
      <c r="CT15" s="19">
        <v>0</v>
      </c>
      <c r="CU15" s="27"/>
      <c r="CV15" s="40">
        <f>IF(SUM(CB15,CF15)&gt;0,SUM(CB15,CF15),"")</f>
        <v>12.4</v>
      </c>
      <c r="CW15" s="40">
        <f>IF(SUM(CA15:CB15,CD15:CF15,CH15)-CC15-CG15&gt;0,SUM(CA15:CB15,CD15:CF15,CH15)-CC15-CG15,"")</f>
        <v>48.3</v>
      </c>
      <c r="CX15" s="40" t="str">
        <f>IF(SUM(CI15:CJ15,CL15)-CK15&gt;0,SUM(CI15:CJ15,CL15)-CK15,"")</f>
        <v/>
      </c>
      <c r="CY15" s="40">
        <f>IF(SUM(CB15,CF15,CJ15)&gt;0,SUM(CB15,CF15,CJ15),"")</f>
        <v>12.4</v>
      </c>
      <c r="CZ15" s="40">
        <f>IF(SUM(CW15,CX15)&gt;0,SUM(CW15,CX15),"")</f>
        <v>48.3</v>
      </c>
      <c r="DA15" s="40">
        <f>IF(SUM(CN15,CR15)&gt;0,SUM(CN15,CR15),"")</f>
        <v>12</v>
      </c>
      <c r="DB15" s="40">
        <f>IF(SUM(CM15:CN15,CP15:CR15,CT15)-SUM(CO15,CS15)&gt;0,SUM(CM15:CN15,CP15:CR15,CT15)-SUM(CO15,CS15),"")</f>
        <v>47.599999999999994</v>
      </c>
      <c r="DC15" s="40">
        <f>IF(SUM(CW15,CX15,DB15)&gt;0,SUM(CW15,CX15,DB15),"")</f>
        <v>95.899999999999991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18.350000000000001</v>
      </c>
      <c r="QE15" s="22">
        <f>IF($CU15="P",CB15,(CB15+AY15)/2)</f>
        <v>5.6</v>
      </c>
      <c r="QF15" s="22">
        <f>IF($CU15="P",CC15,(CC15+AZ15)/2)</f>
        <v>0.4</v>
      </c>
      <c r="QG15" s="22">
        <f>IF($CU15="P",CD15,(CD15+BA15)/2)</f>
        <v>0</v>
      </c>
      <c r="QH15" s="22">
        <f>IF($CU15="P",CE15,(CE15+BB15)/2)</f>
        <v>18.350000000000001</v>
      </c>
      <c r="QI15" s="22">
        <f>IF($CU15="P",CF15,(CF15+BC15)/2)</f>
        <v>5.8</v>
      </c>
      <c r="QJ15" s="22">
        <f>IF($CU15="P",CG15,(CG15+BD15)/2)</f>
        <v>0.3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18.3</v>
      </c>
      <c r="QQ15" s="22">
        <f>IF($CU15="P",CN15,(CN15+BK15)/2)</f>
        <v>5.6</v>
      </c>
      <c r="QR15" s="22">
        <f>IF($CU15="P",CO15,(CO15+BL15)/2)</f>
        <v>0.6</v>
      </c>
      <c r="QS15" s="22">
        <f>IF($CU15="P",CP15,(CP15+BM15)/2)</f>
        <v>0</v>
      </c>
      <c r="QT15" s="22">
        <f>IF($CU15="P",CQ15,(CQ15+BN15)/2)</f>
        <v>18.100000000000001</v>
      </c>
      <c r="QU15" s="22">
        <f>IF($CU15="P",CR15,(CR15+BO15)/2)</f>
        <v>6.1999999999999993</v>
      </c>
      <c r="QV15" s="22">
        <f>IF($CU15="P",CS15,(CS15+BP15)/2)</f>
        <v>0.4</v>
      </c>
      <c r="QW15" s="22">
        <f>IF($CU15="P",CT15,(CT15+BQ15)/2)</f>
        <v>0</v>
      </c>
      <c r="QX15" s="27" t="s">
        <v>46</v>
      </c>
      <c r="QY15" s="40">
        <f>IF(SUM(QE15,QI15)&gt;0,SUM(QE15,QI15),"")</f>
        <v>11.399999999999999</v>
      </c>
      <c r="QZ15" s="40">
        <f>IF(SUM(QD15:QE15,QG15:QI15,QK15)-QF15-QJ15&gt;0,SUM(QD15:QE15,QG15:QI15,QK15)-QF15-QJ15,"")</f>
        <v>47.400000000000006</v>
      </c>
      <c r="RA15" s="40" t="str">
        <f>IF(SUM(QL15:QM15,QO15)-QN15&gt;0,SUM(QL15:QM15,QO15)-QN15,"")</f>
        <v/>
      </c>
      <c r="RB15" s="40">
        <f>IF(SUM(QE15,QI15,QM15)&gt;0,SUM(QE15,QI15,QM15),"")</f>
        <v>11.399999999999999</v>
      </c>
      <c r="RC15" s="40">
        <f>IF(SUM(QZ15,RA15)&gt;0,SUM(QZ15,RA15),"")</f>
        <v>47.400000000000006</v>
      </c>
      <c r="RD15" s="40">
        <f>IF(SUM(QQ15,QU15)&gt;0,SUM(QQ15,QU15),"")</f>
        <v>11.799999999999999</v>
      </c>
      <c r="RE15" s="40">
        <f>IF(SUM(QP15:QQ15,QS15:QU15,QW15)-SUM(QR15,QV15)&gt;0,SUM(QP15:QQ15,QS15:QU15,QW15)-SUM(QR15,QV15),"")</f>
        <v>47.2</v>
      </c>
      <c r="RF15" s="40">
        <f>IF(SUM(QZ15,RA15,RE15)&gt;0,SUM(QZ15,RA15,RE15),"")</f>
        <v>94.600000000000009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164</v>
      </c>
      <c r="D16" s="4" t="s">
        <v>5</v>
      </c>
      <c r="E16" s="4">
        <v>2008</v>
      </c>
      <c r="F16" s="9">
        <f>SUM(L16:R16)+SUM(L16:O16)*0.0000001+SUM(L16)*0.0000000000001</f>
        <v>141.70000968000502</v>
      </c>
      <c r="H16" s="3" t="str">
        <f>IF(OR(AND(AP16&gt;=AW$38,AQ16&gt;=AW$42,AP16&lt;&gt;"",AO16=""),AND(AU16&gt;=AW$38,AV16&gt;=AW$42,AU16&lt;&gt;"",AO16=""),AND(BS16&gt;=BZ$38,BT16&gt;=BZ$42,BS16&lt;&gt;"",BR16=""),AND(BX16&gt;=BZ$38,BY16&gt;=BZ$42,BX16&lt;&gt;"",BR16=""),AND(CV16&gt;=DC$38,CW16&gt;=DC$42,CV16&lt;&gt;"",CU16=""),AND(DA16&gt;=DC$38,DB16&gt;=DC$42,DA16&lt;&gt;""),AND(DZ16&gt;=EG$38,EA16&gt;=EG$42,DZ16&lt;&gt;""),AND(EE16&gt;=EG$38,EF16&gt;=EG$42,EE16&lt;&gt;""),AND(FB16&gt;=FI$38,FC16&gt;=FI$42,FB16&lt;&gt;""),AND(FG16&gt;=FI$38,FH16&gt;=FI$42,FG16&lt;&gt;""),AND(GD16&gt;=GK$38,GE16&gt;=GK$42,GD16&lt;&gt;""),AND(GI16&gt;=GK$38,GJ16&gt;=GK$42,GI16&lt;&gt;""),AND(HF16&gt;=HM$38,HG16&gt;=HM$42,HF16&lt;&gt;""),AND(HK16&gt;=HM$38,HL16&gt;=HM$42,HK16&lt;&gt;""),AND(IH16&gt;=IO$38,II16&gt;=IO$42,IH16&lt;&gt;""),AND(IM16&gt;=IO$38,IN16&gt;=IO$42,IM16&lt;&gt;""),AND(JJ16&gt;=JQ$38,JK16&gt;=JQ$42,JJ16&lt;&gt;""),AND(JO16&gt;=JQ$38,JP16&gt;=JQ$42,JO16&lt;&gt;""),AND(KL16&gt;=KS$38,KM16&gt;=KS$42,KL16&lt;&gt;""),AND(KQ16&gt;=KS$38,KR16&gt;=KS$42,KQ16&lt;&gt;""),AND(LN16&gt;=LU$38,LO16&gt;=LU$42,LN16&lt;&gt;""),AND(LS16&gt;=LU$38,LT16&gt;=LU$42,LS16&lt;&gt;""),AND(MP16&gt;=MW$38,MQ16&gt;=MW$42,MP16&lt;&gt;""),AND(MU16&gt;=MW$38,MV16&gt;=MW$42,MU16&lt;&gt;""),AND(NR16&gt;=NY$38,NS16&gt;=NY$42,NR16&lt;&gt;""),AND(NW16&gt;=NY$38,NX16&gt;=NY$42,NW16&lt;&gt;""),AND(OT16&gt;=PA$38,OU16&gt;=PA$42,OT16&lt;&gt;""),AND(OY16&gt;=PA$38,OZ16&gt;=PA$42,OY16&lt;&gt;""),AND(PV16&gt;=QC$38,PW16&gt;=QC$42,PV16&lt;&gt;""),AND(QA16&gt;=QC$38,QB16&gt;=QC$42,QA16&lt;&gt;"")),"P","")</f>
        <v/>
      </c>
      <c r="I16" s="3" t="str">
        <f>IF(OR(AND(AQ16&gt;=AW$42,AQ16&lt;&gt;"",AO16=""),AND(AV16&gt;=AW$42,AV16&lt;&gt;"",AO16=""),AND(BT16&gt;=BZ$42,BT16&lt;&gt;"",BR16=""),AND(BY16&gt;=BZ$42,BY16&lt;&gt;"",BR16=""),AND(CW16&gt;=DC$42,CW16&lt;&gt;"",CU16=""),AND(DB16&gt;=DC$42,DB16&lt;&gt;"",CU16=""),AND(EA16&gt;=EG$42,EA16&lt;&gt;""),AND(EF16&gt;=EG$42,EF16&lt;&gt;""),AND(FC16&gt;=FI$42,FC16&lt;&gt;""),AND(FH16&gt;=FI$42,FH16&lt;&gt;""),AND(GE16&gt;=GK$42,GE16&lt;&gt;""),AND(GJ16&gt;=GK$42,GJ16&lt;&gt;""),AND(HG16&gt;=HM$42,HG16&lt;&gt;""),AND(HL16&gt;=HM$42,HL16&lt;&gt;""),AND(II16&gt;=IO$42,II16&lt;&gt;""),AND(IN16&gt;=IO$42,IN16&lt;&gt;""),AND(JK16&gt;=JQ$42,JK16&lt;&gt;""),AND(JP16&gt;=JQ$42,JP16&lt;&gt;""),AND(KM16&gt;=KS$42,KM16&lt;&gt;""),AND(KR16&gt;=KS$42,KR16&lt;&gt;""),AND(LO16&gt;=LU$42,LO16&lt;&gt;""),AND(LT16&gt;=LU$42,LT16&lt;&gt;""),AND(MQ16&gt;=MW$42,MQ16&lt;&gt;""),AND(MV16&gt;=MW$42,MV16&lt;&gt;""),AND(NS16&gt;=NY$42,NS16&lt;&gt;""),AND(NX16&gt;=NY$42,NX16&lt;&gt;""),AND(OU16&gt;=PA$42,OU16&lt;&gt;""),AND(OZ16&gt;=PA$42,OZ16&lt;&gt;""),AND(PW16&gt;=QC$42,PW16&lt;&gt;""),AND(QB16&gt;=QC$42,QB16&lt;&gt;"")),"P","")</f>
        <v/>
      </c>
      <c r="J16" s="36" t="str">
        <f>IF(AND(I16="P",H16=""),"No DD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Merit",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Excellence",IF(K16="P","Worlds Team",IF(H16="P","National Team","")))))</f>
        <v/>
      </c>
      <c r="K16" s="3" t="str">
        <f>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P","")</f>
        <v/>
      </c>
      <c r="L16" s="8">
        <f>IF(COUNT(AQ16,BT16,CW16)&gt;0,LARGE((AQ16,BT16,CW16),1),0)</f>
        <v>50.099999999999994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46.70000000000001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44.900000000000006</v>
      </c>
      <c r="Q16" s="8" t="str">
        <f>IF(P16=0,"",IF(P16=DB16,$CA$1,IF(P16=BY16,$AX$1,IF(P16=AV16,$U$1,""))))</f>
        <v>2025 Nationals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18.600000000000001</v>
      </c>
      <c r="V16" s="19">
        <v>7.2</v>
      </c>
      <c r="W16" s="19">
        <v>0.6</v>
      </c>
      <c r="X16" s="19">
        <v>0</v>
      </c>
      <c r="Y16" s="19">
        <v>18.100000000000001</v>
      </c>
      <c r="Z16" s="19">
        <v>5.2</v>
      </c>
      <c r="AA16" s="19">
        <v>1.8</v>
      </c>
      <c r="AB16" s="19">
        <v>0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12.4</v>
      </c>
      <c r="AQ16" s="40">
        <f>IF(SUM(U16:V16,X16:Z16,AB16)-W16-AA16&gt;0,SUM(U16:V16,X16:Z16,AB16)-W16-AA16,"")</f>
        <v>46.70000000000001</v>
      </c>
      <c r="AR16" s="40" t="str">
        <f>IF(SUM(AC16:AD16,AF16)-AE16&gt;0,SUM(AC16:AD16,AF16)-AE16,"")</f>
        <v/>
      </c>
      <c r="AS16" s="40">
        <f>IF(SUM(V16,Z16,AD16)&gt;0,SUM(V16,Z16,AD16),"")</f>
        <v>12.4</v>
      </c>
      <c r="AT16" s="40">
        <f>IF(SUM(AQ16,AR16)&gt;0,SUM(AQ16,AR16),"")</f>
        <v>46.70000000000001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46.70000000000001</v>
      </c>
      <c r="AX16" s="18">
        <v>18.899999999999999</v>
      </c>
      <c r="AY16" s="18">
        <v>7.2</v>
      </c>
      <c r="AZ16" s="18">
        <v>0.2</v>
      </c>
      <c r="BA16" s="18">
        <v>0</v>
      </c>
      <c r="BB16" s="18">
        <v>18.399999999999999</v>
      </c>
      <c r="BC16" s="18">
        <v>6.8</v>
      </c>
      <c r="BD16" s="18">
        <v>1</v>
      </c>
      <c r="BE16" s="18">
        <v>0</v>
      </c>
      <c r="BF16" s="18"/>
      <c r="BG16" s="18"/>
      <c r="BH16" s="18"/>
      <c r="BI16" s="18"/>
      <c r="BJ16" s="18">
        <v>17.8</v>
      </c>
      <c r="BK16" s="18">
        <v>5.2</v>
      </c>
      <c r="BL16" s="18">
        <v>1</v>
      </c>
      <c r="BM16" s="18">
        <v>0</v>
      </c>
      <c r="BN16" s="18">
        <v>16.5</v>
      </c>
      <c r="BO16" s="18">
        <v>7.2</v>
      </c>
      <c r="BP16" s="18">
        <v>0.8</v>
      </c>
      <c r="BQ16" s="18">
        <v>0</v>
      </c>
      <c r="BR16" s="28"/>
      <c r="BS16" s="11">
        <f>IF(SUM(AY16,BC16)&gt;0,SUM(AY16,BC16),"")</f>
        <v>14</v>
      </c>
      <c r="BT16" s="11">
        <f>IF(SUM(AX16:AY16,BA16:BC16,BE16)-AZ16-BD16&gt;0,SUM(AX16:AY16,BA16:BC16,BE16)-AZ16-BD16,"")</f>
        <v>50.099999999999994</v>
      </c>
      <c r="BU16" s="11" t="str">
        <f>IF(SUM(BF16:BG16,BI16)-BH16&gt;0,SUM(BF16:BG16,BI16)-BH16,"")</f>
        <v/>
      </c>
      <c r="BV16" s="11">
        <f>IF(SUM(AY16,BC16,BG16)&gt;0,SUM(AY16,BC16,BG16),"")</f>
        <v>14</v>
      </c>
      <c r="BW16" s="11">
        <f>IF(SUM(BT16,BU16)&gt;0,SUM(BT16,BU16),"")</f>
        <v>50.099999999999994</v>
      </c>
      <c r="BX16" s="11">
        <f>IF(SUM(BK16,BO16)&gt;0,SUM(BK16,BO16),"")</f>
        <v>12.4</v>
      </c>
      <c r="BY16" s="11">
        <f>IF(SUM(BJ16:BK16,BM16:BO16,BQ16)-SUM(BL16,BP16)&gt;0,SUM(BJ16:BK16,BM16:BO16,BQ16)-SUM(BL16,BP16),"")</f>
        <v>44.900000000000006</v>
      </c>
      <c r="BZ16" s="11">
        <f>IF(SUM(BT16,BU16,BY16)&gt;0,SUM(BT16,BU16,BY16),"")</f>
        <v>95</v>
      </c>
      <c r="CA16" s="19">
        <v>17.399999999999999</v>
      </c>
      <c r="CB16" s="19">
        <v>6</v>
      </c>
      <c r="CC16" s="19">
        <v>1.8</v>
      </c>
      <c r="CD16" s="19">
        <v>0</v>
      </c>
      <c r="CE16" s="19">
        <v>15.4</v>
      </c>
      <c r="CF16" s="19">
        <v>2.4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8.4</v>
      </c>
      <c r="CW16" s="40">
        <f>IF(SUM(CA16:CB16,CD16:CF16,CH16)-CC16-CG16&gt;0,SUM(CA16:CB16,CD16:CF16,CH16)-CC16-CG16,"")</f>
        <v>39.4</v>
      </c>
      <c r="CX16" s="40" t="str">
        <f>IF(SUM(CI16:CJ16,CL16)-CK16&gt;0,SUM(CI16:CJ16,CL16)-CK16,"")</f>
        <v/>
      </c>
      <c r="CY16" s="40">
        <f>IF(SUM(CB16,CF16,CJ16)&gt;0,SUM(CB16,CF16,CJ16),"")</f>
        <v>8.4</v>
      </c>
      <c r="CZ16" s="40">
        <f>IF(SUM(CW16,CX16)&gt;0,SUM(CW16,CX16),"")</f>
        <v>39.4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39.4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18.149999999999999</v>
      </c>
      <c r="QE16" s="22">
        <f>IF($CU16="P",CB16,(CB16+AY16)/2)</f>
        <v>6.6</v>
      </c>
      <c r="QF16" s="22">
        <f>IF($CU16="P",CC16,(CC16+AZ16)/2)</f>
        <v>1</v>
      </c>
      <c r="QG16" s="22">
        <f>IF($CU16="P",CD16,(CD16+BA16)/2)</f>
        <v>0</v>
      </c>
      <c r="QH16" s="22">
        <f>IF($CU16="P",CE16,(CE16+BB16)/2)</f>
        <v>16.899999999999999</v>
      </c>
      <c r="QI16" s="22">
        <f>IF($CU16="P",CF16,(CF16+BC16)/2)</f>
        <v>4.5999999999999996</v>
      </c>
      <c r="QJ16" s="22">
        <f>IF($CU16="P",CG16,(CG16+BD16)/2)</f>
        <v>0.5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8.9</v>
      </c>
      <c r="QQ16" s="22">
        <f>IF($CU16="P",CN16,(CN16+BK16)/2)</f>
        <v>2.6</v>
      </c>
      <c r="QR16" s="22">
        <f>IF($CU16="P",CO16,(CO16+BL16)/2)</f>
        <v>0.5</v>
      </c>
      <c r="QS16" s="22">
        <f>IF($CU16="P",CP16,(CP16+BM16)/2)</f>
        <v>0</v>
      </c>
      <c r="QT16" s="22">
        <f>IF($CU16="P",CQ16,(CQ16+BN16)/2)</f>
        <v>8.25</v>
      </c>
      <c r="QU16" s="22">
        <f>IF($CU16="P",CR16,(CR16+BO16)/2)</f>
        <v>3.6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11.2</v>
      </c>
      <c r="QZ16" s="40">
        <f>IF(SUM(QD16:QE16,QG16:QI16,QK16)-QF16-QJ16&gt;0,SUM(QD16:QE16,QG16:QI16,QK16)-QF16-QJ16,"")</f>
        <v>44.75</v>
      </c>
      <c r="RA16" s="40" t="str">
        <f>IF(SUM(QL16:QM16,QO16)-QN16&gt;0,SUM(QL16:QM16,QO16)-QN16,"")</f>
        <v/>
      </c>
      <c r="RB16" s="40">
        <f>IF(SUM(QE16,QI16,QM16)&gt;0,SUM(QE16,QI16,QM16),"")</f>
        <v>11.2</v>
      </c>
      <c r="RC16" s="40">
        <f>IF(SUM(QZ16,RA16)&gt;0,SUM(QZ16,RA16),"")</f>
        <v>44.75</v>
      </c>
      <c r="RD16" s="40">
        <f>IF(SUM(QQ16,QU16)&gt;0,SUM(QQ16,QU16),"")</f>
        <v>6.2</v>
      </c>
      <c r="RE16" s="40">
        <f>IF(SUM(QP16:QQ16,QS16:QU16,QW16)-SUM(QR16,QV16)&gt;0,SUM(QP16:QQ16,QS16:QU16,QW16)-SUM(QR16,QV16),"")</f>
        <v>22.450000000000003</v>
      </c>
      <c r="RF16" s="40">
        <f>IF(SUM(QZ16,RA16,RE16)&gt;0,SUM(QZ16,RA16,RE16),"")</f>
        <v>67.2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142</v>
      </c>
      <c r="D17" s="4" t="s">
        <v>92</v>
      </c>
      <c r="E17" s="4">
        <v>2007</v>
      </c>
      <c r="F17" s="9">
        <f>SUM(L17:R17)+SUM(L17:O17)*0.0000001+SUM(L17)*0.0000000000001</f>
        <v>141.60000912000498</v>
      </c>
      <c r="G17" s="64"/>
      <c r="H17" s="3" t="str">
        <f>IF(OR(AND(AP17&gt;=AW$38,AQ17&gt;=AW$42,AP17&lt;&gt;"",AO17=""),AND(AU17&gt;=AW$38,AV17&gt;=AW$42,AU17&lt;&gt;"",AO17=""),AND(BS17&gt;=BZ$38,BT17&gt;=BZ$42,BS17&lt;&gt;"",BR17=""),AND(BX17&gt;=BZ$38,BY17&gt;=BZ$42,BX17&lt;&gt;"",BR17=""),AND(CV17&gt;=DC$38,CW17&gt;=DC$42,CV17&lt;&gt;"",CU17=""),AND(DA17&gt;=DC$38,DB17&gt;=DC$42,DA17&lt;&gt;""),AND(DZ17&gt;=EG$38,EA17&gt;=EG$42,DZ17&lt;&gt;""),AND(EE17&gt;=EG$38,EF17&gt;=EG$42,EE17&lt;&gt;""),AND(FB17&gt;=FI$38,FC17&gt;=FI$42,FB17&lt;&gt;""),AND(FG17&gt;=FI$38,FH17&gt;=FI$42,FG17&lt;&gt;""),AND(GD17&gt;=GK$38,GE17&gt;=GK$42,GD17&lt;&gt;""),AND(GI17&gt;=GK$38,GJ17&gt;=GK$42,GI17&lt;&gt;""),AND(HF17&gt;=HM$38,HG17&gt;=HM$42,HF17&lt;&gt;""),AND(HK17&gt;=HM$38,HL17&gt;=HM$42,HK17&lt;&gt;""),AND(IH17&gt;=IO$38,II17&gt;=IO$42,IH17&lt;&gt;""),AND(IM17&gt;=IO$38,IN17&gt;=IO$42,IM17&lt;&gt;""),AND(JJ17&gt;=JQ$38,JK17&gt;=JQ$42,JJ17&lt;&gt;""),AND(JO17&gt;=JQ$38,JP17&gt;=JQ$42,JO17&lt;&gt;""),AND(KL17&gt;=KS$38,KM17&gt;=KS$42,KL17&lt;&gt;""),AND(KQ17&gt;=KS$38,KR17&gt;=KS$42,KQ17&lt;&gt;""),AND(LN17&gt;=LU$38,LO17&gt;=LU$42,LN17&lt;&gt;""),AND(LS17&gt;=LU$38,LT17&gt;=LU$42,LS17&lt;&gt;""),AND(MP17&gt;=MW$38,MQ17&gt;=MW$42,MP17&lt;&gt;""),AND(MU17&gt;=MW$38,MV17&gt;=MW$42,MU17&lt;&gt;""),AND(NR17&gt;=NY$38,NS17&gt;=NY$42,NR17&lt;&gt;""),AND(NW17&gt;=NY$38,NX17&gt;=NY$42,NW17&lt;&gt;""),AND(OT17&gt;=PA$38,OU17&gt;=PA$42,OT17&lt;&gt;""),AND(OY17&gt;=PA$38,OZ17&gt;=PA$42,OY17&lt;&gt;""),AND(PV17&gt;=QC$38,PW17&gt;=QC$42,PV17&lt;&gt;""),AND(QA17&gt;=QC$38,QB17&gt;=QC$42,QA17&lt;&gt;"")),"P","")</f>
        <v/>
      </c>
      <c r="I17" s="3" t="str">
        <f>IF(OR(AND(AQ17&gt;=AW$42,AQ17&lt;&gt;"",AO17=""),AND(AV17&gt;=AW$42,AV17&lt;&gt;"",AO17=""),AND(BT17&gt;=BZ$42,BT17&lt;&gt;"",BR17=""),AND(BY17&gt;=BZ$42,BY17&lt;&gt;"",BR17=""),AND(CW17&gt;=DC$42,CW17&lt;&gt;"",CU17=""),AND(DB17&gt;=DC$42,DB17&lt;&gt;"",CU17=""),AND(EA17&gt;=EG$42,EA17&lt;&gt;""),AND(EF17&gt;=EG$42,EF17&lt;&gt;""),AND(FC17&gt;=FI$42,FC17&lt;&gt;""),AND(FH17&gt;=FI$42,FH17&lt;&gt;""),AND(GE17&gt;=GK$42,GE17&lt;&gt;""),AND(GJ17&gt;=GK$42,GJ17&lt;&gt;""),AND(HG17&gt;=HM$42,HG17&lt;&gt;""),AND(HL17&gt;=HM$42,HL17&lt;&gt;""),AND(II17&gt;=IO$42,II17&lt;&gt;""),AND(IN17&gt;=IO$42,IN17&lt;&gt;""),AND(JK17&gt;=JQ$42,JK17&lt;&gt;""),AND(JP17&gt;=JQ$42,JP17&lt;&gt;""),AND(KM17&gt;=KS$42,KM17&lt;&gt;""),AND(KR17&gt;=KS$42,KR17&lt;&gt;""),AND(LO17&gt;=LU$42,LO17&lt;&gt;""),AND(LT17&gt;=LU$42,LT17&lt;&gt;""),AND(MQ17&gt;=MW$42,MQ17&lt;&gt;""),AND(MV17&gt;=MW$42,MV17&lt;&gt;""),AND(NS17&gt;=NY$42,NS17&lt;&gt;""),AND(NX17&gt;=NY$42,NX17&lt;&gt;""),AND(OU17&gt;=PA$42,OU17&lt;&gt;""),AND(OZ17&gt;=PA$42,OZ17&lt;&gt;""),AND(PW17&gt;=QC$42,PW17&lt;&gt;""),AND(QB17&gt;=QC$42,QB17&lt;&gt;"")),"P","")</f>
        <v/>
      </c>
      <c r="J17" s="36" t="str">
        <f>IF(AND(I17="P",H17=""),"No DD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Merit",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Excellence",IF(K17="P","Worlds Team",IF(H17="P","National Team","")))))</f>
        <v/>
      </c>
      <c r="K17" s="3" t="str">
        <f>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P","")</f>
        <v/>
      </c>
      <c r="L17" s="8">
        <f>IF(COUNT(AQ17,BT17,CW17)&gt;0,LARGE((AQ17,BT17,CW17),1),0)</f>
        <v>49.999999999999993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41.199999999999996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50.4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18.600000000000001</v>
      </c>
      <c r="V17" s="19">
        <v>6.8</v>
      </c>
      <c r="W17" s="19">
        <v>0.2</v>
      </c>
      <c r="X17" s="19">
        <v>0</v>
      </c>
      <c r="Y17" s="19">
        <v>18.600000000000001</v>
      </c>
      <c r="Z17" s="19">
        <v>6.4</v>
      </c>
      <c r="AA17" s="19">
        <v>0.2</v>
      </c>
      <c r="AB17" s="19">
        <v>0</v>
      </c>
      <c r="AC17" s="19"/>
      <c r="AD17" s="19"/>
      <c r="AE17" s="19"/>
      <c r="AF17" s="19"/>
      <c r="AG17" s="19">
        <v>18.5</v>
      </c>
      <c r="AH17" s="19">
        <v>6.8</v>
      </c>
      <c r="AI17" s="19">
        <v>0.2</v>
      </c>
      <c r="AJ17" s="19">
        <v>0</v>
      </c>
      <c r="AK17" s="19">
        <v>18.899999999999999</v>
      </c>
      <c r="AL17" s="19">
        <v>6.4</v>
      </c>
      <c r="AM17" s="19">
        <v>0</v>
      </c>
      <c r="AN17" s="19">
        <v>0</v>
      </c>
      <c r="AO17" s="27"/>
      <c r="AP17" s="40">
        <f>IF(SUM(V17,Z17)&gt;0,SUM(V17,Z17),"")</f>
        <v>13.2</v>
      </c>
      <c r="AQ17" s="40">
        <f>IF(SUM(U17:V17,X17:Z17,AB17)-W17-AA17&gt;0,SUM(U17:V17,X17:Z17,AB17)-W17-AA17,"")</f>
        <v>49.999999999999993</v>
      </c>
      <c r="AR17" s="40" t="str">
        <f>IF(SUM(AC17:AD17,AF17)-AE17&gt;0,SUM(AC17:AD17,AF17)-AE17,"")</f>
        <v/>
      </c>
      <c r="AS17" s="40">
        <f>IF(SUM(V17,Z17,AD17)&gt;0,SUM(V17,Z17,AD17),"")</f>
        <v>13.2</v>
      </c>
      <c r="AT17" s="40">
        <f>IF(SUM(AQ17,AR17)&gt;0,SUM(AQ17,AR17),"")</f>
        <v>49.999999999999993</v>
      </c>
      <c r="AU17" s="40">
        <f>IF(SUM(AH17,AL17)&gt;0,SUM(AH17,AL17),"")</f>
        <v>13.2</v>
      </c>
      <c r="AV17" s="40">
        <f>IF(SUM(AG17:AH17,AJ17:AL17,AN17)-SUM(AI17,AM17)&gt;0,SUM(AG17:AH17,AJ17:AL17,AN17)-SUM(AI17,AM17),"")</f>
        <v>50.4</v>
      </c>
      <c r="AW17" s="40">
        <f>IF(SUM(AQ17,AR17,AV17)&gt;0,SUM(AQ17,AR17,AV17),"")</f>
        <v>100.39999999999999</v>
      </c>
      <c r="AX17" s="18">
        <v>18</v>
      </c>
      <c r="AY17" s="18">
        <v>5.2</v>
      </c>
      <c r="AZ17" s="18">
        <v>0</v>
      </c>
      <c r="BA17" s="18">
        <v>0</v>
      </c>
      <c r="BB17" s="18">
        <v>15.2</v>
      </c>
      <c r="BC17" s="18">
        <v>2.8</v>
      </c>
      <c r="BD17" s="18">
        <v>0</v>
      </c>
      <c r="BE17" s="18">
        <v>0</v>
      </c>
      <c r="BF17" s="18"/>
      <c r="BG17" s="18"/>
      <c r="BH17" s="18"/>
      <c r="BI17" s="18"/>
      <c r="BJ17" s="18">
        <v>17.899999999999999</v>
      </c>
      <c r="BK17" s="18">
        <v>5.2</v>
      </c>
      <c r="BL17" s="18">
        <v>1</v>
      </c>
      <c r="BM17" s="18">
        <v>0</v>
      </c>
      <c r="BN17" s="18">
        <v>18</v>
      </c>
      <c r="BO17" s="18">
        <v>6.4</v>
      </c>
      <c r="BP17" s="18">
        <v>0.2</v>
      </c>
      <c r="BQ17" s="18">
        <v>0</v>
      </c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41.199999999999996</v>
      </c>
      <c r="BU17" s="11" t="str">
        <f>IF(SUM(BF17:BG17,BI17)-BH17&gt;0,SUM(BF17:BG17,BI17)-BH17,"")</f>
        <v/>
      </c>
      <c r="BV17" s="11">
        <f>IF(SUM(AY17,BC17,BG17)&gt;0,SUM(AY17,BC17,BG17),"")</f>
        <v>8</v>
      </c>
      <c r="BW17" s="11">
        <f>IF(SUM(BT17,BU17)&gt;0,SUM(BT17,BU17),"")</f>
        <v>41.199999999999996</v>
      </c>
      <c r="BX17" s="11">
        <f>IF(SUM(BK17,BO17)&gt;0,SUM(BK17,BO17),"")</f>
        <v>11.600000000000001</v>
      </c>
      <c r="BY17" s="11">
        <f>IF(SUM(BJ17:BK17,BM17:BO17,BQ17)-SUM(BL17,BP17)&gt;0,SUM(BJ17:BK17,BM17:BO17,BQ17)-SUM(BL17,BP17),"")</f>
        <v>46.29999999999999</v>
      </c>
      <c r="BZ17" s="11">
        <f>IF(SUM(BT17,BU17,BY17)&gt;0,SUM(BT17,BU17,BY17),"")</f>
        <v>87.499999999999986</v>
      </c>
      <c r="CA17" s="19">
        <v>16.7</v>
      </c>
      <c r="CB17" s="19">
        <v>6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/>
      <c r="CJ17" s="19"/>
      <c r="CK17" s="19"/>
      <c r="CL17" s="19"/>
      <c r="CM17" s="19">
        <v>0</v>
      </c>
      <c r="CN17" s="19">
        <v>0</v>
      </c>
      <c r="CO17" s="19">
        <v>0</v>
      </c>
      <c r="CP17" s="19">
        <v>0</v>
      </c>
      <c r="CQ17" s="19">
        <v>18.5</v>
      </c>
      <c r="CR17" s="19">
        <v>6.4</v>
      </c>
      <c r="CS17" s="19">
        <v>0.6</v>
      </c>
      <c r="CT17" s="19">
        <v>0</v>
      </c>
      <c r="CU17" s="27"/>
      <c r="CV17" s="40">
        <f>IF(SUM(CB17,CF17)&gt;0,SUM(CB17,CF17),"")</f>
        <v>6</v>
      </c>
      <c r="CW17" s="40">
        <f>IF(SUM(CA17:CB17,CD17:CF17,CH17)-CC17-CG17&gt;0,SUM(CA17:CB17,CD17:CF17,CH17)-CC17-CG17,"")</f>
        <v>21.9</v>
      </c>
      <c r="CX17" s="40" t="str">
        <f>IF(SUM(CI17:CJ17,CL17)-CK17&gt;0,SUM(CI17:CJ17,CL17)-CK17,"")</f>
        <v/>
      </c>
      <c r="CY17" s="40">
        <f>IF(SUM(CB17,CF17,CJ17)&gt;0,SUM(CB17,CF17,CJ17),"")</f>
        <v>6</v>
      </c>
      <c r="CZ17" s="40">
        <f>IF(SUM(CW17,CX17)&gt;0,SUM(CW17,CX17),"")</f>
        <v>21.9</v>
      </c>
      <c r="DA17" s="40">
        <f>IF(SUM(CN17,CR17)&gt;0,SUM(CN17,CR17),"")</f>
        <v>6.4</v>
      </c>
      <c r="DB17" s="40">
        <f>IF(SUM(CM17:CN17,CP17:CR17,CT17)-SUM(CO17,CS17)&gt;0,SUM(CM17:CN17,CP17:CR17,CT17)-SUM(CO17,CS17),"")</f>
        <v>24.299999999999997</v>
      </c>
      <c r="DC17" s="40">
        <f>IF(SUM(CW17,CX17,DB17)&gt;0,SUM(CW17,CX17,DB17),"")</f>
        <v>46.199999999999996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17.350000000000001</v>
      </c>
      <c r="QE17" s="22">
        <f>IF($CU17="P",CB17,(CB17+AY17)/2)</f>
        <v>5.6</v>
      </c>
      <c r="QF17" s="22">
        <f>IF($CU17="P",CC17,(CC17+AZ17)/2)</f>
        <v>0.4</v>
      </c>
      <c r="QG17" s="22">
        <f>IF($CU17="P",CD17,(CD17+BA17)/2)</f>
        <v>0</v>
      </c>
      <c r="QH17" s="22">
        <f>IF($CU17="P",CE17,(CE17+BB17)/2)</f>
        <v>7.6</v>
      </c>
      <c r="QI17" s="22">
        <f>IF($CU17="P",CF17,(CF17+BC17)/2)</f>
        <v>1.4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8.9499999999999993</v>
      </c>
      <c r="QQ17" s="22">
        <f>IF($CU17="P",CN17,(CN17+BK17)/2)</f>
        <v>2.6</v>
      </c>
      <c r="QR17" s="22">
        <f>IF($CU17="P",CO17,(CO17+BL17)/2)</f>
        <v>0.5</v>
      </c>
      <c r="QS17" s="22">
        <f>IF($CU17="P",CP17,(CP17+BM17)/2)</f>
        <v>0</v>
      </c>
      <c r="QT17" s="22">
        <f>IF($CU17="P",CQ17,(CQ17+BN17)/2)</f>
        <v>18.25</v>
      </c>
      <c r="QU17" s="22">
        <f>IF($CU17="P",CR17,(CR17+BO17)/2)</f>
        <v>6.4</v>
      </c>
      <c r="QV17" s="22">
        <f>IF($CU17="P",CS17,(CS17+BP17)/2)</f>
        <v>0.4</v>
      </c>
      <c r="QW17" s="22">
        <f>IF($CU17="P",CT17,(CT17+BQ17)/2)</f>
        <v>0</v>
      </c>
      <c r="QX17" s="27" t="s">
        <v>46</v>
      </c>
      <c r="QY17" s="40">
        <f>IF(SUM(QE17,QI17)&gt;0,SUM(QE17,QI17),"")</f>
        <v>7</v>
      </c>
      <c r="QZ17" s="40">
        <f>IF(SUM(QD17:QE17,QG17:QI17,QK17)-QF17-QJ17&gt;0,SUM(QD17:QE17,QG17:QI17,QK17)-QF17-QJ17,"")</f>
        <v>31.550000000000004</v>
      </c>
      <c r="RA17" s="40" t="str">
        <f>IF(SUM(QL17:QM17,QO17)-QN17&gt;0,SUM(QL17:QM17,QO17)-QN17,"")</f>
        <v/>
      </c>
      <c r="RB17" s="40">
        <f>IF(SUM(QE17,QI17,QM17)&gt;0,SUM(QE17,QI17,QM17),"")</f>
        <v>7</v>
      </c>
      <c r="RC17" s="40">
        <f>IF(SUM(QZ17,RA17)&gt;0,SUM(QZ17,RA17),"")</f>
        <v>31.550000000000004</v>
      </c>
      <c r="RD17" s="40">
        <f>IF(SUM(QQ17,QU17)&gt;0,SUM(QQ17,QU17),"")</f>
        <v>9</v>
      </c>
      <c r="RE17" s="40">
        <f>IF(SUM(QP17:QQ17,QS17:QU17,QW17)-SUM(QR17,QV17)&gt;0,SUM(QP17:QQ17,QS17:QU17,QW17)-SUM(QR17,QV17),"")</f>
        <v>35.299999999999997</v>
      </c>
      <c r="RF17" s="40">
        <f>IF(SUM(QZ17,RA17,RE17)&gt;0,SUM(QZ17,RA17,RE17),"")</f>
        <v>66.849999999999994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108</v>
      </c>
      <c r="D18" s="4" t="s">
        <v>6</v>
      </c>
      <c r="E18" s="4">
        <v>2004</v>
      </c>
      <c r="F18" s="9">
        <f>SUM(L18:R18)+SUM(L18:O18)*0.0000001+SUM(L18)*0.0000000000001</f>
        <v>135.6000085500049</v>
      </c>
      <c r="G18" s="64"/>
      <c r="H18" s="3" t="str">
        <f>IF(OR(AND(AP18&gt;=AW$38,AQ18&gt;=AW$42,AP18&lt;&gt;"",AO18=""),AND(AU18&gt;=AW$38,AV18&gt;=AW$42,AU18&lt;&gt;"",AO18=""),AND(BS18&gt;=BZ$38,BT18&gt;=BZ$42,BS18&lt;&gt;"",BR18=""),AND(BX18&gt;=BZ$38,BY18&gt;=BZ$42,BX18&lt;&gt;"",BR18=""),AND(CV18&gt;=DC$38,CW18&gt;=DC$42,CV18&lt;&gt;"",CU18=""),AND(DA18&gt;=DC$38,DB18&gt;=DC$42,DA18&lt;&gt;""),AND(DZ18&gt;=EG$38,EA18&gt;=EG$42,DZ18&lt;&gt;""),AND(EE18&gt;=EG$38,EF18&gt;=EG$42,EE18&lt;&gt;""),AND(FB18&gt;=FI$38,FC18&gt;=FI$42,FB18&lt;&gt;""),AND(FG18&gt;=FI$38,FH18&gt;=FI$42,FG18&lt;&gt;""),AND(GD18&gt;=GK$38,GE18&gt;=GK$42,GD18&lt;&gt;""),AND(GI18&gt;=GK$38,GJ18&gt;=GK$42,GI18&lt;&gt;""),AND(HF18&gt;=HM$38,HG18&gt;=HM$42,HF18&lt;&gt;""),AND(HK18&gt;=HM$38,HL18&gt;=HM$42,HK18&lt;&gt;""),AND(IH18&gt;=IO$38,II18&gt;=IO$42,IH18&lt;&gt;""),AND(IM18&gt;=IO$38,IN18&gt;=IO$42,IM18&lt;&gt;""),AND(JJ18&gt;=JQ$38,JK18&gt;=JQ$42,JJ18&lt;&gt;""),AND(JO18&gt;=JQ$38,JP18&gt;=JQ$42,JO18&lt;&gt;""),AND(KL18&gt;=KS$38,KM18&gt;=KS$42,KL18&lt;&gt;""),AND(KQ18&gt;=KS$38,KR18&gt;=KS$42,KQ18&lt;&gt;""),AND(LN18&gt;=LU$38,LO18&gt;=LU$42,LN18&lt;&gt;""),AND(LS18&gt;=LU$38,LT18&gt;=LU$42,LS18&lt;&gt;""),AND(MP18&gt;=MW$38,MQ18&gt;=MW$42,MP18&lt;&gt;""),AND(MU18&gt;=MW$38,MV18&gt;=MW$42,MU18&lt;&gt;""),AND(NR18&gt;=NY$38,NS18&gt;=NY$42,NR18&lt;&gt;""),AND(NW18&gt;=NY$38,NX18&gt;=NY$42,NW18&lt;&gt;""),AND(OT18&gt;=PA$38,OU18&gt;=PA$42,OT18&lt;&gt;""),AND(OY18&gt;=PA$38,OZ18&gt;=PA$42,OY18&lt;&gt;""),AND(PV18&gt;=QC$38,PW18&gt;=QC$42,PV18&lt;&gt;""),AND(QA18&gt;=QC$38,QB18&gt;=QC$42,QA18&lt;&gt;"")),"P","")</f>
        <v/>
      </c>
      <c r="I18" s="3" t="str">
        <f>IF(OR(AND(AQ18&gt;=AW$42,AQ18&lt;&gt;"",AO18=""),AND(AV18&gt;=AW$42,AV18&lt;&gt;"",AO18=""),AND(BT18&gt;=BZ$42,BT18&lt;&gt;"",BR18=""),AND(BY18&gt;=BZ$42,BY18&lt;&gt;"",BR18=""),AND(CW18&gt;=DC$42,CW18&lt;&gt;"",CU18=""),AND(DB18&gt;=DC$42,DB18&lt;&gt;"",CU18=""),AND(EA18&gt;=EG$42,EA18&lt;&gt;""),AND(EF18&gt;=EG$42,EF18&lt;&gt;""),AND(FC18&gt;=FI$42,FC18&lt;&gt;""),AND(FH18&gt;=FI$42,FH18&lt;&gt;""),AND(GE18&gt;=GK$42,GE18&lt;&gt;""),AND(GJ18&gt;=GK$42,GJ18&lt;&gt;""),AND(HG18&gt;=HM$42,HG18&lt;&gt;""),AND(HL18&gt;=HM$42,HL18&lt;&gt;""),AND(II18&gt;=IO$42,II18&lt;&gt;""),AND(IN18&gt;=IO$42,IN18&lt;&gt;""),AND(JK18&gt;=JQ$42,JK18&lt;&gt;""),AND(JP18&gt;=JQ$42,JP18&lt;&gt;""),AND(KM18&gt;=KS$42,KM18&lt;&gt;""),AND(KR18&gt;=KS$42,KR18&lt;&gt;""),AND(LO18&gt;=LU$42,LO18&lt;&gt;""),AND(LT18&gt;=LU$42,LT18&lt;&gt;""),AND(MQ18&gt;=MW$42,MQ18&lt;&gt;""),AND(MV18&gt;=MW$42,MV18&lt;&gt;""),AND(NS18&gt;=NY$42,NS18&lt;&gt;""),AND(NX18&gt;=NY$42,NX18&lt;&gt;""),AND(OU18&gt;=PA$42,OU18&lt;&gt;""),AND(OZ18&gt;=PA$42,OZ18&lt;&gt;""),AND(PW18&gt;=QC$42,PW18&lt;&gt;""),AND(QB18&gt;=QC$42,QB18&lt;&gt;"")),"P","")</f>
        <v/>
      </c>
      <c r="J18" s="36" t="str">
        <f>IF(AND(I18="P",H18=""),"No DD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Merit",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Excellence",IF(K18="P","Worlds Team",IF(H18="P","National Team","")))))</f>
        <v/>
      </c>
      <c r="K18" s="3" t="str">
        <f>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P","")</f>
        <v/>
      </c>
      <c r="L18" s="8">
        <f>IF(COUNT(AQ18,BT18,CW18)&gt;0,LARGE((AQ18,BT18,CW18),1),0)</f>
        <v>49.2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36.299999999999997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50.1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18.600000000000001</v>
      </c>
      <c r="V18" s="19">
        <v>6.8</v>
      </c>
      <c r="W18" s="19">
        <v>0.8</v>
      </c>
      <c r="X18" s="19">
        <v>0</v>
      </c>
      <c r="Y18" s="19">
        <v>18</v>
      </c>
      <c r="Z18" s="19">
        <v>6.8</v>
      </c>
      <c r="AA18" s="19">
        <v>0.2</v>
      </c>
      <c r="AB18" s="19">
        <v>0</v>
      </c>
      <c r="AC18" s="19"/>
      <c r="AD18" s="19"/>
      <c r="AE18" s="19"/>
      <c r="AF18" s="19"/>
      <c r="AG18" s="19">
        <v>19.100000000000001</v>
      </c>
      <c r="AH18" s="19">
        <v>6.8</v>
      </c>
      <c r="AI18" s="19">
        <v>0</v>
      </c>
      <c r="AJ18" s="19">
        <v>0</v>
      </c>
      <c r="AK18" s="19">
        <v>18</v>
      </c>
      <c r="AL18" s="19">
        <v>6.8</v>
      </c>
      <c r="AM18" s="19">
        <v>0.6</v>
      </c>
      <c r="AN18" s="19">
        <v>0</v>
      </c>
      <c r="AO18" s="27"/>
      <c r="AP18" s="40">
        <f>IF(SUM(V18,Z18)&gt;0,SUM(V18,Z18),"")</f>
        <v>13.6</v>
      </c>
      <c r="AQ18" s="40">
        <f>IF(SUM(U18:V18,X18:Z18,AB18)-W18-AA18&gt;0,SUM(U18:V18,X18:Z18,AB18)-W18-AA18,"")</f>
        <v>49.2</v>
      </c>
      <c r="AR18" s="40" t="str">
        <f>IF(SUM(AC18:AD18,AF18)-AE18&gt;0,SUM(AC18:AD18,AF18)-AE18,"")</f>
        <v/>
      </c>
      <c r="AS18" s="40">
        <f>IF(SUM(V18,Z18,AD18)&gt;0,SUM(V18,Z18,AD18),"")</f>
        <v>13.6</v>
      </c>
      <c r="AT18" s="40">
        <f>IF(SUM(AQ18,AR18)&gt;0,SUM(AQ18,AR18),"")</f>
        <v>49.2</v>
      </c>
      <c r="AU18" s="40">
        <f>IF(SUM(AH18,AL18)&gt;0,SUM(AH18,AL18),"")</f>
        <v>13.6</v>
      </c>
      <c r="AV18" s="40">
        <f>IF(SUM(AG18:AH18,AJ18:AL18,AN18)-SUM(AI18,AM18)&gt;0,SUM(AG18:AH18,AJ18:AL18,AN18)-SUM(AI18,AM18),"")</f>
        <v>50.1</v>
      </c>
      <c r="AW18" s="40">
        <f>IF(SUM(AQ18,AR18,AV18)&gt;0,SUM(AQ18,AR18,AV18),"")</f>
        <v>99.300000000000011</v>
      </c>
      <c r="AX18" s="18">
        <v>15.7</v>
      </c>
      <c r="AY18" s="18">
        <v>2.4</v>
      </c>
      <c r="AZ18" s="18">
        <v>0</v>
      </c>
      <c r="BA18" s="18">
        <v>0</v>
      </c>
      <c r="BB18" s="18">
        <v>15.4</v>
      </c>
      <c r="BC18" s="18">
        <v>2.8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5.1999999999999993</v>
      </c>
      <c r="BT18" s="11">
        <f>IF(SUM(AX18:AY18,BA18:BC18,BE18)-AZ18-BD18&gt;0,SUM(AX18:AY18,BA18:BC18,BE18)-AZ18-BD18,"")</f>
        <v>36.299999999999997</v>
      </c>
      <c r="BU18" s="11" t="str">
        <f>IF(SUM(BF18:BG18,BI18)-BH18&gt;0,SUM(BF18:BG18,BI18)-BH18,"")</f>
        <v/>
      </c>
      <c r="BV18" s="11">
        <f>IF(SUM(AY18,BC18,BG18)&gt;0,SUM(AY18,BC18,BG18),"")</f>
        <v>5.1999999999999993</v>
      </c>
      <c r="BW18" s="11">
        <f>IF(SUM(BT18,BU18)&gt;0,SUM(BT18,BU18),"")</f>
        <v>36.299999999999997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36.299999999999997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7.85</v>
      </c>
      <c r="QE18" s="22">
        <f>IF($CU18="P",CB18,(CB18+AY18)/2)</f>
        <v>1.2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7.7</v>
      </c>
      <c r="QI18" s="22">
        <f>IF($CU18="P",CF18,(CF18+BC18)/2)</f>
        <v>1.4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2.5999999999999996</v>
      </c>
      <c r="QZ18" s="40">
        <f>IF(SUM(QD18:QE18,QG18:QI18,QK18)-QF18-QJ18&gt;0,SUM(QD18:QE18,QG18:QI18,QK18)-QF18-QJ18,"")</f>
        <v>18.149999999999999</v>
      </c>
      <c r="RA18" s="40" t="str">
        <f>IF(SUM(QL18:QM18,QO18)-QN18&gt;0,SUM(QL18:QM18,QO18)-QN18,"")</f>
        <v/>
      </c>
      <c r="RB18" s="40">
        <f>IF(SUM(QE18,QI18,QM18)&gt;0,SUM(QE18,QI18,QM18),"")</f>
        <v>2.5999999999999996</v>
      </c>
      <c r="RC18" s="40">
        <f>IF(SUM(QZ18,RA18)&gt;0,SUM(QZ18,RA18),"")</f>
        <v>18.149999999999999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18.149999999999999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143</v>
      </c>
      <c r="D19" s="4" t="s">
        <v>4</v>
      </c>
      <c r="E19" s="4">
        <v>2005</v>
      </c>
      <c r="F19" s="9">
        <f>SUM(L19:R19)+SUM(L19:O19)*0.0000001+SUM(L19)*0.0000000000001</f>
        <v>131.40000859000443</v>
      </c>
      <c r="G19" s="64"/>
      <c r="H19" s="3" t="str">
        <f>IF(OR(AND(AP19&gt;=AW$38,AQ19&gt;=AW$42,AP19&lt;&gt;"",AO19=""),AND(AU19&gt;=AW$38,AV19&gt;=AW$42,AU19&lt;&gt;"",AO19=""),AND(BS19&gt;=BZ$38,BT19&gt;=BZ$42,BS19&lt;&gt;"",BR19=""),AND(BX19&gt;=BZ$38,BY19&gt;=BZ$42,BX19&lt;&gt;"",BR19=""),AND(CV19&gt;=DC$38,CW19&gt;=DC$42,CV19&lt;&gt;"",CU19=""),AND(DA19&gt;=DC$38,DB19&gt;=DC$42,DA19&lt;&gt;""),AND(DZ19&gt;=EG$38,EA19&gt;=EG$42,DZ19&lt;&gt;""),AND(EE19&gt;=EG$38,EF19&gt;=EG$42,EE19&lt;&gt;""),AND(FB19&gt;=FI$38,FC19&gt;=FI$42,FB19&lt;&gt;""),AND(FG19&gt;=FI$38,FH19&gt;=FI$42,FG19&lt;&gt;""),AND(GD19&gt;=GK$38,GE19&gt;=GK$42,GD19&lt;&gt;""),AND(GI19&gt;=GK$38,GJ19&gt;=GK$42,GI19&lt;&gt;""),AND(HF19&gt;=HM$38,HG19&gt;=HM$42,HF19&lt;&gt;""),AND(HK19&gt;=HM$38,HL19&gt;=HM$42,HK19&lt;&gt;""),AND(IH19&gt;=IO$38,II19&gt;=IO$42,IH19&lt;&gt;""),AND(IM19&gt;=IO$38,IN19&gt;=IO$42,IM19&lt;&gt;""),AND(JJ19&gt;=JQ$38,JK19&gt;=JQ$42,JJ19&lt;&gt;""),AND(JO19&gt;=JQ$38,JP19&gt;=JQ$42,JO19&lt;&gt;""),AND(KL19&gt;=KS$38,KM19&gt;=KS$42,KL19&lt;&gt;""),AND(KQ19&gt;=KS$38,KR19&gt;=KS$42,KQ19&lt;&gt;""),AND(LN19&gt;=LU$38,LO19&gt;=LU$42,LN19&lt;&gt;""),AND(LS19&gt;=LU$38,LT19&gt;=LU$42,LS19&lt;&gt;""),AND(MP19&gt;=MW$38,MQ19&gt;=MW$42,MP19&lt;&gt;""),AND(MU19&gt;=MW$38,MV19&gt;=MW$42,MU19&lt;&gt;""),AND(NR19&gt;=NY$38,NS19&gt;=NY$42,NR19&lt;&gt;""),AND(NW19&gt;=NY$38,NX19&gt;=NY$42,NW19&lt;&gt;""),AND(OT19&gt;=PA$38,OU19&gt;=PA$42,OT19&lt;&gt;""),AND(OY19&gt;=PA$38,OZ19&gt;=PA$42,OY19&lt;&gt;""),AND(PV19&gt;=QC$38,PW19&gt;=QC$42,PV19&lt;&gt;""),AND(QA19&gt;=QC$38,QB19&gt;=QC$42,QA19&lt;&gt;"")),"P","")</f>
        <v/>
      </c>
      <c r="I19" s="3" t="str">
        <f>IF(OR(AND(AQ19&gt;=AW$42,AQ19&lt;&gt;"",AO19=""),AND(AV19&gt;=AW$42,AV19&lt;&gt;"",AO19=""),AND(BT19&gt;=BZ$42,BT19&lt;&gt;"",BR19=""),AND(BY19&gt;=BZ$42,BY19&lt;&gt;"",BR19=""),AND(CW19&gt;=DC$42,CW19&lt;&gt;"",CU19=""),AND(DB19&gt;=DC$42,DB19&lt;&gt;"",CU19=""),AND(EA19&gt;=EG$42,EA19&lt;&gt;""),AND(EF19&gt;=EG$42,EF19&lt;&gt;""),AND(FC19&gt;=FI$42,FC19&lt;&gt;""),AND(FH19&gt;=FI$42,FH19&lt;&gt;""),AND(GE19&gt;=GK$42,GE19&lt;&gt;""),AND(GJ19&gt;=GK$42,GJ19&lt;&gt;""),AND(HG19&gt;=HM$42,HG19&lt;&gt;""),AND(HL19&gt;=HM$42,HL19&lt;&gt;""),AND(II19&gt;=IO$42,II19&lt;&gt;""),AND(IN19&gt;=IO$42,IN19&lt;&gt;""),AND(JK19&gt;=JQ$42,JK19&lt;&gt;""),AND(JP19&gt;=JQ$42,JP19&lt;&gt;""),AND(KM19&gt;=KS$42,KM19&lt;&gt;""),AND(KR19&gt;=KS$42,KR19&lt;&gt;""),AND(LO19&gt;=LU$42,LO19&lt;&gt;""),AND(LT19&gt;=LU$42,LT19&lt;&gt;""),AND(MQ19&gt;=MW$42,MQ19&lt;&gt;""),AND(MV19&gt;=MW$42,MV19&lt;&gt;""),AND(NS19&gt;=NY$42,NS19&lt;&gt;""),AND(NX19&gt;=NY$42,NX19&lt;&gt;""),AND(OU19&gt;=PA$42,OU19&lt;&gt;""),AND(OZ19&gt;=PA$42,OZ19&lt;&gt;""),AND(PW19&gt;=QC$42,PW19&lt;&gt;""),AND(QB19&gt;=QC$42,QB19&lt;&gt;"")),"P","")</f>
        <v/>
      </c>
      <c r="J19" s="36" t="str">
        <f>IF(AND(I19="P",H19=""),"No DD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Merit",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Excellence",IF(K19="P","Worlds Team",IF(H19="P","National Team","")))))</f>
        <v/>
      </c>
      <c r="K19" s="3" t="str">
        <f>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P","")</f>
        <v/>
      </c>
      <c r="L19" s="8">
        <f>IF(COUNT(AQ19,BT19,CW19)&gt;0,LARGE((AQ19,BT19,CW19),1),0)</f>
        <v>44.400000000000006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41.500000000000007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45.5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15.1</v>
      </c>
      <c r="V19" s="19">
        <v>3.2</v>
      </c>
      <c r="W19" s="19">
        <v>0</v>
      </c>
      <c r="X19" s="19">
        <v>0</v>
      </c>
      <c r="Y19" s="19">
        <v>18.8</v>
      </c>
      <c r="Z19" s="19">
        <v>5.2</v>
      </c>
      <c r="AA19" s="19">
        <v>0.8</v>
      </c>
      <c r="AB19" s="19">
        <v>0</v>
      </c>
      <c r="AC19" s="19"/>
      <c r="AD19" s="19"/>
      <c r="AE19" s="19"/>
      <c r="AF19" s="19"/>
      <c r="AG19" s="19">
        <v>18.100000000000001</v>
      </c>
      <c r="AH19" s="19">
        <v>6.4</v>
      </c>
      <c r="AI19" s="19">
        <v>0.8</v>
      </c>
      <c r="AJ19" s="19">
        <v>0</v>
      </c>
      <c r="AK19" s="19">
        <v>17.399999999999999</v>
      </c>
      <c r="AL19" s="19">
        <v>5.2</v>
      </c>
      <c r="AM19" s="19">
        <v>0.8</v>
      </c>
      <c r="AN19" s="19">
        <v>0</v>
      </c>
      <c r="AO19" s="27"/>
      <c r="AP19" s="40">
        <f>IF(SUM(V19,Z19)&gt;0,SUM(V19,Z19),"")</f>
        <v>8.4</v>
      </c>
      <c r="AQ19" s="40">
        <f>IF(SUM(U19:V19,X19:Z19,AB19)-W19-AA19&gt;0,SUM(U19:V19,X19:Z19,AB19)-W19-AA19,"")</f>
        <v>41.500000000000007</v>
      </c>
      <c r="AR19" s="40" t="str">
        <f>IF(SUM(AC19:AD19,AF19)-AE19&gt;0,SUM(AC19:AD19,AF19)-AE19,"")</f>
        <v/>
      </c>
      <c r="AS19" s="40">
        <f>IF(SUM(V19,Z19,AD19)&gt;0,SUM(V19,Z19,AD19),"")</f>
        <v>8.4</v>
      </c>
      <c r="AT19" s="40">
        <f>IF(SUM(AQ19,AR19)&gt;0,SUM(AQ19,AR19),"")</f>
        <v>41.500000000000007</v>
      </c>
      <c r="AU19" s="40">
        <f>IF(SUM(AH19,AL19)&gt;0,SUM(AH19,AL19),"")</f>
        <v>11.600000000000001</v>
      </c>
      <c r="AV19" s="40">
        <f>IF(SUM(AG19:AH19,AJ19:AL19,AN19)-SUM(AI19,AM19)&gt;0,SUM(AG19:AH19,AJ19:AL19,AN19)-SUM(AI19,AM19),"")</f>
        <v>45.5</v>
      </c>
      <c r="AW19" s="40">
        <f>IF(SUM(AQ19,AR19,AV19)&gt;0,SUM(AQ19,AR19,AV19),"")</f>
        <v>87</v>
      </c>
      <c r="AX19" s="18">
        <v>16.600000000000001</v>
      </c>
      <c r="AY19" s="18">
        <v>4.4000000000000004</v>
      </c>
      <c r="AZ19" s="18">
        <v>0.8</v>
      </c>
      <c r="BA19" s="18">
        <v>0</v>
      </c>
      <c r="BB19" s="18">
        <v>18.600000000000001</v>
      </c>
      <c r="BC19" s="18">
        <v>5.6</v>
      </c>
      <c r="BD19" s="18">
        <v>0</v>
      </c>
      <c r="BE19" s="18">
        <v>0</v>
      </c>
      <c r="BF19" s="18"/>
      <c r="BG19" s="18"/>
      <c r="BH19" s="18"/>
      <c r="BI19" s="18"/>
      <c r="BJ19" s="18">
        <v>15.1</v>
      </c>
      <c r="BK19" s="18">
        <v>2.4</v>
      </c>
      <c r="BL19" s="18">
        <v>0</v>
      </c>
      <c r="BM19" s="18">
        <v>0</v>
      </c>
      <c r="BN19" s="18">
        <v>18.600000000000001</v>
      </c>
      <c r="BO19" s="18">
        <v>1.3</v>
      </c>
      <c r="BP19" s="18">
        <v>4.2</v>
      </c>
      <c r="BQ19" s="18">
        <v>0</v>
      </c>
      <c r="BR19" s="28"/>
      <c r="BS19" s="11">
        <f>IF(SUM(AY19,BC19)&gt;0,SUM(AY19,BC19),"")</f>
        <v>10</v>
      </c>
      <c r="BT19" s="11">
        <f>IF(SUM(AX19:AY19,BA19:BC19,BE19)-AZ19-BD19&gt;0,SUM(AX19:AY19,BA19:BC19,BE19)-AZ19-BD19,"")</f>
        <v>44.400000000000006</v>
      </c>
      <c r="BU19" s="11" t="str">
        <f>IF(SUM(BF19:BG19,BI19)-BH19&gt;0,SUM(BF19:BG19,BI19)-BH19,"")</f>
        <v/>
      </c>
      <c r="BV19" s="11">
        <f>IF(SUM(AY19,BC19,BG19)&gt;0,SUM(AY19,BC19,BG19),"")</f>
        <v>10</v>
      </c>
      <c r="BW19" s="11">
        <f>IF(SUM(BT19,BU19)&gt;0,SUM(BT19,BU19),"")</f>
        <v>44.400000000000006</v>
      </c>
      <c r="BX19" s="11">
        <f>IF(SUM(BK19,BO19)&gt;0,SUM(BK19,BO19),"")</f>
        <v>3.7</v>
      </c>
      <c r="BY19" s="11">
        <f>IF(SUM(BJ19:BK19,BM19:BO19,BQ19)-SUM(BL19,BP19)&gt;0,SUM(BJ19:BK19,BM19:BO19,BQ19)-SUM(BL19,BP19),"")</f>
        <v>33.199999999999996</v>
      </c>
      <c r="BZ19" s="11">
        <f>IF(SUM(BT19,BU19,BY19)&gt;0,SUM(BT19,BU19,BY19),"")</f>
        <v>77.599999999999994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8.3000000000000007</v>
      </c>
      <c r="QE19" s="22">
        <f>IF($CU19="P",CB19,(CB19+AY19)/2)</f>
        <v>2.2000000000000002</v>
      </c>
      <c r="QF19" s="22">
        <f>IF($CU19="P",CC19,(CC19+AZ19)/2)</f>
        <v>0.4</v>
      </c>
      <c r="QG19" s="22">
        <f>IF($CU19="P",CD19,(CD19+BA19)/2)</f>
        <v>0</v>
      </c>
      <c r="QH19" s="22">
        <f>IF($CU19="P",CE19,(CE19+BB19)/2)</f>
        <v>9.3000000000000007</v>
      </c>
      <c r="QI19" s="22">
        <f>IF($CU19="P",CF19,(CF19+BC19)/2)</f>
        <v>2.8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7.55</v>
      </c>
      <c r="QQ19" s="22">
        <f>IF($CU19="P",CN19,(CN19+BK19)/2)</f>
        <v>1.2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9.3000000000000007</v>
      </c>
      <c r="QU19" s="22">
        <f>IF($CU19="P",CR19,(CR19+BO19)/2)</f>
        <v>0.65</v>
      </c>
      <c r="QV19" s="22">
        <f>IF($CU19="P",CS19,(CS19+BP19)/2)</f>
        <v>2.1</v>
      </c>
      <c r="QW19" s="22">
        <f>IF($CU19="P",CT19,(CT19+BQ19)/2)</f>
        <v>0</v>
      </c>
      <c r="QX19" s="27" t="s">
        <v>46</v>
      </c>
      <c r="QY19" s="40">
        <f>IF(SUM(QE19,QI19)&gt;0,SUM(QE19,QI19),"")</f>
        <v>5</v>
      </c>
      <c r="QZ19" s="40">
        <f>IF(SUM(QD19:QE19,QG19:QI19,QK19)-QF19-QJ19&gt;0,SUM(QD19:QE19,QG19:QI19,QK19)-QF19-QJ19,"")</f>
        <v>22.200000000000003</v>
      </c>
      <c r="RA19" s="40" t="str">
        <f>IF(SUM(QL19:QM19,QO19)-QN19&gt;0,SUM(QL19:QM19,QO19)-QN19,"")</f>
        <v/>
      </c>
      <c r="RB19" s="40">
        <f>IF(SUM(QE19,QI19,QM19)&gt;0,SUM(QE19,QI19,QM19),"")</f>
        <v>5</v>
      </c>
      <c r="RC19" s="40">
        <f>IF(SUM(QZ19,RA19)&gt;0,SUM(QZ19,RA19),"")</f>
        <v>22.200000000000003</v>
      </c>
      <c r="RD19" s="40">
        <f>IF(SUM(QQ19,QU19)&gt;0,SUM(QQ19,QU19),"")</f>
        <v>1.85</v>
      </c>
      <c r="RE19" s="40">
        <f>IF(SUM(QP19:QQ19,QS19:QU19,QW19)-SUM(QR19,QV19)&gt;0,SUM(QP19:QQ19,QS19:QU19,QW19)-SUM(QR19,QV19),"")</f>
        <v>16.599999999999998</v>
      </c>
      <c r="RF19" s="40">
        <f>IF(SUM(QZ19,RA19,RE19)&gt;0,SUM(QZ19,RA19,RE19),"")</f>
        <v>38.799999999999997</v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175</v>
      </c>
      <c r="D20" s="4" t="s">
        <v>3</v>
      </c>
      <c r="E20" s="4">
        <v>2008</v>
      </c>
      <c r="F20" s="9">
        <f>SUM(L20:R20)+SUM(L20:O20)*0.0000001+SUM(L20)*0.0000000000001</f>
        <v>130.80000821000465</v>
      </c>
      <c r="H20" s="3" t="str">
        <f>IF(OR(AND(AP20&gt;=AW$38,AQ20&gt;=AW$42,AP20&lt;&gt;"",AO20=""),AND(AU20&gt;=AW$38,AV20&gt;=AW$42,AU20&lt;&gt;"",AO20=""),AND(BS20&gt;=BZ$38,BT20&gt;=BZ$42,BS20&lt;&gt;"",BR20=""),AND(BX20&gt;=BZ$38,BY20&gt;=BZ$42,BX20&lt;&gt;"",BR20=""),AND(CV20&gt;=DC$38,CW20&gt;=DC$42,CV20&lt;&gt;"",CU20=""),AND(DA20&gt;=DC$38,DB20&gt;=DC$42,DA20&lt;&gt;""),AND(DZ20&gt;=EG$38,EA20&gt;=EG$42,DZ20&lt;&gt;""),AND(EE20&gt;=EG$38,EF20&gt;=EG$42,EE20&lt;&gt;""),AND(FB20&gt;=FI$38,FC20&gt;=FI$42,FB20&lt;&gt;""),AND(FG20&gt;=FI$38,FH20&gt;=FI$42,FG20&lt;&gt;""),AND(GD20&gt;=GK$38,GE20&gt;=GK$42,GD20&lt;&gt;""),AND(GI20&gt;=GK$38,GJ20&gt;=GK$42,GI20&lt;&gt;""),AND(HF20&gt;=HM$38,HG20&gt;=HM$42,HF20&lt;&gt;""),AND(HK20&gt;=HM$38,HL20&gt;=HM$42,HK20&lt;&gt;""),AND(IH20&gt;=IO$38,II20&gt;=IO$42,IH20&lt;&gt;""),AND(IM20&gt;=IO$38,IN20&gt;=IO$42,IM20&lt;&gt;""),AND(JJ20&gt;=JQ$38,JK20&gt;=JQ$42,JJ20&lt;&gt;""),AND(JO20&gt;=JQ$38,JP20&gt;=JQ$42,JO20&lt;&gt;""),AND(KL20&gt;=KS$38,KM20&gt;=KS$42,KL20&lt;&gt;""),AND(KQ20&gt;=KS$38,KR20&gt;=KS$42,KQ20&lt;&gt;""),AND(LN20&gt;=LU$38,LO20&gt;=LU$42,LN20&lt;&gt;""),AND(LS20&gt;=LU$38,LT20&gt;=LU$42,LS20&lt;&gt;""),AND(MP20&gt;=MW$38,MQ20&gt;=MW$42,MP20&lt;&gt;""),AND(MU20&gt;=MW$38,MV20&gt;=MW$42,MU20&lt;&gt;""),AND(NR20&gt;=NY$38,NS20&gt;=NY$42,NR20&lt;&gt;""),AND(NW20&gt;=NY$38,NX20&gt;=NY$42,NW20&lt;&gt;""),AND(OT20&gt;=PA$38,OU20&gt;=PA$42,OT20&lt;&gt;""),AND(OY20&gt;=PA$38,OZ20&gt;=PA$42,OY20&lt;&gt;""),AND(PV20&gt;=QC$38,PW20&gt;=QC$42,PV20&lt;&gt;""),AND(QA20&gt;=QC$38,QB20&gt;=QC$42,QA20&lt;&gt;"")),"P","")</f>
        <v/>
      </c>
      <c r="I20" s="3" t="str">
        <f>IF(OR(AND(AQ20&gt;=AW$42,AQ20&lt;&gt;"",AO20=""),AND(AV20&gt;=AW$42,AV20&lt;&gt;"",AO20=""),AND(BT20&gt;=BZ$42,BT20&lt;&gt;"",BR20=""),AND(BY20&gt;=BZ$42,BY20&lt;&gt;"",BR20=""),AND(CW20&gt;=DC$42,CW20&lt;&gt;"",CU20=""),AND(DB20&gt;=DC$42,DB20&lt;&gt;"",CU20=""),AND(EA20&gt;=EG$42,EA20&lt;&gt;""),AND(EF20&gt;=EG$42,EF20&lt;&gt;""),AND(FC20&gt;=FI$42,FC20&lt;&gt;""),AND(FH20&gt;=FI$42,FH20&lt;&gt;""),AND(GE20&gt;=GK$42,GE20&lt;&gt;""),AND(GJ20&gt;=GK$42,GJ20&lt;&gt;""),AND(HG20&gt;=HM$42,HG20&lt;&gt;""),AND(HL20&gt;=HM$42,HL20&lt;&gt;""),AND(II20&gt;=IO$42,II20&lt;&gt;""),AND(IN20&gt;=IO$42,IN20&lt;&gt;""),AND(JK20&gt;=JQ$42,JK20&lt;&gt;""),AND(JP20&gt;=JQ$42,JP20&lt;&gt;""),AND(KM20&gt;=KS$42,KM20&lt;&gt;""),AND(KR20&gt;=KS$42,KR20&lt;&gt;""),AND(LO20&gt;=LU$42,LO20&lt;&gt;""),AND(LT20&gt;=LU$42,LT20&lt;&gt;""),AND(MQ20&gt;=MW$42,MQ20&lt;&gt;""),AND(MV20&gt;=MW$42,MV20&lt;&gt;""),AND(NS20&gt;=NY$42,NS20&lt;&gt;""),AND(NX20&gt;=NY$42,NX20&lt;&gt;""),AND(OU20&gt;=PA$42,OU20&lt;&gt;""),AND(OZ20&gt;=PA$42,OZ20&lt;&gt;""),AND(PW20&gt;=QC$42,PW20&lt;&gt;""),AND(QB20&gt;=QC$42,QB20&lt;&gt;"")),"P","")</f>
        <v/>
      </c>
      <c r="J20" s="36" t="str">
        <f>IF(AND(I20="P",H20=""),"No DD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Merit",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Excellence",IF(K20="P","Worlds Team",IF(H20="P","National Team","")))))</f>
        <v/>
      </c>
      <c r="K20" s="3" t="str">
        <f>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P","")</f>
        <v/>
      </c>
      <c r="L20" s="8">
        <f>IF(COUNT(AQ20,BT20,CW20)&gt;0,LARGE((AQ20,BT20,CW20),1),0)</f>
        <v>46.20000000000001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35.9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48.699999999999996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15.4</v>
      </c>
      <c r="V20" s="19">
        <v>2.4</v>
      </c>
      <c r="W20" s="19">
        <v>0</v>
      </c>
      <c r="X20" s="19">
        <v>0</v>
      </c>
      <c r="Y20" s="19">
        <v>15.3</v>
      </c>
      <c r="Z20" s="19">
        <v>2.8</v>
      </c>
      <c r="AA20" s="19">
        <v>0</v>
      </c>
      <c r="AB20" s="19">
        <v>0</v>
      </c>
      <c r="AC20" s="19"/>
      <c r="AD20" s="19"/>
      <c r="AE20" s="19"/>
      <c r="AF20" s="19"/>
      <c r="AG20" s="19">
        <v>18.2</v>
      </c>
      <c r="AH20" s="19">
        <v>6</v>
      </c>
      <c r="AI20" s="19">
        <v>0.6</v>
      </c>
      <c r="AJ20" s="19">
        <v>0</v>
      </c>
      <c r="AK20" s="19">
        <v>15.4</v>
      </c>
      <c r="AL20" s="19">
        <v>2.8</v>
      </c>
      <c r="AM20" s="19">
        <v>0</v>
      </c>
      <c r="AN20" s="19">
        <v>0</v>
      </c>
      <c r="AO20" s="27"/>
      <c r="AP20" s="40">
        <f>IF(SUM(V20,Z20)&gt;0,SUM(V20,Z20),"")</f>
        <v>5.1999999999999993</v>
      </c>
      <c r="AQ20" s="40">
        <f>IF(SUM(U20:V20,X20:Z20,AB20)-W20-AA20&gt;0,SUM(U20:V20,X20:Z20,AB20)-W20-AA20,"")</f>
        <v>35.9</v>
      </c>
      <c r="AR20" s="40" t="str">
        <f>IF(SUM(AC20:AD20,AF20)-AE20&gt;0,SUM(AC20:AD20,AF20)-AE20,"")</f>
        <v/>
      </c>
      <c r="AS20" s="40">
        <f>IF(SUM(V20,Z20,AD20)&gt;0,SUM(V20,Z20,AD20),"")</f>
        <v>5.1999999999999993</v>
      </c>
      <c r="AT20" s="40">
        <f>IF(SUM(AQ20,AR20)&gt;0,SUM(AQ20,AR20),"")</f>
        <v>35.9</v>
      </c>
      <c r="AU20" s="40">
        <f>IF(SUM(AH20,AL20)&gt;0,SUM(AH20,AL20),"")</f>
        <v>8.8000000000000007</v>
      </c>
      <c r="AV20" s="40">
        <f>IF(SUM(AG20:AH20,AJ20:AL20,AN20)-SUM(AI20,AM20)&gt;0,SUM(AG20:AH20,AJ20:AL20,AN20)-SUM(AI20,AM20),"")</f>
        <v>41.8</v>
      </c>
      <c r="AW20" s="40">
        <f>IF(SUM(AQ20,AR20,AV20)&gt;0,SUM(AQ20,AR20,AV20),"")</f>
        <v>77.699999999999989</v>
      </c>
      <c r="AX20" s="18">
        <v>16.5</v>
      </c>
      <c r="AY20" s="18">
        <v>6.8</v>
      </c>
      <c r="AZ20" s="18">
        <v>0.8</v>
      </c>
      <c r="BA20" s="18">
        <v>0</v>
      </c>
      <c r="BB20" s="18">
        <v>18.100000000000001</v>
      </c>
      <c r="BC20" s="18">
        <v>6.4</v>
      </c>
      <c r="BD20" s="18">
        <v>0.8</v>
      </c>
      <c r="BE20" s="18">
        <v>0</v>
      </c>
      <c r="BF20" s="18"/>
      <c r="BG20" s="18"/>
      <c r="BH20" s="18"/>
      <c r="BI20" s="18"/>
      <c r="BJ20" s="18">
        <v>18.3</v>
      </c>
      <c r="BK20" s="18">
        <v>6.8</v>
      </c>
      <c r="BL20" s="18">
        <v>0.8</v>
      </c>
      <c r="BM20" s="18">
        <v>0</v>
      </c>
      <c r="BN20" s="18">
        <v>18.2</v>
      </c>
      <c r="BO20" s="18">
        <v>6.4</v>
      </c>
      <c r="BP20" s="18">
        <v>0.2</v>
      </c>
      <c r="BQ20" s="18">
        <v>0</v>
      </c>
      <c r="BR20" s="28"/>
      <c r="BS20" s="11">
        <f>IF(SUM(AY20,BC20)&gt;0,SUM(AY20,BC20),"")</f>
        <v>13.2</v>
      </c>
      <c r="BT20" s="11">
        <f>IF(SUM(AX20:AY20,BA20:BC20,BE20)-AZ20-BD20&gt;0,SUM(AX20:AY20,BA20:BC20,BE20)-AZ20-BD20,"")</f>
        <v>46.20000000000001</v>
      </c>
      <c r="BU20" s="11" t="str">
        <f>IF(SUM(BF20:BG20,BI20)-BH20&gt;0,SUM(BF20:BG20,BI20)-BH20,"")</f>
        <v/>
      </c>
      <c r="BV20" s="11">
        <f>IF(SUM(AY20,BC20,BG20)&gt;0,SUM(AY20,BC20,BG20),"")</f>
        <v>13.2</v>
      </c>
      <c r="BW20" s="11">
        <f>IF(SUM(BT20,BU20)&gt;0,SUM(BT20,BU20),"")</f>
        <v>46.20000000000001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48.699999999999996</v>
      </c>
      <c r="BZ20" s="11">
        <f>IF(SUM(BT20,BU20,BY20)&gt;0,SUM(BT20,BU20,BY20),"")</f>
        <v>94.9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8.25</v>
      </c>
      <c r="QE20" s="22">
        <f>IF($CU20="P",CB20,(CB20+AY20)/2)</f>
        <v>3.4</v>
      </c>
      <c r="QF20" s="22">
        <f>IF($CU20="P",CC20,(CC20+AZ20)/2)</f>
        <v>0.4</v>
      </c>
      <c r="QG20" s="22">
        <f>IF($CU20="P",CD20,(CD20+BA20)/2)</f>
        <v>0</v>
      </c>
      <c r="QH20" s="22">
        <f>IF($CU20="P",CE20,(CE20+BB20)/2)</f>
        <v>9.0500000000000007</v>
      </c>
      <c r="QI20" s="22">
        <f>IF($CU20="P",CF20,(CF20+BC20)/2)</f>
        <v>3.2</v>
      </c>
      <c r="QJ20" s="22">
        <f>IF($CU20="P",CG20,(CG20+BD20)/2)</f>
        <v>0.4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9.15</v>
      </c>
      <c r="QQ20" s="22">
        <f>IF($CU20="P",CN20,(CN20+BK20)/2)</f>
        <v>3.4</v>
      </c>
      <c r="QR20" s="22">
        <f>IF($CU20="P",CO20,(CO20+BL20)/2)</f>
        <v>0.4</v>
      </c>
      <c r="QS20" s="22">
        <f>IF($CU20="P",CP20,(CP20+BM20)/2)</f>
        <v>0</v>
      </c>
      <c r="QT20" s="22">
        <f>IF($CU20="P",CQ20,(CQ20+BN20)/2)</f>
        <v>9.1</v>
      </c>
      <c r="QU20" s="22">
        <f>IF($CU20="P",CR20,(CR20+BO20)/2)</f>
        <v>3.2</v>
      </c>
      <c r="QV20" s="22">
        <f>IF($CU20="P",CS20,(CS20+BP20)/2)</f>
        <v>0.1</v>
      </c>
      <c r="QW20" s="22">
        <f>IF($CU20="P",CT20,(CT20+BQ20)/2)</f>
        <v>0</v>
      </c>
      <c r="QX20" s="27" t="s">
        <v>46</v>
      </c>
      <c r="QY20" s="40">
        <f>IF(SUM(QE20,QI20)&gt;0,SUM(QE20,QI20),"")</f>
        <v>6.6</v>
      </c>
      <c r="QZ20" s="40">
        <f>IF(SUM(QD20:QE20,QG20:QI20,QK20)-QF20-QJ20&gt;0,SUM(QD20:QE20,QG20:QI20,QK20)-QF20-QJ20,"")</f>
        <v>23.100000000000005</v>
      </c>
      <c r="RA20" s="40" t="str">
        <f>IF(SUM(QL20:QM20,QO20)-QN20&gt;0,SUM(QL20:QM20,QO20)-QN20,"")</f>
        <v/>
      </c>
      <c r="RB20" s="40">
        <f>IF(SUM(QE20,QI20,QM20)&gt;0,SUM(QE20,QI20,QM20),"")</f>
        <v>6.6</v>
      </c>
      <c r="RC20" s="40">
        <f>IF(SUM(QZ20,RA20)&gt;0,SUM(QZ20,RA20),"")</f>
        <v>23.100000000000005</v>
      </c>
      <c r="RD20" s="40">
        <f>IF(SUM(QQ20,QU20)&gt;0,SUM(QQ20,QU20),"")</f>
        <v>6.6</v>
      </c>
      <c r="RE20" s="40">
        <f>IF(SUM(QP20:QQ20,QS20:QU20,QW20)-SUM(QR20,QV20)&gt;0,SUM(QP20:QQ20,QS20:QU20,QW20)-SUM(QR20,QV20),"")</f>
        <v>24.349999999999998</v>
      </c>
      <c r="RF20" s="40">
        <f>IF(SUM(QZ20,RA20,RE20)&gt;0,SUM(QZ20,RA20,RE20),"")</f>
        <v>47.45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87</v>
      </c>
      <c r="D21" s="4" t="s">
        <v>4</v>
      </c>
      <c r="E21" s="4">
        <v>2004</v>
      </c>
      <c r="F21" s="9">
        <f>SUM(L21:R21)+SUM(L21:O21)*0.0000001+SUM(L21)*0.0000000000001</f>
        <v>123.95000963500483</v>
      </c>
      <c r="G21" s="64"/>
      <c r="H21" s="3" t="str">
        <f>IF(OR(AND(AP21&gt;=AW$38,AQ21&gt;=AW$42,AP21&lt;&gt;"",AO21=""),AND(AU21&gt;=AW$38,AV21&gt;=AW$42,AU21&lt;&gt;"",AO21=""),AND(BS21&gt;=BZ$38,BT21&gt;=BZ$42,BS21&lt;&gt;"",BR21=""),AND(BX21&gt;=BZ$38,BY21&gt;=BZ$42,BX21&lt;&gt;"",BR21=""),AND(CV21&gt;=DC$38,CW21&gt;=DC$42,CV21&lt;&gt;"",CU21=""),AND(DA21&gt;=DC$38,DB21&gt;=DC$42,DA21&lt;&gt;""),AND(DZ21&gt;=EG$38,EA21&gt;=EG$42,DZ21&lt;&gt;""),AND(EE21&gt;=EG$38,EF21&gt;=EG$42,EE21&lt;&gt;""),AND(FB21&gt;=FI$38,FC21&gt;=FI$42,FB21&lt;&gt;""),AND(FG21&gt;=FI$38,FH21&gt;=FI$42,FG21&lt;&gt;""),AND(GD21&gt;=GK$38,GE21&gt;=GK$42,GD21&lt;&gt;""),AND(GI21&gt;=GK$38,GJ21&gt;=GK$42,GI21&lt;&gt;""),AND(HF21&gt;=HM$38,HG21&gt;=HM$42,HF21&lt;&gt;""),AND(HK21&gt;=HM$38,HL21&gt;=HM$42,HK21&lt;&gt;""),AND(IH21&gt;=IO$38,II21&gt;=IO$42,IH21&lt;&gt;""),AND(IM21&gt;=IO$38,IN21&gt;=IO$42,IM21&lt;&gt;""),AND(JJ21&gt;=JQ$38,JK21&gt;=JQ$42,JJ21&lt;&gt;""),AND(JO21&gt;=JQ$38,JP21&gt;=JQ$42,JO21&lt;&gt;""),AND(KL21&gt;=KS$38,KM21&gt;=KS$42,KL21&lt;&gt;""),AND(KQ21&gt;=KS$38,KR21&gt;=KS$42,KQ21&lt;&gt;""),AND(LN21&gt;=LU$38,LO21&gt;=LU$42,LN21&lt;&gt;""),AND(LS21&gt;=LU$38,LT21&gt;=LU$42,LS21&lt;&gt;""),AND(MP21&gt;=MW$38,MQ21&gt;=MW$42,MP21&lt;&gt;""),AND(MU21&gt;=MW$38,MV21&gt;=MW$42,MU21&lt;&gt;""),AND(NR21&gt;=NY$38,NS21&gt;=NY$42,NR21&lt;&gt;""),AND(NW21&gt;=NY$38,NX21&gt;=NY$42,NW21&lt;&gt;""),AND(OT21&gt;=PA$38,OU21&gt;=PA$42,OT21&lt;&gt;""),AND(OY21&gt;=PA$38,OZ21&gt;=PA$42,OY21&lt;&gt;""),AND(PV21&gt;=QC$38,PW21&gt;=QC$42,PV21&lt;&gt;""),AND(QA21&gt;=QC$38,QB21&gt;=QC$42,QA21&lt;&gt;"")),"P","")</f>
        <v/>
      </c>
      <c r="I21" s="3" t="str">
        <f>IF(OR(AND(AQ21&gt;=AW$42,AQ21&lt;&gt;"",AO21=""),AND(AV21&gt;=AW$42,AV21&lt;&gt;"",AO21=""),AND(BT21&gt;=BZ$42,BT21&lt;&gt;"",BR21=""),AND(BY21&gt;=BZ$42,BY21&lt;&gt;"",BR21=""),AND(CW21&gt;=DC$42,CW21&lt;&gt;"",CU21=""),AND(DB21&gt;=DC$42,DB21&lt;&gt;"",CU21=""),AND(EA21&gt;=EG$42,EA21&lt;&gt;""),AND(EF21&gt;=EG$42,EF21&lt;&gt;""),AND(FC21&gt;=FI$42,FC21&lt;&gt;""),AND(FH21&gt;=FI$42,FH21&lt;&gt;""),AND(GE21&gt;=GK$42,GE21&lt;&gt;""),AND(GJ21&gt;=GK$42,GJ21&lt;&gt;""),AND(HG21&gt;=HM$42,HG21&lt;&gt;""),AND(HL21&gt;=HM$42,HL21&lt;&gt;""),AND(II21&gt;=IO$42,II21&lt;&gt;""),AND(IN21&gt;=IO$42,IN21&lt;&gt;""),AND(JK21&gt;=JQ$42,JK21&lt;&gt;""),AND(JP21&gt;=JQ$42,JP21&lt;&gt;""),AND(KM21&gt;=KS$42,KM21&lt;&gt;""),AND(KR21&gt;=KS$42,KR21&lt;&gt;""),AND(LO21&gt;=LU$42,LO21&lt;&gt;""),AND(LT21&gt;=LU$42,LT21&lt;&gt;""),AND(MQ21&gt;=MW$42,MQ21&lt;&gt;""),AND(MV21&gt;=MW$42,MV21&lt;&gt;""),AND(NS21&gt;=NY$42,NS21&lt;&gt;""),AND(NX21&gt;=NY$42,NX21&lt;&gt;""),AND(OU21&gt;=PA$42,OU21&lt;&gt;""),AND(OZ21&gt;=PA$42,OZ21&lt;&gt;""),AND(PW21&gt;=QC$42,PW21&lt;&gt;""),AND(QB21&gt;=QC$42,QB21&lt;&gt;"")),"P","")</f>
        <v/>
      </c>
      <c r="J21" s="36" t="str">
        <f>IF(AND(I21="P",H21=""),"No DD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Merit",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Excellence",IF(K21="P","Worlds Team",IF(H21="P","National Team","")))))</f>
        <v/>
      </c>
      <c r="K21" s="3" t="str">
        <f>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P","")</f>
        <v/>
      </c>
      <c r="L21" s="8">
        <f>IF(COUNT(AQ21,BT21,CW21)&gt;0,LARGE((AQ21,BT21,CW21),1),0)</f>
        <v>48.2</v>
      </c>
      <c r="M21" s="8" t="str">
        <f>IF(L21=0,"",IF(L21=CW21,$CA$1,IF(L21=BT21,$AX$1,IF(L21=AQ21,$U$1,""))))</f>
        <v>2025 Elite Canada</v>
      </c>
      <c r="N21" s="8">
        <f>IF(COUNT(AQ21,BT21,CW21)&gt;1,LARGE((AQ21,BT21,CW21),2),0)</f>
        <v>48.150000000000006</v>
      </c>
      <c r="O21" s="8" t="str">
        <f>IF(N21=0,"",IF(AND(N21=L21,N21=AQ21,N21=BT21),$U$1,IF(AND(N21=L21,N21=AQ21,N21=CW21),$U$1,IF(AND(N21=L21,N21=BT21,N21=CW21),$AX$1,IF(N21=CW21,$CA$1,IF(N21=BT21,$AX$1,IF(N21=AQ21,$U$1,"")))))))</f>
        <v>2025 3rd Domestic Trial</v>
      </c>
      <c r="P21" s="8">
        <f>IF(MAX(AV21,BY21,DB21)&gt;0,MAX(AV21,BY21,DB21),0)</f>
        <v>27.6</v>
      </c>
      <c r="Q21" s="8" t="str">
        <f>IF(P21=0,"",IF(P21=DB21,$CA$1,IF(P21=BY21,$AX$1,IF(P21=AV21,$U$1,""))))</f>
        <v>2025 3rd Domestic Trial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15.3</v>
      </c>
      <c r="V21" s="19">
        <v>4</v>
      </c>
      <c r="W21" s="19">
        <v>0</v>
      </c>
      <c r="X21" s="19">
        <v>0</v>
      </c>
      <c r="Y21" s="19">
        <v>18.3</v>
      </c>
      <c r="Z21" s="19">
        <v>10</v>
      </c>
      <c r="AA21" s="19">
        <v>0</v>
      </c>
      <c r="AB21" s="19">
        <v>0.6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14</v>
      </c>
      <c r="AQ21" s="40">
        <f>IF(SUM(U21:V21,X21:Z21,AB21)-W21-AA21&gt;0,SUM(U21:V21,X21:Z21,AB21)-W21-AA21,"")</f>
        <v>48.2</v>
      </c>
      <c r="AR21" s="40" t="str">
        <f>IF(SUM(AC21:AD21,AF21)-AE21&gt;0,SUM(AC21:AD21,AF21)-AE21,"")</f>
        <v/>
      </c>
      <c r="AS21" s="40">
        <f>IF(SUM(V21,Z21,AD21)&gt;0,SUM(V21,Z21,AD21),"")</f>
        <v>14</v>
      </c>
      <c r="AT21" s="40">
        <f>IF(SUM(AQ21,AR21)&gt;0,SUM(AQ21,AR21),"")</f>
        <v>48.2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48.2</v>
      </c>
      <c r="AX21" s="18">
        <v>16.25</v>
      </c>
      <c r="AY21" s="18">
        <v>3.8</v>
      </c>
      <c r="AZ21" s="18">
        <v>0</v>
      </c>
      <c r="BA21" s="18">
        <v>0</v>
      </c>
      <c r="BB21" s="18">
        <v>18.450000000000003</v>
      </c>
      <c r="BC21" s="18">
        <v>9.6</v>
      </c>
      <c r="BD21" s="18">
        <v>0.4</v>
      </c>
      <c r="BE21" s="18">
        <v>0.44999999999999996</v>
      </c>
      <c r="BF21" s="18"/>
      <c r="BG21" s="18"/>
      <c r="BH21" s="18"/>
      <c r="BI21" s="18"/>
      <c r="BJ21" s="18">
        <v>9.1999999999999993</v>
      </c>
      <c r="BK21" s="18">
        <v>4.45</v>
      </c>
      <c r="BL21" s="18">
        <v>0.4</v>
      </c>
      <c r="BM21" s="18">
        <v>0.15</v>
      </c>
      <c r="BN21" s="18">
        <v>9.5500000000000007</v>
      </c>
      <c r="BO21" s="18">
        <v>4.5999999999999996</v>
      </c>
      <c r="BP21" s="18">
        <v>0.1</v>
      </c>
      <c r="BQ21" s="18">
        <v>0.15</v>
      </c>
      <c r="BR21" s="28" t="s">
        <v>46</v>
      </c>
      <c r="BS21" s="11">
        <f>IF(SUM(AY21,BC21)&gt;0,SUM(AY21,BC21),"")</f>
        <v>13.399999999999999</v>
      </c>
      <c r="BT21" s="11">
        <f>IF(SUM(AX21:AY21,BA21:BC21,BE21)-AZ21-BD21&gt;0,SUM(AX21:AY21,BA21:BC21,BE21)-AZ21-BD21,"")</f>
        <v>48.150000000000006</v>
      </c>
      <c r="BU21" s="11" t="str">
        <f>IF(SUM(BF21:BG21,BI21)-BH21&gt;0,SUM(BF21:BG21,BI21)-BH21,"")</f>
        <v/>
      </c>
      <c r="BV21" s="11">
        <f>IF(SUM(AY21,BC21,BG21)&gt;0,SUM(AY21,BC21,BG21),"")</f>
        <v>13.399999999999999</v>
      </c>
      <c r="BW21" s="11">
        <f>IF(SUM(BT21,BU21)&gt;0,SUM(BT21,BU21),"")</f>
        <v>48.150000000000006</v>
      </c>
      <c r="BX21" s="11">
        <f>IF(SUM(BK21,BO21)&gt;0,SUM(BK21,BO21),"")</f>
        <v>9.0500000000000007</v>
      </c>
      <c r="BY21" s="11">
        <f>IF(SUM(BJ21:BK21,BM21:BO21,BQ21)-SUM(BL21,BP21)&gt;0,SUM(BJ21:BK21,BM21:BO21,BQ21)-SUM(BL21,BP21),"")</f>
        <v>27.6</v>
      </c>
      <c r="BZ21" s="11">
        <f>IF(SUM(BT21,BU21,BY21)&gt;0,SUM(BT21,BU21,BY21),"")</f>
        <v>75.75</v>
      </c>
      <c r="CA21" s="19">
        <v>16.25</v>
      </c>
      <c r="CB21" s="19">
        <v>3.8</v>
      </c>
      <c r="CC21" s="19">
        <v>0</v>
      </c>
      <c r="CD21" s="19">
        <v>0</v>
      </c>
      <c r="CE21" s="19">
        <v>18.450000000000003</v>
      </c>
      <c r="CF21" s="19">
        <v>9.6</v>
      </c>
      <c r="CG21" s="19">
        <v>0.4</v>
      </c>
      <c r="CH21" s="19">
        <v>0.44999999999999996</v>
      </c>
      <c r="CI21" s="19"/>
      <c r="CJ21" s="19"/>
      <c r="CK21" s="19"/>
      <c r="CL21" s="19"/>
      <c r="CM21" s="19">
        <v>9.1999999999999993</v>
      </c>
      <c r="CN21" s="19">
        <v>4.45</v>
      </c>
      <c r="CO21" s="19">
        <v>0.4</v>
      </c>
      <c r="CP21" s="19">
        <v>0.15</v>
      </c>
      <c r="CQ21" s="19">
        <v>9.5500000000000007</v>
      </c>
      <c r="CR21" s="19">
        <v>4.5999999999999996</v>
      </c>
      <c r="CS21" s="19">
        <v>0.1</v>
      </c>
      <c r="CT21" s="19">
        <v>0.15</v>
      </c>
      <c r="CU21" s="27" t="s">
        <v>46</v>
      </c>
      <c r="CV21" s="40">
        <f>IF(SUM(CB21,CF21)&gt;0,SUM(CB21,CF21),"")</f>
        <v>13.399999999999999</v>
      </c>
      <c r="CW21" s="40">
        <f>IF(SUM(CA21:CB21,CD21:CF21,CH21)-CC21-CG21&gt;0,SUM(CA21:CB21,CD21:CF21,CH21)-CC21-CG21,"")</f>
        <v>48.150000000000006</v>
      </c>
      <c r="CX21" s="40" t="str">
        <f>IF(SUM(CI21:CJ21,CL21)-CK21&gt;0,SUM(CI21:CJ21,CL21)-CK21,"")</f>
        <v/>
      </c>
      <c r="CY21" s="40">
        <f>IF(SUM(CB21,CF21,CJ21)&gt;0,SUM(CB21,CF21,CJ21),"")</f>
        <v>13.399999999999999</v>
      </c>
      <c r="CZ21" s="40">
        <f>IF(SUM(CW21,CX21)&gt;0,SUM(CW21,CX21),"")</f>
        <v>48.150000000000006</v>
      </c>
      <c r="DA21" s="40">
        <f>IF(SUM(CN21,CR21)&gt;0,SUM(CN21,CR21),"")</f>
        <v>9.0500000000000007</v>
      </c>
      <c r="DB21" s="40">
        <f>IF(SUM(CM21:CN21,CP21:CR21,CT21)-SUM(CO21,CS21)&gt;0,SUM(CM21:CN21,CP21:CR21,CT21)-SUM(CO21,CS21),"")</f>
        <v>27.6</v>
      </c>
      <c r="DC21" s="40">
        <f>IF(SUM(CW21,CX21,DB21)&gt;0,SUM(CW21,CX21,DB21),"")</f>
        <v>75.75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16.25</v>
      </c>
      <c r="QE21" s="22">
        <f>IF($CU21="P",CB21,(CB21+AY21)/2)</f>
        <v>3.8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18.450000000000003</v>
      </c>
      <c r="QI21" s="22">
        <f>IF($CU21="P",CF21,(CF21+BC21)/2)</f>
        <v>9.6</v>
      </c>
      <c r="QJ21" s="22">
        <f>IF($CU21="P",CG21,(CG21+BD21)/2)</f>
        <v>0.4</v>
      </c>
      <c r="QK21" s="22">
        <f>IF($CU21="P",CH21,(CH21+BE21)/2)</f>
        <v>0.44999999999999996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9.1999999999999993</v>
      </c>
      <c r="QQ21" s="22">
        <f>IF($CU21="P",CN21,(CN21+BK21)/2)</f>
        <v>4.45</v>
      </c>
      <c r="QR21" s="22">
        <f>IF($CU21="P",CO21,(CO21+BL21)/2)</f>
        <v>0.4</v>
      </c>
      <c r="QS21" s="22">
        <f>IF($CU21="P",CP21,(CP21+BM21)/2)</f>
        <v>0.15</v>
      </c>
      <c r="QT21" s="22">
        <f>IF($CU21="P",CQ21,(CQ21+BN21)/2)</f>
        <v>9.5500000000000007</v>
      </c>
      <c r="QU21" s="22">
        <f>IF($CU21="P",CR21,(CR21+BO21)/2)</f>
        <v>4.5999999999999996</v>
      </c>
      <c r="QV21" s="22">
        <f>IF($CU21="P",CS21,(CS21+BP21)/2)</f>
        <v>0.1</v>
      </c>
      <c r="QW21" s="22">
        <f>IF($CU21="P",CT21,(CT21+BQ21)/2)</f>
        <v>0.15</v>
      </c>
      <c r="QX21" s="27" t="s">
        <v>46</v>
      </c>
      <c r="QY21" s="40">
        <f>IF(SUM(QE21,QI21)&gt;0,SUM(QE21,QI21),"")</f>
        <v>13.399999999999999</v>
      </c>
      <c r="QZ21" s="40">
        <f>IF(SUM(QD21:QE21,QG21:QI21,QK21)-QF21-QJ21&gt;0,SUM(QD21:QE21,QG21:QI21,QK21)-QF21-QJ21,"")</f>
        <v>48.150000000000006</v>
      </c>
      <c r="RA21" s="40" t="str">
        <f>IF(SUM(QL21:QM21,QO21)-QN21&gt;0,SUM(QL21:QM21,QO21)-QN21,"")</f>
        <v/>
      </c>
      <c r="RB21" s="40">
        <f>IF(SUM(QE21,QI21,QM21)&gt;0,SUM(QE21,QI21,QM21),"")</f>
        <v>13.399999999999999</v>
      </c>
      <c r="RC21" s="40">
        <f>IF(SUM(QZ21,RA21)&gt;0,SUM(QZ21,RA21),"")</f>
        <v>48.150000000000006</v>
      </c>
      <c r="RD21" s="40">
        <f>IF(SUM(QQ21,QU21)&gt;0,SUM(QQ21,QU21),"")</f>
        <v>9.0500000000000007</v>
      </c>
      <c r="RE21" s="40">
        <f>IF(SUM(QP21:QQ21,QS21:QU21,QW21)-SUM(QR21,QV21)&gt;0,SUM(QP21:QQ21,QS21:QU21,QW21)-SUM(QR21,QV21),"")</f>
        <v>27.6</v>
      </c>
      <c r="RF21" s="40">
        <f>IF(SUM(QZ21,RA21,RE21)&gt;0,SUM(QZ21,RA21,RE21),"")</f>
        <v>75.75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176</v>
      </c>
      <c r="D22" s="4" t="s">
        <v>5</v>
      </c>
      <c r="E22" s="4">
        <v>2008</v>
      </c>
      <c r="F22" s="9">
        <f>SUM(L22:R22)+SUM(L22:O22)*0.0000001+SUM(L22)*0.0000000000001</f>
        <v>115.90000766000439</v>
      </c>
      <c r="H22" s="3" t="str">
        <f>IF(OR(AND(AP22&gt;=AW$38,AQ22&gt;=AW$42,AP22&lt;&gt;"",AO22=""),AND(AU22&gt;=AW$38,AV22&gt;=AW$42,AU22&lt;&gt;"",AO22=""),AND(BS22&gt;=BZ$38,BT22&gt;=BZ$42,BS22&lt;&gt;"",BR22=""),AND(BX22&gt;=BZ$38,BY22&gt;=BZ$42,BX22&lt;&gt;"",BR22=""),AND(CV22&gt;=DC$38,CW22&gt;=DC$42,CV22&lt;&gt;"",CU22=""),AND(DA22&gt;=DC$38,DB22&gt;=DC$42,DA22&lt;&gt;""),AND(DZ22&gt;=EG$38,EA22&gt;=EG$42,DZ22&lt;&gt;""),AND(EE22&gt;=EG$38,EF22&gt;=EG$42,EE22&lt;&gt;""),AND(FB22&gt;=FI$38,FC22&gt;=FI$42,FB22&lt;&gt;""),AND(FG22&gt;=FI$38,FH22&gt;=FI$42,FG22&lt;&gt;""),AND(GD22&gt;=GK$38,GE22&gt;=GK$42,GD22&lt;&gt;""),AND(GI22&gt;=GK$38,GJ22&gt;=GK$42,GI22&lt;&gt;""),AND(HF22&gt;=HM$38,HG22&gt;=HM$42,HF22&lt;&gt;""),AND(HK22&gt;=HM$38,HL22&gt;=HM$42,HK22&lt;&gt;""),AND(IH22&gt;=IO$38,II22&gt;=IO$42,IH22&lt;&gt;""),AND(IM22&gt;=IO$38,IN22&gt;=IO$42,IM22&lt;&gt;""),AND(JJ22&gt;=JQ$38,JK22&gt;=JQ$42,JJ22&lt;&gt;""),AND(JO22&gt;=JQ$38,JP22&gt;=JQ$42,JO22&lt;&gt;""),AND(KL22&gt;=KS$38,KM22&gt;=KS$42,KL22&lt;&gt;""),AND(KQ22&gt;=KS$38,KR22&gt;=KS$42,KQ22&lt;&gt;""),AND(LN22&gt;=LU$38,LO22&gt;=LU$42,LN22&lt;&gt;""),AND(LS22&gt;=LU$38,LT22&gt;=LU$42,LS22&lt;&gt;""),AND(MP22&gt;=MW$38,MQ22&gt;=MW$42,MP22&lt;&gt;""),AND(MU22&gt;=MW$38,MV22&gt;=MW$42,MU22&lt;&gt;""),AND(NR22&gt;=NY$38,NS22&gt;=NY$42,NR22&lt;&gt;""),AND(NW22&gt;=NY$38,NX22&gt;=NY$42,NW22&lt;&gt;""),AND(OT22&gt;=PA$38,OU22&gt;=PA$42,OT22&lt;&gt;""),AND(OY22&gt;=PA$38,OZ22&gt;=PA$42,OY22&lt;&gt;""),AND(PV22&gt;=QC$38,PW22&gt;=QC$42,PV22&lt;&gt;""),AND(QA22&gt;=QC$38,QB22&gt;=QC$42,QA22&lt;&gt;"")),"P","")</f>
        <v/>
      </c>
      <c r="I22" s="3" t="str">
        <f>IF(OR(AND(AQ22&gt;=AW$42,AQ22&lt;&gt;"",AO22=""),AND(AV22&gt;=AW$42,AV22&lt;&gt;"",AO22=""),AND(BT22&gt;=BZ$42,BT22&lt;&gt;"",BR22=""),AND(BY22&gt;=BZ$42,BY22&lt;&gt;"",BR22=""),AND(CW22&gt;=DC$42,CW22&lt;&gt;"",CU22=""),AND(DB22&gt;=DC$42,DB22&lt;&gt;"",CU22=""),AND(EA22&gt;=EG$42,EA22&lt;&gt;""),AND(EF22&gt;=EG$42,EF22&lt;&gt;""),AND(FC22&gt;=FI$42,FC22&lt;&gt;""),AND(FH22&gt;=FI$42,FH22&lt;&gt;""),AND(GE22&gt;=GK$42,GE22&lt;&gt;""),AND(GJ22&gt;=GK$42,GJ22&lt;&gt;""),AND(HG22&gt;=HM$42,HG22&lt;&gt;""),AND(HL22&gt;=HM$42,HL22&lt;&gt;""),AND(II22&gt;=IO$42,II22&lt;&gt;""),AND(IN22&gt;=IO$42,IN22&lt;&gt;""),AND(JK22&gt;=JQ$42,JK22&lt;&gt;""),AND(JP22&gt;=JQ$42,JP22&lt;&gt;""),AND(KM22&gt;=KS$42,KM22&lt;&gt;""),AND(KR22&gt;=KS$42,KR22&lt;&gt;""),AND(LO22&gt;=LU$42,LO22&lt;&gt;""),AND(LT22&gt;=LU$42,LT22&lt;&gt;""),AND(MQ22&gt;=MW$42,MQ22&lt;&gt;""),AND(MV22&gt;=MW$42,MV22&lt;&gt;""),AND(NS22&gt;=NY$42,NS22&lt;&gt;""),AND(NX22&gt;=NY$42,NX22&lt;&gt;""),AND(OU22&gt;=PA$42,OU22&lt;&gt;""),AND(OZ22&gt;=PA$42,OZ22&lt;&gt;""),AND(PW22&gt;=QC$42,PW22&lt;&gt;""),AND(QB22&gt;=QC$42,QB22&lt;&gt;"")),"P","")</f>
        <v/>
      </c>
      <c r="J22" s="36" t="str">
        <f>IF(AND(I22="P",H22=""),"No DD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Merit",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Excellence",IF(K22="P","Worlds Team",IF(H22="P","National Team","")))))</f>
        <v/>
      </c>
      <c r="K22" s="3" t="str">
        <f>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P","")</f>
        <v/>
      </c>
      <c r="L22" s="8">
        <f>IF(COUNT(AQ22,BT22,CW22)&gt;0,LARGE((AQ22,BT22,CW22),1),0)</f>
        <v>44.1</v>
      </c>
      <c r="M22" s="8" t="str">
        <f>IF(L22=0,"",IF(L22=CW22,$CA$1,IF(L22=BT22,$AX$1,IF(L22=AQ22,$U$1,""))))</f>
        <v>2025 Elite Canada</v>
      </c>
      <c r="N22" s="8">
        <f>IF(COUNT(AQ22,BT22,CW22)&gt;1,LARGE((AQ22,BT22,CW22),2),0)</f>
        <v>32.5</v>
      </c>
      <c r="O22" s="8" t="str">
        <f>IF(N22=0,"",IF(AND(N22=L22,N22=AQ22,N22=BT22),$U$1,IF(AND(N22=L22,N22=AQ22,N22=CW22),$U$1,IF(AND(N22=L22,N22=BT22,N22=CW22),$AX$1,IF(N22=CW22,$CA$1,IF(N22=BT22,$AX$1,IF(N22=AQ22,$U$1,"")))))))</f>
        <v>2025 3rd Domestic Trial</v>
      </c>
      <c r="P22" s="8">
        <f>IF(MAX(AV22,BY22,DB22)&gt;0,MAX(AV22,BY22,DB22),0)</f>
        <v>39.299999999999997</v>
      </c>
      <c r="Q22" s="8" t="str">
        <f>IF(P22=0,"",IF(P22=DB22,$CA$1,IF(P22=BY22,$AX$1,IF(P22=AV22,$U$1,""))))</f>
        <v>2025 Elite Canada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17.600000000000001</v>
      </c>
      <c r="V22" s="19">
        <v>4.4000000000000004</v>
      </c>
      <c r="W22" s="19">
        <v>0.8</v>
      </c>
      <c r="X22" s="19">
        <v>0</v>
      </c>
      <c r="Y22" s="19">
        <v>18.899999999999999</v>
      </c>
      <c r="Z22" s="19">
        <v>4.3</v>
      </c>
      <c r="AA22" s="19">
        <v>0.3</v>
      </c>
      <c r="AB22" s="19">
        <v>0</v>
      </c>
      <c r="AC22" s="19"/>
      <c r="AD22" s="19"/>
      <c r="AE22" s="19"/>
      <c r="AF22" s="19"/>
      <c r="AG22" s="19">
        <v>17.600000000000001</v>
      </c>
      <c r="AH22" s="19">
        <v>4.8</v>
      </c>
      <c r="AI22" s="19">
        <v>0.6</v>
      </c>
      <c r="AJ22" s="19">
        <v>0</v>
      </c>
      <c r="AK22" s="19">
        <v>15.1</v>
      </c>
      <c r="AL22" s="19">
        <v>2.4</v>
      </c>
      <c r="AM22" s="19">
        <v>0</v>
      </c>
      <c r="AN22" s="19">
        <v>0</v>
      </c>
      <c r="AO22" s="27"/>
      <c r="AP22" s="40">
        <f>IF(SUM(V22,Z22)&gt;0,SUM(V22,Z22),"")</f>
        <v>8.6999999999999993</v>
      </c>
      <c r="AQ22" s="40">
        <f>IF(SUM(U22:V22,X22:Z22,AB22)-W22-AA22&gt;0,SUM(U22:V22,X22:Z22,AB22)-W22-AA22,"")</f>
        <v>44.1</v>
      </c>
      <c r="AR22" s="40" t="str">
        <f>IF(SUM(AC22:AD22,AF22)-AE22&gt;0,SUM(AC22:AD22,AF22)-AE22,"")</f>
        <v/>
      </c>
      <c r="AS22" s="40">
        <f>IF(SUM(V22,Z22,AD22)&gt;0,SUM(V22,Z22,AD22),"")</f>
        <v>8.6999999999999993</v>
      </c>
      <c r="AT22" s="40">
        <f>IF(SUM(AQ22,AR22)&gt;0,SUM(AQ22,AR22),"")</f>
        <v>44.1</v>
      </c>
      <c r="AU22" s="40">
        <f>IF(SUM(AH22,AL22)&gt;0,SUM(AH22,AL22),"")</f>
        <v>7.1999999999999993</v>
      </c>
      <c r="AV22" s="40">
        <f>IF(SUM(AG22:AH22,AJ22:AL22,AN22)-SUM(AI22,AM22)&gt;0,SUM(AG22:AH22,AJ22:AL22,AN22)-SUM(AI22,AM22),"")</f>
        <v>39.299999999999997</v>
      </c>
      <c r="AW22" s="40">
        <f>IF(SUM(AQ22,AR22,AV22)&gt;0,SUM(AQ22,AR22,AV22),"")</f>
        <v>83.4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>
        <v>15.1</v>
      </c>
      <c r="CB22" s="19">
        <v>2.4</v>
      </c>
      <c r="CC22" s="19">
        <v>0</v>
      </c>
      <c r="CD22" s="19">
        <v>0</v>
      </c>
      <c r="CE22" s="19">
        <v>15</v>
      </c>
      <c r="CF22" s="19">
        <v>0</v>
      </c>
      <c r="CG22" s="19">
        <v>0</v>
      </c>
      <c r="CH22" s="19">
        <v>0</v>
      </c>
      <c r="CI22" s="19"/>
      <c r="CJ22" s="19"/>
      <c r="CK22" s="19"/>
      <c r="CL22" s="19"/>
      <c r="CM22" s="19">
        <v>15</v>
      </c>
      <c r="CN22" s="19">
        <v>2.4</v>
      </c>
      <c r="CO22" s="19">
        <v>0</v>
      </c>
      <c r="CP22" s="19">
        <v>0</v>
      </c>
      <c r="CQ22" s="19">
        <v>0</v>
      </c>
      <c r="CR22" s="19">
        <v>0</v>
      </c>
      <c r="CS22" s="19">
        <v>0</v>
      </c>
      <c r="CT22" s="19">
        <v>0</v>
      </c>
      <c r="CU22" s="27"/>
      <c r="CV22" s="40">
        <f>IF(SUM(CB22,CF22)&gt;0,SUM(CB22,CF22),"")</f>
        <v>2.4</v>
      </c>
      <c r="CW22" s="40">
        <f>IF(SUM(CA22:CB22,CD22:CF22,CH22)-CC22-CG22&gt;0,SUM(CA22:CB22,CD22:CF22,CH22)-CC22-CG22,"")</f>
        <v>32.5</v>
      </c>
      <c r="CX22" s="40" t="str">
        <f>IF(SUM(CI22:CJ22,CL22)-CK22&gt;0,SUM(CI22:CJ22,CL22)-CK22,"")</f>
        <v/>
      </c>
      <c r="CY22" s="40">
        <f>IF(SUM(CB22,CF22,CJ22)&gt;0,SUM(CB22,CF22,CJ22),"")</f>
        <v>2.4</v>
      </c>
      <c r="CZ22" s="40">
        <f>IF(SUM(CW22,CX22)&gt;0,SUM(CW22,CX22),"")</f>
        <v>32.5</v>
      </c>
      <c r="DA22" s="40">
        <f>IF(SUM(CN22,CR22)&gt;0,SUM(CN22,CR22),"")</f>
        <v>2.4</v>
      </c>
      <c r="DB22" s="40">
        <f>IF(SUM(CM22:CN22,CP22:CR22,CT22)-SUM(CO22,CS22)&gt;0,SUM(CM22:CN22,CP22:CR22,CT22)-SUM(CO22,CS22),"")</f>
        <v>17.399999999999999</v>
      </c>
      <c r="DC22" s="40">
        <f>IF(SUM(CW22,CX22,DB22)&gt;0,SUM(CW22,CX22,DB22),"")</f>
        <v>49.9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7.55</v>
      </c>
      <c r="QE22" s="22">
        <f>IF($CU22="P",CB22,(CB22+AY22)/2)</f>
        <v>1.2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7.5</v>
      </c>
      <c r="QI22" s="22">
        <f>IF($CU22="P",CF22,(CF22+BC22)/2)</f>
        <v>0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7.5</v>
      </c>
      <c r="QQ22" s="22">
        <f>IF($CU22="P",CN22,(CN22+BK22)/2)</f>
        <v>1.2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0</v>
      </c>
      <c r="QU22" s="22">
        <f>IF($CU22="P",CR22,(CR22+BO22)/2)</f>
        <v>0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1.2</v>
      </c>
      <c r="QZ22" s="40">
        <f>IF(SUM(QD22:QE22,QG22:QI22,QK22)-QF22-QJ22&gt;0,SUM(QD22:QE22,QG22:QI22,QK22)-QF22-QJ22,"")</f>
        <v>16.25</v>
      </c>
      <c r="RA22" s="40" t="str">
        <f>IF(SUM(QL22:QM22,QO22)-QN22&gt;0,SUM(QL22:QM22,QO22)-QN22,"")</f>
        <v/>
      </c>
      <c r="RB22" s="40">
        <f>IF(SUM(QE22,QI22,QM22)&gt;0,SUM(QE22,QI22,QM22),"")</f>
        <v>1.2</v>
      </c>
      <c r="RC22" s="40">
        <f>IF(SUM(QZ22,RA22)&gt;0,SUM(QZ22,RA22),"")</f>
        <v>16.25</v>
      </c>
      <c r="RD22" s="40">
        <f>IF(SUM(QQ22,QU22)&gt;0,SUM(QQ22,QU22),"")</f>
        <v>1.2</v>
      </c>
      <c r="RE22" s="40">
        <f>IF(SUM(QP22:QQ22,QS22:QU22,QW22)-SUM(QR22,QV22)&gt;0,SUM(QP22:QQ22,QS22:QU22,QW22)-SUM(QR22,QV22),"")</f>
        <v>8.6999999999999993</v>
      </c>
      <c r="RF22" s="40">
        <f>IF(SUM(QZ22,RA22,RE22)&gt;0,SUM(QZ22,RA22,RE22),"")</f>
        <v>24.95</v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149</v>
      </c>
      <c r="D23" s="4" t="s">
        <v>6</v>
      </c>
      <c r="E23" s="4">
        <v>2006</v>
      </c>
      <c r="F23" s="9">
        <f>SUM(L23:R23)+SUM(L23:O23)*0.0000001+SUM(L23)*0.0000000000001</f>
        <v>112.90000749000387</v>
      </c>
      <c r="H23" s="3" t="str">
        <f>IF(OR(AND(AP23&gt;=AW$38,AQ23&gt;=AW$42,AP23&lt;&gt;"",AO23=""),AND(AU23&gt;=AW$38,AV23&gt;=AW$42,AU23&lt;&gt;"",AO23=""),AND(BS23&gt;=BZ$38,BT23&gt;=BZ$42,BS23&lt;&gt;"",BR23=""),AND(BX23&gt;=BZ$38,BY23&gt;=BZ$42,BX23&lt;&gt;"",BR23=""),AND(CV23&gt;=DC$38,CW23&gt;=DC$42,CV23&lt;&gt;"",CU23=""),AND(DA23&gt;=DC$38,DB23&gt;=DC$42,DA23&lt;&gt;""),AND(DZ23&gt;=EG$38,EA23&gt;=EG$42,DZ23&lt;&gt;""),AND(EE23&gt;=EG$38,EF23&gt;=EG$42,EE23&lt;&gt;""),AND(FB23&gt;=FI$38,FC23&gt;=FI$42,FB23&lt;&gt;""),AND(FG23&gt;=FI$38,FH23&gt;=FI$42,FG23&lt;&gt;""),AND(GD23&gt;=GK$38,GE23&gt;=GK$42,GD23&lt;&gt;""),AND(GI23&gt;=GK$38,GJ23&gt;=GK$42,GI23&lt;&gt;""),AND(HF23&gt;=HM$38,HG23&gt;=HM$42,HF23&lt;&gt;""),AND(HK23&gt;=HM$38,HL23&gt;=HM$42,HK23&lt;&gt;""),AND(IH23&gt;=IO$38,II23&gt;=IO$42,IH23&lt;&gt;""),AND(IM23&gt;=IO$38,IN23&gt;=IO$42,IM23&lt;&gt;""),AND(JJ23&gt;=JQ$38,JK23&gt;=JQ$42,JJ23&lt;&gt;""),AND(JO23&gt;=JQ$38,JP23&gt;=JQ$42,JO23&lt;&gt;""),AND(KL23&gt;=KS$38,KM23&gt;=KS$42,KL23&lt;&gt;""),AND(KQ23&gt;=KS$38,KR23&gt;=KS$42,KQ23&lt;&gt;""),AND(LN23&gt;=LU$38,LO23&gt;=LU$42,LN23&lt;&gt;""),AND(LS23&gt;=LU$38,LT23&gt;=LU$42,LS23&lt;&gt;""),AND(MP23&gt;=MW$38,MQ23&gt;=MW$42,MP23&lt;&gt;""),AND(MU23&gt;=MW$38,MV23&gt;=MW$42,MU23&lt;&gt;""),AND(NR23&gt;=NY$38,NS23&gt;=NY$42,NR23&lt;&gt;""),AND(NW23&gt;=NY$38,NX23&gt;=NY$42,NW23&lt;&gt;""),AND(OT23&gt;=PA$38,OU23&gt;=PA$42,OT23&lt;&gt;""),AND(OY23&gt;=PA$38,OZ23&gt;=PA$42,OY23&lt;&gt;""),AND(PV23&gt;=QC$38,PW23&gt;=QC$42,PV23&lt;&gt;""),AND(QA23&gt;=QC$38,QB23&gt;=QC$42,QA23&lt;&gt;"")),"P","")</f>
        <v/>
      </c>
      <c r="I23" s="3" t="str">
        <f>IF(OR(AND(AQ23&gt;=AW$42,AQ23&lt;&gt;"",AO23=""),AND(AV23&gt;=AW$42,AV23&lt;&gt;"",AO23=""),AND(BT23&gt;=BZ$42,BT23&lt;&gt;"",BR23=""),AND(BY23&gt;=BZ$42,BY23&lt;&gt;"",BR23=""),AND(CW23&gt;=DC$42,CW23&lt;&gt;"",CU23=""),AND(DB23&gt;=DC$42,DB23&lt;&gt;"",CU23=""),AND(EA23&gt;=EG$42,EA23&lt;&gt;""),AND(EF23&gt;=EG$42,EF23&lt;&gt;""),AND(FC23&gt;=FI$42,FC23&lt;&gt;""),AND(FH23&gt;=FI$42,FH23&lt;&gt;""),AND(GE23&gt;=GK$42,GE23&lt;&gt;""),AND(GJ23&gt;=GK$42,GJ23&lt;&gt;""),AND(HG23&gt;=HM$42,HG23&lt;&gt;""),AND(HL23&gt;=HM$42,HL23&lt;&gt;""),AND(II23&gt;=IO$42,II23&lt;&gt;""),AND(IN23&gt;=IO$42,IN23&lt;&gt;""),AND(JK23&gt;=JQ$42,JK23&lt;&gt;""),AND(JP23&gt;=JQ$42,JP23&lt;&gt;""),AND(KM23&gt;=KS$42,KM23&lt;&gt;""),AND(KR23&gt;=KS$42,KR23&lt;&gt;""),AND(LO23&gt;=LU$42,LO23&lt;&gt;""),AND(LT23&gt;=LU$42,LT23&lt;&gt;""),AND(MQ23&gt;=MW$42,MQ23&lt;&gt;""),AND(MV23&gt;=MW$42,MV23&lt;&gt;""),AND(NS23&gt;=NY$42,NS23&lt;&gt;""),AND(NX23&gt;=NY$42,NX23&lt;&gt;""),AND(OU23&gt;=PA$42,OU23&lt;&gt;""),AND(OZ23&gt;=PA$42,OZ23&lt;&gt;""),AND(PW23&gt;=QC$42,PW23&lt;&gt;""),AND(QB23&gt;=QC$42,QB23&lt;&gt;"")),"P","")</f>
        <v/>
      </c>
      <c r="J23" s="36" t="str">
        <f>IF(AND(I23="P",H23=""),"No DD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Merit",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Excellence",IF(K23="P","Worlds Team",IF(H23="P","National Team","")))))</f>
        <v/>
      </c>
      <c r="K23" s="3" t="str">
        <f>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P","")</f>
        <v/>
      </c>
      <c r="L23" s="8">
        <f>IF(COUNT(AQ23,BT23,CW23)&gt;0,LARGE((AQ23,BT23,CW23),1),0)</f>
        <v>38.799999999999997</v>
      </c>
      <c r="M23" s="8" t="str">
        <f>IF(L23=0,"",IF(L23=CW23,$CA$1,IF(L23=BT23,$AX$1,IF(L23=AQ23,$U$1,""))))</f>
        <v>2025 3rd Domestic Trial</v>
      </c>
      <c r="N23" s="8">
        <f>IF(COUNT(AQ23,BT23,CW23)&gt;1,LARGE((AQ23,BT23,CW23),2),0)</f>
        <v>36.099999999999994</v>
      </c>
      <c r="O23" s="8" t="str">
        <f>IF(N23=0,"",IF(AND(N23=L23,N23=AQ23,N23=BT23),$U$1,IF(AND(N23=L23,N23=AQ23,N23=CW23),$U$1,IF(AND(N23=L23,N23=BT23,N23=CW23),$AX$1,IF(N23=CW23,$CA$1,IF(N23=BT23,$AX$1,IF(N23=AQ23,$U$1,"")))))))</f>
        <v>2025 Elite Canada</v>
      </c>
      <c r="P23" s="8">
        <f>IF(MAX(AV23,BY23,DB23)&gt;0,MAX(AV23,BY23,DB23),0)</f>
        <v>38</v>
      </c>
      <c r="Q23" s="8" t="str">
        <f>IF(P23=0,"",IF(P23=DB23,$CA$1,IF(P23=BY23,$AX$1,IF(P23=AV23,$U$1,""))))</f>
        <v>2025 3rd Domestic Trial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>
        <v>15.6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5.1999999999999993</v>
      </c>
      <c r="AQ23" s="40">
        <f>IF(SUM(U23:V23,X23:Z23,AB23)-W23-AA23&gt;0,SUM(U23:V23,X23:Z23,AB23)-W23-AA23,"")</f>
        <v>36.099999999999994</v>
      </c>
      <c r="AR23" s="40" t="str">
        <f>IF(SUM(AC23:AD23,AF23)-AE23&gt;0,SUM(AC23:AD23,AF23)-AE23,"")</f>
        <v/>
      </c>
      <c r="AS23" s="40">
        <f>IF(SUM(V23,Z23,AD23)&gt;0,SUM(V23,Z23,AD23),"")</f>
        <v>5.1999999999999993</v>
      </c>
      <c r="AT23" s="40">
        <f>IF(SUM(AQ23,AR23)&gt;0,SUM(AQ23,AR23),"")</f>
        <v>36.099999999999994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IF(SUM(AQ23,AR23,AV23)&gt;0,SUM(AQ23,AR23,AV23),"")</f>
        <v>36.099999999999994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>
        <v>15.7</v>
      </c>
      <c r="CB23" s="19">
        <v>0.7</v>
      </c>
      <c r="CC23" s="19">
        <v>0.2</v>
      </c>
      <c r="CD23" s="19">
        <v>0</v>
      </c>
      <c r="CE23" s="19">
        <v>18</v>
      </c>
      <c r="CF23" s="19">
        <v>5.6</v>
      </c>
      <c r="CG23" s="19">
        <v>1</v>
      </c>
      <c r="CH23" s="19">
        <v>0</v>
      </c>
      <c r="CI23" s="19"/>
      <c r="CJ23" s="19"/>
      <c r="CK23" s="19"/>
      <c r="CL23" s="19"/>
      <c r="CM23" s="19">
        <v>15.5</v>
      </c>
      <c r="CN23" s="19">
        <v>0.7</v>
      </c>
      <c r="CO23" s="19">
        <v>0.2</v>
      </c>
      <c r="CP23" s="19">
        <v>0</v>
      </c>
      <c r="CQ23" s="19">
        <v>18</v>
      </c>
      <c r="CR23" s="19">
        <v>4.8</v>
      </c>
      <c r="CS23" s="19">
        <v>0.8</v>
      </c>
      <c r="CT23" s="19">
        <v>0</v>
      </c>
      <c r="CU23" s="27"/>
      <c r="CV23" s="40">
        <f>IF(SUM(CB23,CF23)&gt;0,SUM(CB23,CF23),"")</f>
        <v>6.3</v>
      </c>
      <c r="CW23" s="40">
        <f>IF(SUM(CA23:CB23,CD23:CF23,CH23)-CC23-CG23&gt;0,SUM(CA23:CB23,CD23:CF23,CH23)-CC23-CG23,"")</f>
        <v>38.799999999999997</v>
      </c>
      <c r="CX23" s="40" t="str">
        <f>IF(SUM(CI23:CJ23,CL23)-CK23&gt;0,SUM(CI23:CJ23,CL23)-CK23,"")</f>
        <v/>
      </c>
      <c r="CY23" s="40">
        <f>IF(SUM(CB23,CF23,CJ23)&gt;0,SUM(CB23,CF23,CJ23),"")</f>
        <v>6.3</v>
      </c>
      <c r="CZ23" s="40">
        <f>IF(SUM(CW23,CX23)&gt;0,SUM(CW23,CX23),"")</f>
        <v>38.799999999999997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38</v>
      </c>
      <c r="DC23" s="40">
        <f>IF(SUM(CW23,CX23,DB23)&gt;0,SUM(CW23,CX23,DB23),"")</f>
        <v>76.8</v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7.85</v>
      </c>
      <c r="QE23" s="22">
        <f>IF($CU23="P",CB23,(CB23+AY23)/2)</f>
        <v>0.35</v>
      </c>
      <c r="QF23" s="22">
        <f>IF($CU23="P",CC23,(CC23+AZ23)/2)</f>
        <v>0.1</v>
      </c>
      <c r="QG23" s="22">
        <f>IF($CU23="P",CD23,(CD23+BA23)/2)</f>
        <v>0</v>
      </c>
      <c r="QH23" s="22">
        <f>IF($CU23="P",CE23,(CE23+BB23)/2)</f>
        <v>9</v>
      </c>
      <c r="QI23" s="22">
        <f>IF($CU23="P",CF23,(CF23+BC23)/2)</f>
        <v>2.8</v>
      </c>
      <c r="QJ23" s="22">
        <f>IF($CU23="P",CG23,(CG23+BD23)/2)</f>
        <v>0.5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7.75</v>
      </c>
      <c r="QQ23" s="22">
        <f>IF($CU23="P",CN23,(CN23+BK23)/2)</f>
        <v>0.35</v>
      </c>
      <c r="QR23" s="22">
        <f>IF($CU23="P",CO23,(CO23+BL23)/2)</f>
        <v>0.1</v>
      </c>
      <c r="QS23" s="22">
        <f>IF($CU23="P",CP23,(CP23+BM23)/2)</f>
        <v>0</v>
      </c>
      <c r="QT23" s="22">
        <f>IF($CU23="P",CQ23,(CQ23+BN23)/2)</f>
        <v>9</v>
      </c>
      <c r="QU23" s="22">
        <f>IF($CU23="P",CR23,(CR23+BO23)/2)</f>
        <v>2.4</v>
      </c>
      <c r="QV23" s="22">
        <f>IF($CU23="P",CS23,(CS23+BP23)/2)</f>
        <v>0.4</v>
      </c>
      <c r="QW23" s="22">
        <f>IF($CU23="P",CT23,(CT23+BQ23)/2)</f>
        <v>0</v>
      </c>
      <c r="QX23" s="27" t="s">
        <v>46</v>
      </c>
      <c r="QY23" s="40">
        <f>IF(SUM(QE23,QI23)&gt;0,SUM(QE23,QI23),"")</f>
        <v>3.15</v>
      </c>
      <c r="QZ23" s="40">
        <f>IF(SUM(QD23:QE23,QG23:QI23,QK23)-QF23-QJ23&gt;0,SUM(QD23:QE23,QG23:QI23,QK23)-QF23-QJ23,"")</f>
        <v>19.399999999999999</v>
      </c>
      <c r="RA23" s="40" t="str">
        <f>IF(SUM(QL23:QM23,QO23)-QN23&gt;0,SUM(QL23:QM23,QO23)-QN23,"")</f>
        <v/>
      </c>
      <c r="RB23" s="40">
        <f>IF(SUM(QE23,QI23,QM23)&gt;0,SUM(QE23,QI23,QM23),"")</f>
        <v>3.15</v>
      </c>
      <c r="RC23" s="40">
        <f>IF(SUM(QZ23,RA23)&gt;0,SUM(QZ23,RA23),"")</f>
        <v>19.399999999999999</v>
      </c>
      <c r="RD23" s="40">
        <f>IF(SUM(QQ23,QU23)&gt;0,SUM(QQ23,QU23),"")</f>
        <v>2.75</v>
      </c>
      <c r="RE23" s="40">
        <f>IF(SUM(QP23:QQ23,QS23:QU23,QW23)-SUM(QR23,QV23)&gt;0,SUM(QP23:QQ23,QS23:QU23,QW23)-SUM(QR23,QV23),"")</f>
        <v>19</v>
      </c>
      <c r="RF23" s="40">
        <f>IF(SUM(QZ23,RA23,RE23)&gt;0,SUM(QZ23,RA23,RE23),"")</f>
        <v>38.4</v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186</v>
      </c>
      <c r="D24" s="4" t="s">
        <v>5</v>
      </c>
      <c r="E24" s="4">
        <v>2007</v>
      </c>
      <c r="F24" s="9">
        <f>SUM(L24:R24)+SUM(L24:O24)*0.0000001+SUM(L24)*0.0000000000001</f>
        <v>97.500004860004864</v>
      </c>
      <c r="G24" s="64"/>
      <c r="H24" s="3" t="str">
        <f>IF(OR(AND(AP24&gt;=AW$38,AQ24&gt;=AW$42,AP24&lt;&gt;"",AO24=""),AND(AU24&gt;=AW$38,AV24&gt;=AW$42,AU24&lt;&gt;"",AO24=""),AND(BS24&gt;=BZ$38,BT24&gt;=BZ$42,BS24&lt;&gt;"",BR24=""),AND(BX24&gt;=BZ$38,BY24&gt;=BZ$42,BX24&lt;&gt;"",BR24=""),AND(CV24&gt;=DC$38,CW24&gt;=DC$42,CV24&lt;&gt;"",CU24=""),AND(DA24&gt;=DC$38,DB24&gt;=DC$42,DA24&lt;&gt;""),AND(DZ24&gt;=EG$38,EA24&gt;=EG$42,DZ24&lt;&gt;""),AND(EE24&gt;=EG$38,EF24&gt;=EG$42,EE24&lt;&gt;""),AND(FB24&gt;=FI$38,FC24&gt;=FI$42,FB24&lt;&gt;""),AND(FG24&gt;=FI$38,FH24&gt;=FI$42,FG24&lt;&gt;""),AND(GD24&gt;=GK$38,GE24&gt;=GK$42,GD24&lt;&gt;""),AND(GI24&gt;=GK$38,GJ24&gt;=GK$42,GI24&lt;&gt;""),AND(HF24&gt;=HM$38,HG24&gt;=HM$42,HF24&lt;&gt;""),AND(HK24&gt;=HM$38,HL24&gt;=HM$42,HK24&lt;&gt;""),AND(IH24&gt;=IO$38,II24&gt;=IO$42,IH24&lt;&gt;""),AND(IM24&gt;=IO$38,IN24&gt;=IO$42,IM24&lt;&gt;""),AND(JJ24&gt;=JQ$38,JK24&gt;=JQ$42,JJ24&lt;&gt;""),AND(JO24&gt;=JQ$38,JP24&gt;=JQ$42,JO24&lt;&gt;""),AND(KL24&gt;=KS$38,KM24&gt;=KS$42,KL24&lt;&gt;""),AND(KQ24&gt;=KS$38,KR24&gt;=KS$42,KQ24&lt;&gt;""),AND(LN24&gt;=LU$38,LO24&gt;=LU$42,LN24&lt;&gt;""),AND(LS24&gt;=LU$38,LT24&gt;=LU$42,LS24&lt;&gt;""),AND(MP24&gt;=MW$38,MQ24&gt;=MW$42,MP24&lt;&gt;""),AND(MU24&gt;=MW$38,MV24&gt;=MW$42,MU24&lt;&gt;""),AND(NR24&gt;=NY$38,NS24&gt;=NY$42,NR24&lt;&gt;""),AND(NW24&gt;=NY$38,NX24&gt;=NY$42,NW24&lt;&gt;""),AND(OT24&gt;=PA$38,OU24&gt;=PA$42,OT24&lt;&gt;""),AND(OY24&gt;=PA$38,OZ24&gt;=PA$42,OY24&lt;&gt;""),AND(PV24&gt;=QC$38,PW24&gt;=QC$42,PV24&lt;&gt;""),AND(QA24&gt;=QC$38,QB24&gt;=QC$42,QA24&lt;&gt;"")),"P","")</f>
        <v/>
      </c>
      <c r="I24" s="3" t="str">
        <f>IF(OR(AND(AQ24&gt;=AW$42,AQ24&lt;&gt;"",AO24=""),AND(AV24&gt;=AW$42,AV24&lt;&gt;"",AO24=""),AND(BT24&gt;=BZ$42,BT24&lt;&gt;"",BR24=""),AND(BY24&gt;=BZ$42,BY24&lt;&gt;"",BR24=""),AND(CW24&gt;=DC$42,CW24&lt;&gt;"",CU24=""),AND(DB24&gt;=DC$42,DB24&lt;&gt;"",CU24=""),AND(EA24&gt;=EG$42,EA24&lt;&gt;""),AND(EF24&gt;=EG$42,EF24&lt;&gt;""),AND(FC24&gt;=FI$42,FC24&lt;&gt;""),AND(FH24&gt;=FI$42,FH24&lt;&gt;""),AND(GE24&gt;=GK$42,GE24&lt;&gt;""),AND(GJ24&gt;=GK$42,GJ24&lt;&gt;""),AND(HG24&gt;=HM$42,HG24&lt;&gt;""),AND(HL24&gt;=HM$42,HL24&lt;&gt;""),AND(II24&gt;=IO$42,II24&lt;&gt;""),AND(IN24&gt;=IO$42,IN24&lt;&gt;""),AND(JK24&gt;=JQ$42,JK24&lt;&gt;""),AND(JP24&gt;=JQ$42,JP24&lt;&gt;""),AND(KM24&gt;=KS$42,KM24&lt;&gt;""),AND(KR24&gt;=KS$42,KR24&lt;&gt;""),AND(LO24&gt;=LU$42,LO24&lt;&gt;""),AND(LT24&gt;=LU$42,LT24&lt;&gt;""),AND(MQ24&gt;=MW$42,MQ24&lt;&gt;""),AND(MV24&gt;=MW$42,MV24&lt;&gt;""),AND(NS24&gt;=NY$42,NS24&lt;&gt;""),AND(NX24&gt;=NY$42,NX24&lt;&gt;""),AND(OU24&gt;=PA$42,OU24&lt;&gt;""),AND(OZ24&gt;=PA$42,OZ24&lt;&gt;""),AND(PW24&gt;=QC$42,PW24&lt;&gt;""),AND(QB24&gt;=QC$42,QB24&lt;&gt;"")),"P","")</f>
        <v/>
      </c>
      <c r="J24" s="36" t="str">
        <f>IF(AND(I24="P",H24=""),"No DD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Merit",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Excellence",IF(K24="P","Worlds Team",IF(H24="P","National Team","")))))</f>
        <v/>
      </c>
      <c r="K24" s="3" t="str">
        <f>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P","")</f>
        <v/>
      </c>
      <c r="L24" s="8">
        <f>IF(COUNT(AQ24,BT24,CW24)&gt;0,LARGE((AQ24,BT24,CW24),1),0)</f>
        <v>48.6</v>
      </c>
      <c r="M24" s="8" t="str">
        <f>IF(L24=0,"",IF(L24=CW24,$CA$1,IF(L24=BT24,$AX$1,IF(L24=AQ24,$U$1,""))))</f>
        <v>2025 Nationals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48.9</v>
      </c>
      <c r="Q24" s="8" t="str">
        <f>IF(P24=0,"",IF(P24=DB24,$CA$1,IF(P24=BY24,$AX$1,IF(P24=AV24,$U$1,""))))</f>
        <v>2025 Nationals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19</v>
      </c>
      <c r="AY24" s="18">
        <v>5.2</v>
      </c>
      <c r="AZ24" s="18">
        <v>0.8</v>
      </c>
      <c r="BA24" s="18">
        <v>0</v>
      </c>
      <c r="BB24" s="18">
        <v>18.8</v>
      </c>
      <c r="BC24" s="18">
        <v>6.4</v>
      </c>
      <c r="BD24" s="18">
        <v>0</v>
      </c>
      <c r="BE24" s="18">
        <v>0</v>
      </c>
      <c r="BF24" s="18"/>
      <c r="BG24" s="18"/>
      <c r="BH24" s="18"/>
      <c r="BI24" s="18"/>
      <c r="BJ24" s="18">
        <v>19.100000000000001</v>
      </c>
      <c r="BK24" s="18">
        <v>5.2</v>
      </c>
      <c r="BL24" s="18">
        <v>0.4</v>
      </c>
      <c r="BM24" s="18">
        <v>0</v>
      </c>
      <c r="BN24" s="18">
        <v>18.8</v>
      </c>
      <c r="BO24" s="18">
        <v>6.4</v>
      </c>
      <c r="BP24" s="18">
        <v>0.2</v>
      </c>
      <c r="BQ24" s="18">
        <v>0</v>
      </c>
      <c r="BR24" s="28"/>
      <c r="BS24" s="11">
        <f>IF(SUM(AY24,BC24)&gt;0,SUM(AY24,BC24),"")</f>
        <v>11.600000000000001</v>
      </c>
      <c r="BT24" s="11">
        <f>IF(SUM(AX24:AY24,BA24:BC24,BE24)-AZ24-BD24&gt;0,SUM(AX24:AY24,BA24:BC24,BE24)-AZ24-BD24,"")</f>
        <v>48.6</v>
      </c>
      <c r="BU24" s="11" t="str">
        <f>IF(SUM(BF24:BG24,BI24)-BH24&gt;0,SUM(BF24:BG24,BI24)-BH24,"")</f>
        <v/>
      </c>
      <c r="BV24" s="11">
        <f>IF(SUM(AY24,BC24,BG24)&gt;0,SUM(AY24,BC24,BG24),"")</f>
        <v>11.600000000000001</v>
      </c>
      <c r="BW24" s="11">
        <f>IF(SUM(BT24,BU24)&gt;0,SUM(BT24,BU24),"")</f>
        <v>48.6</v>
      </c>
      <c r="BX24" s="11">
        <f>IF(SUM(BK24,BO24)&gt;0,SUM(BK24,BO24),"")</f>
        <v>11.600000000000001</v>
      </c>
      <c r="BY24" s="11">
        <f>IF(SUM(BJ24:BK24,BM24:BO24,BQ24)-SUM(BL24,BP24)&gt;0,SUM(BJ24:BK24,BM24:BO24,BQ24)-SUM(BL24,BP24),"")</f>
        <v>48.9</v>
      </c>
      <c r="BZ24" s="11">
        <f>IF(SUM(BT24,BU24,BY24)&gt;0,SUM(BT24,BU24,BY24),"")</f>
        <v>97.5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2.6</v>
      </c>
      <c r="QF24" s="22">
        <f>IF($CU24="P",CC24,(CC24+AZ24)/2)</f>
        <v>0.4</v>
      </c>
      <c r="QG24" s="22">
        <f>IF($CU24="P",CD24,(CD24+BA24)/2)</f>
        <v>0</v>
      </c>
      <c r="QH24" s="22">
        <f>IF($CU24="P",CE24,(CE24+BB24)/2)</f>
        <v>9.4</v>
      </c>
      <c r="QI24" s="22">
        <f>IF($CU24="P",CF24,(CF24+BC24)/2)</f>
        <v>3.2</v>
      </c>
      <c r="QJ24" s="22">
        <f>IF($CU24="P",CG24,(CG24+BD24)/2)</f>
        <v>0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9.5500000000000007</v>
      </c>
      <c r="QQ24" s="22">
        <f>IF($CU24="P",CN24,(CN24+BK24)/2)</f>
        <v>2.6</v>
      </c>
      <c r="QR24" s="22">
        <f>IF($CU24="P",CO24,(CO24+BL24)/2)</f>
        <v>0.2</v>
      </c>
      <c r="QS24" s="22">
        <f>IF($CU24="P",CP24,(CP24+BM24)/2)</f>
        <v>0</v>
      </c>
      <c r="QT24" s="22">
        <f>IF($CU24="P",CQ24,(CQ24+BN24)/2)</f>
        <v>9.4</v>
      </c>
      <c r="QU24" s="22">
        <f>IF($CU24="P",CR24,(CR24+BO24)/2)</f>
        <v>3.2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5.8000000000000007</v>
      </c>
      <c r="QZ24" s="40">
        <f>IF(SUM(QD24:QE24,QG24:QI24,QK24)-QF24-QJ24&gt;0,SUM(QD24:QE24,QG24:QI24,QK24)-QF24-QJ24,"")</f>
        <v>24.3</v>
      </c>
      <c r="RA24" s="40" t="str">
        <f>IF(SUM(QL24:QM24,QO24)-QN24&gt;0,SUM(QL24:QM24,QO24)-QN24,"")</f>
        <v/>
      </c>
      <c r="RB24" s="40">
        <f>IF(SUM(QE24,QI24,QM24)&gt;0,SUM(QE24,QI24,QM24),"")</f>
        <v>5.8000000000000007</v>
      </c>
      <c r="RC24" s="40">
        <f>IF(SUM(QZ24,RA24)&gt;0,SUM(QZ24,RA24),"")</f>
        <v>24.3</v>
      </c>
      <c r="RD24" s="40">
        <f>IF(SUM(QQ24,QU24)&gt;0,SUM(QQ24,QU24),"")</f>
        <v>5.8000000000000007</v>
      </c>
      <c r="RE24" s="40">
        <f>IF(SUM(QP24:QQ24,QS24:QU24,QW24)-SUM(QR24,QV24)&gt;0,SUM(QP24:QQ24,QS24:QU24,QW24)-SUM(QR24,QV24),"")</f>
        <v>24.45</v>
      </c>
      <c r="RF24" s="40">
        <f>IF(SUM(QZ24,RA24,RE24)&gt;0,SUM(QZ24,RA24,RE24),"")</f>
        <v>48.75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114</v>
      </c>
      <c r="D25" s="4" t="s">
        <v>5</v>
      </c>
      <c r="E25" s="4">
        <v>2006</v>
      </c>
      <c r="F25" s="9">
        <f>SUM(L25:R25)+SUM(L25:O25)*0.0000001+SUM(L25)*0.0000000000001</f>
        <v>96.700009670005002</v>
      </c>
      <c r="G25" s="64"/>
      <c r="H25" s="3" t="str">
        <f>IF(OR(AND(AP25&gt;=AW$38,AQ25&gt;=AW$42,AP25&lt;&gt;"",AO25=""),AND(AU25&gt;=AW$38,AV25&gt;=AW$42,AU25&lt;&gt;"",AO25=""),AND(BS25&gt;=BZ$38,BT25&gt;=BZ$42,BS25&lt;&gt;"",BR25=""),AND(BX25&gt;=BZ$38,BY25&gt;=BZ$42,BX25&lt;&gt;"",BR25=""),AND(CV25&gt;=DC$38,CW25&gt;=DC$42,CV25&lt;&gt;"",CU25=""),AND(DA25&gt;=DC$38,DB25&gt;=DC$42,DA25&lt;&gt;""),AND(DZ25&gt;=EG$38,EA25&gt;=EG$42,DZ25&lt;&gt;""),AND(EE25&gt;=EG$38,EF25&gt;=EG$42,EE25&lt;&gt;""),AND(FB25&gt;=FI$38,FC25&gt;=FI$42,FB25&lt;&gt;""),AND(FG25&gt;=FI$38,FH25&gt;=FI$42,FG25&lt;&gt;""),AND(GD25&gt;=GK$38,GE25&gt;=GK$42,GD25&lt;&gt;""),AND(GI25&gt;=GK$38,GJ25&gt;=GK$42,GI25&lt;&gt;""),AND(HF25&gt;=HM$38,HG25&gt;=HM$42,HF25&lt;&gt;""),AND(HK25&gt;=HM$38,HL25&gt;=HM$42,HK25&lt;&gt;""),AND(IH25&gt;=IO$38,II25&gt;=IO$42,IH25&lt;&gt;""),AND(IM25&gt;=IO$38,IN25&gt;=IO$42,IM25&lt;&gt;""),AND(JJ25&gt;=JQ$38,JK25&gt;=JQ$42,JJ25&lt;&gt;""),AND(JO25&gt;=JQ$38,JP25&gt;=JQ$42,JO25&lt;&gt;""),AND(KL25&gt;=KS$38,KM25&gt;=KS$42,KL25&lt;&gt;""),AND(KQ25&gt;=KS$38,KR25&gt;=KS$42,KQ25&lt;&gt;""),AND(LN25&gt;=LU$38,LO25&gt;=LU$42,LN25&lt;&gt;""),AND(LS25&gt;=LU$38,LT25&gt;=LU$42,LS25&lt;&gt;""),AND(MP25&gt;=MW$38,MQ25&gt;=MW$42,MP25&lt;&gt;""),AND(MU25&gt;=MW$38,MV25&gt;=MW$42,MU25&lt;&gt;""),AND(NR25&gt;=NY$38,NS25&gt;=NY$42,NR25&lt;&gt;""),AND(NW25&gt;=NY$38,NX25&gt;=NY$42,NW25&lt;&gt;""),AND(OT25&gt;=PA$38,OU25&gt;=PA$42,OT25&lt;&gt;""),AND(OY25&gt;=PA$38,OZ25&gt;=PA$42,OY25&lt;&gt;""),AND(PV25&gt;=QC$38,PW25&gt;=QC$42,PV25&lt;&gt;""),AND(QA25&gt;=QC$38,QB25&gt;=QC$42,QA25&lt;&gt;"")),"P","")</f>
        <v/>
      </c>
      <c r="I25" s="3" t="str">
        <f>IF(OR(AND(AQ25&gt;=AW$42,AQ25&lt;&gt;"",AO25=""),AND(AV25&gt;=AW$42,AV25&lt;&gt;"",AO25=""),AND(BT25&gt;=BZ$42,BT25&lt;&gt;"",BR25=""),AND(BY25&gt;=BZ$42,BY25&lt;&gt;"",BR25=""),AND(CW25&gt;=DC$42,CW25&lt;&gt;"",CU25=""),AND(DB25&gt;=DC$42,DB25&lt;&gt;"",CU25=""),AND(EA25&gt;=EG$42,EA25&lt;&gt;""),AND(EF25&gt;=EG$42,EF25&lt;&gt;""),AND(FC25&gt;=FI$42,FC25&lt;&gt;""),AND(FH25&gt;=FI$42,FH25&lt;&gt;""),AND(GE25&gt;=GK$42,GE25&lt;&gt;""),AND(GJ25&gt;=GK$42,GJ25&lt;&gt;""),AND(HG25&gt;=HM$42,HG25&lt;&gt;""),AND(HL25&gt;=HM$42,HL25&lt;&gt;""),AND(II25&gt;=IO$42,II25&lt;&gt;""),AND(IN25&gt;=IO$42,IN25&lt;&gt;""),AND(JK25&gt;=JQ$42,JK25&lt;&gt;""),AND(JP25&gt;=JQ$42,JP25&lt;&gt;""),AND(KM25&gt;=KS$42,KM25&lt;&gt;""),AND(KR25&gt;=KS$42,KR25&lt;&gt;""),AND(LO25&gt;=LU$42,LO25&lt;&gt;""),AND(LT25&gt;=LU$42,LT25&lt;&gt;""),AND(MQ25&gt;=MW$42,MQ25&lt;&gt;""),AND(MV25&gt;=MW$42,MV25&lt;&gt;""),AND(NS25&gt;=NY$42,NS25&lt;&gt;""),AND(NX25&gt;=NY$42,NX25&lt;&gt;""),AND(OU25&gt;=PA$42,OU25&lt;&gt;""),AND(OZ25&gt;=PA$42,OZ25&lt;&gt;""),AND(PW25&gt;=QC$42,PW25&lt;&gt;""),AND(QB25&gt;=QC$42,QB25&lt;&gt;"")),"P","")</f>
        <v/>
      </c>
      <c r="J25" s="36" t="str">
        <f>IF(AND(I25="P",H25=""),"No DD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Merit",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Excellence",IF(K25="P","Worlds Team",IF(H25="P","National Team","")))))</f>
        <v/>
      </c>
      <c r="K25" s="3" t="str">
        <f>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P","")</f>
        <v/>
      </c>
      <c r="L25" s="8">
        <f>IF(COUNT(AQ25,BT25,CW25)&gt;0,LARGE((AQ25,BT25,CW25),1),0)</f>
        <v>49.900000000000006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46.800000000000004</v>
      </c>
      <c r="O25" s="8" t="str">
        <f>IF(N25=0,"",IF(AND(N25=L25,N25=AQ25,N25=BT25),$U$1,IF(AND(N25=L25,N25=AQ25,N25=CW25),$U$1,IF(AND(N25=L25,N25=BT25,N25=CW25),$AX$1,IF(N25=CW25,$CA$1,IF(N25=BT25,$AX$1,IF(N25=AQ25,$U$1,"")))))))</f>
        <v>2025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>
        <v>17.7</v>
      </c>
      <c r="V25" s="19">
        <v>5.6</v>
      </c>
      <c r="W25" s="19">
        <v>1.6</v>
      </c>
      <c r="X25" s="19">
        <v>0</v>
      </c>
      <c r="Y25" s="19">
        <v>18.7</v>
      </c>
      <c r="Z25" s="19">
        <v>7.2</v>
      </c>
      <c r="AA25" s="19">
        <v>0.8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12.8</v>
      </c>
      <c r="AQ25" s="40">
        <f>IF(SUM(U25:V25,X25:Z25,AB25)-W25-AA25&gt;0,SUM(U25:V25,X25:Z25,AB25)-W25-AA25,"")</f>
        <v>46.800000000000004</v>
      </c>
      <c r="AR25" s="40" t="str">
        <f>IF(SUM(AC25:AD25,AF25)-AE25&gt;0,SUM(AC25:AD25,AF25)-AE25,"")</f>
        <v/>
      </c>
      <c r="AS25" s="40">
        <f>IF(SUM(V25,Z25,AD25)&gt;0,SUM(V25,Z25,AD25),"")</f>
        <v>12.8</v>
      </c>
      <c r="AT25" s="40">
        <f>IF(SUM(AQ25,AR25)&gt;0,SUM(AQ25,AR25),"")</f>
        <v>46.800000000000004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46.800000000000004</v>
      </c>
      <c r="AX25" s="18">
        <v>18.2</v>
      </c>
      <c r="AY25" s="18">
        <v>8</v>
      </c>
      <c r="AZ25" s="18">
        <v>0.8</v>
      </c>
      <c r="BA25" s="18">
        <v>0</v>
      </c>
      <c r="BB25" s="18">
        <v>18</v>
      </c>
      <c r="BC25" s="18">
        <v>7.3</v>
      </c>
      <c r="BD25" s="18">
        <v>0.8</v>
      </c>
      <c r="BE25" s="18">
        <v>0</v>
      </c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15.3</v>
      </c>
      <c r="BT25" s="11">
        <f>IF(SUM(AX25:AY25,BA25:BC25,BE25)-AZ25-BD25&gt;0,SUM(AX25:AY25,BA25:BC25,BE25)-AZ25-BD25,"")</f>
        <v>49.900000000000006</v>
      </c>
      <c r="BU25" s="11" t="str">
        <f>IF(SUM(BF25:BG25,BI25)-BH25&gt;0,SUM(BF25:BG25,BI25)-BH25,"")</f>
        <v/>
      </c>
      <c r="BV25" s="11">
        <f>IF(SUM(AY25,BC25,BG25)&gt;0,SUM(AY25,BC25,BG25),"")</f>
        <v>15.3</v>
      </c>
      <c r="BW25" s="11">
        <f>IF(SUM(BT25,BU25)&gt;0,SUM(BT25,BU25),"")</f>
        <v>49.900000000000006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49.900000000000006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9.1</v>
      </c>
      <c r="QE25" s="22">
        <f>IF($CU25="P",CB25,(CB25+AY25)/2)</f>
        <v>4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</v>
      </c>
      <c r="QI25" s="22">
        <f>IF($CU25="P",CF25,(CF25+BC25)/2)</f>
        <v>3.65</v>
      </c>
      <c r="QJ25" s="22">
        <f>IF($CU25="P",CG25,(CG25+BD25)/2)</f>
        <v>0.4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0</v>
      </c>
      <c r="QQ25" s="22">
        <f>IF($CU25="P",CN25,(CN25+BK25)/2)</f>
        <v>0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0</v>
      </c>
      <c r="QU25" s="22">
        <f>IF($CU25="P",CR25,(CR25+BO25)/2)</f>
        <v>0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7.65</v>
      </c>
      <c r="QZ25" s="40">
        <f>IF(SUM(QD25:QE25,QG25:QI25,QK25)-QF25-QJ25&gt;0,SUM(QD25:QE25,QG25:QI25,QK25)-QF25-QJ25,"")</f>
        <v>24.950000000000003</v>
      </c>
      <c r="RA25" s="40" t="str">
        <f>IF(SUM(QL25:QM25,QO25)-QN25&gt;0,SUM(QL25:QM25,QO25)-QN25,"")</f>
        <v/>
      </c>
      <c r="RB25" s="40">
        <f>IF(SUM(QE25,QI25,QM25)&gt;0,SUM(QE25,QI25,QM25),"")</f>
        <v>7.65</v>
      </c>
      <c r="RC25" s="40">
        <f>IF(SUM(QZ25,RA25)&gt;0,SUM(QZ25,RA25),"")</f>
        <v>24.950000000000003</v>
      </c>
      <c r="RD25" s="40" t="str">
        <f>IF(SUM(QQ25,QU25)&gt;0,SUM(QQ25,QU25),"")</f>
        <v/>
      </c>
      <c r="RE25" s="40" t="str">
        <f>IF(SUM(QP25:QQ25,QS25:QU25,QW25)-SUM(QR25,QV25)&gt;0,SUM(QP25:QQ25,QS25:QU25,QW25)-SUM(QR25,QV25),"")</f>
        <v/>
      </c>
      <c r="RF25" s="40">
        <f>IF(SUM(QZ25,RA25,RE25)&gt;0,SUM(QZ25,RA25,RE25),"")</f>
        <v>24.950000000000003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135</v>
      </c>
      <c r="D26" s="4" t="s">
        <v>5</v>
      </c>
      <c r="E26" s="4">
        <v>2007</v>
      </c>
      <c r="F26" s="9">
        <f>SUM(L26:R26)+SUM(L26:O26)*0.0000001+SUM(L26)*0.0000000000001</f>
        <v>95.000009500004879</v>
      </c>
      <c r="G26" s="64"/>
      <c r="H26" s="3" t="str">
        <f>IF(OR(AND(AP26&gt;=AW$38,AQ26&gt;=AW$42,AP26&lt;&gt;"",AO26=""),AND(AU26&gt;=AW$38,AV26&gt;=AW$42,AU26&lt;&gt;"",AO26=""),AND(BS26&gt;=BZ$38,BT26&gt;=BZ$42,BS26&lt;&gt;"",BR26=""),AND(BX26&gt;=BZ$38,BY26&gt;=BZ$42,BX26&lt;&gt;"",BR26=""),AND(CV26&gt;=DC$38,CW26&gt;=DC$42,CV26&lt;&gt;"",CU26=""),AND(DA26&gt;=DC$38,DB26&gt;=DC$42,DA26&lt;&gt;""),AND(DZ26&gt;=EG$38,EA26&gt;=EG$42,DZ26&lt;&gt;""),AND(EE26&gt;=EG$38,EF26&gt;=EG$42,EE26&lt;&gt;""),AND(FB26&gt;=FI$38,FC26&gt;=FI$42,FB26&lt;&gt;""),AND(FG26&gt;=FI$38,FH26&gt;=FI$42,FG26&lt;&gt;""),AND(GD26&gt;=GK$38,GE26&gt;=GK$42,GD26&lt;&gt;""),AND(GI26&gt;=GK$38,GJ26&gt;=GK$42,GI26&lt;&gt;""),AND(HF26&gt;=HM$38,HG26&gt;=HM$42,HF26&lt;&gt;""),AND(HK26&gt;=HM$38,HL26&gt;=HM$42,HK26&lt;&gt;""),AND(IH26&gt;=IO$38,II26&gt;=IO$42,IH26&lt;&gt;""),AND(IM26&gt;=IO$38,IN26&gt;=IO$42,IM26&lt;&gt;""),AND(JJ26&gt;=JQ$38,JK26&gt;=JQ$42,JJ26&lt;&gt;""),AND(JO26&gt;=JQ$38,JP26&gt;=JQ$42,JO26&lt;&gt;""),AND(KL26&gt;=KS$38,KM26&gt;=KS$42,KL26&lt;&gt;""),AND(KQ26&gt;=KS$38,KR26&gt;=KS$42,KQ26&lt;&gt;""),AND(LN26&gt;=LU$38,LO26&gt;=LU$42,LN26&lt;&gt;""),AND(LS26&gt;=LU$38,LT26&gt;=LU$42,LS26&lt;&gt;""),AND(MP26&gt;=MW$38,MQ26&gt;=MW$42,MP26&lt;&gt;""),AND(MU26&gt;=MW$38,MV26&gt;=MW$42,MU26&lt;&gt;""),AND(NR26&gt;=NY$38,NS26&gt;=NY$42,NR26&lt;&gt;""),AND(NW26&gt;=NY$38,NX26&gt;=NY$42,NW26&lt;&gt;""),AND(OT26&gt;=PA$38,OU26&gt;=PA$42,OT26&lt;&gt;""),AND(OY26&gt;=PA$38,OZ26&gt;=PA$42,OY26&lt;&gt;""),AND(PV26&gt;=QC$38,PW26&gt;=QC$42,PV26&lt;&gt;""),AND(QA26&gt;=QC$38,QB26&gt;=QC$42,QA26&lt;&gt;"")),"P","")</f>
        <v/>
      </c>
      <c r="I26" s="3" t="str">
        <f>IF(OR(AND(AQ26&gt;=AW$42,AQ26&lt;&gt;"",AO26=""),AND(AV26&gt;=AW$42,AV26&lt;&gt;"",AO26=""),AND(BT26&gt;=BZ$42,BT26&lt;&gt;"",BR26=""),AND(BY26&gt;=BZ$42,BY26&lt;&gt;"",BR26=""),AND(CW26&gt;=DC$42,CW26&lt;&gt;"",CU26=""),AND(DB26&gt;=DC$42,DB26&lt;&gt;"",CU26=""),AND(EA26&gt;=EG$42,EA26&lt;&gt;""),AND(EF26&gt;=EG$42,EF26&lt;&gt;""),AND(FC26&gt;=FI$42,FC26&lt;&gt;""),AND(FH26&gt;=FI$42,FH26&lt;&gt;""),AND(GE26&gt;=GK$42,GE26&lt;&gt;""),AND(GJ26&gt;=GK$42,GJ26&lt;&gt;""),AND(HG26&gt;=HM$42,HG26&lt;&gt;""),AND(HL26&gt;=HM$42,HL26&lt;&gt;""),AND(II26&gt;=IO$42,II26&lt;&gt;""),AND(IN26&gt;=IO$42,IN26&lt;&gt;""),AND(JK26&gt;=JQ$42,JK26&lt;&gt;""),AND(JP26&gt;=JQ$42,JP26&lt;&gt;""),AND(KM26&gt;=KS$42,KM26&lt;&gt;""),AND(KR26&gt;=KS$42,KR26&lt;&gt;""),AND(LO26&gt;=LU$42,LO26&lt;&gt;""),AND(LT26&gt;=LU$42,LT26&lt;&gt;""),AND(MQ26&gt;=MW$42,MQ26&lt;&gt;""),AND(MV26&gt;=MW$42,MV26&lt;&gt;""),AND(NS26&gt;=NY$42,NS26&lt;&gt;""),AND(NX26&gt;=NY$42,NX26&lt;&gt;""),AND(OU26&gt;=PA$42,OU26&lt;&gt;""),AND(OZ26&gt;=PA$42,OZ26&lt;&gt;""),AND(PW26&gt;=QC$42,PW26&lt;&gt;""),AND(QB26&gt;=QC$42,QB26&lt;&gt;"")),"P","")</f>
        <v/>
      </c>
      <c r="J26" s="36" t="str">
        <f>IF(AND(I26="P",H26=""),"No DD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Merit",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Excellence",IF(K26="P","Worlds Team",IF(H26="P","National Team","")))))</f>
        <v/>
      </c>
      <c r="K26" s="3" t="str">
        <f>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P","")</f>
        <v/>
      </c>
      <c r="L26" s="8">
        <f>IF(COUNT(AQ26,BT26,CW26)&gt;0,LARGE((AQ26,BT26,CW26),1),0)</f>
        <v>48.8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46.2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18.2</v>
      </c>
      <c r="V26" s="19">
        <v>6.4</v>
      </c>
      <c r="W26" s="19">
        <v>0.6</v>
      </c>
      <c r="X26" s="19">
        <v>0</v>
      </c>
      <c r="Y26" s="19">
        <v>17.8</v>
      </c>
      <c r="Z26" s="19">
        <v>6</v>
      </c>
      <c r="AA26" s="19">
        <v>1.6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12.4</v>
      </c>
      <c r="AQ26" s="40">
        <f>IF(SUM(U26:V26,X26:Z26,AB26)-W26-AA26&gt;0,SUM(U26:V26,X26:Z26,AB26)-W26-AA26,"")</f>
        <v>46.2</v>
      </c>
      <c r="AR26" s="40" t="str">
        <f>IF(SUM(AC26:AD26,AF26)-AE26&gt;0,SUM(AC26:AD26,AF26)-AE26,"")</f>
        <v/>
      </c>
      <c r="AS26" s="40">
        <f>IF(SUM(V26,Z26,AD26)&gt;0,SUM(V26,Z26,AD26),"")</f>
        <v>12.4</v>
      </c>
      <c r="AT26" s="40">
        <f>IF(SUM(AQ26,AR26)&gt;0,SUM(AQ26,AR26),"")</f>
        <v>46.2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46.2</v>
      </c>
      <c r="AX26" s="18">
        <v>18.600000000000001</v>
      </c>
      <c r="AY26" s="18">
        <v>7.2</v>
      </c>
      <c r="AZ26" s="18">
        <v>0.2</v>
      </c>
      <c r="BA26" s="18">
        <v>0</v>
      </c>
      <c r="BB26" s="18">
        <v>18</v>
      </c>
      <c r="BC26" s="18">
        <v>6</v>
      </c>
      <c r="BD26" s="18">
        <v>0.8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13.2</v>
      </c>
      <c r="BT26" s="11">
        <f>IF(SUM(AX26:AY26,BA26:BC26,BE26)-AZ26-BD26&gt;0,SUM(AX26:AY26,BA26:BC26,BE26)-AZ26-BD26,"")</f>
        <v>48.8</v>
      </c>
      <c r="BU26" s="11" t="str">
        <f>IF(SUM(BF26:BG26,BI26)-BH26&gt;0,SUM(BF26:BG26,BI26)-BH26,"")</f>
        <v/>
      </c>
      <c r="BV26" s="11">
        <f>IF(SUM(AY26,BC26,BG26)&gt;0,SUM(AY26,BC26,BG26),"")</f>
        <v>13.2</v>
      </c>
      <c r="BW26" s="11">
        <f>IF(SUM(BT26,BU26)&gt;0,SUM(BT26,BU26),"")</f>
        <v>48.8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48.8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9.3000000000000007</v>
      </c>
      <c r="QE26" s="22">
        <f>IF($CU26="P",CB26,(CB26+AY26)/2)</f>
        <v>3.6</v>
      </c>
      <c r="QF26" s="22">
        <f>IF($CU26="P",CC26,(CC26+AZ26)/2)</f>
        <v>0.1</v>
      </c>
      <c r="QG26" s="22">
        <f>IF($CU26="P",CD26,(CD26+BA26)/2)</f>
        <v>0</v>
      </c>
      <c r="QH26" s="22">
        <f>IF($CU26="P",CE26,(CE26+BB26)/2)</f>
        <v>9</v>
      </c>
      <c r="QI26" s="22">
        <f>IF($CU26="P",CF26,(CF26+BC26)/2)</f>
        <v>3</v>
      </c>
      <c r="QJ26" s="22">
        <f>IF($CU26="P",CG26,(CG26+BD26)/2)</f>
        <v>0.4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6.6</v>
      </c>
      <c r="QZ26" s="40">
        <f>IF(SUM(QD26:QE26,QG26:QI26,QK26)-QF26-QJ26&gt;0,SUM(QD26:QE26,QG26:QI26,QK26)-QF26-QJ26,"")</f>
        <v>24.4</v>
      </c>
      <c r="RA26" s="40" t="str">
        <f>IF(SUM(QL26:QM26,QO26)-QN26&gt;0,SUM(QL26:QM26,QO26)-QN26,"")</f>
        <v/>
      </c>
      <c r="RB26" s="40">
        <f>IF(SUM(QE26,QI26,QM26)&gt;0,SUM(QE26,QI26,QM26),"")</f>
        <v>6.6</v>
      </c>
      <c r="RC26" s="40">
        <f>IF(SUM(QZ26,RA26)&gt;0,SUM(QZ26,RA26),"")</f>
        <v>24.4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24.4</v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173</v>
      </c>
      <c r="D27" s="4" t="s">
        <v>5</v>
      </c>
      <c r="E27" s="4">
        <v>2005</v>
      </c>
      <c r="F27" s="9">
        <f>SUM(L27:R27)+SUM(L27:O27)*0.0000001+SUM(L27)*0.0000000000001</f>
        <v>93.200004650004644</v>
      </c>
      <c r="H27" s="3" t="str">
        <f>IF(OR(AND(AP27&gt;=AW$38,AQ27&gt;=AW$42,AP27&lt;&gt;"",AO27=""),AND(AU27&gt;=AW$38,AV27&gt;=AW$42,AU27&lt;&gt;"",AO27=""),AND(BS27&gt;=BZ$38,BT27&gt;=BZ$42,BS27&lt;&gt;"",BR27=""),AND(BX27&gt;=BZ$38,BY27&gt;=BZ$42,BX27&lt;&gt;"",BR27=""),AND(CV27&gt;=DC$38,CW27&gt;=DC$42,CV27&lt;&gt;"",CU27=""),AND(DA27&gt;=DC$38,DB27&gt;=DC$42,DA27&lt;&gt;""),AND(DZ27&gt;=EG$38,EA27&gt;=EG$42,DZ27&lt;&gt;""),AND(EE27&gt;=EG$38,EF27&gt;=EG$42,EE27&lt;&gt;""),AND(FB27&gt;=FI$38,FC27&gt;=FI$42,FB27&lt;&gt;""),AND(FG27&gt;=FI$38,FH27&gt;=FI$42,FG27&lt;&gt;""),AND(GD27&gt;=GK$38,GE27&gt;=GK$42,GD27&lt;&gt;""),AND(GI27&gt;=GK$38,GJ27&gt;=GK$42,GI27&lt;&gt;""),AND(HF27&gt;=HM$38,HG27&gt;=HM$42,HF27&lt;&gt;""),AND(HK27&gt;=HM$38,HL27&gt;=HM$42,HK27&lt;&gt;""),AND(IH27&gt;=IO$38,II27&gt;=IO$42,IH27&lt;&gt;""),AND(IM27&gt;=IO$38,IN27&gt;=IO$42,IM27&lt;&gt;""),AND(JJ27&gt;=JQ$38,JK27&gt;=JQ$42,JJ27&lt;&gt;""),AND(JO27&gt;=JQ$38,JP27&gt;=JQ$42,JO27&lt;&gt;""),AND(KL27&gt;=KS$38,KM27&gt;=KS$42,KL27&lt;&gt;""),AND(KQ27&gt;=KS$38,KR27&gt;=KS$42,KQ27&lt;&gt;""),AND(LN27&gt;=LU$38,LO27&gt;=LU$42,LN27&lt;&gt;""),AND(LS27&gt;=LU$38,LT27&gt;=LU$42,LS27&lt;&gt;""),AND(MP27&gt;=MW$38,MQ27&gt;=MW$42,MP27&lt;&gt;""),AND(MU27&gt;=MW$38,MV27&gt;=MW$42,MU27&lt;&gt;""),AND(NR27&gt;=NY$38,NS27&gt;=NY$42,NR27&lt;&gt;""),AND(NW27&gt;=NY$38,NX27&gt;=NY$42,NW27&lt;&gt;""),AND(OT27&gt;=PA$38,OU27&gt;=PA$42,OT27&lt;&gt;""),AND(OY27&gt;=PA$38,OZ27&gt;=PA$42,OY27&lt;&gt;""),AND(PV27&gt;=QC$38,PW27&gt;=QC$42,PV27&lt;&gt;""),AND(QA27&gt;=QC$38,QB27&gt;=QC$42,QA27&lt;&gt;"")),"P","")</f>
        <v/>
      </c>
      <c r="I27" s="3" t="str">
        <f>IF(OR(AND(AQ27&gt;=AW$42,AQ27&lt;&gt;"",AO27=""),AND(AV27&gt;=AW$42,AV27&lt;&gt;"",AO27=""),AND(BT27&gt;=BZ$42,BT27&lt;&gt;"",BR27=""),AND(BY27&gt;=BZ$42,BY27&lt;&gt;"",BR27=""),AND(CW27&gt;=DC$42,CW27&lt;&gt;"",CU27=""),AND(DB27&gt;=DC$42,DB27&lt;&gt;"",CU27=""),AND(EA27&gt;=EG$42,EA27&lt;&gt;""),AND(EF27&gt;=EG$42,EF27&lt;&gt;""),AND(FC27&gt;=FI$42,FC27&lt;&gt;""),AND(FH27&gt;=FI$42,FH27&lt;&gt;""),AND(GE27&gt;=GK$42,GE27&lt;&gt;""),AND(GJ27&gt;=GK$42,GJ27&lt;&gt;""),AND(HG27&gt;=HM$42,HG27&lt;&gt;""),AND(HL27&gt;=HM$42,HL27&lt;&gt;""),AND(II27&gt;=IO$42,II27&lt;&gt;""),AND(IN27&gt;=IO$42,IN27&lt;&gt;""),AND(JK27&gt;=JQ$42,JK27&lt;&gt;""),AND(JP27&gt;=JQ$42,JP27&lt;&gt;""),AND(KM27&gt;=KS$42,KM27&lt;&gt;""),AND(KR27&gt;=KS$42,KR27&lt;&gt;""),AND(LO27&gt;=LU$42,LO27&lt;&gt;""),AND(LT27&gt;=LU$42,LT27&lt;&gt;""),AND(MQ27&gt;=MW$42,MQ27&lt;&gt;""),AND(MV27&gt;=MW$42,MV27&lt;&gt;""),AND(NS27&gt;=NY$42,NS27&lt;&gt;""),AND(NX27&gt;=NY$42,NX27&lt;&gt;""),AND(OU27&gt;=PA$42,OU27&lt;&gt;""),AND(OZ27&gt;=PA$42,OZ27&lt;&gt;""),AND(PW27&gt;=QC$42,PW27&lt;&gt;""),AND(QB27&gt;=QC$42,QB27&lt;&gt;"")),"P","")</f>
        <v/>
      </c>
      <c r="J27" s="36" t="str">
        <f>IF(AND(I27="P",H27=""),"No DD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Merit",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Excellence",IF(K27="P","Worlds Team",IF(H27="P","National Team","")))))</f>
        <v/>
      </c>
      <c r="K27" s="3" t="str">
        <f>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P","")</f>
        <v/>
      </c>
      <c r="L27" s="8">
        <f>IF(COUNT(AQ27,BT27,CW27)&gt;0,LARGE((AQ27,BT27,CW27),1),0)</f>
        <v>46.5</v>
      </c>
      <c r="M27" s="8" t="str">
        <f>IF(L27=0,"",IF(L27=CW27,$CA$1,IF(L27=BT27,$AX$1,IF(L27=AQ27,$U$1,""))))</f>
        <v>2025 Elite Canada</v>
      </c>
      <c r="N27" s="8">
        <f>IF(COUNT(AQ27,BT27,CW27)&gt;1,LARGE((AQ27,BT27,CW27),2),0)</f>
        <v>0</v>
      </c>
      <c r="O27" s="8" t="str">
        <f>IF(N27=0,"",IF(AND(N27=L27,N27=AQ27,N27=BT27),$U$1,IF(AND(N27=L27,N27=AQ27,N27=CW27),$U$1,IF(AND(N27=L27,N27=BT27,N27=CW27),$AX$1,IF(N27=CW27,$CA$1,IF(N27=BT27,$AX$1,IF(N27=AQ27,$U$1,"")))))))</f>
        <v/>
      </c>
      <c r="P27" s="8">
        <f>IF(MAX(AV27,BY27,DB27)&gt;0,MAX(AV27,BY27,DB27),0)</f>
        <v>46.7</v>
      </c>
      <c r="Q27" s="8" t="str">
        <f>IF(P27=0,"",IF(P27=DB27,$CA$1,IF(P27=BY27,$AX$1,IF(P27=AV27,$U$1,""))))</f>
        <v>2025 Elite Canada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18.7</v>
      </c>
      <c r="V27" s="19">
        <v>4.4000000000000004</v>
      </c>
      <c r="W27" s="19">
        <v>0.2</v>
      </c>
      <c r="X27" s="19">
        <v>0</v>
      </c>
      <c r="Y27" s="19">
        <v>18.399999999999999</v>
      </c>
      <c r="Z27" s="19">
        <v>5.2</v>
      </c>
      <c r="AA27" s="19">
        <v>0</v>
      </c>
      <c r="AB27" s="19">
        <v>0</v>
      </c>
      <c r="AC27" s="19"/>
      <c r="AD27" s="19"/>
      <c r="AE27" s="19"/>
      <c r="AF27" s="19"/>
      <c r="AG27" s="19">
        <v>18.8</v>
      </c>
      <c r="AH27" s="19">
        <v>5.2</v>
      </c>
      <c r="AI27" s="19">
        <v>0.2</v>
      </c>
      <c r="AJ27" s="19">
        <v>0</v>
      </c>
      <c r="AK27" s="19">
        <v>18.5</v>
      </c>
      <c r="AL27" s="19">
        <v>5.2</v>
      </c>
      <c r="AM27" s="19">
        <v>0.8</v>
      </c>
      <c r="AN27" s="19">
        <v>0</v>
      </c>
      <c r="AO27" s="27"/>
      <c r="AP27" s="40">
        <f>IF(SUM(V27,Z27)&gt;0,SUM(V27,Z27),"")</f>
        <v>9.6000000000000014</v>
      </c>
      <c r="AQ27" s="40">
        <f>IF(SUM(U27:V27,X27:Z27,AB27)-W27-AA27&gt;0,SUM(U27:V27,X27:Z27,AB27)-W27-AA27,"")</f>
        <v>46.5</v>
      </c>
      <c r="AR27" s="40" t="str">
        <f>IF(SUM(AC27:AD27,AF27)-AE27&gt;0,SUM(AC27:AD27,AF27)-AE27,"")</f>
        <v/>
      </c>
      <c r="AS27" s="40">
        <f>IF(SUM(V27,Z27,AD27)&gt;0,SUM(V27,Z27,AD27),"")</f>
        <v>9.6000000000000014</v>
      </c>
      <c r="AT27" s="40">
        <f>IF(SUM(AQ27,AR27)&gt;0,SUM(AQ27,AR27),"")</f>
        <v>46.5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46.7</v>
      </c>
      <c r="AW27" s="40">
        <f>IF(SUM(AQ27,AR27,AV27)&gt;0,SUM(AQ27,AR27,AV27),"")</f>
        <v>93.2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0</v>
      </c>
      <c r="QE27" s="22">
        <f>IF($CU27="P",CB27,(CB27+AY27)/2)</f>
        <v>0</v>
      </c>
      <c r="QF27" s="22">
        <f>IF($CU27="P",CC27,(CC27+AZ27)/2)</f>
        <v>0</v>
      </c>
      <c r="QG27" s="22">
        <f>IF($CU27="P",CD27,(CD27+BA27)/2)</f>
        <v>0</v>
      </c>
      <c r="QH27" s="22">
        <f>IF($CU27="P",CE27,(CE27+BB27)/2)</f>
        <v>0</v>
      </c>
      <c r="QI27" s="22">
        <f>IF($CU27="P",CF27,(CF27+BC27)/2)</f>
        <v>0</v>
      </c>
      <c r="QJ27" s="22">
        <f>IF($CU27="P",CG27,(CG27+BD27)/2)</f>
        <v>0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 t="str">
        <f>IF(SUM(QE27,QI27)&gt;0,SUM(QE27,QI27),"")</f>
        <v/>
      </c>
      <c r="QZ27" s="40" t="str">
        <f>IF(SUM(QD27:QE27,QG27:QI27,QK27)-QF27-QJ27&gt;0,SUM(QD27:QE27,QG27:QI27,QK27)-QF27-QJ27,"")</f>
        <v/>
      </c>
      <c r="RA27" s="40" t="str">
        <f>IF(SUM(QL27:QM27,QO27)-QN27&gt;0,SUM(QL27:QM27,QO27)-QN27,"")</f>
        <v/>
      </c>
      <c r="RB27" s="40" t="str">
        <f>IF(SUM(QE27,QI27,QM27)&gt;0,SUM(QE27,QI27,QM27),"")</f>
        <v/>
      </c>
      <c r="RC27" s="40" t="str">
        <f>IF(SUM(QZ27,RA27)&gt;0,SUM(QZ27,RA27),"")</f>
        <v/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 t="str">
        <f>IF(SUM(QZ27,RA27,RE27)&gt;0,SUM(QZ27,RA27,RE27),"")</f>
        <v/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133</v>
      </c>
      <c r="D28" s="4" t="s">
        <v>5</v>
      </c>
      <c r="E28" s="4">
        <v>2007</v>
      </c>
      <c r="F28" s="9">
        <f>SUM(L28:R28)+SUM(L28:O28)*0.0000001+SUM(L28)*0.0000000000001</f>
        <v>93.000009300004805</v>
      </c>
      <c r="G28" s="64"/>
      <c r="H28" s="3" t="str">
        <f>IF(OR(AND(AP28&gt;=AW$38,AQ28&gt;=AW$42,AP28&lt;&gt;"",AO28=""),AND(AU28&gt;=AW$38,AV28&gt;=AW$42,AU28&lt;&gt;"",AO28=""),AND(BS28&gt;=BZ$38,BT28&gt;=BZ$42,BS28&lt;&gt;"",BR28=""),AND(BX28&gt;=BZ$38,BY28&gt;=BZ$42,BX28&lt;&gt;"",BR28=""),AND(CV28&gt;=DC$38,CW28&gt;=DC$42,CV28&lt;&gt;"",CU28=""),AND(DA28&gt;=DC$38,DB28&gt;=DC$42,DA28&lt;&gt;""),AND(DZ28&gt;=EG$38,EA28&gt;=EG$42,DZ28&lt;&gt;""),AND(EE28&gt;=EG$38,EF28&gt;=EG$42,EE28&lt;&gt;""),AND(FB28&gt;=FI$38,FC28&gt;=FI$42,FB28&lt;&gt;""),AND(FG28&gt;=FI$38,FH28&gt;=FI$42,FG28&lt;&gt;""),AND(GD28&gt;=GK$38,GE28&gt;=GK$42,GD28&lt;&gt;""),AND(GI28&gt;=GK$38,GJ28&gt;=GK$42,GI28&lt;&gt;""),AND(HF28&gt;=HM$38,HG28&gt;=HM$42,HF28&lt;&gt;""),AND(HK28&gt;=HM$38,HL28&gt;=HM$42,HK28&lt;&gt;""),AND(IH28&gt;=IO$38,II28&gt;=IO$42,IH28&lt;&gt;""),AND(IM28&gt;=IO$38,IN28&gt;=IO$42,IM28&lt;&gt;""),AND(JJ28&gt;=JQ$38,JK28&gt;=JQ$42,JJ28&lt;&gt;""),AND(JO28&gt;=JQ$38,JP28&gt;=JQ$42,JO28&lt;&gt;""),AND(KL28&gt;=KS$38,KM28&gt;=KS$42,KL28&lt;&gt;""),AND(KQ28&gt;=KS$38,KR28&gt;=KS$42,KQ28&lt;&gt;""),AND(LN28&gt;=LU$38,LO28&gt;=LU$42,LN28&lt;&gt;""),AND(LS28&gt;=LU$38,LT28&gt;=LU$42,LS28&lt;&gt;""),AND(MP28&gt;=MW$38,MQ28&gt;=MW$42,MP28&lt;&gt;""),AND(MU28&gt;=MW$38,MV28&gt;=MW$42,MU28&lt;&gt;""),AND(NR28&gt;=NY$38,NS28&gt;=NY$42,NR28&lt;&gt;""),AND(NW28&gt;=NY$38,NX28&gt;=NY$42,NW28&lt;&gt;""),AND(OT28&gt;=PA$38,OU28&gt;=PA$42,OT28&lt;&gt;""),AND(OY28&gt;=PA$38,OZ28&gt;=PA$42,OY28&lt;&gt;""),AND(PV28&gt;=QC$38,PW28&gt;=QC$42,PV28&lt;&gt;""),AND(QA28&gt;=QC$38,QB28&gt;=QC$42,QA28&lt;&gt;"")),"P","")</f>
        <v/>
      </c>
      <c r="I28" s="3" t="str">
        <f>IF(OR(AND(AQ28&gt;=AW$42,AQ28&lt;&gt;"",AO28=""),AND(AV28&gt;=AW$42,AV28&lt;&gt;"",AO28=""),AND(BT28&gt;=BZ$42,BT28&lt;&gt;"",BR28=""),AND(BY28&gt;=BZ$42,BY28&lt;&gt;"",BR28=""),AND(CW28&gt;=DC$42,CW28&lt;&gt;"",CU28=""),AND(DB28&gt;=DC$42,DB28&lt;&gt;"",CU28=""),AND(EA28&gt;=EG$42,EA28&lt;&gt;""),AND(EF28&gt;=EG$42,EF28&lt;&gt;""),AND(FC28&gt;=FI$42,FC28&lt;&gt;""),AND(FH28&gt;=FI$42,FH28&lt;&gt;""),AND(GE28&gt;=GK$42,GE28&lt;&gt;""),AND(GJ28&gt;=GK$42,GJ28&lt;&gt;""),AND(HG28&gt;=HM$42,HG28&lt;&gt;""),AND(HL28&gt;=HM$42,HL28&lt;&gt;""),AND(II28&gt;=IO$42,II28&lt;&gt;""),AND(IN28&gt;=IO$42,IN28&lt;&gt;""),AND(JK28&gt;=JQ$42,JK28&lt;&gt;""),AND(JP28&gt;=JQ$42,JP28&lt;&gt;""),AND(KM28&gt;=KS$42,KM28&lt;&gt;""),AND(KR28&gt;=KS$42,KR28&lt;&gt;""),AND(LO28&gt;=LU$42,LO28&lt;&gt;""),AND(LT28&gt;=LU$42,LT28&lt;&gt;""),AND(MQ28&gt;=MW$42,MQ28&lt;&gt;""),AND(MV28&gt;=MW$42,MV28&lt;&gt;""),AND(NS28&gt;=NY$42,NS28&lt;&gt;""),AND(NX28&gt;=NY$42,NX28&lt;&gt;""),AND(OU28&gt;=PA$42,OU28&lt;&gt;""),AND(OZ28&gt;=PA$42,OZ28&lt;&gt;""),AND(PW28&gt;=QC$42,PW28&lt;&gt;""),AND(QB28&gt;=QC$42,QB28&lt;&gt;"")),"P","")</f>
        <v/>
      </c>
      <c r="J28" s="36" t="str">
        <f>IF(AND(I28="P",H28=""),"No DD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Merit",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Excellence",IF(K28="P","Worlds Team",IF(H28="P","National Team","")))))</f>
        <v/>
      </c>
      <c r="K28" s="3" t="str">
        <f>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P","")</f>
        <v/>
      </c>
      <c r="L28" s="8">
        <f>IF(COUNT(AQ28,BT28,CW28)&gt;0,LARGE((AQ28,BT28,CW28),1),0)</f>
        <v>48.099999999999994</v>
      </c>
      <c r="M28" s="8" t="str">
        <f>IF(L28=0,"",IF(L28=CW28,$CA$1,IF(L28=BT28,$AX$1,IF(L28=AQ28,$U$1,""))))</f>
        <v>2025 Elite Canada</v>
      </c>
      <c r="N28" s="8">
        <f>IF(COUNT(AQ28,BT28,CW28)&gt;1,LARGE((AQ28,BT28,CW28),2),0)</f>
        <v>44.900000000000013</v>
      </c>
      <c r="O28" s="8" t="str">
        <f>IF(N28=0,"",IF(AND(N28=L28,N28=AQ28,N28=BT28),$U$1,IF(AND(N28=L28,N28=AQ28,N28=CW28),$U$1,IF(AND(N28=L28,N28=BT28,N28=CW28),$AX$1,IF(N28=CW28,$CA$1,IF(N28=BT28,$AX$1,IF(N28=AQ28,$U$1,"")))))))</f>
        <v>2025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18</v>
      </c>
      <c r="V28" s="19">
        <v>6.8</v>
      </c>
      <c r="W28" s="19">
        <v>0.2</v>
      </c>
      <c r="X28" s="19">
        <v>0</v>
      </c>
      <c r="Y28" s="19">
        <v>18.3</v>
      </c>
      <c r="Z28" s="19">
        <v>6.4</v>
      </c>
      <c r="AA28" s="19">
        <v>1.2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13.2</v>
      </c>
      <c r="AQ28" s="40">
        <f>IF(SUM(U28:V28,X28:Z28,AB28)-W28-AA28&gt;0,SUM(U28:V28,X28:Z28,AB28)-W28-AA28,"")</f>
        <v>48.099999999999994</v>
      </c>
      <c r="AR28" s="40" t="str">
        <f>IF(SUM(AC28:AD28,AF28)-AE28&gt;0,SUM(AC28:AD28,AF28)-AE28,"")</f>
        <v/>
      </c>
      <c r="AS28" s="40">
        <f>IF(SUM(V28,Z28,AD28)&gt;0,SUM(V28,Z28,AD28),"")</f>
        <v>13.2</v>
      </c>
      <c r="AT28" s="40">
        <f>IF(SUM(AQ28,AR28)&gt;0,SUM(AQ28,AR28),"")</f>
        <v>48.099999999999994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48.099999999999994</v>
      </c>
      <c r="AX28" s="18">
        <v>16.8</v>
      </c>
      <c r="AY28" s="18">
        <v>6.8</v>
      </c>
      <c r="AZ28" s="18">
        <v>0.8</v>
      </c>
      <c r="BA28" s="18">
        <v>0</v>
      </c>
      <c r="BB28" s="18">
        <v>18.3</v>
      </c>
      <c r="BC28" s="18">
        <v>5.6</v>
      </c>
      <c r="BD28" s="18">
        <v>1.8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12.399999999999999</v>
      </c>
      <c r="BT28" s="11">
        <f>IF(SUM(AX28:AY28,BA28:BC28,BE28)-AZ28-BD28&gt;0,SUM(AX28:AY28,BA28:BC28,BE28)-AZ28-BD28,"")</f>
        <v>44.900000000000013</v>
      </c>
      <c r="BU28" s="11" t="str">
        <f>IF(SUM(BF28:BG28,BI28)-BH28&gt;0,SUM(BF28:BG28,BI28)-BH28,"")</f>
        <v/>
      </c>
      <c r="BV28" s="11">
        <f>IF(SUM(AY28,BC28,BG28)&gt;0,SUM(AY28,BC28,BG28),"")</f>
        <v>12.399999999999999</v>
      </c>
      <c r="BW28" s="11">
        <f>IF(SUM(BT28,BU28)&gt;0,SUM(BT28,BU28),"")</f>
        <v>44.900000000000013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44.900000000000013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8.4</v>
      </c>
      <c r="QE28" s="22">
        <f>IF($CU28="P",CB28,(CB28+AY28)/2)</f>
        <v>3.4</v>
      </c>
      <c r="QF28" s="22">
        <f>IF($CU28="P",CC28,(CC28+AZ28)/2)</f>
        <v>0.4</v>
      </c>
      <c r="QG28" s="22">
        <f>IF($CU28="P",CD28,(CD28+BA28)/2)</f>
        <v>0</v>
      </c>
      <c r="QH28" s="22">
        <f>IF($CU28="P",CE28,(CE28+BB28)/2)</f>
        <v>9.15</v>
      </c>
      <c r="QI28" s="22">
        <f>IF($CU28="P",CF28,(CF28+BC28)/2)</f>
        <v>2.8</v>
      </c>
      <c r="QJ28" s="22">
        <f>IF($CU28="P",CG28,(CG28+BD28)/2)</f>
        <v>0.9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6.1999999999999993</v>
      </c>
      <c r="QZ28" s="40">
        <f>IF(SUM(QD28:QE28,QG28:QI28,QK28)-QF28-QJ28&gt;0,SUM(QD28:QE28,QG28:QI28,QK28)-QF28-QJ28,"")</f>
        <v>22.450000000000006</v>
      </c>
      <c r="RA28" s="40" t="str">
        <f>IF(SUM(QL28:QM28,QO28)-QN28&gt;0,SUM(QL28:QM28,QO28)-QN28,"")</f>
        <v/>
      </c>
      <c r="RB28" s="40">
        <f>IF(SUM(QE28,QI28,QM28)&gt;0,SUM(QE28,QI28,QM28),"")</f>
        <v>6.1999999999999993</v>
      </c>
      <c r="RC28" s="40">
        <f>IF(SUM(QZ28,RA28)&gt;0,SUM(QZ28,RA28),"")</f>
        <v>22.450000000000006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22.450000000000006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126</v>
      </c>
      <c r="D29" s="4" t="s">
        <v>4</v>
      </c>
      <c r="E29" s="4">
        <v>2007</v>
      </c>
      <c r="F29" s="9">
        <f>SUM(L29:R29)+SUM(L29:O29)*0.0000001+SUM(L29)*0.0000000000001</f>
        <v>90.800009080004656</v>
      </c>
      <c r="G29" s="64"/>
      <c r="H29" s="3" t="str">
        <f>IF(OR(AND(AP29&gt;=AW$38,AQ29&gt;=AW$42,AP29&lt;&gt;"",AO29=""),AND(AU29&gt;=AW$38,AV29&gt;=AW$42,AU29&lt;&gt;"",AO29=""),AND(BS29&gt;=BZ$38,BT29&gt;=BZ$42,BS29&lt;&gt;"",BR29=""),AND(BX29&gt;=BZ$38,BY29&gt;=BZ$42,BX29&lt;&gt;"",BR29=""),AND(CV29&gt;=DC$38,CW29&gt;=DC$42,CV29&lt;&gt;"",CU29=""),AND(DA29&gt;=DC$38,DB29&gt;=DC$42,DA29&lt;&gt;""),AND(DZ29&gt;=EG$38,EA29&gt;=EG$42,DZ29&lt;&gt;""),AND(EE29&gt;=EG$38,EF29&gt;=EG$42,EE29&lt;&gt;""),AND(FB29&gt;=FI$38,FC29&gt;=FI$42,FB29&lt;&gt;""),AND(FG29&gt;=FI$38,FH29&gt;=FI$42,FG29&lt;&gt;""),AND(GD29&gt;=GK$38,GE29&gt;=GK$42,GD29&lt;&gt;""),AND(GI29&gt;=GK$38,GJ29&gt;=GK$42,GI29&lt;&gt;""),AND(HF29&gt;=HM$38,HG29&gt;=HM$42,HF29&lt;&gt;""),AND(HK29&gt;=HM$38,HL29&gt;=HM$42,HK29&lt;&gt;""),AND(IH29&gt;=IO$38,II29&gt;=IO$42,IH29&lt;&gt;""),AND(IM29&gt;=IO$38,IN29&gt;=IO$42,IM29&lt;&gt;""),AND(JJ29&gt;=JQ$38,JK29&gt;=JQ$42,JJ29&lt;&gt;""),AND(JO29&gt;=JQ$38,JP29&gt;=JQ$42,JO29&lt;&gt;""),AND(KL29&gt;=KS$38,KM29&gt;=KS$42,KL29&lt;&gt;""),AND(KQ29&gt;=KS$38,KR29&gt;=KS$42,KQ29&lt;&gt;""),AND(LN29&gt;=LU$38,LO29&gt;=LU$42,LN29&lt;&gt;""),AND(LS29&gt;=LU$38,LT29&gt;=LU$42,LS29&lt;&gt;""),AND(MP29&gt;=MW$38,MQ29&gt;=MW$42,MP29&lt;&gt;""),AND(MU29&gt;=MW$38,MV29&gt;=MW$42,MU29&lt;&gt;""),AND(NR29&gt;=NY$38,NS29&gt;=NY$42,NR29&lt;&gt;""),AND(NW29&gt;=NY$38,NX29&gt;=NY$42,NW29&lt;&gt;""),AND(OT29&gt;=PA$38,OU29&gt;=PA$42,OT29&lt;&gt;""),AND(OY29&gt;=PA$38,OZ29&gt;=PA$42,OY29&lt;&gt;""),AND(PV29&gt;=QC$38,PW29&gt;=QC$42,PV29&lt;&gt;""),AND(QA29&gt;=QC$38,QB29&gt;=QC$42,QA29&lt;&gt;"")),"P","")</f>
        <v/>
      </c>
      <c r="I29" s="3" t="str">
        <f>IF(OR(AND(AQ29&gt;=AW$42,AQ29&lt;&gt;"",AO29=""),AND(AV29&gt;=AW$42,AV29&lt;&gt;"",AO29=""),AND(BT29&gt;=BZ$42,BT29&lt;&gt;"",BR29=""),AND(BY29&gt;=BZ$42,BY29&lt;&gt;"",BR29=""),AND(CW29&gt;=DC$42,CW29&lt;&gt;"",CU29=""),AND(DB29&gt;=DC$42,DB29&lt;&gt;"",CU29=""),AND(EA29&gt;=EG$42,EA29&lt;&gt;""),AND(EF29&gt;=EG$42,EF29&lt;&gt;""),AND(FC29&gt;=FI$42,FC29&lt;&gt;""),AND(FH29&gt;=FI$42,FH29&lt;&gt;""),AND(GE29&gt;=GK$42,GE29&lt;&gt;""),AND(GJ29&gt;=GK$42,GJ29&lt;&gt;""),AND(HG29&gt;=HM$42,HG29&lt;&gt;""),AND(HL29&gt;=HM$42,HL29&lt;&gt;""),AND(II29&gt;=IO$42,II29&lt;&gt;""),AND(IN29&gt;=IO$42,IN29&lt;&gt;""),AND(JK29&gt;=JQ$42,JK29&lt;&gt;""),AND(JP29&gt;=JQ$42,JP29&lt;&gt;""),AND(KM29&gt;=KS$42,KM29&lt;&gt;""),AND(KR29&gt;=KS$42,KR29&lt;&gt;""),AND(LO29&gt;=LU$42,LO29&lt;&gt;""),AND(LT29&gt;=LU$42,LT29&lt;&gt;""),AND(MQ29&gt;=MW$42,MQ29&lt;&gt;""),AND(MV29&gt;=MW$42,MV29&lt;&gt;""),AND(NS29&gt;=NY$42,NS29&lt;&gt;""),AND(NX29&gt;=NY$42,NX29&lt;&gt;""),AND(OU29&gt;=PA$42,OU29&lt;&gt;""),AND(OZ29&gt;=PA$42,OZ29&lt;&gt;""),AND(PW29&gt;=QC$42,PW29&lt;&gt;""),AND(QB29&gt;=QC$42,QB29&lt;&gt;"")),"P","")</f>
        <v/>
      </c>
      <c r="J29" s="36" t="str">
        <f>IF(AND(I29="P",H29=""),"No DD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Merit",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Excellence",IF(K29="P","Worlds Team",IF(H29="P","National Team","")))))</f>
        <v/>
      </c>
      <c r="K29" s="3" t="str">
        <f>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P","")</f>
        <v/>
      </c>
      <c r="L29" s="8">
        <f>IF(COUNT(AQ29,BT29,CW29)&gt;0,LARGE((AQ29,BT29,CW29),1),0)</f>
        <v>46.4</v>
      </c>
      <c r="M29" s="8" t="str">
        <f>IF(L29=0,"",IF(L29=CW29,$CA$1,IF(L29=BT29,$AX$1,IF(L29=AQ29,$U$1,""))))</f>
        <v>2025 Elite Canada</v>
      </c>
      <c r="N29" s="8">
        <f>IF(COUNT(AQ29,BT29,CW29)&gt;1,LARGE((AQ29,BT29,CW29),2),0)</f>
        <v>44.400000000000006</v>
      </c>
      <c r="O29" s="8" t="str">
        <f>IF(N29=0,"",IF(AND(N29=L29,N29=AQ29,N29=BT29),$U$1,IF(AND(N29=L29,N29=AQ29,N29=CW29),$U$1,IF(AND(N29=L29,N29=BT29,N29=CW29),$AX$1,IF(N29=CW29,$CA$1,IF(N29=BT29,$AX$1,IF(N29=AQ29,$U$1,"")))))))</f>
        <v>2025 3rd Domestic Trial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>
        <v>19</v>
      </c>
      <c r="V29" s="19">
        <v>7.2</v>
      </c>
      <c r="W29" s="19">
        <v>0.2</v>
      </c>
      <c r="X29" s="19">
        <v>0</v>
      </c>
      <c r="Y29" s="19">
        <v>16.2</v>
      </c>
      <c r="Z29" s="19">
        <v>6</v>
      </c>
      <c r="AA29" s="19">
        <v>1.8</v>
      </c>
      <c r="AB29" s="19">
        <v>0</v>
      </c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13.2</v>
      </c>
      <c r="AQ29" s="40">
        <f>IF(SUM(U29:V29,X29:Z29,AB29)-W29-AA29&gt;0,SUM(U29:V29,X29:Z29,AB29)-W29-AA29,"")</f>
        <v>46.4</v>
      </c>
      <c r="AR29" s="40" t="str">
        <f>IF(SUM(AC29:AD29,AF29)-AE29&gt;0,SUM(AC29:AD29,AF29)-AE29,"")</f>
        <v/>
      </c>
      <c r="AS29" s="40">
        <f>IF(SUM(V29,Z29,AD29)&gt;0,SUM(V29,Z29,AD29),"")</f>
        <v>13.2</v>
      </c>
      <c r="AT29" s="40">
        <f>IF(SUM(AQ29,AR29)&gt;0,SUM(AQ29,AR29),"")</f>
        <v>46.4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46.4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18.8</v>
      </c>
      <c r="CB29" s="19">
        <v>8</v>
      </c>
      <c r="CC29" s="19">
        <v>0.8</v>
      </c>
      <c r="CD29" s="19">
        <v>0</v>
      </c>
      <c r="CE29" s="19">
        <v>15.2</v>
      </c>
      <c r="CF29" s="19">
        <v>3.2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11.2</v>
      </c>
      <c r="CW29" s="40">
        <f>IF(SUM(CA29:CB29,CD29:CF29,CH29)-CC29-CG29&gt;0,SUM(CA29:CB29,CD29:CF29,CH29)-CC29-CG29,"")</f>
        <v>44.400000000000006</v>
      </c>
      <c r="CX29" s="40" t="str">
        <f>IF(SUM(CI29:CJ29,CL29)-CK29&gt;0,SUM(CI29:CJ29,CL29)-CK29,"")</f>
        <v/>
      </c>
      <c r="CY29" s="40">
        <f>IF(SUM(CB29,CF29,CJ29)&gt;0,SUM(CB29,CF29,CJ29),"")</f>
        <v>11.2</v>
      </c>
      <c r="CZ29" s="40">
        <f>IF(SUM(CW29,CX29)&gt;0,SUM(CW29,CX29),"")</f>
        <v>44.400000000000006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44.400000000000006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9.4</v>
      </c>
      <c r="QE29" s="22">
        <f>IF($CU29="P",CB29,(CB29+AY29)/2)</f>
        <v>4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7.6</v>
      </c>
      <c r="QI29" s="22">
        <f>IF($CU29="P",CF29,(CF29+BC29)/2)</f>
        <v>1.6</v>
      </c>
      <c r="QJ29" s="22">
        <f>IF($CU29="P",CG29,(CG29+BD29)/2)</f>
        <v>0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5.6</v>
      </c>
      <c r="QZ29" s="40">
        <f>IF(SUM(QD29:QE29,QG29:QI29,QK29)-QF29-QJ29&gt;0,SUM(QD29:QE29,QG29:QI29,QK29)-QF29-QJ29,"")</f>
        <v>22.200000000000003</v>
      </c>
      <c r="RA29" s="40" t="str">
        <f>IF(SUM(QL29:QM29,QO29)-QN29&gt;0,SUM(QL29:QM29,QO29)-QN29,"")</f>
        <v/>
      </c>
      <c r="RB29" s="40">
        <f>IF(SUM(QE29,QI29,QM29)&gt;0,SUM(QE29,QI29,QM29),"")</f>
        <v>5.6</v>
      </c>
      <c r="RC29" s="40">
        <f>IF(SUM(QZ29,RA29)&gt;0,SUM(QZ29,RA29),"")</f>
        <v>22.200000000000003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22.200000000000003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150</v>
      </c>
      <c r="D30" s="4" t="s">
        <v>3</v>
      </c>
      <c r="E30" s="4">
        <v>2006</v>
      </c>
      <c r="F30" s="9">
        <f>SUM(L30:R30)+SUM(L30:O30)*0.0000001+SUM(L30)*0.0000000000001</f>
        <v>90.200004720004713</v>
      </c>
      <c r="H30" s="3" t="str">
        <f>IF(OR(AND(AP30&gt;=AW$38,AQ30&gt;=AW$42,AP30&lt;&gt;"",AO30=""),AND(AU30&gt;=AW$38,AV30&gt;=AW$42,AU30&lt;&gt;"",AO30=""),AND(BS30&gt;=BZ$38,BT30&gt;=BZ$42,BS30&lt;&gt;"",BR30=""),AND(BX30&gt;=BZ$38,BY30&gt;=BZ$42,BX30&lt;&gt;"",BR30=""),AND(CV30&gt;=DC$38,CW30&gt;=DC$42,CV30&lt;&gt;"",CU30=""),AND(DA30&gt;=DC$38,DB30&gt;=DC$42,DA30&lt;&gt;""),AND(DZ30&gt;=EG$38,EA30&gt;=EG$42,DZ30&lt;&gt;""),AND(EE30&gt;=EG$38,EF30&gt;=EG$42,EE30&lt;&gt;""),AND(FB30&gt;=FI$38,FC30&gt;=FI$42,FB30&lt;&gt;""),AND(FG30&gt;=FI$38,FH30&gt;=FI$42,FG30&lt;&gt;""),AND(GD30&gt;=GK$38,GE30&gt;=GK$42,GD30&lt;&gt;""),AND(GI30&gt;=GK$38,GJ30&gt;=GK$42,GI30&lt;&gt;""),AND(HF30&gt;=HM$38,HG30&gt;=HM$42,HF30&lt;&gt;""),AND(HK30&gt;=HM$38,HL30&gt;=HM$42,HK30&lt;&gt;""),AND(IH30&gt;=IO$38,II30&gt;=IO$42,IH30&lt;&gt;""),AND(IM30&gt;=IO$38,IN30&gt;=IO$42,IM30&lt;&gt;""),AND(JJ30&gt;=JQ$38,JK30&gt;=JQ$42,JJ30&lt;&gt;""),AND(JO30&gt;=JQ$38,JP30&gt;=JQ$42,JO30&lt;&gt;""),AND(KL30&gt;=KS$38,KM30&gt;=KS$42,KL30&lt;&gt;""),AND(KQ30&gt;=KS$38,KR30&gt;=KS$42,KQ30&lt;&gt;""),AND(LN30&gt;=LU$38,LO30&gt;=LU$42,LN30&lt;&gt;""),AND(LS30&gt;=LU$38,LT30&gt;=LU$42,LS30&lt;&gt;""),AND(MP30&gt;=MW$38,MQ30&gt;=MW$42,MP30&lt;&gt;""),AND(MU30&gt;=MW$38,MV30&gt;=MW$42,MU30&lt;&gt;""),AND(NR30&gt;=NY$38,NS30&gt;=NY$42,NR30&lt;&gt;""),AND(NW30&gt;=NY$38,NX30&gt;=NY$42,NW30&lt;&gt;""),AND(OT30&gt;=PA$38,OU30&gt;=PA$42,OT30&lt;&gt;""),AND(OY30&gt;=PA$38,OZ30&gt;=PA$42,OY30&lt;&gt;""),AND(PV30&gt;=QC$38,PW30&gt;=QC$42,PV30&lt;&gt;""),AND(QA30&gt;=QC$38,QB30&gt;=QC$42,QA30&lt;&gt;"")),"P","")</f>
        <v/>
      </c>
      <c r="I30" s="3" t="str">
        <f>IF(OR(AND(AQ30&gt;=AW$42,AQ30&lt;&gt;"",AO30=""),AND(AV30&gt;=AW$42,AV30&lt;&gt;"",AO30=""),AND(BT30&gt;=BZ$42,BT30&lt;&gt;"",BR30=""),AND(BY30&gt;=BZ$42,BY30&lt;&gt;"",BR30=""),AND(CW30&gt;=DC$42,CW30&lt;&gt;"",CU30=""),AND(DB30&gt;=DC$42,DB30&lt;&gt;"",CU30=""),AND(EA30&gt;=EG$42,EA30&lt;&gt;""),AND(EF30&gt;=EG$42,EF30&lt;&gt;""),AND(FC30&gt;=FI$42,FC30&lt;&gt;""),AND(FH30&gt;=FI$42,FH30&lt;&gt;""),AND(GE30&gt;=GK$42,GE30&lt;&gt;""),AND(GJ30&gt;=GK$42,GJ30&lt;&gt;""),AND(HG30&gt;=HM$42,HG30&lt;&gt;""),AND(HL30&gt;=HM$42,HL30&lt;&gt;""),AND(II30&gt;=IO$42,II30&lt;&gt;""),AND(IN30&gt;=IO$42,IN30&lt;&gt;""),AND(JK30&gt;=JQ$42,JK30&lt;&gt;""),AND(JP30&gt;=JQ$42,JP30&lt;&gt;""),AND(KM30&gt;=KS$42,KM30&lt;&gt;""),AND(KR30&gt;=KS$42,KR30&lt;&gt;""),AND(LO30&gt;=LU$42,LO30&lt;&gt;""),AND(LT30&gt;=LU$42,LT30&lt;&gt;""),AND(MQ30&gt;=MW$42,MQ30&lt;&gt;""),AND(MV30&gt;=MW$42,MV30&lt;&gt;""),AND(NS30&gt;=NY$42,NS30&lt;&gt;""),AND(NX30&gt;=NY$42,NX30&lt;&gt;""),AND(OU30&gt;=PA$42,OU30&lt;&gt;""),AND(OZ30&gt;=PA$42,OZ30&lt;&gt;""),AND(PW30&gt;=QC$42,PW30&lt;&gt;""),AND(QB30&gt;=QC$42,QB30&lt;&gt;"")),"P","")</f>
        <v/>
      </c>
      <c r="J30" s="36" t="str">
        <f>IF(AND(I30="P",H30=""),"No DD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Merit",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Excellence",IF(K30="P","Worlds Team",IF(H30="P","National Team","")))))</f>
        <v/>
      </c>
      <c r="K30" s="3" t="str">
        <f>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P","")</f>
        <v/>
      </c>
      <c r="L30" s="8">
        <f>IF(COUNT(AQ30,BT30,CW30)&gt;0,LARGE((AQ30,BT30,CW30),1),0)</f>
        <v>47.199999999999996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43</v>
      </c>
      <c r="Q30" s="8" t="str">
        <f>IF(P30=0,"",IF(P30=DB30,$CA$1,IF(P30=BY30,$AX$1,IF(P30=AV30,$U$1,""))))</f>
        <v>2025 Nationals</v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18.2</v>
      </c>
      <c r="AY30" s="18">
        <v>5.2</v>
      </c>
      <c r="AZ30" s="18">
        <v>0.2</v>
      </c>
      <c r="BA30" s="18">
        <v>0</v>
      </c>
      <c r="BB30" s="18">
        <v>18.399999999999999</v>
      </c>
      <c r="BC30" s="18">
        <v>5.6</v>
      </c>
      <c r="BD30" s="18">
        <v>0</v>
      </c>
      <c r="BE30" s="18">
        <v>0</v>
      </c>
      <c r="BF30" s="18"/>
      <c r="BG30" s="18"/>
      <c r="BH30" s="18"/>
      <c r="BI30" s="18"/>
      <c r="BJ30" s="18">
        <v>18.3</v>
      </c>
      <c r="BK30" s="18">
        <v>5.2</v>
      </c>
      <c r="BL30" s="18">
        <v>0</v>
      </c>
      <c r="BM30" s="18">
        <v>0</v>
      </c>
      <c r="BN30" s="18">
        <v>18.5</v>
      </c>
      <c r="BO30" s="18">
        <v>2</v>
      </c>
      <c r="BP30" s="18">
        <v>1</v>
      </c>
      <c r="BQ30" s="18">
        <v>0</v>
      </c>
      <c r="BR30" s="28"/>
      <c r="BS30" s="11">
        <f>IF(SUM(AY30,BC30)&gt;0,SUM(AY30,BC30),"")</f>
        <v>10.8</v>
      </c>
      <c r="BT30" s="11">
        <f>IF(SUM(AX30:AY30,BA30:BC30,BE30)-AZ30-BD30&gt;0,SUM(AX30:AY30,BA30:BC30,BE30)-AZ30-BD30,"")</f>
        <v>47.199999999999996</v>
      </c>
      <c r="BU30" s="11" t="str">
        <f>IF(SUM(BF30:BG30,BI30)-BH30&gt;0,SUM(BF30:BG30,BI30)-BH30,"")</f>
        <v/>
      </c>
      <c r="BV30" s="11">
        <f>IF(SUM(AY30,BC30,BG30)&gt;0,SUM(AY30,BC30,BG30),"")</f>
        <v>10.8</v>
      </c>
      <c r="BW30" s="11">
        <f>IF(SUM(BT30,BU30)&gt;0,SUM(BT30,BU30),"")</f>
        <v>47.199999999999996</v>
      </c>
      <c r="BX30" s="11">
        <f>IF(SUM(BK30,BO30)&gt;0,SUM(BK30,BO30),"")</f>
        <v>7.2</v>
      </c>
      <c r="BY30" s="11">
        <f>IF(SUM(BJ30:BK30,BM30:BO30,BQ30)-SUM(BL30,BP30)&gt;0,SUM(BJ30:BK30,BM30:BO30,BQ30)-SUM(BL30,BP30),"")</f>
        <v>43</v>
      </c>
      <c r="BZ30" s="11">
        <f>IF(SUM(BT30,BU30,BY30)&gt;0,SUM(BT30,BU30,BY30),"")</f>
        <v>90.199999999999989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9.1</v>
      </c>
      <c r="QE30" s="22">
        <f>IF($CU30="P",CB30,(CB30+AY30)/2)</f>
        <v>2.6</v>
      </c>
      <c r="QF30" s="22">
        <f>IF($CU30="P",CC30,(CC30+AZ30)/2)</f>
        <v>0.1</v>
      </c>
      <c r="QG30" s="22">
        <f>IF($CU30="P",CD30,(CD30+BA30)/2)</f>
        <v>0</v>
      </c>
      <c r="QH30" s="22">
        <f>IF($CU30="P",CE30,(CE30+BB30)/2)</f>
        <v>9.1999999999999993</v>
      </c>
      <c r="QI30" s="22">
        <f>IF($CU30="P",CF30,(CF30+BC30)/2)</f>
        <v>2.8</v>
      </c>
      <c r="QJ30" s="22">
        <f>IF($CU30="P",CG30,(CG30+BD30)/2)</f>
        <v>0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9.15</v>
      </c>
      <c r="QQ30" s="22">
        <f>IF($CU30="P",CN30,(CN30+BK30)/2)</f>
        <v>2.6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9.25</v>
      </c>
      <c r="QU30" s="22">
        <f>IF($CU30="P",CR30,(CR30+BO30)/2)</f>
        <v>1</v>
      </c>
      <c r="QV30" s="22">
        <f>IF($CU30="P",CS30,(CS30+BP30)/2)</f>
        <v>0.5</v>
      </c>
      <c r="QW30" s="22">
        <f>IF($CU30="P",CT30,(CT30+BQ30)/2)</f>
        <v>0</v>
      </c>
      <c r="QX30" s="27" t="s">
        <v>46</v>
      </c>
      <c r="QY30" s="40">
        <f>IF(SUM(QE30,QI30)&gt;0,SUM(QE30,QI30),"")</f>
        <v>5.4</v>
      </c>
      <c r="QZ30" s="40">
        <f>IF(SUM(QD30:QE30,QG30:QI30,QK30)-QF30-QJ30&gt;0,SUM(QD30:QE30,QG30:QI30,QK30)-QF30-QJ30,"")</f>
        <v>23.599999999999998</v>
      </c>
      <c r="RA30" s="40" t="str">
        <f>IF(SUM(QL30:QM30,QO30)-QN30&gt;0,SUM(QL30:QM30,QO30)-QN30,"")</f>
        <v/>
      </c>
      <c r="RB30" s="40">
        <f>IF(SUM(QE30,QI30,QM30)&gt;0,SUM(QE30,QI30,QM30),"")</f>
        <v>5.4</v>
      </c>
      <c r="RC30" s="40">
        <f>IF(SUM(QZ30,RA30)&gt;0,SUM(QZ30,RA30),"")</f>
        <v>23.599999999999998</v>
      </c>
      <c r="RD30" s="40">
        <f>IF(SUM(QQ30,QU30)&gt;0,SUM(QQ30,QU30),"")</f>
        <v>3.6</v>
      </c>
      <c r="RE30" s="40">
        <f>IF(SUM(QP30:QQ30,QS30:QU30,QW30)-SUM(QR30,QV30)&gt;0,SUM(QP30:QQ30,QS30:QU30,QW30)-SUM(QR30,QV30),"")</f>
        <v>21.5</v>
      </c>
      <c r="RF30" s="40">
        <f>IF(SUM(QZ30,RA30,RE30)&gt;0,SUM(QZ30,RA30,RE30),"")</f>
        <v>45.099999999999994</v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99</v>
      </c>
      <c r="D31" s="4" t="s">
        <v>92</v>
      </c>
      <c r="E31" s="4">
        <v>2005</v>
      </c>
      <c r="F31" s="9">
        <f>SUM(L31:R31)+SUM(L31:O31)*0.0000001+SUM(L31)*0.0000000000001</f>
        <v>88.500008850004505</v>
      </c>
      <c r="G31" s="64"/>
      <c r="H31" s="3" t="str">
        <f>IF(OR(AND(AP31&gt;=AW$38,AQ31&gt;=AW$42,AP31&lt;&gt;"",AO31=""),AND(AU31&gt;=AW$38,AV31&gt;=AW$42,AU31&lt;&gt;"",AO31=""),AND(BS31&gt;=BZ$38,BT31&gt;=BZ$42,BS31&lt;&gt;"",BR31=""),AND(BX31&gt;=BZ$38,BY31&gt;=BZ$42,BX31&lt;&gt;"",BR31=""),AND(CV31&gt;=DC$38,CW31&gt;=DC$42,CV31&lt;&gt;"",CU31=""),AND(DA31&gt;=DC$38,DB31&gt;=DC$42,DA31&lt;&gt;""),AND(DZ31&gt;=EG$38,EA31&gt;=EG$42,DZ31&lt;&gt;""),AND(EE31&gt;=EG$38,EF31&gt;=EG$42,EE31&lt;&gt;""),AND(FB31&gt;=FI$38,FC31&gt;=FI$42,FB31&lt;&gt;""),AND(FG31&gt;=FI$38,FH31&gt;=FI$42,FG31&lt;&gt;""),AND(GD31&gt;=GK$38,GE31&gt;=GK$42,GD31&lt;&gt;""),AND(GI31&gt;=GK$38,GJ31&gt;=GK$42,GI31&lt;&gt;""),AND(HF31&gt;=HM$38,HG31&gt;=HM$42,HF31&lt;&gt;""),AND(HK31&gt;=HM$38,HL31&gt;=HM$42,HK31&lt;&gt;""),AND(IH31&gt;=IO$38,II31&gt;=IO$42,IH31&lt;&gt;""),AND(IM31&gt;=IO$38,IN31&gt;=IO$42,IM31&lt;&gt;""),AND(JJ31&gt;=JQ$38,JK31&gt;=JQ$42,JJ31&lt;&gt;""),AND(JO31&gt;=JQ$38,JP31&gt;=JQ$42,JO31&lt;&gt;""),AND(KL31&gt;=KS$38,KM31&gt;=KS$42,KL31&lt;&gt;""),AND(KQ31&gt;=KS$38,KR31&gt;=KS$42,KQ31&lt;&gt;""),AND(LN31&gt;=LU$38,LO31&gt;=LU$42,LN31&lt;&gt;""),AND(LS31&gt;=LU$38,LT31&gt;=LU$42,LS31&lt;&gt;""),AND(MP31&gt;=MW$38,MQ31&gt;=MW$42,MP31&lt;&gt;""),AND(MU31&gt;=MW$38,MV31&gt;=MW$42,MU31&lt;&gt;""),AND(NR31&gt;=NY$38,NS31&gt;=NY$42,NR31&lt;&gt;""),AND(NW31&gt;=NY$38,NX31&gt;=NY$42,NW31&lt;&gt;""),AND(OT31&gt;=PA$38,OU31&gt;=PA$42,OT31&lt;&gt;""),AND(OY31&gt;=PA$38,OZ31&gt;=PA$42,OY31&lt;&gt;""),AND(PV31&gt;=QC$38,PW31&gt;=QC$42,PV31&lt;&gt;""),AND(QA31&gt;=QC$38,QB31&gt;=QC$42,QA31&lt;&gt;"")),"P","")</f>
        <v/>
      </c>
      <c r="I31" s="3" t="str">
        <f>IF(OR(AND(AQ31&gt;=AW$42,AQ31&lt;&gt;"",AO31=""),AND(AV31&gt;=AW$42,AV31&lt;&gt;"",AO31=""),AND(BT31&gt;=BZ$42,BT31&lt;&gt;"",BR31=""),AND(BY31&gt;=BZ$42,BY31&lt;&gt;"",BR31=""),AND(CW31&gt;=DC$42,CW31&lt;&gt;"",CU31=""),AND(DB31&gt;=DC$42,DB31&lt;&gt;"",CU31=""),AND(EA31&gt;=EG$42,EA31&lt;&gt;""),AND(EF31&gt;=EG$42,EF31&lt;&gt;""),AND(FC31&gt;=FI$42,FC31&lt;&gt;""),AND(FH31&gt;=FI$42,FH31&lt;&gt;""),AND(GE31&gt;=GK$42,GE31&lt;&gt;""),AND(GJ31&gt;=GK$42,GJ31&lt;&gt;""),AND(HG31&gt;=HM$42,HG31&lt;&gt;""),AND(HL31&gt;=HM$42,HL31&lt;&gt;""),AND(II31&gt;=IO$42,II31&lt;&gt;""),AND(IN31&gt;=IO$42,IN31&lt;&gt;""),AND(JK31&gt;=JQ$42,JK31&lt;&gt;""),AND(JP31&gt;=JQ$42,JP31&lt;&gt;""),AND(KM31&gt;=KS$42,KM31&lt;&gt;""),AND(KR31&gt;=KS$42,KR31&lt;&gt;""),AND(LO31&gt;=LU$42,LO31&lt;&gt;""),AND(LT31&gt;=LU$42,LT31&lt;&gt;""),AND(MQ31&gt;=MW$42,MQ31&lt;&gt;""),AND(MV31&gt;=MW$42,MV31&lt;&gt;""),AND(NS31&gt;=NY$42,NS31&lt;&gt;""),AND(NX31&gt;=NY$42,NX31&lt;&gt;""),AND(OU31&gt;=PA$42,OU31&lt;&gt;""),AND(OZ31&gt;=PA$42,OZ31&lt;&gt;""),AND(PW31&gt;=QC$42,PW31&lt;&gt;""),AND(QB31&gt;=QC$42,QB31&lt;&gt;"")),"P","")</f>
        <v/>
      </c>
      <c r="J31" s="36" t="str">
        <f>IF(AND(I31="P",H31=""),"No DD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Merit",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Excellence",IF(K31="P","Worlds Team",IF(H31="P","National Team","")))))</f>
        <v/>
      </c>
      <c r="K31" s="3" t="str">
        <f>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P","")</f>
        <v/>
      </c>
      <c r="L31" s="8">
        <f>IF(COUNT(AQ31,BT31,CW31)&gt;0,LARGE((AQ31,BT31,CW31),1),0)</f>
        <v>45.1</v>
      </c>
      <c r="M31" s="8" t="str">
        <f>IF(L31=0,"",IF(L31=CW31,$CA$1,IF(L31=BT31,$AX$1,IF(L31=AQ31,$U$1,""))))</f>
        <v>2025 3rd Domestic Trial</v>
      </c>
      <c r="N31" s="8">
        <f>IF(COUNT(AQ31,BT31,CW31)&gt;1,LARGE((AQ31,BT31,CW31),2),0)</f>
        <v>43.4</v>
      </c>
      <c r="O31" s="8" t="str">
        <f>IF(N31=0,"",IF(AND(N31=L31,N31=AQ31,N31=BT31),$U$1,IF(AND(N31=L31,N31=AQ31,N31=CW31),$U$1,IF(AND(N31=L31,N31=BT31,N31=CW31),$AX$1,IF(N31=CW31,$CA$1,IF(N31=BT31,$AX$1,IF(N31=AQ31,$U$1,"")))))))</f>
        <v>2025 Elite Canada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15.4</v>
      </c>
      <c r="V31" s="19">
        <v>2.8</v>
      </c>
      <c r="W31" s="19">
        <v>0</v>
      </c>
      <c r="X31" s="19">
        <v>0</v>
      </c>
      <c r="Y31" s="19">
        <v>18.2</v>
      </c>
      <c r="Z31" s="19">
        <v>7.2</v>
      </c>
      <c r="AA31" s="19">
        <v>0.2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10</v>
      </c>
      <c r="AQ31" s="40">
        <f>IF(SUM(U31:V31,X31:Z31,AB31)-W31-AA31&gt;0,SUM(U31:V31,X31:Z31,AB31)-W31-AA31,"")</f>
        <v>43.4</v>
      </c>
      <c r="AR31" s="40" t="str">
        <f>IF(SUM(AC31:AD31,AF31)-AE31&gt;0,SUM(AC31:AD31,AF31)-AE31,"")</f>
        <v/>
      </c>
      <c r="AS31" s="40">
        <f>IF(SUM(V31,Z31,AD31)&gt;0,SUM(V31,Z31,AD31),"")</f>
        <v>10</v>
      </c>
      <c r="AT31" s="40">
        <f>IF(SUM(AQ31,AR31)&gt;0,SUM(AQ31,AR31),"")</f>
        <v>43.4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IF(SUM(AQ31,AR31,AV31)&gt;0,SUM(AQ31,AR31,AV31),"")</f>
        <v>43.4</v>
      </c>
      <c r="AX31" s="18">
        <v>16.7</v>
      </c>
      <c r="AY31" s="18">
        <v>8</v>
      </c>
      <c r="AZ31" s="18">
        <v>0.2</v>
      </c>
      <c r="BA31" s="18">
        <v>0.3</v>
      </c>
      <c r="BB31" s="18">
        <v>15.2</v>
      </c>
      <c r="BC31" s="18">
        <v>3.2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11.2</v>
      </c>
      <c r="BT31" s="11">
        <f>IF(SUM(AX31:AY31,BA31:BC31,BE31)-AZ31-BD31&gt;0,SUM(AX31:AY31,BA31:BC31,BE31)-AZ31-BD31,"")</f>
        <v>43.2</v>
      </c>
      <c r="BU31" s="11" t="str">
        <f>IF(SUM(BF31:BG31,BI31)-BH31&gt;0,SUM(BF31:BG31,BI31)-BH31,"")</f>
        <v/>
      </c>
      <c r="BV31" s="11">
        <f>IF(SUM(AY31,BC31,BG31)&gt;0,SUM(AY31,BC31,BG31),"")</f>
        <v>11.2</v>
      </c>
      <c r="BW31" s="11">
        <f>IF(SUM(BT31,BU31)&gt;0,SUM(BT31,BU31),"")</f>
        <v>43.2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43.2</v>
      </c>
      <c r="CA31" s="19">
        <v>18.8</v>
      </c>
      <c r="CB31" s="19">
        <v>8</v>
      </c>
      <c r="CC31" s="19">
        <v>0.2</v>
      </c>
      <c r="CD31" s="19">
        <v>0</v>
      </c>
      <c r="CE31" s="19">
        <v>15.3</v>
      </c>
      <c r="CF31" s="19">
        <v>3.2</v>
      </c>
      <c r="CG31" s="19">
        <v>0</v>
      </c>
      <c r="CH31" s="19">
        <v>0</v>
      </c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>
        <f>IF(SUM(CB31,CF31)&gt;0,SUM(CB31,CF31),"")</f>
        <v>11.2</v>
      </c>
      <c r="CW31" s="40">
        <f>IF(SUM(CA31:CB31,CD31:CF31,CH31)-CC31-CG31&gt;0,SUM(CA31:CB31,CD31:CF31,CH31)-CC31-CG31,"")</f>
        <v>45.1</v>
      </c>
      <c r="CX31" s="40" t="str">
        <f>IF(SUM(CI31:CJ31,CL31)-CK31&gt;0,SUM(CI31:CJ31,CL31)-CK31,"")</f>
        <v/>
      </c>
      <c r="CY31" s="40">
        <f>IF(SUM(CB31,CF31,CJ31)&gt;0,SUM(CB31,CF31,CJ31),"")</f>
        <v>11.2</v>
      </c>
      <c r="CZ31" s="40">
        <f>IF(SUM(CW31,CX31)&gt;0,SUM(CW31,CX31),"")</f>
        <v>45.1</v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>
        <f>IF(SUM(CW31,CX31,DB31)&gt;0,SUM(CW31,CX31,DB31),"")</f>
        <v>45.1</v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17.75</v>
      </c>
      <c r="QE31" s="22">
        <f>IF($CU31="P",CB31,(CB31+AY31)/2)</f>
        <v>8</v>
      </c>
      <c r="QF31" s="22">
        <f>IF($CU31="P",CC31,(CC31+AZ31)/2)</f>
        <v>0.2</v>
      </c>
      <c r="QG31" s="22">
        <f>IF($CU31="P",CD31,(CD31+BA31)/2)</f>
        <v>0.15</v>
      </c>
      <c r="QH31" s="22">
        <f>IF($CU31="P",CE31,(CE31+BB31)/2)</f>
        <v>15.25</v>
      </c>
      <c r="QI31" s="22">
        <f>IF($CU31="P",CF31,(CF31+BC31)/2)</f>
        <v>3.2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>
        <f>IF(SUM(QE31,QI31)&gt;0,SUM(QE31,QI31),"")</f>
        <v>11.2</v>
      </c>
      <c r="QZ31" s="40">
        <f>IF(SUM(QD31:QE31,QG31:QI31,QK31)-QF31-QJ31&gt;0,SUM(QD31:QE31,QG31:QI31,QK31)-QF31-QJ31,"")</f>
        <v>44.15</v>
      </c>
      <c r="RA31" s="40" t="str">
        <f>IF(SUM(QL31:QM31,QO31)-QN31&gt;0,SUM(QL31:QM31,QO31)-QN31,"")</f>
        <v/>
      </c>
      <c r="RB31" s="40">
        <f>IF(SUM(QE31,QI31,QM31)&gt;0,SUM(QE31,QI31,QM31),"")</f>
        <v>11.2</v>
      </c>
      <c r="RC31" s="40">
        <f>IF(SUM(QZ31,RA31)&gt;0,SUM(QZ31,RA31),"")</f>
        <v>44.15</v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>
        <f>IF(SUM(QZ31,RA31,RE31)&gt;0,SUM(QZ31,RA31,RE31),"")</f>
        <v>44.15</v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187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P32&gt;=AW$38,AQ32&gt;=AW$42,AP32&lt;&gt;"",AO32=""),AND(AU32&gt;=AW$38,AV32&gt;=AW$42,AU32&lt;&gt;"",AO32=""),AND(BS32&gt;=BZ$38,BT32&gt;=BZ$42,BS32&lt;&gt;"",BR32=""),AND(BX32&gt;=BZ$38,BY32&gt;=BZ$42,BX32&lt;&gt;"",BR32=""),AND(CV32&gt;=DC$38,CW32&gt;=DC$42,CV32&lt;&gt;"",CU32=""),AND(DA32&gt;=DC$38,DB32&gt;=DC$42,DA32&lt;&gt;""),AND(DZ32&gt;=EG$38,EA32&gt;=EG$42,DZ32&lt;&gt;""),AND(EE32&gt;=EG$38,EF32&gt;=EG$42,EE32&lt;&gt;""),AND(FB32&gt;=FI$38,FC32&gt;=FI$42,FB32&lt;&gt;""),AND(FG32&gt;=FI$38,FH32&gt;=FI$42,FG32&lt;&gt;""),AND(GD32&gt;=GK$38,GE32&gt;=GK$42,GD32&lt;&gt;""),AND(GI32&gt;=GK$38,GJ32&gt;=GK$42,GI32&lt;&gt;""),AND(HF32&gt;=HM$38,HG32&gt;=HM$42,HF32&lt;&gt;""),AND(HK32&gt;=HM$38,HL32&gt;=HM$42,HK32&lt;&gt;""),AND(IH32&gt;=IO$38,II32&gt;=IO$42,IH32&lt;&gt;""),AND(IM32&gt;=IO$38,IN32&gt;=IO$42,IM32&lt;&gt;""),AND(JJ32&gt;=JQ$38,JK32&gt;=JQ$42,JJ32&lt;&gt;""),AND(JO32&gt;=JQ$38,JP32&gt;=JQ$42,JO32&lt;&gt;""),AND(KL32&gt;=KS$38,KM32&gt;=KS$42,KL32&lt;&gt;""),AND(KQ32&gt;=KS$38,KR32&gt;=KS$42,KQ32&lt;&gt;""),AND(LN32&gt;=LU$38,LO32&gt;=LU$42,LN32&lt;&gt;""),AND(LS32&gt;=LU$38,LT32&gt;=LU$42,LS32&lt;&gt;""),AND(MP32&gt;=MW$38,MQ32&gt;=MW$42,MP32&lt;&gt;""),AND(MU32&gt;=MW$38,MV32&gt;=MW$42,MU32&lt;&gt;""),AND(NR32&gt;=NY$38,NS32&gt;=NY$42,NR32&lt;&gt;""),AND(NW32&gt;=NY$38,NX32&gt;=NY$42,NW32&lt;&gt;""),AND(OT32&gt;=PA$38,OU32&gt;=PA$42,OT32&lt;&gt;""),AND(OY32&gt;=PA$38,OZ32&gt;=PA$42,OY32&lt;&gt;""),AND(PV32&gt;=QC$38,PW32&gt;=QC$42,PV32&lt;&gt;""),AND(QA32&gt;=QC$38,QB32&gt;=QC$42,QA32&lt;&gt;"")),"P","")</f>
        <v/>
      </c>
      <c r="I32" s="3" t="str">
        <f>IF(OR(AND(AQ32&gt;=AW$42,AQ32&lt;&gt;"",AO32=""),AND(AV32&gt;=AW$42,AV32&lt;&gt;"",AO32=""),AND(BT32&gt;=BZ$42,BT32&lt;&gt;"",BR32=""),AND(BY32&gt;=BZ$42,BY32&lt;&gt;"",BR32=""),AND(CW32&gt;=DC$42,CW32&lt;&gt;"",CU32=""),AND(DB32&gt;=DC$42,DB32&lt;&gt;"",CU32=""),AND(EA32&gt;=EG$42,EA32&lt;&gt;""),AND(EF32&gt;=EG$42,EF32&lt;&gt;""),AND(FC32&gt;=FI$42,FC32&lt;&gt;""),AND(FH32&gt;=FI$42,FH32&lt;&gt;""),AND(GE32&gt;=GK$42,GE32&lt;&gt;""),AND(GJ32&gt;=GK$42,GJ32&lt;&gt;""),AND(HG32&gt;=HM$42,HG32&lt;&gt;""),AND(HL32&gt;=HM$42,HL32&lt;&gt;""),AND(II32&gt;=IO$42,II32&lt;&gt;""),AND(IN32&gt;=IO$42,IN32&lt;&gt;""),AND(JK32&gt;=JQ$42,JK32&lt;&gt;""),AND(JP32&gt;=JQ$42,JP32&lt;&gt;""),AND(KM32&gt;=KS$42,KM32&lt;&gt;""),AND(KR32&gt;=KS$42,KR32&lt;&gt;""),AND(LO32&gt;=LU$42,LO32&lt;&gt;""),AND(LT32&gt;=LU$42,LT32&lt;&gt;""),AND(MQ32&gt;=MW$42,MQ32&lt;&gt;""),AND(MV32&gt;=MW$42,MV32&lt;&gt;""),AND(NS32&gt;=NY$42,NS32&lt;&gt;""),AND(NX32&gt;=NY$42,NX32&lt;&gt;""),AND(OU32&gt;=PA$42,OU32&lt;&gt;""),AND(OZ32&gt;=PA$42,OZ32&lt;&gt;""),AND(PW32&gt;=QC$42,PW32&lt;&gt;""),AND(QB32&gt;=QC$42,QB32&lt;&gt;"")),"P","")</f>
        <v/>
      </c>
      <c r="J32" s="36" t="str">
        <f>IF(AND(I32="P",H32=""),"No DD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Merit",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Excellence",IF(K32="P","Worlds Team",IF(H32="P","National Team","")))))</f>
        <v/>
      </c>
      <c r="K32" s="3" t="str">
        <f>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P","")</f>
        <v/>
      </c>
      <c r="L32" s="8">
        <f>IF(COUNT(AQ32,BT32,CW32)&gt;0,LARGE((AQ32,BT32,CW32),1),0)</f>
        <v>45.300000000000011</v>
      </c>
      <c r="M32" s="8" t="str">
        <f>IF(L32=0,"",IF(L32=CW32,$CA$1,IF(L32=BT32,$AX$1,IF(L32=AQ32,$U$1,""))))</f>
        <v>2025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42.5</v>
      </c>
      <c r="Q32" s="8" t="str">
        <f>IF(P32=0,"",IF(P32=DB32,$CA$1,IF(P32=BY32,$AX$1,IF(P32=AV32,$U$1,""))))</f>
        <v>2025 Nationals</v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>
        <v>18.3</v>
      </c>
      <c r="AY32" s="18">
        <v>5.2</v>
      </c>
      <c r="AZ32" s="18">
        <v>0.8</v>
      </c>
      <c r="BA32" s="18">
        <v>0</v>
      </c>
      <c r="BB32" s="18">
        <v>18.2</v>
      </c>
      <c r="BC32" s="18">
        <v>5.2</v>
      </c>
      <c r="BD32" s="18">
        <v>0.8</v>
      </c>
      <c r="BE32" s="18">
        <v>0</v>
      </c>
      <c r="BF32" s="18"/>
      <c r="BG32" s="18"/>
      <c r="BH32" s="18"/>
      <c r="BI32" s="18"/>
      <c r="BJ32" s="18">
        <v>18.600000000000001</v>
      </c>
      <c r="BK32" s="18">
        <v>5.2</v>
      </c>
      <c r="BL32" s="18">
        <v>0.2</v>
      </c>
      <c r="BM32" s="18">
        <v>0</v>
      </c>
      <c r="BN32" s="18">
        <v>18.3</v>
      </c>
      <c r="BO32" s="18">
        <v>2.4</v>
      </c>
      <c r="BP32" s="18">
        <v>1.8</v>
      </c>
      <c r="BQ32" s="18">
        <v>0</v>
      </c>
      <c r="BR32" s="28"/>
      <c r="BS32" s="11">
        <f>IF(SUM(AY32,BC32)&gt;0,SUM(AY32,BC32),"")</f>
        <v>10.4</v>
      </c>
      <c r="BT32" s="11">
        <f>IF(SUM(AX32:AY32,BA32:BC32,BE32)-AZ32-BD32&gt;0,SUM(AX32:AY32,BA32:BC32,BE32)-AZ32-BD32,"")</f>
        <v>45.300000000000011</v>
      </c>
      <c r="BU32" s="11" t="str">
        <f>IF(SUM(BF32:BG32,BI32)-BH32&gt;0,SUM(BF32:BG32,BI32)-BH32,"")</f>
        <v/>
      </c>
      <c r="BV32" s="11">
        <f>IF(SUM(AY32,BC32,BG32)&gt;0,SUM(AY32,BC32,BG32),"")</f>
        <v>10.4</v>
      </c>
      <c r="BW32" s="11">
        <f>IF(SUM(BT32,BU32)&gt;0,SUM(BT32,BU32),"")</f>
        <v>45.300000000000011</v>
      </c>
      <c r="BX32" s="11">
        <f>IF(SUM(BK32,BO32)&gt;0,SUM(BK32,BO32),"")</f>
        <v>7.6</v>
      </c>
      <c r="BY32" s="11">
        <f>IF(SUM(BJ32:BK32,BM32:BO32,BQ32)-SUM(BL32,BP32)&gt;0,SUM(BJ32:BK32,BM32:BO32,BQ32)-SUM(BL32,BP32),"")</f>
        <v>42.5</v>
      </c>
      <c r="BZ32" s="11">
        <f>IF(SUM(BT32,BU32,BY32)&gt;0,SUM(BT32,BU32,BY32),"")</f>
        <v>87.800000000000011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9.15</v>
      </c>
      <c r="QE32" s="22">
        <f>IF($CU32="P",CB32,(CB32+AY32)/2)</f>
        <v>2.6</v>
      </c>
      <c r="QF32" s="22">
        <f>IF($CU32="P",CC32,(CC32+AZ32)/2)</f>
        <v>0.4</v>
      </c>
      <c r="QG32" s="22">
        <f>IF($CU32="P",CD32,(CD32+BA32)/2)</f>
        <v>0</v>
      </c>
      <c r="QH32" s="22">
        <f>IF($CU32="P",CE32,(CE32+BB32)/2)</f>
        <v>9.1</v>
      </c>
      <c r="QI32" s="22">
        <f>IF($CU32="P",CF32,(CF32+BC32)/2)</f>
        <v>2.6</v>
      </c>
      <c r="QJ32" s="22">
        <f>IF($CU32="P",CG32,(CG32+BD32)/2)</f>
        <v>0.4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9.3000000000000007</v>
      </c>
      <c r="QQ32" s="22">
        <f>IF($CU32="P",CN32,(CN32+BK32)/2)</f>
        <v>2.6</v>
      </c>
      <c r="QR32" s="22">
        <f>IF($CU32="P",CO32,(CO32+BL32)/2)</f>
        <v>0.1</v>
      </c>
      <c r="QS32" s="22">
        <f>IF($CU32="P",CP32,(CP32+BM32)/2)</f>
        <v>0</v>
      </c>
      <c r="QT32" s="22">
        <f>IF($CU32="P",CQ32,(CQ32+BN32)/2)</f>
        <v>9.15</v>
      </c>
      <c r="QU32" s="22">
        <f>IF($CU32="P",CR32,(CR32+BO32)/2)</f>
        <v>1.2</v>
      </c>
      <c r="QV32" s="22">
        <f>IF($CU32="P",CS32,(CS32+BP32)/2)</f>
        <v>0.9</v>
      </c>
      <c r="QW32" s="22">
        <f>IF($CU32="P",CT32,(CT32+BQ32)/2)</f>
        <v>0</v>
      </c>
      <c r="QX32" s="27" t="s">
        <v>46</v>
      </c>
      <c r="QY32" s="40">
        <f>IF(SUM(QE32,QI32)&gt;0,SUM(QE32,QI32),"")</f>
        <v>5.2</v>
      </c>
      <c r="QZ32" s="40">
        <f>IF(SUM(QD32:QE32,QG32:QI32,QK32)-QF32-QJ32&gt;0,SUM(QD32:QE32,QG32:QI32,QK32)-QF32-QJ32,"")</f>
        <v>22.650000000000006</v>
      </c>
      <c r="RA32" s="40" t="str">
        <f>IF(SUM(QL32:QM32,QO32)-QN32&gt;0,SUM(QL32:QM32,QO32)-QN32,"")</f>
        <v/>
      </c>
      <c r="RB32" s="40">
        <f>IF(SUM(QE32,QI32,QM32)&gt;0,SUM(QE32,QI32,QM32),"")</f>
        <v>5.2</v>
      </c>
      <c r="RC32" s="40">
        <f>IF(SUM(QZ32,RA32)&gt;0,SUM(QZ32,RA32),"")</f>
        <v>22.650000000000006</v>
      </c>
      <c r="RD32" s="40">
        <f>IF(SUM(QQ32,QU32)&gt;0,SUM(QQ32,QU32),"")</f>
        <v>3.8</v>
      </c>
      <c r="RE32" s="40">
        <f>IF(SUM(QP32:QQ32,QS32:QU32,QW32)-SUM(QR32,QV32)&gt;0,SUM(QP32:QQ32,QS32:QU32,QW32)-SUM(QR32,QV32),"")</f>
        <v>21.25</v>
      </c>
      <c r="RF32" s="40">
        <f>IF(SUM(QZ32,RA32,RE32)&gt;0,SUM(QZ32,RA32,RE32),"")</f>
        <v>43.900000000000006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166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P33&gt;=AW$38,AQ33&gt;=AW$42,AP33&lt;&gt;"",AO33=""),AND(AU33&gt;=AW$38,AV33&gt;=AW$42,AU33&lt;&gt;"",AO33=""),AND(BS33&gt;=BZ$38,BT33&gt;=BZ$42,BS33&lt;&gt;"",BR33=""),AND(BX33&gt;=BZ$38,BY33&gt;=BZ$42,BX33&lt;&gt;"",BR33=""),AND(CV33&gt;=DC$38,CW33&gt;=DC$42,CV33&lt;&gt;"",CU33=""),AND(DA33&gt;=DC$38,DB33&gt;=DC$42,DA33&lt;&gt;""),AND(DZ33&gt;=EG$38,EA33&gt;=EG$42,DZ33&lt;&gt;""),AND(EE33&gt;=EG$38,EF33&gt;=EG$42,EE33&lt;&gt;""),AND(FB33&gt;=FI$38,FC33&gt;=FI$42,FB33&lt;&gt;""),AND(FG33&gt;=FI$38,FH33&gt;=FI$42,FG33&lt;&gt;""),AND(GD33&gt;=GK$38,GE33&gt;=GK$42,GD33&lt;&gt;""),AND(GI33&gt;=GK$38,GJ33&gt;=GK$42,GI33&lt;&gt;""),AND(HF33&gt;=HM$38,HG33&gt;=HM$42,HF33&lt;&gt;""),AND(HK33&gt;=HM$38,HL33&gt;=HM$42,HK33&lt;&gt;""),AND(IH33&gt;=IO$38,II33&gt;=IO$42,IH33&lt;&gt;""),AND(IM33&gt;=IO$38,IN33&gt;=IO$42,IM33&lt;&gt;""),AND(JJ33&gt;=JQ$38,JK33&gt;=JQ$42,JJ33&lt;&gt;""),AND(JO33&gt;=JQ$38,JP33&gt;=JQ$42,JO33&lt;&gt;""),AND(KL33&gt;=KS$38,KM33&gt;=KS$42,KL33&lt;&gt;""),AND(KQ33&gt;=KS$38,KR33&gt;=KS$42,KQ33&lt;&gt;""),AND(LN33&gt;=LU$38,LO33&gt;=LU$42,LN33&lt;&gt;""),AND(LS33&gt;=LU$38,LT33&gt;=LU$42,LS33&lt;&gt;""),AND(MP33&gt;=MW$38,MQ33&gt;=MW$42,MP33&lt;&gt;""),AND(MU33&gt;=MW$38,MV33&gt;=MW$42,MU33&lt;&gt;""),AND(NR33&gt;=NY$38,NS33&gt;=NY$42,NR33&lt;&gt;""),AND(NW33&gt;=NY$38,NX33&gt;=NY$42,NW33&lt;&gt;""),AND(OT33&gt;=PA$38,OU33&gt;=PA$42,OT33&lt;&gt;""),AND(OY33&gt;=PA$38,OZ33&gt;=PA$42,OY33&lt;&gt;""),AND(PV33&gt;=QC$38,PW33&gt;=QC$42,PV33&lt;&gt;""),AND(QA33&gt;=QC$38,QB33&gt;=QC$42,QA33&lt;&gt;"")),"P","")</f>
        <v/>
      </c>
      <c r="I33" s="3" t="str">
        <f>IF(OR(AND(AQ33&gt;=AW$42,AQ33&lt;&gt;"",AO33=""),AND(AV33&gt;=AW$42,AV33&lt;&gt;"",AO33=""),AND(BT33&gt;=BZ$42,BT33&lt;&gt;"",BR33=""),AND(BY33&gt;=BZ$42,BY33&lt;&gt;"",BR33=""),AND(CW33&gt;=DC$42,CW33&lt;&gt;"",CU33=""),AND(DB33&gt;=DC$42,DB33&lt;&gt;"",CU33=""),AND(EA33&gt;=EG$42,EA33&lt;&gt;""),AND(EF33&gt;=EG$42,EF33&lt;&gt;""),AND(FC33&gt;=FI$42,FC33&lt;&gt;""),AND(FH33&gt;=FI$42,FH33&lt;&gt;""),AND(GE33&gt;=GK$42,GE33&lt;&gt;""),AND(GJ33&gt;=GK$42,GJ33&lt;&gt;""),AND(HG33&gt;=HM$42,HG33&lt;&gt;""),AND(HL33&gt;=HM$42,HL33&lt;&gt;""),AND(II33&gt;=IO$42,II33&lt;&gt;""),AND(IN33&gt;=IO$42,IN33&lt;&gt;""),AND(JK33&gt;=JQ$42,JK33&lt;&gt;""),AND(JP33&gt;=JQ$42,JP33&lt;&gt;""),AND(KM33&gt;=KS$42,KM33&lt;&gt;""),AND(KR33&gt;=KS$42,KR33&lt;&gt;""),AND(LO33&gt;=LU$42,LO33&lt;&gt;""),AND(LT33&gt;=LU$42,LT33&lt;&gt;""),AND(MQ33&gt;=MW$42,MQ33&lt;&gt;""),AND(MV33&gt;=MW$42,MV33&lt;&gt;""),AND(NS33&gt;=NY$42,NS33&lt;&gt;""),AND(NX33&gt;=NY$42,NX33&lt;&gt;""),AND(OU33&gt;=PA$42,OU33&lt;&gt;""),AND(OZ33&gt;=PA$42,OZ33&lt;&gt;""),AND(PW33&gt;=QC$42,PW33&lt;&gt;""),AND(QB33&gt;=QC$42,QB33&lt;&gt;"")),"P","")</f>
        <v/>
      </c>
      <c r="J33" s="36" t="str">
        <f>IF(AND(I33="P",H33=""),"No DD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Merit",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Excellence",IF(K33="P","Worlds Team",IF(H33="P","National Team","")))))</f>
        <v/>
      </c>
      <c r="K33" s="3" t="str">
        <f>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P","")</f>
        <v/>
      </c>
      <c r="L33" s="8">
        <f>IF(COUNT(AQ33,BT33,CW33)&gt;0,LARGE((AQ33,BT33,CW33),1),0)</f>
        <v>44.300000000000004</v>
      </c>
      <c r="M33" s="8" t="str">
        <f>IF(L33=0,"",IF(L33=CW33,$CA$1,IF(L33=BT33,$AX$1,IF(L33=AQ33,$U$1,""))))</f>
        <v>2025 Elite Canada</v>
      </c>
      <c r="N33" s="8">
        <f>IF(COUNT(AQ33,BT33,CW33)&gt;1,LARGE((AQ33,BT33,CW33),2),0)</f>
        <v>38.899999999999991</v>
      </c>
      <c r="O33" s="8" t="str">
        <f>IF(N33=0,"",IF(AND(N33=L33,N33=AQ33,N33=BT33),$U$1,IF(AND(N33=L33,N33=AQ33,N33=CW33),$U$1,IF(AND(N33=L33,N33=BT33,N33=CW33),$AX$1,IF(N33=CW33,$CA$1,IF(N33=BT33,$AX$1,IF(N33=AQ33,$U$1,"")))))))</f>
        <v>2025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>
        <v>18.600000000000001</v>
      </c>
      <c r="V33" s="19">
        <v>7.3</v>
      </c>
      <c r="W33" s="19">
        <v>0</v>
      </c>
      <c r="X33" s="19">
        <v>0</v>
      </c>
      <c r="Y33" s="19">
        <v>15.2</v>
      </c>
      <c r="Z33" s="19">
        <v>3.2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10.5</v>
      </c>
      <c r="AQ33" s="40">
        <f>IF(SUM(U33:V33,X33:Z33,AB33)-W33-AA33&gt;0,SUM(U33:V33,X33:Z33,AB33)-W33-AA33,"")</f>
        <v>44.300000000000004</v>
      </c>
      <c r="AR33" s="40" t="str">
        <f>IF(SUM(AC33:AD33,AF33)-AE33&gt;0,SUM(AC33:AD33,AF33)-AE33,"")</f>
        <v/>
      </c>
      <c r="AS33" s="40">
        <f>IF(SUM(V33,Z33,AD33)&gt;0,SUM(V33,Z33,AD33),"")</f>
        <v>10.5</v>
      </c>
      <c r="AT33" s="40">
        <f>IF(SUM(AQ33,AR33)&gt;0,SUM(AQ33,AR33),"")</f>
        <v>44.300000000000004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44.300000000000004</v>
      </c>
      <c r="AX33" s="18">
        <v>15.2</v>
      </c>
      <c r="AY33" s="18">
        <v>3.2</v>
      </c>
      <c r="AZ33" s="18">
        <v>0</v>
      </c>
      <c r="BA33" s="18">
        <v>0</v>
      </c>
      <c r="BB33" s="18">
        <v>15.4</v>
      </c>
      <c r="BC33" s="18">
        <v>4.8</v>
      </c>
      <c r="BD33" s="18">
        <v>0</v>
      </c>
      <c r="BE33" s="18">
        <v>0.3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8</v>
      </c>
      <c r="BT33" s="11">
        <f>IF(SUM(AX33:AY33,BA33:BC33,BE33)-AZ33-BD33&gt;0,SUM(AX33:AY33,BA33:BC33,BE33)-AZ33-BD33,"")</f>
        <v>38.899999999999991</v>
      </c>
      <c r="BU33" s="11" t="str">
        <f>IF(SUM(BF33:BG33,BI33)-BH33&gt;0,SUM(BF33:BG33,BI33)-BH33,"")</f>
        <v/>
      </c>
      <c r="BV33" s="11">
        <f>IF(SUM(AY33,BC33,BG33)&gt;0,SUM(AY33,BC33,BG33),"")</f>
        <v>8</v>
      </c>
      <c r="BW33" s="11">
        <f>IF(SUM(BT33,BU33)&gt;0,SUM(BT33,BU33),"")</f>
        <v>38.899999999999991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38.899999999999991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</v>
      </c>
      <c r="QE33" s="22">
        <f>IF($CU33="P",CB33,(CB33+AY33)/2)</f>
        <v>1.6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7.7</v>
      </c>
      <c r="QI33" s="22">
        <f>IF($CU33="P",CF33,(CF33+BC33)/2)</f>
        <v>2.4</v>
      </c>
      <c r="QJ33" s="22">
        <f>IF($CU33="P",CG33,(CG33+BD33)/2)</f>
        <v>0</v>
      </c>
      <c r="QK33" s="22">
        <f>IF($CU33="P",CH33,(CH33+BE33)/2)</f>
        <v>0.15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0</v>
      </c>
      <c r="QQ33" s="22">
        <f>IF($CU33="P",CN33,(CN33+BK33)/2)</f>
        <v>0</v>
      </c>
      <c r="QR33" s="22">
        <f>IF($CU33="P",CO33,(CO33+BL33)/2)</f>
        <v>0</v>
      </c>
      <c r="QS33" s="22">
        <f>IF($CU33="P",CP33,(CP33+BM33)/2)</f>
        <v>0</v>
      </c>
      <c r="QT33" s="22">
        <f>IF($CU33="P",CQ33,(CQ33+BN33)/2)</f>
        <v>0</v>
      </c>
      <c r="QU33" s="22">
        <f>IF($CU33="P",CR33,(CR33+BO33)/2)</f>
        <v>0</v>
      </c>
      <c r="QV33" s="22">
        <f>IF($CU33="P",CS33,(CS33+BP33)/2)</f>
        <v>0</v>
      </c>
      <c r="QW33" s="22">
        <f>IF($CU33="P",CT33,(CT33+BQ33)/2)</f>
        <v>0</v>
      </c>
      <c r="QX33" s="27" t="s">
        <v>46</v>
      </c>
      <c r="QY33" s="40">
        <f>IF(SUM(QE33,QI33)&gt;0,SUM(QE33,QI33),"")</f>
        <v>4</v>
      </c>
      <c r="QZ33" s="40">
        <f>IF(SUM(QD33:QE33,QG33:QI33,QK33)-QF33-QJ33&gt;0,SUM(QD33:QE33,QG33:QI33,QK33)-QF33-QJ33,"")</f>
        <v>19.449999999999996</v>
      </c>
      <c r="RA33" s="40" t="str">
        <f>IF(SUM(QL33:QM33,QO33)-QN33&gt;0,SUM(QL33:QM33,QO33)-QN33,"")</f>
        <v/>
      </c>
      <c r="RB33" s="40">
        <f>IF(SUM(QE33,QI33,QM33)&gt;0,SUM(QE33,QI33,QM33),"")</f>
        <v>4</v>
      </c>
      <c r="RC33" s="40">
        <f>IF(SUM(QZ33,RA33)&gt;0,SUM(QZ33,RA33),"")</f>
        <v>19.449999999999996</v>
      </c>
      <c r="RD33" s="40" t="str">
        <f>IF(SUM(QQ33,QU33)&gt;0,SUM(QQ33,QU33),"")</f>
        <v/>
      </c>
      <c r="RE33" s="40" t="str">
        <f>IF(SUM(QP33:QQ33,QS33:QU33,QW33)-SUM(QR33,QV33)&gt;0,SUM(QP33:QQ33,QS33:QU33,QW33)-SUM(QR33,QV33),"")</f>
        <v/>
      </c>
      <c r="RF33" s="40">
        <f>IF(SUM(QZ33,RA33,RE33)&gt;0,SUM(QZ33,RA33,RE33),"")</f>
        <v>19.449999999999996</v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188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P34&gt;=AW$38,AQ34&gt;=AW$42,AP34&lt;&gt;"",AO34=""),AND(AU34&gt;=AW$38,AV34&gt;=AW$42,AU34&lt;&gt;"",AO34=""),AND(BS34&gt;=BZ$38,BT34&gt;=BZ$42,BS34&lt;&gt;"",BR34=""),AND(BX34&gt;=BZ$38,BY34&gt;=BZ$42,BX34&lt;&gt;"",BR34=""),AND(CV34&gt;=DC$38,CW34&gt;=DC$42,CV34&lt;&gt;"",CU34=""),AND(DA34&gt;=DC$38,DB34&gt;=DC$42,DA34&lt;&gt;""),AND(DZ34&gt;=EG$38,EA34&gt;=EG$42,DZ34&lt;&gt;""),AND(EE34&gt;=EG$38,EF34&gt;=EG$42,EE34&lt;&gt;""),AND(FB34&gt;=FI$38,FC34&gt;=FI$42,FB34&lt;&gt;""),AND(FG34&gt;=FI$38,FH34&gt;=FI$42,FG34&lt;&gt;""),AND(GD34&gt;=GK$38,GE34&gt;=GK$42,GD34&lt;&gt;""),AND(GI34&gt;=GK$38,GJ34&gt;=GK$42,GI34&lt;&gt;""),AND(HF34&gt;=HM$38,HG34&gt;=HM$42,HF34&lt;&gt;""),AND(HK34&gt;=HM$38,HL34&gt;=HM$42,HK34&lt;&gt;""),AND(IH34&gt;=IO$38,II34&gt;=IO$42,IH34&lt;&gt;""),AND(IM34&gt;=IO$38,IN34&gt;=IO$42,IM34&lt;&gt;""),AND(JJ34&gt;=JQ$38,JK34&gt;=JQ$42,JJ34&lt;&gt;""),AND(JO34&gt;=JQ$38,JP34&gt;=JQ$42,JO34&lt;&gt;""),AND(KL34&gt;=KS$38,KM34&gt;=KS$42,KL34&lt;&gt;""),AND(KQ34&gt;=KS$38,KR34&gt;=KS$42,KQ34&lt;&gt;""),AND(LN34&gt;=LU$38,LO34&gt;=LU$42,LN34&lt;&gt;""),AND(LS34&gt;=LU$38,LT34&gt;=LU$42,LS34&lt;&gt;""),AND(MP34&gt;=MW$38,MQ34&gt;=MW$42,MP34&lt;&gt;""),AND(MU34&gt;=MW$38,MV34&gt;=MW$42,MU34&lt;&gt;""),AND(NR34&gt;=NY$38,NS34&gt;=NY$42,NR34&lt;&gt;""),AND(NW34&gt;=NY$38,NX34&gt;=NY$42,NW34&lt;&gt;""),AND(OT34&gt;=PA$38,OU34&gt;=PA$42,OT34&lt;&gt;""),AND(OY34&gt;=PA$38,OZ34&gt;=PA$42,OY34&lt;&gt;""),AND(PV34&gt;=QC$38,PW34&gt;=QC$42,PV34&lt;&gt;""),AND(QA34&gt;=QC$38,QB34&gt;=QC$42,QA34&lt;&gt;"")),"P","")</f>
        <v/>
      </c>
      <c r="I34" s="3" t="str">
        <f>IF(OR(AND(AQ34&gt;=AW$42,AQ34&lt;&gt;"",AO34=""),AND(AV34&gt;=AW$42,AV34&lt;&gt;"",AO34=""),AND(BT34&gt;=BZ$42,BT34&lt;&gt;"",BR34=""),AND(BY34&gt;=BZ$42,BY34&lt;&gt;"",BR34=""),AND(CW34&gt;=DC$42,CW34&lt;&gt;"",CU34=""),AND(DB34&gt;=DC$42,DB34&lt;&gt;"",CU34=""),AND(EA34&gt;=EG$42,EA34&lt;&gt;""),AND(EF34&gt;=EG$42,EF34&lt;&gt;""),AND(FC34&gt;=FI$42,FC34&lt;&gt;""),AND(FH34&gt;=FI$42,FH34&lt;&gt;""),AND(GE34&gt;=GK$42,GE34&lt;&gt;""),AND(GJ34&gt;=GK$42,GJ34&lt;&gt;""),AND(HG34&gt;=HM$42,HG34&lt;&gt;""),AND(HL34&gt;=HM$42,HL34&lt;&gt;""),AND(II34&gt;=IO$42,II34&lt;&gt;""),AND(IN34&gt;=IO$42,IN34&lt;&gt;""),AND(JK34&gt;=JQ$42,JK34&lt;&gt;""),AND(JP34&gt;=JQ$42,JP34&lt;&gt;""),AND(KM34&gt;=KS$42,KM34&lt;&gt;""),AND(KR34&gt;=KS$42,KR34&lt;&gt;""),AND(LO34&gt;=LU$42,LO34&lt;&gt;""),AND(LT34&gt;=LU$42,LT34&lt;&gt;""),AND(MQ34&gt;=MW$42,MQ34&lt;&gt;""),AND(MV34&gt;=MW$42,MV34&lt;&gt;""),AND(NS34&gt;=NY$42,NS34&lt;&gt;""),AND(NX34&gt;=NY$42,NX34&lt;&gt;""),AND(OU34&gt;=PA$42,OU34&lt;&gt;""),AND(OZ34&gt;=PA$42,OZ34&lt;&gt;""),AND(PW34&gt;=QC$42,PW34&lt;&gt;""),AND(QB34&gt;=QC$42,QB34&lt;&gt;"")),"P","")</f>
        <v/>
      </c>
      <c r="J34" s="36" t="str">
        <f>IF(AND(I34="P",H34=""),"No DD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Merit",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Excellence",IF(K34="P","Worlds Team",IF(H34="P","National Team","")))))</f>
        <v/>
      </c>
      <c r="K34" s="3" t="str">
        <f>IF(OR(AND(AS34&gt;=AW$39,AT34&gt;=AW$43,AS34&lt;&gt;"",AO34=""),AND(BV34&gt;=BZ$39,BW34&gt;=BZ$43,BV34&lt;&gt;"",BR34=""),AND(CY34&gt;=DC$39,CZ34&gt;=DC$43,CY34&lt;&gt;"",CU34=""),AND(EC34&gt;=EG$39,ED34&gt;=EG$43,EC34&lt;&gt;""),AND(FE34&gt;=FI$39,FF34&gt;=FI$43,FE34&lt;&gt;""),AND(GG34&gt;=GK$39,GH34&gt;=GK$43,GG34&lt;&gt;""),AND(HI34&gt;=HM$39,HJ34&gt;=HM$43,HI34&lt;&gt;""),AND(IK34&gt;=IO$39,IL34&gt;=IO$43,IK34&lt;&gt;""),AND(JM34&gt;=JQ$39,JN34&gt;=JQ$43,JM34&lt;&gt;""),AND(KO34&gt;=KS$39,KP34&gt;=KS$43,KO34&lt;&gt;""),AND(LQ34&gt;=LU$39,LR34&gt;=LU$43,LQ34&lt;&gt;""),AND(MS34&gt;=MW$39,MT34&gt;=MW$43,MS34&lt;&gt;""),AND(NU34&gt;=NY$39,NV34&gt;=NY$43,NU34&lt;&gt;""),AND(OW34&gt;=PA$39,OX34&gt;=PA$43,OW34&lt;&gt;""),AND(PY34&gt;=QC$39,PZ34&gt;=QC$43,PY34&lt;&gt;"")),"P","")</f>
        <v/>
      </c>
      <c r="L34" s="8">
        <f>IF(COUNT(AQ34,BT34,CW34)&gt;0,LARGE((AQ34,BT34,CW34),1),0)</f>
        <v>35.399999999999991</v>
      </c>
      <c r="M34" s="8" t="str">
        <f>IF(L34=0,"",IF(L34=CW34,$CA$1,IF(L34=BT34,$AX$1,IF(L34=AQ34,$U$1,""))))</f>
        <v>2025 Nationals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44.8</v>
      </c>
      <c r="Q34" s="8" t="str">
        <f>IF(P34=0,"",IF(P34=DB34,$CA$1,IF(P34=BY34,$AX$1,IF(P34=AV34,$U$1,""))))</f>
        <v>2025 Nationals</v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15</v>
      </c>
      <c r="AY34" s="18">
        <v>2.4</v>
      </c>
      <c r="AZ34" s="18">
        <v>0</v>
      </c>
      <c r="BA34" s="18">
        <v>0</v>
      </c>
      <c r="BB34" s="18">
        <v>15.2</v>
      </c>
      <c r="BC34" s="18">
        <v>2.8</v>
      </c>
      <c r="BD34" s="18">
        <v>0</v>
      </c>
      <c r="BE34" s="18">
        <v>0</v>
      </c>
      <c r="BF34" s="18"/>
      <c r="BG34" s="18"/>
      <c r="BH34" s="18"/>
      <c r="BI34" s="18"/>
      <c r="BJ34" s="18">
        <v>18.100000000000001</v>
      </c>
      <c r="BK34" s="18">
        <v>4.4000000000000004</v>
      </c>
      <c r="BL34" s="18">
        <v>0.8</v>
      </c>
      <c r="BM34" s="18">
        <v>0</v>
      </c>
      <c r="BN34" s="18">
        <v>18.3</v>
      </c>
      <c r="BO34" s="18">
        <v>5.6</v>
      </c>
      <c r="BP34" s="18">
        <v>0.8</v>
      </c>
      <c r="BQ34" s="18">
        <v>0</v>
      </c>
      <c r="BR34" s="28"/>
      <c r="BS34" s="11">
        <f>IF(SUM(AY34,BC34)&gt;0,SUM(AY34,BC34),"")</f>
        <v>5.1999999999999993</v>
      </c>
      <c r="BT34" s="11">
        <f>IF(SUM(AX34:AY34,BA34:BC34,BE34)-AZ34-BD34&gt;0,SUM(AX34:AY34,BA34:BC34,BE34)-AZ34-BD34,"")</f>
        <v>35.399999999999991</v>
      </c>
      <c r="BU34" s="11" t="str">
        <f>IF(SUM(BF34:BG34,BI34)-BH34&gt;0,SUM(BF34:BG34,BI34)-BH34,"")</f>
        <v/>
      </c>
      <c r="BV34" s="11">
        <f>IF(SUM(AY34,BC34,BG34)&gt;0,SUM(AY34,BC34,BG34),"")</f>
        <v>5.1999999999999993</v>
      </c>
      <c r="BW34" s="11">
        <f>IF(SUM(BT34,BU34)&gt;0,SUM(BT34,BU34),"")</f>
        <v>35.399999999999991</v>
      </c>
      <c r="BX34" s="11">
        <f>IF(SUM(BK34,BO34)&gt;0,SUM(BK34,BO34),"")</f>
        <v>10</v>
      </c>
      <c r="BY34" s="11">
        <f>IF(SUM(BJ34:BK34,BM34:BO34,BQ34)-SUM(BL34,BP34)&gt;0,SUM(BJ34:BK34,BM34:BO34,BQ34)-SUM(BL34,BP34),"")</f>
        <v>44.8</v>
      </c>
      <c r="BZ34" s="11">
        <f>IF(SUM(BT34,BU34,BY34)&gt;0,SUM(BT34,BU34,BY34),"")</f>
        <v>80.199999999999989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7.5</v>
      </c>
      <c r="QE34" s="22">
        <f>IF($CU34="P",CB34,(CB34+AY34)/2)</f>
        <v>1.2</v>
      </c>
      <c r="QF34" s="22">
        <f>IF($CU34="P",CC34,(CC34+AZ34)/2)</f>
        <v>0</v>
      </c>
      <c r="QG34" s="22">
        <f>IF($CU34="P",CD34,(CD34+BA34)/2)</f>
        <v>0</v>
      </c>
      <c r="QH34" s="22">
        <f>IF($CU34="P",CE34,(CE34+BB34)/2)</f>
        <v>7.6</v>
      </c>
      <c r="QI34" s="22">
        <f>IF($CU34="P",CF34,(CF34+BC34)/2)</f>
        <v>1.4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9.0500000000000007</v>
      </c>
      <c r="QQ34" s="22">
        <f>IF($CU34="P",CN34,(CN34+BK34)/2)</f>
        <v>2.2000000000000002</v>
      </c>
      <c r="QR34" s="22">
        <f>IF($CU34="P",CO34,(CO34+BL34)/2)</f>
        <v>0.4</v>
      </c>
      <c r="QS34" s="22">
        <f>IF($CU34="P",CP34,(CP34+BM34)/2)</f>
        <v>0</v>
      </c>
      <c r="QT34" s="22">
        <f>IF($CU34="P",CQ34,(CQ34+BN34)/2)</f>
        <v>9.15</v>
      </c>
      <c r="QU34" s="22">
        <f>IF($CU34="P",CR34,(CR34+BO34)/2)</f>
        <v>2.8</v>
      </c>
      <c r="QV34" s="22">
        <f>IF($CU34="P",CS34,(CS34+BP34)/2)</f>
        <v>0.4</v>
      </c>
      <c r="QW34" s="22">
        <f>IF($CU34="P",CT34,(CT34+BQ34)/2)</f>
        <v>0</v>
      </c>
      <c r="QX34" s="27" t="s">
        <v>46</v>
      </c>
      <c r="QY34" s="40">
        <f>IF(SUM(QE34,QI34)&gt;0,SUM(QE34,QI34),"")</f>
        <v>2.5999999999999996</v>
      </c>
      <c r="QZ34" s="40">
        <f>IF(SUM(QD34:QE34,QG34:QI34,QK34)-QF34-QJ34&gt;0,SUM(QD34:QE34,QG34:QI34,QK34)-QF34-QJ34,"")</f>
        <v>17.699999999999996</v>
      </c>
      <c r="RA34" s="40" t="str">
        <f>IF(SUM(QL34:QM34,QO34)-QN34&gt;0,SUM(QL34:QM34,QO34)-QN34,"")</f>
        <v/>
      </c>
      <c r="RB34" s="40">
        <f>IF(SUM(QE34,QI34,QM34)&gt;0,SUM(QE34,QI34,QM34),"")</f>
        <v>2.5999999999999996</v>
      </c>
      <c r="RC34" s="40">
        <f>IF(SUM(QZ34,RA34)&gt;0,SUM(QZ34,RA34),"")</f>
        <v>17.699999999999996</v>
      </c>
      <c r="RD34" s="40">
        <f>IF(SUM(QQ34,QU34)&gt;0,SUM(QQ34,QU34),"")</f>
        <v>5</v>
      </c>
      <c r="RE34" s="40">
        <f>IF(SUM(QP34:QQ34,QS34:QU34,QW34)-SUM(QR34,QV34)&gt;0,SUM(QP34:QQ34,QS34:QU34,QW34)-SUM(QR34,QV34),"")</f>
        <v>22.4</v>
      </c>
      <c r="RF34" s="40">
        <f>IF(SUM(QZ34,RA34,RE34)&gt;0,SUM(QZ34,RA34,RE34),"")</f>
        <v>40.099999999999994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125</v>
      </c>
      <c r="D35" s="4" t="s">
        <v>4</v>
      </c>
      <c r="E35" s="4">
        <v>2007</v>
      </c>
      <c r="F35" s="9">
        <f>SUM(L35:R35)+SUM(L35:O35)*0.0000001+SUM(L35)*0.0000000000001</f>
        <v>46.500004650004648</v>
      </c>
      <c r="G35" s="64"/>
      <c r="H35" s="3" t="str">
        <f>IF(OR(AND(AP35&gt;=AW$38,AQ35&gt;=AW$42,AP35&lt;&gt;"",AO35=""),AND(AU35&gt;=AW$38,AV35&gt;=AW$42,AU35&lt;&gt;"",AO35=""),AND(BS35&gt;=BZ$38,BT35&gt;=BZ$42,BS35&lt;&gt;"",BR35=""),AND(BX35&gt;=BZ$38,BY35&gt;=BZ$42,BX35&lt;&gt;"",BR35=""),AND(CV35&gt;=DC$38,CW35&gt;=DC$42,CV35&lt;&gt;"",CU35=""),AND(DA35&gt;=DC$38,DB35&gt;=DC$42,DA35&lt;&gt;""),AND(DZ35&gt;=EG$38,EA35&gt;=EG$42,DZ35&lt;&gt;""),AND(EE35&gt;=EG$38,EF35&gt;=EG$42,EE35&lt;&gt;""),AND(FB35&gt;=FI$38,FC35&gt;=FI$42,FB35&lt;&gt;""),AND(FG35&gt;=FI$38,FH35&gt;=FI$42,FG35&lt;&gt;""),AND(GD35&gt;=GK$38,GE35&gt;=GK$42,GD35&lt;&gt;""),AND(GI35&gt;=GK$38,GJ35&gt;=GK$42,GI35&lt;&gt;""),AND(HF35&gt;=HM$38,HG35&gt;=HM$42,HF35&lt;&gt;""),AND(HK35&gt;=HM$38,HL35&gt;=HM$42,HK35&lt;&gt;""),AND(IH35&gt;=IO$38,II35&gt;=IO$42,IH35&lt;&gt;""),AND(IM35&gt;=IO$38,IN35&gt;=IO$42,IM35&lt;&gt;""),AND(JJ35&gt;=JQ$38,JK35&gt;=JQ$42,JJ35&lt;&gt;""),AND(JO35&gt;=JQ$38,JP35&gt;=JQ$42,JO35&lt;&gt;""),AND(KL35&gt;=KS$38,KM35&gt;=KS$42,KL35&lt;&gt;""),AND(KQ35&gt;=KS$38,KR35&gt;=KS$42,KQ35&lt;&gt;""),AND(LN35&gt;=LU$38,LO35&gt;=LU$42,LN35&lt;&gt;""),AND(LS35&gt;=LU$38,LT35&gt;=LU$42,LS35&lt;&gt;""),AND(MP35&gt;=MW$38,MQ35&gt;=MW$42,MP35&lt;&gt;""),AND(MU35&gt;=MW$38,MV35&gt;=MW$42,MU35&lt;&gt;""),AND(NR35&gt;=NY$38,NS35&gt;=NY$42,NR35&lt;&gt;""),AND(NW35&gt;=NY$38,NX35&gt;=NY$42,NW35&lt;&gt;""),AND(OT35&gt;=PA$38,OU35&gt;=PA$42,OT35&lt;&gt;""),AND(OY35&gt;=PA$38,OZ35&gt;=PA$42,OY35&lt;&gt;""),AND(PV35&gt;=QC$38,PW35&gt;=QC$42,PV35&lt;&gt;""),AND(QA35&gt;=QC$38,QB35&gt;=QC$42,QA35&lt;&gt;"")),"P","")</f>
        <v/>
      </c>
      <c r="I35" s="3" t="str">
        <f>IF(OR(AND(AQ35&gt;=AW$42,AQ35&lt;&gt;"",AO35=""),AND(AV35&gt;=AW$42,AV35&lt;&gt;"",AO35=""),AND(BT35&gt;=BZ$42,BT35&lt;&gt;"",BR35=""),AND(BY35&gt;=BZ$42,BY35&lt;&gt;"",BR35=""),AND(CW35&gt;=DC$42,CW35&lt;&gt;"",CU35=""),AND(DB35&gt;=DC$42,DB35&lt;&gt;"",CU35=""),AND(EA35&gt;=EG$42,EA35&lt;&gt;""),AND(EF35&gt;=EG$42,EF35&lt;&gt;""),AND(FC35&gt;=FI$42,FC35&lt;&gt;""),AND(FH35&gt;=FI$42,FH35&lt;&gt;""),AND(GE35&gt;=GK$42,GE35&lt;&gt;""),AND(GJ35&gt;=GK$42,GJ35&lt;&gt;""),AND(HG35&gt;=HM$42,HG35&lt;&gt;""),AND(HL35&gt;=HM$42,HL35&lt;&gt;""),AND(II35&gt;=IO$42,II35&lt;&gt;""),AND(IN35&gt;=IO$42,IN35&lt;&gt;""),AND(JK35&gt;=JQ$42,JK35&lt;&gt;""),AND(JP35&gt;=JQ$42,JP35&lt;&gt;""),AND(KM35&gt;=KS$42,KM35&lt;&gt;""),AND(KR35&gt;=KS$42,KR35&lt;&gt;""),AND(LO35&gt;=LU$42,LO35&lt;&gt;""),AND(LT35&gt;=LU$42,LT35&lt;&gt;""),AND(MQ35&gt;=MW$42,MQ35&lt;&gt;""),AND(MV35&gt;=MW$42,MV35&lt;&gt;""),AND(NS35&gt;=NY$42,NS35&lt;&gt;""),AND(NX35&gt;=NY$42,NX35&lt;&gt;""),AND(OU35&gt;=PA$42,OU35&lt;&gt;""),AND(OZ35&gt;=PA$42,OZ35&lt;&gt;""),AND(PW35&gt;=QC$42,PW35&lt;&gt;""),AND(QB35&gt;=QC$42,QB35&lt;&gt;"")),"P","")</f>
        <v/>
      </c>
      <c r="J35" s="36" t="str">
        <f>IF(AND(I35="P",H35=""),"No DD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Merit",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Excellence",IF(K35="P","Worlds Team",IF(H35="P","National Team","")))))</f>
        <v/>
      </c>
      <c r="K35" s="3" t="str">
        <f>IF(OR(AND(AS35&gt;=AW$39,AT35&gt;=AW$43,AS35&lt;&gt;"",AO35=""),AND(BV35&gt;=BZ$39,BW35&gt;=BZ$43,BV35&lt;&gt;"",BR35=""),AND(CY35&gt;=DC$39,CZ35&gt;=DC$43,CY35&lt;&gt;"",CU35=""),AND(EC35&gt;=EG$39,ED35&gt;=EG$43,EC35&lt;&gt;""),AND(FE35&gt;=FI$39,FF35&gt;=FI$43,FE35&lt;&gt;""),AND(GG35&gt;=GK$39,GH35&gt;=GK$43,GG35&lt;&gt;""),AND(HI35&gt;=HM$39,HJ35&gt;=HM$43,HI35&lt;&gt;""),AND(IK35&gt;=IO$39,IL35&gt;=IO$43,IK35&lt;&gt;""),AND(JM35&gt;=JQ$39,JN35&gt;=JQ$43,JM35&lt;&gt;""),AND(KO35&gt;=KS$39,KP35&gt;=KS$43,KO35&lt;&gt;""),AND(LQ35&gt;=LU$39,LR35&gt;=LU$43,LQ35&lt;&gt;""),AND(MS35&gt;=MW$39,MT35&gt;=MW$43,MS35&lt;&gt;""),AND(NU35&gt;=NY$39,NV35&gt;=NY$43,NU35&lt;&gt;""),AND(OW35&gt;=PA$39,OX35&gt;=PA$43,OW35&lt;&gt;""),AND(PY35&gt;=QC$39,PZ35&gt;=QC$43,PY35&lt;&gt;"")),"P","")</f>
        <v/>
      </c>
      <c r="L35" s="8">
        <f>IF(COUNT(AQ35,BT35,CW35)&gt;0,LARGE((AQ35,BT35,CW35),1),0)</f>
        <v>46.5</v>
      </c>
      <c r="M35" s="8" t="str">
        <f>IF(L35=0,"",IF(L35=CW35,$CA$1,IF(L35=BT35,$AX$1,IF(L35=AQ35,$U$1,""))))</f>
        <v>2025 Elite Canada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>
        <v>18.899999999999999</v>
      </c>
      <c r="V35" s="19">
        <v>5.6</v>
      </c>
      <c r="W35" s="19">
        <v>1.6</v>
      </c>
      <c r="X35" s="19">
        <v>0</v>
      </c>
      <c r="Y35" s="19">
        <v>19</v>
      </c>
      <c r="Z35" s="19">
        <v>5.6</v>
      </c>
      <c r="AA35" s="19">
        <v>1</v>
      </c>
      <c r="AB35" s="19">
        <v>0</v>
      </c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11.2</v>
      </c>
      <c r="AQ35" s="40">
        <f>IF(SUM(U35:V35,X35:Z35,AB35)-W35-AA35&gt;0,SUM(U35:V35,X35:Z35,AB35)-W35-AA35,"")</f>
        <v>46.5</v>
      </c>
      <c r="AR35" s="40" t="str">
        <f>IF(SUM(AC35:AD35,AF35)-AE35&gt;0,SUM(AC35:AD35,AF35)-AE35,"")</f>
        <v/>
      </c>
      <c r="AS35" s="40">
        <f>IF(SUM(V35,Z35,AD35)&gt;0,SUM(V35,Z35,AD35),"")</f>
        <v>11.2</v>
      </c>
      <c r="AT35" s="40">
        <f>IF(SUM(AQ35,AR35)&gt;0,SUM(AQ35,AR35),"")</f>
        <v>46.5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IF(SUM(AQ35,AR35,AV35)&gt;0,SUM(AQ35,AR35,AV35),"")</f>
        <v>46.5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0</v>
      </c>
      <c r="QE35" s="22">
        <f>IF($CU35="P",CB35,(CB35+AY35)/2)</f>
        <v>0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 t="str">
        <f>IF(SUM(QE35,QI35)&gt;0,SUM(QE35,QI35),"")</f>
        <v/>
      </c>
      <c r="QZ35" s="40" t="str">
        <f>IF(SUM(QD35:QE35,QG35:QI35,QK35)-QF35-QJ35&gt;0,SUM(QD35:QE35,QG35:QI35,QK35)-QF35-QJ35,"")</f>
        <v/>
      </c>
      <c r="RA35" s="40" t="str">
        <f>IF(SUM(QL35:QM35,QO35)-QN35&gt;0,SUM(QL35:QM35,QO35)-QN35,"")</f>
        <v/>
      </c>
      <c r="RB35" s="40" t="str">
        <f>IF(SUM(QE35,QI35,QM35)&gt;0,SUM(QE35,QI35,QM35),"")</f>
        <v/>
      </c>
      <c r="RC35" s="40" t="str">
        <f>IF(SUM(QZ35,RA35)&gt;0,SUM(QZ35,RA35),"")</f>
        <v/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 t="str">
        <f>IF(SUM(QZ35,RA35,RE35)&gt;0,SUM(QZ35,RA35,RE35),"")</f>
        <v/>
      </c>
    </row>
    <row r="36" spans="1:474" ht="17" x14ac:dyDescent="0.2">
      <c r="R36" s="10"/>
      <c r="S36" s="10"/>
      <c r="T36" s="10"/>
    </row>
    <row r="37" spans="1:474" ht="17" x14ac:dyDescent="0.2">
      <c r="R37" s="10"/>
      <c r="S37" s="10"/>
      <c r="T37" s="10"/>
    </row>
    <row r="38" spans="1:474" ht="17" x14ac:dyDescent="0.2">
      <c r="C38" s="23" t="s">
        <v>44</v>
      </c>
      <c r="R38" s="10"/>
      <c r="S38" s="10"/>
      <c r="T38" s="10"/>
      <c r="AP38" s="4"/>
      <c r="AW38" s="42">
        <v>14.8</v>
      </c>
      <c r="BS38" s="4"/>
      <c r="BZ38" s="42">
        <v>14.8</v>
      </c>
      <c r="CV38" s="4"/>
      <c r="DC38" s="42">
        <v>14.8</v>
      </c>
      <c r="DZ38" s="4"/>
      <c r="EG38" s="42">
        <v>14.8</v>
      </c>
      <c r="FB38" s="4"/>
      <c r="FI38" s="42">
        <v>14.8</v>
      </c>
      <c r="GD38" s="4"/>
      <c r="GK38" s="42">
        <v>14.8</v>
      </c>
      <c r="HF38" s="4"/>
      <c r="HM38" s="42">
        <v>14.8</v>
      </c>
      <c r="IH38" s="4"/>
      <c r="IO38" s="42">
        <v>14.8</v>
      </c>
      <c r="JJ38" s="4"/>
      <c r="JQ38" s="42">
        <v>14.8</v>
      </c>
      <c r="KL38" s="4"/>
      <c r="KS38" s="42">
        <v>14.8</v>
      </c>
      <c r="LN38" s="4"/>
      <c r="LU38" s="42">
        <v>14.8</v>
      </c>
      <c r="MP38" s="4"/>
      <c r="MW38" s="42">
        <v>14.8</v>
      </c>
      <c r="NR38" s="4"/>
      <c r="NY38" s="42">
        <v>14.8</v>
      </c>
      <c r="OT38" s="4"/>
      <c r="PA38" s="42">
        <v>14.8</v>
      </c>
      <c r="PV38" s="4"/>
      <c r="QC38" s="42">
        <v>14.8</v>
      </c>
    </row>
    <row r="39" spans="1:474" ht="17" hidden="1" x14ac:dyDescent="0.2">
      <c r="C39" s="30" t="s">
        <v>43</v>
      </c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R42" s="10"/>
      <c r="S42" s="10"/>
      <c r="T42" s="10"/>
      <c r="AP42" s="4"/>
      <c r="AW42" s="63">
        <v>51.6</v>
      </c>
      <c r="BS42" s="4"/>
      <c r="BZ42" s="63">
        <v>51.6</v>
      </c>
      <c r="CV42" s="4"/>
      <c r="DC42" s="63">
        <v>51.6</v>
      </c>
      <c r="DZ42" s="4"/>
      <c r="EG42" s="63">
        <v>51.6</v>
      </c>
      <c r="FB42" s="4"/>
      <c r="FI42" s="63">
        <v>51.6</v>
      </c>
      <c r="GD42" s="4"/>
      <c r="GK42" s="63">
        <v>51.6</v>
      </c>
      <c r="HF42" s="4"/>
      <c r="HM42" s="63">
        <v>51.6</v>
      </c>
      <c r="IH42" s="4"/>
      <c r="IO42" s="63">
        <v>51.6</v>
      </c>
      <c r="JJ42" s="4"/>
      <c r="JQ42" s="63">
        <v>51.6</v>
      </c>
      <c r="KL42" s="4"/>
      <c r="KS42" s="63">
        <v>51.6</v>
      </c>
      <c r="LN42" s="4"/>
      <c r="LU42" s="63">
        <v>51.6</v>
      </c>
      <c r="MP42" s="4"/>
      <c r="MW42" s="63">
        <v>51.6</v>
      </c>
      <c r="NR42" s="4"/>
      <c r="NY42" s="63">
        <v>51.6</v>
      </c>
      <c r="OT42" s="4"/>
      <c r="PA42" s="63">
        <v>51.6</v>
      </c>
      <c r="PV42" s="4"/>
      <c r="QC42" s="63">
        <v>51.6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5">
      <sortCondition descending="1" ref="H1:H36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</mergeCells>
  <conditionalFormatting sqref="U4:AW35">
    <cfRule type="expression" dxfId="59" priority="7" stopIfTrue="1">
      <formula>IF($AO4&lt;&gt;"",1,0)</formula>
    </cfRule>
  </conditionalFormatting>
  <conditionalFormatting sqref="AX4:BZ35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5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6:AT1048576 BW46:BW1048576 ED46:ED1048576 FF46:FF1048576 BW1:BW44 CZ1:CZ1048576 ED1:ED44 FF1:FF44 GH1:GH1048576 HJ1:HJ1048576 IL1:IL1048576 JN1:JN1048576 KP1:KP1048576 LR1:LR1048576 MT1:MT1048576 NV1:NV1048576 OX1:OX1048576 PZ1:PZ1048576 AT1:AT44">
    <cfRule type="cellIs" dxfId="46" priority="59088" operator="between">
      <formula>AW$45</formula>
      <formula>1000</formula>
    </cfRule>
    <cfRule type="cellIs" dxfId="45" priority="59089" operator="between">
      <formula>AW$44</formula>
      <formula>AW$45</formula>
    </cfRule>
    <cfRule type="cellIs" dxfId="44" priority="59090" operator="between">
      <formula>AW$43</formula>
      <formula>AW$44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67274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67319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67364" operator="between">
      <formula>AW$38</formula>
      <formula>AW$39</formula>
    </cfRule>
    <cfRule type="cellIs" dxfId="39" priority="267365" operator="between">
      <formula>AW$39</formula>
      <formula>AW$40</formula>
    </cfRule>
    <cfRule type="cellIs" dxfId="38" priority="267366" operator="between">
      <formula>AW$40</formula>
      <formula>AW$41</formula>
    </cfRule>
    <cfRule type="cellIs" dxfId="37" priority="267367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67544" operator="between">
      <formula>AW$42</formula>
      <formula>AW$43</formula>
    </cfRule>
    <cfRule type="cellIs" dxfId="35" priority="267545" operator="between">
      <formula>AW$43</formula>
      <formula>AW$44</formula>
    </cfRule>
    <cfRule type="cellIs" dxfId="34" priority="267546" operator="between">
      <formula>AW$44</formula>
      <formula>AW$45</formula>
    </cfRule>
    <cfRule type="cellIs" dxfId="33" priority="267547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67724" operator="between">
      <formula>AW$41</formula>
      <formula>1000</formula>
    </cfRule>
    <cfRule type="cellIs" dxfId="31" priority="267725" operator="between">
      <formula>AW$40</formula>
      <formula>AW$41</formula>
    </cfRule>
    <cfRule type="cellIs" dxfId="30" priority="267726" operator="between">
      <formula>AW$39</formula>
      <formula>AW$40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184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182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128</v>
      </c>
      <c r="D4" s="4" t="s">
        <v>5</v>
      </c>
      <c r="E4" s="4">
        <v>2007</v>
      </c>
      <c r="F4" s="9">
        <f>SUM(L4:R4)+SUM(L4:O4)*0.0000001+SUM(L4)*0.0000000000001</f>
        <v>151.3000101200052</v>
      </c>
      <c r="G4" s="64" t="s">
        <v>46</v>
      </c>
      <c r="H4" s="3" t="str">
        <f>IF(OR(AND(AP4&gt;=AW$36,AQ4&gt;=AW$40,AP4&lt;&gt;"",AO4=""),AND(AU4&gt;=AW$36,AV4&gt;=AW$40,AU4&lt;&gt;"",AO4=""),AND(BS4&gt;=BZ$36,BT4&gt;=BZ$40,BS4&lt;&gt;"",BR4=""),AND(BX4&gt;=BZ$36,BY4&gt;=BZ$40,BX4&lt;&gt;"",BR4=""),AND(CV4&gt;=DC$36,CW4&gt;=DC$40,CV4&lt;&gt;"",CU4=""),AND(DA4&gt;=DC$36,DB4&gt;=DC$40,DA4&lt;&gt;""),AND(DZ4&gt;=EG$36,EA4&gt;=EG$40,DZ4&lt;&gt;""),AND(EE4&gt;=EG$36,EF4&gt;=EG$40,EE4&lt;&gt;""),AND(FB4&gt;=FI$36,FC4&gt;=FI$40,FB4&lt;&gt;""),AND(FG4&gt;=FI$36,FH4&gt;=FI$40,FG4&lt;&gt;""),AND(GD4&gt;=GK$36,GE4&gt;=GK$40,GD4&lt;&gt;""),AND(GI4&gt;=GK$36,GJ4&gt;=GK$40,GI4&lt;&gt;""),AND(HF4&gt;=HM$36,HG4&gt;=HM$40,HF4&lt;&gt;""),AND(HK4&gt;=HM$36,HL4&gt;=HM$40,HK4&lt;&gt;""),AND(IH4&gt;=IO$36,II4&gt;=IO$40,IH4&lt;&gt;""),AND(IM4&gt;=IO$36,IN4&gt;=IO$40,IM4&lt;&gt;""),AND(JJ4&gt;=JQ$36,JK4&gt;=JQ$40,JJ4&lt;&gt;""),AND(JO4&gt;=JQ$36,JP4&gt;=JQ$40,JO4&lt;&gt;""),AND(KL4&gt;=KS$36,KM4&gt;=KS$40,KL4&lt;&gt;""),AND(KQ4&gt;=KS$36,KR4&gt;=KS$40,KQ4&lt;&gt;""),AND(LN4&gt;=LU$36,LO4&gt;=LU$40,LN4&lt;&gt;""),AND(LS4&gt;=LU$36,LT4&gt;=LU$40,LS4&lt;&gt;""),AND(MP4&gt;=MW$36,MQ4&gt;=MW$40,MP4&lt;&gt;""),AND(MU4&gt;=MW$36,MV4&gt;=MW$40,MU4&lt;&gt;""),AND(NR4&gt;=NY$36,NS4&gt;=NY$40,NR4&lt;&gt;""),AND(NW4&gt;=NY$36,NX4&gt;=NY$40,NW4&lt;&gt;""),AND(OT4&gt;=PA$36,OU4&gt;=PA$40,OT4&lt;&gt;""),AND(OY4&gt;=PA$36,OZ4&gt;=PA$40,OY4&lt;&gt;""),AND(PV4&gt;=QC$36,PW4&gt;=QC$40,PV4&lt;&gt;""),AND(QA4&gt;=QC$36,QB4&gt;=QC$40,QA4&lt;&gt;"")),"P","")</f>
        <v>P</v>
      </c>
      <c r="I4" s="3" t="str">
        <f>IF(OR(AND(AQ4&gt;=AW$40,AQ4&lt;&gt;"",AO4=""),AND(AV4&gt;=AW$40,AV4&lt;&gt;"",AO4=""),AND(BT4&gt;=BZ$40,BT4&lt;&gt;"",BR4=""),AND(BY4&gt;=BZ$40,BY4&lt;&gt;"",BR4=""),AND(CW4&gt;=DC$40,CW4&lt;&gt;"",CU4=""),AND(DB4&gt;=DC$40,DB4&lt;&gt;"",CU4=""),AND(EA4&gt;=EG$40,EA4&lt;&gt;""),AND(EF4&gt;=EG$40,EF4&lt;&gt;""),AND(FC4&gt;=FI$40,FC4&lt;&gt;""),AND(FH4&gt;=FI$40,FH4&lt;&gt;""),AND(GE4&gt;=GK$40,GE4&lt;&gt;""),AND(GJ4&gt;=GK$40,GJ4&lt;&gt;""),AND(HG4&gt;=HM$40,HG4&lt;&gt;""),AND(HL4&gt;=HM$40,HL4&lt;&gt;""),AND(II4&gt;=IO$40,II4&lt;&gt;""),AND(IN4&gt;=IO$40,IN4&lt;&gt;""),AND(JK4&gt;=JQ$40,JK4&lt;&gt;""),AND(JP4&gt;=JQ$40,JP4&lt;&gt;""),AND(KM4&gt;=KS$40,KM4&lt;&gt;""),AND(KR4&gt;=KS$40,KR4&lt;&gt;""),AND(LO4&gt;=LU$40,LO4&lt;&gt;""),AND(LT4&gt;=LU$40,LT4&lt;&gt;""),AND(MQ4&gt;=MW$40,MQ4&lt;&gt;""),AND(MV4&gt;=MW$40,MV4&lt;&gt;""),AND(NS4&gt;=NY$40,NS4&lt;&gt;""),AND(NX4&gt;=NY$40,NX4&lt;&gt;""),AND(OU4&gt;=PA$40,OU4&lt;&gt;""),AND(OZ4&gt;=PA$40,OZ4&lt;&gt;""),AND(PW4&gt;=QC$40,PW4&lt;&gt;""),AND(QB4&gt;=QC$40,QB4&lt;&gt;"")),"P","")</f>
        <v>P</v>
      </c>
      <c r="J4" s="36" t="str">
        <f>IF(AND(I4="P",H4=""),"No DD",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Merit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Excellence",IF(K4="P","Worlds Team",IF(H4="P","National Team","")))))</f>
        <v>National Team</v>
      </c>
      <c r="K4" s="3" t="str">
        <f>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P","")</f>
        <v/>
      </c>
      <c r="L4" s="8">
        <f>IF(COUNT(AQ4,BT4,CW4)&gt;0,LARGE((AQ4,BT4,CW4),1),0)</f>
        <v>51.7</v>
      </c>
      <c r="M4" s="8" t="str">
        <f>IF(L4=0,"",IF(L4=CW4,$CA$1,IF(L4=BT4,$AX$1,IF(L4=AQ4,$U$1,""))))</f>
        <v>2025 Nationals</v>
      </c>
      <c r="N4" s="8">
        <f>IF(COUNT(AQ4,BT4,CW4)&gt;1,LARGE((AQ4,BT4,CW4),2),0)</f>
        <v>49.5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50.099999999999994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18.760000000000002</v>
      </c>
      <c r="V4" s="19">
        <v>6.8</v>
      </c>
      <c r="W4" s="19">
        <v>0.8</v>
      </c>
      <c r="X4" s="19">
        <v>0.3</v>
      </c>
      <c r="Y4" s="19">
        <v>18.399999999999999</v>
      </c>
      <c r="Z4" s="19">
        <v>4.8</v>
      </c>
      <c r="AA4" s="19">
        <v>0</v>
      </c>
      <c r="AB4" s="19">
        <v>0</v>
      </c>
      <c r="AC4" s="19"/>
      <c r="AD4" s="19"/>
      <c r="AE4" s="19"/>
      <c r="AF4" s="19"/>
      <c r="AG4" s="19">
        <v>18.2</v>
      </c>
      <c r="AH4" s="19">
        <v>7.2</v>
      </c>
      <c r="AI4" s="19">
        <v>0.2</v>
      </c>
      <c r="AJ4" s="19">
        <v>0.3</v>
      </c>
      <c r="AK4" s="19">
        <v>18.600000000000001</v>
      </c>
      <c r="AL4" s="19">
        <v>6</v>
      </c>
      <c r="AM4" s="19">
        <v>0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48.260000000000005</v>
      </c>
      <c r="AR4" s="40" t="str">
        <f>IF(SUM(AC4:AD4,AF4)-AE4&gt;0,SUM(AC4:AD4,AF4)-AE4,"")</f>
        <v/>
      </c>
      <c r="AS4" s="40">
        <f>IF(SUM(V4,Z4,AD4)&gt;0,SUM(V4,Z4,AD4),"")</f>
        <v>11.6</v>
      </c>
      <c r="AT4" s="40">
        <f>IF(SUM(AQ4,AR4)&gt;0,SUM(AQ4,AR4),"")</f>
        <v>48.260000000000005</v>
      </c>
      <c r="AU4" s="40">
        <f>IF(SUM(AH4,AL4)&gt;0,SUM(AH4,AL4),"")</f>
        <v>13.2</v>
      </c>
      <c r="AV4" s="40">
        <f>IF(SUM(AG4:AH4,AJ4:AL4,AN4)-SUM(AI4,AM4)&gt;0,SUM(AG4:AH4,AJ4:AL4,AN4)-SUM(AI4,AM4),"")</f>
        <v>50.099999999999994</v>
      </c>
      <c r="AW4" s="40">
        <f>IF(SUM(AQ4,AR4,AV4)&gt;0,SUM(AQ4,AR4,AV4),"")</f>
        <v>98.36</v>
      </c>
      <c r="AX4" s="18">
        <v>19.100000000000001</v>
      </c>
      <c r="AY4" s="18">
        <v>7.2</v>
      </c>
      <c r="AZ4" s="18">
        <v>0</v>
      </c>
      <c r="BA4" s="18">
        <v>0.3</v>
      </c>
      <c r="BB4" s="18">
        <v>19.100000000000001</v>
      </c>
      <c r="BC4" s="18">
        <v>6</v>
      </c>
      <c r="BD4" s="18">
        <v>0</v>
      </c>
      <c r="BE4" s="18">
        <v>0</v>
      </c>
      <c r="BF4" s="18"/>
      <c r="BG4" s="18"/>
      <c r="BH4" s="18"/>
      <c r="BI4" s="18"/>
      <c r="BJ4" s="18">
        <v>19.100000000000001</v>
      </c>
      <c r="BK4" s="18">
        <v>7.2</v>
      </c>
      <c r="BL4" s="18">
        <v>0.6</v>
      </c>
      <c r="BM4" s="18">
        <v>0.3</v>
      </c>
      <c r="BN4" s="18">
        <v>18.399999999999999</v>
      </c>
      <c r="BO4" s="18">
        <v>5.2</v>
      </c>
      <c r="BP4" s="18">
        <v>0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51.7</v>
      </c>
      <c r="BU4" s="11" t="str">
        <f>IF(SUM(BF4:BG4,BI4)-BH4&gt;0,SUM(BF4:BG4,BI4)-BH4,"")</f>
        <v/>
      </c>
      <c r="BV4" s="11">
        <f>IF(SUM(AY4,BC4,BG4)&gt;0,SUM(AY4,BC4,BG4),"")</f>
        <v>13.2</v>
      </c>
      <c r="BW4" s="11">
        <f>IF(SUM(BT4,BU4)&gt;0,SUM(BT4,BU4),"")</f>
        <v>51.7</v>
      </c>
      <c r="BX4" s="11">
        <f>IF(SUM(BK4,BO4)&gt;0,SUM(BK4,BO4),"")</f>
        <v>12.4</v>
      </c>
      <c r="BY4" s="11">
        <f>IF(SUM(BJ4:BK4,BM4:BO4,BQ4)-SUM(BL4,BP4)&gt;0,SUM(BJ4:BK4,BM4:BO4,BQ4)-SUM(BL4,BP4),"")</f>
        <v>49.9</v>
      </c>
      <c r="BZ4" s="11">
        <f>IF(SUM(BT4,BU4,BY4)&gt;0,SUM(BT4,BU4,BY4),"")</f>
        <v>101.6</v>
      </c>
      <c r="CA4" s="19">
        <v>19.2</v>
      </c>
      <c r="CB4" s="19">
        <v>5.2</v>
      </c>
      <c r="CC4" s="19">
        <v>0</v>
      </c>
      <c r="CD4" s="19">
        <v>0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16.899999999999999</v>
      </c>
      <c r="CN4" s="19">
        <v>6.4</v>
      </c>
      <c r="CO4" s="19">
        <v>1</v>
      </c>
      <c r="CP4" s="19">
        <v>0.3</v>
      </c>
      <c r="CQ4" s="19">
        <v>19.3</v>
      </c>
      <c r="CR4" s="19">
        <v>6.8</v>
      </c>
      <c r="CS4" s="19">
        <v>0</v>
      </c>
      <c r="CT4" s="19">
        <v>0.3</v>
      </c>
      <c r="CU4" s="27"/>
      <c r="CV4" s="40">
        <f>IF(SUM(CB4,CF4)&gt;0,SUM(CB4,CF4),"")</f>
        <v>11.2</v>
      </c>
      <c r="CW4" s="40">
        <f>IF(SUM(CA4:CB4,CD4:CF4,CH4)-CC4-CG4&gt;0,SUM(CA4:CB4,CD4:CF4,CH4)-CC4-CG4,"")</f>
        <v>49.5</v>
      </c>
      <c r="CX4" s="40" t="str">
        <f>IF(SUM(CI4:CJ4,CL4)-CK4&gt;0,SUM(CI4:CJ4,CL4)-CK4,"")</f>
        <v/>
      </c>
      <c r="CY4" s="40">
        <f>IF(SUM(CB4,CF4,CJ4)&gt;0,SUM(CB4,CF4,CJ4),"")</f>
        <v>11.2</v>
      </c>
      <c r="CZ4" s="40">
        <f>IF(SUM(CW4,CX4)&gt;0,SUM(CW4,CX4),"")</f>
        <v>49.5</v>
      </c>
      <c r="DA4" s="40">
        <f>IF(SUM(CN4,CR4)&gt;0,SUM(CN4,CR4),"")</f>
        <v>13.2</v>
      </c>
      <c r="DB4" s="40">
        <f>IF(SUM(CM4:CN4,CP4:CR4,CT4)-SUM(CO4,CS4)&gt;0,SUM(CM4:CN4,CP4:CR4,CT4)-SUM(CO4,CS4),"")</f>
        <v>48.999999999999993</v>
      </c>
      <c r="DC4" s="40">
        <f>IF(SUM(CW4,CX4,DB4)&gt;0,SUM(CW4,CX4,DB4),"")</f>
        <v>98.5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19.149999999999999</v>
      </c>
      <c r="QE4" s="22">
        <f>IF($CU4="P",CB4,(CB4+AY4)/2)</f>
        <v>6.2</v>
      </c>
      <c r="QF4" s="22">
        <f>IF($CU4="P",CC4,(CC4+AZ4)/2)</f>
        <v>0</v>
      </c>
      <c r="QG4" s="22">
        <f>IF($CU4="P",CD4,(CD4+BA4)/2)</f>
        <v>0.15</v>
      </c>
      <c r="QH4" s="22">
        <f>IF($CU4="P",CE4,(CE4+BB4)/2)</f>
        <v>19.100000000000001</v>
      </c>
      <c r="QI4" s="22">
        <f>IF($CU4="P",CF4,(CF4+BC4)/2)</f>
        <v>6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</v>
      </c>
      <c r="QQ4" s="22">
        <f>IF($CU4="P",CN4,(CN4+BK4)/2)</f>
        <v>6.8000000000000007</v>
      </c>
      <c r="QR4" s="22">
        <f>IF($CU4="P",CO4,(CO4+BL4)/2)</f>
        <v>0.8</v>
      </c>
      <c r="QS4" s="22">
        <f>IF($CU4="P",CP4,(CP4+BM4)/2)</f>
        <v>0.3</v>
      </c>
      <c r="QT4" s="22">
        <f>IF($CU4="P",CQ4,(CQ4+BN4)/2)</f>
        <v>18.850000000000001</v>
      </c>
      <c r="QU4" s="22">
        <f>IF($CU4="P",CR4,(CR4+BO4)/2)</f>
        <v>6</v>
      </c>
      <c r="QV4" s="22">
        <f>IF($CU4="P",CS4,(CS4+BP4)/2)</f>
        <v>0</v>
      </c>
      <c r="QW4" s="22">
        <f>IF($CU4="P",CT4,(CT4+BQ4)/2)</f>
        <v>0.3</v>
      </c>
      <c r="QX4" s="27" t="s">
        <v>46</v>
      </c>
      <c r="QY4" s="40">
        <f>IF(SUM(QE4,QI4)&gt;0,SUM(QE4,QI4),"")</f>
        <v>12.2</v>
      </c>
      <c r="QZ4" s="40">
        <f>IF(SUM(QD4:QE4,QG4:QI4,QK4)-QF4-QJ4&gt;0,SUM(QD4:QE4,QG4:QI4,QK4)-QF4-QJ4,"")</f>
        <v>50.599999999999994</v>
      </c>
      <c r="RA4" s="40" t="str">
        <f>IF(SUM(QL4:QM4,QO4)-QN4&gt;0,SUM(QL4:QM4,QO4)-QN4,"")</f>
        <v/>
      </c>
      <c r="RB4" s="40">
        <f>IF(SUM(QE4,QI4,QM4)&gt;0,SUM(QE4,QI4,QM4),"")</f>
        <v>12.2</v>
      </c>
      <c r="RC4" s="40">
        <f>IF(SUM(QZ4,RA4)&gt;0,SUM(QZ4,RA4),"")</f>
        <v>50.599999999999994</v>
      </c>
      <c r="RD4" s="40">
        <f>IF(SUM(QQ4,QU4)&gt;0,SUM(QQ4,QU4),"")</f>
        <v>12.8</v>
      </c>
      <c r="RE4" s="40">
        <f>IF(SUM(QP4:QQ4,QS4:QU4,QW4)-SUM(QR4,QV4)&gt;0,SUM(QP4:QQ4,QS4:QU4,QW4)-SUM(QR4,QV4),"")</f>
        <v>49.45</v>
      </c>
      <c r="RF4" s="40">
        <f>IF(SUM(QZ4,RA4,RE4)&gt;0,SUM(QZ4,RA4,RE4),"")</f>
        <v>100.05</v>
      </c>
    </row>
    <row r="5" spans="1:474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63</v>
      </c>
      <c r="D5" s="4" t="s">
        <v>5</v>
      </c>
      <c r="E5" s="4">
        <v>2004</v>
      </c>
      <c r="F5" s="9">
        <f>SUM(L5:R5)+SUM(L5:O5)*0.0000001+SUM(L5)*0.0000000000001</f>
        <v>150.20000991000509</v>
      </c>
      <c r="G5" s="64"/>
      <c r="H5" s="3" t="str">
        <f>IF(OR(AND(AP5&gt;=AW$36,AQ5&gt;=AW$40,AP5&lt;&gt;"",AO5=""),AND(AU5&gt;=AW$36,AV5&gt;=AW$40,AU5&lt;&gt;"",AO5=""),AND(BS5&gt;=BZ$36,BT5&gt;=BZ$40,BS5&lt;&gt;"",BR5=""),AND(BX5&gt;=BZ$36,BY5&gt;=BZ$40,BX5&lt;&gt;"",BR5=""),AND(CV5&gt;=DC$36,CW5&gt;=DC$40,CV5&lt;&gt;"",CU5=""),AND(DA5&gt;=DC$36,DB5&gt;=DC$40,DA5&lt;&gt;""),AND(DZ5&gt;=EG$36,EA5&gt;=EG$40,DZ5&lt;&gt;""),AND(EE5&gt;=EG$36,EF5&gt;=EG$40,EE5&lt;&gt;""),AND(FB5&gt;=FI$36,FC5&gt;=FI$40,FB5&lt;&gt;""),AND(FG5&gt;=FI$36,FH5&gt;=FI$40,FG5&lt;&gt;""),AND(GD5&gt;=GK$36,GE5&gt;=GK$40,GD5&lt;&gt;""),AND(GI5&gt;=GK$36,GJ5&gt;=GK$40,GI5&lt;&gt;""),AND(HF5&gt;=HM$36,HG5&gt;=HM$40,HF5&lt;&gt;""),AND(HK5&gt;=HM$36,HL5&gt;=HM$40,HK5&lt;&gt;""),AND(IH5&gt;=IO$36,II5&gt;=IO$40,IH5&lt;&gt;""),AND(IM5&gt;=IO$36,IN5&gt;=IO$40,IM5&lt;&gt;""),AND(JJ5&gt;=JQ$36,JK5&gt;=JQ$40,JJ5&lt;&gt;""),AND(JO5&gt;=JQ$36,JP5&gt;=JQ$40,JO5&lt;&gt;""),AND(KL5&gt;=KS$36,KM5&gt;=KS$40,KL5&lt;&gt;""),AND(KQ5&gt;=KS$36,KR5&gt;=KS$40,KQ5&lt;&gt;""),AND(LN5&gt;=LU$36,LO5&gt;=LU$40,LN5&lt;&gt;""),AND(LS5&gt;=LU$36,LT5&gt;=LU$40,LS5&lt;&gt;""),AND(MP5&gt;=MW$36,MQ5&gt;=MW$40,MP5&lt;&gt;""),AND(MU5&gt;=MW$36,MV5&gt;=MW$40,MU5&lt;&gt;""),AND(NR5&gt;=NY$36,NS5&gt;=NY$40,NR5&lt;&gt;""),AND(NW5&gt;=NY$36,NX5&gt;=NY$40,NW5&lt;&gt;""),AND(OT5&gt;=PA$36,OU5&gt;=PA$40,OT5&lt;&gt;""),AND(OY5&gt;=PA$36,OZ5&gt;=PA$40,OY5&lt;&gt;""),AND(PV5&gt;=QC$36,PW5&gt;=QC$40,PV5&lt;&gt;""),AND(QA5&gt;=QC$36,QB5&gt;=QC$40,QA5&lt;&gt;"")),"P","")</f>
        <v>P</v>
      </c>
      <c r="I5" s="3" t="str">
        <f>IF(OR(AND(AQ5&gt;=AW$40,AQ5&lt;&gt;"",AO5=""),AND(AV5&gt;=AW$40,AV5&lt;&gt;"",AO5=""),AND(BT5&gt;=BZ$40,BT5&lt;&gt;"",BR5=""),AND(BY5&gt;=BZ$40,BY5&lt;&gt;"",BR5=""),AND(CW5&gt;=DC$40,CW5&lt;&gt;"",CU5=""),AND(DB5&gt;=DC$40,DB5&lt;&gt;"",CU5=""),AND(EA5&gt;=EG$40,EA5&lt;&gt;""),AND(EF5&gt;=EG$40,EF5&lt;&gt;""),AND(FC5&gt;=FI$40,FC5&lt;&gt;""),AND(FH5&gt;=FI$40,FH5&lt;&gt;""),AND(GE5&gt;=GK$40,GE5&lt;&gt;""),AND(GJ5&gt;=GK$40,GJ5&lt;&gt;""),AND(HG5&gt;=HM$40,HG5&lt;&gt;""),AND(HL5&gt;=HM$40,HL5&lt;&gt;""),AND(II5&gt;=IO$40,II5&lt;&gt;""),AND(IN5&gt;=IO$40,IN5&lt;&gt;""),AND(JK5&gt;=JQ$40,JK5&lt;&gt;""),AND(JP5&gt;=JQ$40,JP5&lt;&gt;""),AND(KM5&gt;=KS$40,KM5&lt;&gt;""),AND(KR5&gt;=KS$40,KR5&lt;&gt;""),AND(LO5&gt;=LU$40,LO5&lt;&gt;""),AND(LT5&gt;=LU$40,LT5&lt;&gt;""),AND(MQ5&gt;=MW$40,MQ5&lt;&gt;""),AND(MV5&gt;=MW$40,MV5&lt;&gt;""),AND(NS5&gt;=NY$40,NS5&lt;&gt;""),AND(NX5&gt;=NY$40,NX5&lt;&gt;""),AND(OU5&gt;=PA$40,OU5&lt;&gt;""),AND(OZ5&gt;=PA$40,OZ5&lt;&gt;""),AND(PW5&gt;=QC$40,PW5&lt;&gt;""),AND(QB5&gt;=QC$40,QB5&lt;&gt;"")),"P","")</f>
        <v>P</v>
      </c>
      <c r="J5" s="36" t="str">
        <f>IF(AND(I5="P",H5=""),"No DD",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Merit",IF(OR(AND(AS5&gt;=AW$38,AT5&gt;=AW$42,AS5&lt;&gt;"",AO5=""),AND(BV5&gt;=BZ$38,BW5&gt;=BZ$42,BV5&lt;&gt;"",BR5=""),AND(CY5&gt;=DC$38,CZ5&gt;=DC$42,CY5&lt;&gt;"",CU5=""),AND(EC5&gt;=EG$38,ED5&gt;=EG$42,EC5&lt;&gt;""),AND(FE5&gt;=FI$38,FF5&gt;=FI$42,FE5&lt;&gt;""),AND(GG5&gt;=GK$38,GH5&gt;=GK$42,GG5&lt;&gt;""),AND(HI5&gt;=HM$38,HJ5&gt;=HM$42,HI5&lt;&gt;""),AND(IK5&gt;=IO$38,IL5&gt;=IO$42,IK5&lt;&gt;""),AND(JM5&gt;=JQ$38,JN5&gt;=JQ$42,JM5&lt;&gt;""),AND(KO5&gt;=KS$38,KP5&gt;=KS$42,KO5&lt;&gt;""),AND(LQ5&gt;=LU$38,LR5&gt;=LU$42,LQ5&lt;&gt;""),AND(MS5&gt;=MW$38,MT5&gt;=MW$42,MS5&lt;&gt;""),AND(NU5&gt;=NY$38,NV5&gt;=NY$42,NU5&lt;&gt;""),AND(OW5&gt;=PA$38,OX5&gt;=PA$42,OW5&lt;&gt;""),AND(PY5&gt;=QC$38,PZ5&gt;=QC$42,PY5&lt;&gt;"")),"Excellence",IF(K5="P","Worlds Team",IF(H5="P","National Team","")))))</f>
        <v>National Team</v>
      </c>
      <c r="K5" s="3" t="str">
        <f>IF(OR(AND(AS5&gt;=AW$37,AT5&gt;=AW$41,AS5&lt;&gt;"",AO5=""),AND(BV5&gt;=BZ$37,BW5&gt;=BZ$41,BV5&lt;&gt;"",BR5=""),AND(CY5&gt;=DC$37,CZ5&gt;=DC$41,CY5&lt;&gt;"",CU5=""),AND(EC5&gt;=EG$37,ED5&gt;=EG$41,EC5&lt;&gt;""),AND(FE5&gt;=FI$37,FF5&gt;=FI$41,FE5&lt;&gt;""),AND(GG5&gt;=GK$37,GH5&gt;=GK$41,GG5&lt;&gt;""),AND(HI5&gt;=HM$37,HJ5&gt;=HM$41,HI5&lt;&gt;""),AND(IK5&gt;=IO$37,IL5&gt;=IO$41,IK5&lt;&gt;""),AND(JM5&gt;=JQ$37,JN5&gt;=JQ$41,JM5&lt;&gt;""),AND(KO5&gt;=KS$37,KP5&gt;=KS$41,KO5&lt;&gt;""),AND(LQ5&gt;=LU$37,LR5&gt;=LU$41,LQ5&lt;&gt;""),AND(MS5&gt;=MW$37,MT5&gt;=MW$41,MS5&lt;&gt;""),AND(NU5&gt;=NY$37,NV5&gt;=NY$41,NU5&lt;&gt;""),AND(OW5&gt;=PA$37,OX5&gt;=PA$41,OW5&lt;&gt;""),AND(PY5&gt;=QC$37,PZ5&gt;=QC$41,PY5&lt;&gt;"")),"P","")</f>
        <v/>
      </c>
      <c r="L5" s="8">
        <f>IF(COUNT(AQ5,BT5,CW5)&gt;0,LARGE((AQ5,BT5,CW5),1),0)</f>
        <v>51.1</v>
      </c>
      <c r="M5" s="8" t="str">
        <f>IF(L5=0,"",IF(L5=CW5,$CA$1,IF(L5=BT5,$AX$1,IF(L5=AQ5,$U$1,""))))</f>
        <v>2025 Elite Canada</v>
      </c>
      <c r="N5" s="8">
        <f>IF(COUNT(AQ5,BT5,CW5)&gt;1,LARGE((AQ5,BT5,CW5),2),0)</f>
        <v>48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51.099999999999994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19</v>
      </c>
      <c r="V5" s="19">
        <v>6.8</v>
      </c>
      <c r="W5" s="19">
        <v>0.2</v>
      </c>
      <c r="X5" s="19">
        <v>0.3</v>
      </c>
      <c r="Y5" s="19">
        <v>18.8</v>
      </c>
      <c r="Z5" s="19">
        <v>6.4</v>
      </c>
      <c r="AA5" s="19">
        <v>0</v>
      </c>
      <c r="AB5" s="19">
        <v>0</v>
      </c>
      <c r="AC5" s="19"/>
      <c r="AD5" s="19"/>
      <c r="AE5" s="19"/>
      <c r="AF5" s="19"/>
      <c r="AG5" s="19">
        <v>18.8</v>
      </c>
      <c r="AH5" s="19">
        <v>6.8</v>
      </c>
      <c r="AI5" s="19">
        <v>0.2</v>
      </c>
      <c r="AJ5" s="19">
        <v>0.3</v>
      </c>
      <c r="AK5" s="19">
        <v>15.6</v>
      </c>
      <c r="AL5" s="19">
        <v>2.8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51.1</v>
      </c>
      <c r="AR5" s="40" t="str">
        <f>IF(SUM(AC5:AD5,AF5)-AE5&gt;0,SUM(AC5:AD5,AF5)-AE5,"")</f>
        <v/>
      </c>
      <c r="AS5" s="40">
        <f>IF(SUM(V5,Z5,AD5)&gt;0,SUM(V5,Z5,AD5),"")</f>
        <v>13.2</v>
      </c>
      <c r="AT5" s="40">
        <f>IF(SUM(AQ5,AR5)&gt;0,SUM(AQ5,AR5),"")</f>
        <v>51.1</v>
      </c>
      <c r="AU5" s="40">
        <f>IF(SUM(AH5,AL5)&gt;0,SUM(AH5,AL5),"")</f>
        <v>9.6</v>
      </c>
      <c r="AV5" s="40">
        <f>IF(SUM(AG5:AH5,AJ5:AL5,AN5)-SUM(AI5,AM5)&gt;0,SUM(AG5:AH5,AJ5:AL5,AN5)-SUM(AI5,AM5),"")</f>
        <v>44.099999999999994</v>
      </c>
      <c r="AW5" s="40">
        <f>IF(SUM(AQ5,AR5,AV5)&gt;0,SUM(AQ5,AR5,AV5),"")</f>
        <v>95.199999999999989</v>
      </c>
      <c r="AX5" s="18">
        <v>15.7</v>
      </c>
      <c r="AY5" s="18">
        <v>2.4</v>
      </c>
      <c r="AZ5" s="18">
        <v>0</v>
      </c>
      <c r="BA5" s="18">
        <v>0</v>
      </c>
      <c r="BB5" s="18">
        <v>18.3</v>
      </c>
      <c r="BC5" s="18">
        <v>7.2</v>
      </c>
      <c r="BD5" s="18">
        <v>0</v>
      </c>
      <c r="BE5" s="18">
        <v>0.3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9.6</v>
      </c>
      <c r="BT5" s="11">
        <f>IF(SUM(AX5:AY5,BA5:BC5,BE5)-AZ5-BD5&gt;0,SUM(AX5:AY5,BA5:BC5,BE5)-AZ5-BD5,"")</f>
        <v>43.9</v>
      </c>
      <c r="BU5" s="11" t="str">
        <f>IF(SUM(BF5:BG5,BI5)-BH5&gt;0,SUM(BF5:BG5,BI5)-BH5,"")</f>
        <v/>
      </c>
      <c r="BV5" s="11">
        <f>IF(SUM(AY5,BC5,BG5)&gt;0,SUM(AY5,BC5,BG5),"")</f>
        <v>9.6</v>
      </c>
      <c r="BW5" s="11">
        <f>IF(SUM(BT5,BU5)&gt;0,SUM(BT5,BU5),"")</f>
        <v>43.9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43.9</v>
      </c>
      <c r="CA5" s="19">
        <v>18.899999999999999</v>
      </c>
      <c r="CB5" s="19">
        <v>5.6</v>
      </c>
      <c r="CC5" s="19">
        <v>0.6</v>
      </c>
      <c r="CD5" s="19">
        <v>0</v>
      </c>
      <c r="CE5" s="19">
        <v>18.899999999999999</v>
      </c>
      <c r="CF5" s="19">
        <v>6</v>
      </c>
      <c r="CG5" s="19">
        <v>0.8</v>
      </c>
      <c r="CH5" s="19">
        <v>0</v>
      </c>
      <c r="CI5" s="19"/>
      <c r="CJ5" s="19"/>
      <c r="CK5" s="19"/>
      <c r="CL5" s="19"/>
      <c r="CM5" s="19">
        <v>19</v>
      </c>
      <c r="CN5" s="19">
        <v>6.4</v>
      </c>
      <c r="CO5" s="19">
        <v>0.2</v>
      </c>
      <c r="CP5" s="19">
        <v>0</v>
      </c>
      <c r="CQ5" s="19">
        <v>19</v>
      </c>
      <c r="CR5" s="19">
        <v>6.8</v>
      </c>
      <c r="CS5" s="19">
        <v>0.2</v>
      </c>
      <c r="CT5" s="19">
        <v>0.3</v>
      </c>
      <c r="CU5" s="27"/>
      <c r="CV5" s="40">
        <f>IF(SUM(CB5,CF5)&gt;0,SUM(CB5,CF5),"")</f>
        <v>11.6</v>
      </c>
      <c r="CW5" s="40">
        <f>IF(SUM(CA5:CB5,CD5:CF5,CH5)-CC5-CG5&gt;0,SUM(CA5:CB5,CD5:CF5,CH5)-CC5-CG5,"")</f>
        <v>48</v>
      </c>
      <c r="CX5" s="40" t="str">
        <f>IF(SUM(CI5:CJ5,CL5)-CK5&gt;0,SUM(CI5:CJ5,CL5)-CK5,"")</f>
        <v/>
      </c>
      <c r="CY5" s="40">
        <f>IF(SUM(CB5,CF5,CJ5)&gt;0,SUM(CB5,CF5,CJ5),"")</f>
        <v>11.6</v>
      </c>
      <c r="CZ5" s="40">
        <f>IF(SUM(CW5,CX5)&gt;0,SUM(CW5,CX5),"")</f>
        <v>48</v>
      </c>
      <c r="DA5" s="40">
        <f>IF(SUM(CN5,CR5)&gt;0,SUM(CN5,CR5),"")</f>
        <v>13.2</v>
      </c>
      <c r="DB5" s="40">
        <f>IF(SUM(CM5:CN5,CP5:CR5,CT5)-SUM(CO5,CS5)&gt;0,SUM(CM5:CN5,CP5:CR5,CT5)-SUM(CO5,CS5),"")</f>
        <v>51.099999999999994</v>
      </c>
      <c r="DC5" s="40">
        <f>IF(SUM(CW5,CX5,DB5)&gt;0,SUM(CW5,CX5,DB5),"")</f>
        <v>99.1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>
        <v>15.6</v>
      </c>
      <c r="DG5" s="17">
        <v>2.4</v>
      </c>
      <c r="DH5" s="17">
        <v>0</v>
      </c>
      <c r="DI5" s="17">
        <v>0</v>
      </c>
      <c r="DJ5" s="17">
        <v>18.7</v>
      </c>
      <c r="DK5" s="17">
        <v>6.4</v>
      </c>
      <c r="DL5" s="17">
        <v>0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8.8000000000000007</v>
      </c>
      <c r="EA5" s="40">
        <f>IF(SUM(DF5:DG5,DI5:DK5,DM5)-DH5-DL5&gt;0,SUM(DF5:DG5,DI5:DK5,DM5)-DH5-DL5,"")</f>
        <v>43.1</v>
      </c>
      <c r="EB5" s="40" t="str">
        <f>IF(SUM(DN5:DO5,DQ5)-DP5&gt;0,SUM(DN5:DO5,DQ5)-DP5,"")</f>
        <v/>
      </c>
      <c r="EC5" s="40">
        <f>IF(SUM(DG5,DK5,DO5)&gt;0,SUM(DG5,DK5,DO5),"")</f>
        <v>8.8000000000000007</v>
      </c>
      <c r="ED5" s="40">
        <f>IF(SUM(EA5,EB5)&gt;0,SUM(EA5,EB5),"")</f>
        <v>43.1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43.1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17.299999999999997</v>
      </c>
      <c r="QE5" s="22">
        <f>IF($CU5="P",CB5,(CB5+AY5)/2)</f>
        <v>4</v>
      </c>
      <c r="QF5" s="22">
        <f>IF($CU5="P",CC5,(CC5+AZ5)/2)</f>
        <v>0.3</v>
      </c>
      <c r="QG5" s="22">
        <f>IF($CU5="P",CD5,(CD5+BA5)/2)</f>
        <v>0</v>
      </c>
      <c r="QH5" s="22">
        <f>IF($CU5="P",CE5,(CE5+BB5)/2)</f>
        <v>18.600000000000001</v>
      </c>
      <c r="QI5" s="22">
        <f>IF($CU5="P",CF5,(CF5+BC5)/2)</f>
        <v>6.6</v>
      </c>
      <c r="QJ5" s="22">
        <f>IF($CU5="P",CG5,(CG5+BD5)/2)</f>
        <v>0.4</v>
      </c>
      <c r="QK5" s="22">
        <f>IF($CU5="P",CH5,(CH5+BE5)/2)</f>
        <v>0.15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9.5</v>
      </c>
      <c r="QQ5" s="22">
        <f>IF($CU5="P",CN5,(CN5+BK5)/2)</f>
        <v>3.2</v>
      </c>
      <c r="QR5" s="22">
        <f>IF($CU5="P",CO5,(CO5+BL5)/2)</f>
        <v>0.1</v>
      </c>
      <c r="QS5" s="22">
        <f>IF($CU5="P",CP5,(CP5+BM5)/2)</f>
        <v>0</v>
      </c>
      <c r="QT5" s="22">
        <f>IF($CU5="P",CQ5,(CQ5+BN5)/2)</f>
        <v>9.5</v>
      </c>
      <c r="QU5" s="22">
        <f>IF($CU5="P",CR5,(CR5+BO5)/2)</f>
        <v>3.4</v>
      </c>
      <c r="QV5" s="22">
        <f>IF($CU5="P",CS5,(CS5+BP5)/2)</f>
        <v>0.1</v>
      </c>
      <c r="QW5" s="22">
        <f>IF($CU5="P",CT5,(CT5+BQ5)/2)</f>
        <v>0.15</v>
      </c>
      <c r="QX5" s="27" t="s">
        <v>46</v>
      </c>
      <c r="QY5" s="40">
        <f>IF(SUM(QE5,QI5)&gt;0,SUM(QE5,QI5),"")</f>
        <v>10.6</v>
      </c>
      <c r="QZ5" s="40">
        <f>IF(SUM(QD5:QE5,QG5:QI5,QK5)-QF5-QJ5&gt;0,SUM(QD5:QE5,QG5:QI5,QK5)-QF5-QJ5,"")</f>
        <v>45.95</v>
      </c>
      <c r="RA5" s="40" t="str">
        <f>IF(SUM(QL5:QM5,QO5)-QN5&gt;0,SUM(QL5:QM5,QO5)-QN5,"")</f>
        <v/>
      </c>
      <c r="RB5" s="40">
        <f>IF(SUM(QE5,QI5,QM5)&gt;0,SUM(QE5,QI5,QM5),"")</f>
        <v>10.6</v>
      </c>
      <c r="RC5" s="40">
        <f>IF(SUM(QZ5,RA5)&gt;0,SUM(QZ5,RA5),"")</f>
        <v>45.95</v>
      </c>
      <c r="RD5" s="40">
        <f>IF(SUM(QQ5,QU5)&gt;0,SUM(QQ5,QU5),"")</f>
        <v>6.6</v>
      </c>
      <c r="RE5" s="40">
        <f>IF(SUM(QP5:QQ5,QS5:QU5,QW5)-SUM(QR5,QV5)&gt;0,SUM(QP5:QQ5,QS5:QU5,QW5)-SUM(QR5,QV5),"")</f>
        <v>25.549999999999997</v>
      </c>
      <c r="RF5" s="40">
        <f>IF(SUM(QZ5,RA5,RE5)&gt;0,SUM(QZ5,RA5,RE5),"")</f>
        <v>71.5</v>
      </c>
    </row>
    <row r="6" spans="1:474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158</v>
      </c>
      <c r="D6" s="4" t="s">
        <v>5</v>
      </c>
      <c r="E6" s="4">
        <v>2008</v>
      </c>
      <c r="F6" s="9">
        <f>SUM(L6:R6)+SUM(L6:O6)*0.0000001+SUM(L6)*0.0000000000001</f>
        <v>149.70000984000492</v>
      </c>
      <c r="G6" s="64" t="s">
        <v>46</v>
      </c>
      <c r="H6" s="3" t="str">
        <f>IF(OR(AND(AP6&gt;=AW$36,AQ6&gt;=AW$40,AP6&lt;&gt;"",AO6=""),AND(AU6&gt;=AW$36,AV6&gt;=AW$40,AU6&lt;&gt;"",AO6=""),AND(BS6&gt;=BZ$36,BT6&gt;=BZ$40,BS6&lt;&gt;"",BR6=""),AND(BX6&gt;=BZ$36,BY6&gt;=BZ$40,BX6&lt;&gt;"",BR6=""),AND(CV6&gt;=DC$36,CW6&gt;=DC$40,CV6&lt;&gt;"",CU6=""),AND(DA6&gt;=DC$36,DB6&gt;=DC$40,DA6&lt;&gt;""),AND(DZ6&gt;=EG$36,EA6&gt;=EG$40,DZ6&lt;&gt;""),AND(EE6&gt;=EG$36,EF6&gt;=EG$40,EE6&lt;&gt;""),AND(FB6&gt;=FI$36,FC6&gt;=FI$40,FB6&lt;&gt;""),AND(FG6&gt;=FI$36,FH6&gt;=FI$40,FG6&lt;&gt;""),AND(GD6&gt;=GK$36,GE6&gt;=GK$40,GD6&lt;&gt;""),AND(GI6&gt;=GK$36,GJ6&gt;=GK$40,GI6&lt;&gt;""),AND(HF6&gt;=HM$36,HG6&gt;=HM$40,HF6&lt;&gt;""),AND(HK6&gt;=HM$36,HL6&gt;=HM$40,HK6&lt;&gt;""),AND(IH6&gt;=IO$36,II6&gt;=IO$40,IH6&lt;&gt;""),AND(IM6&gt;=IO$36,IN6&gt;=IO$40,IM6&lt;&gt;""),AND(JJ6&gt;=JQ$36,JK6&gt;=JQ$40,JJ6&lt;&gt;""),AND(JO6&gt;=JQ$36,JP6&gt;=JQ$40,JO6&lt;&gt;""),AND(KL6&gt;=KS$36,KM6&gt;=KS$40,KL6&lt;&gt;""),AND(KQ6&gt;=KS$36,KR6&gt;=KS$40,KQ6&lt;&gt;""),AND(LN6&gt;=LU$36,LO6&gt;=LU$40,LN6&lt;&gt;""),AND(LS6&gt;=LU$36,LT6&gt;=LU$40,LS6&lt;&gt;""),AND(MP6&gt;=MW$36,MQ6&gt;=MW$40,MP6&lt;&gt;""),AND(MU6&gt;=MW$36,MV6&gt;=MW$40,MU6&lt;&gt;""),AND(NR6&gt;=NY$36,NS6&gt;=NY$40,NR6&lt;&gt;""),AND(NW6&gt;=NY$36,NX6&gt;=NY$40,NW6&lt;&gt;""),AND(OT6&gt;=PA$36,OU6&gt;=PA$40,OT6&lt;&gt;""),AND(OY6&gt;=PA$36,OZ6&gt;=PA$40,OY6&lt;&gt;""),AND(PV6&gt;=QC$36,PW6&gt;=QC$40,PV6&lt;&gt;""),AND(QA6&gt;=QC$36,QB6&gt;=QC$40,QA6&lt;&gt;"")),"P","")</f>
        <v>P</v>
      </c>
      <c r="I6" s="3" t="str">
        <f>IF(OR(AND(AQ6&gt;=AW$40,AQ6&lt;&gt;"",AO6=""),AND(AV6&gt;=AW$40,AV6&lt;&gt;"",AO6=""),AND(BT6&gt;=BZ$40,BT6&lt;&gt;"",BR6=""),AND(BY6&gt;=BZ$40,BY6&lt;&gt;"",BR6=""),AND(CW6&gt;=DC$40,CW6&lt;&gt;"",CU6=""),AND(DB6&gt;=DC$40,DB6&lt;&gt;"",CU6=""),AND(EA6&gt;=EG$40,EA6&lt;&gt;""),AND(EF6&gt;=EG$40,EF6&lt;&gt;""),AND(FC6&gt;=FI$40,FC6&lt;&gt;""),AND(FH6&gt;=FI$40,FH6&lt;&gt;""),AND(GE6&gt;=GK$40,GE6&lt;&gt;""),AND(GJ6&gt;=GK$40,GJ6&lt;&gt;""),AND(HG6&gt;=HM$40,HG6&lt;&gt;""),AND(HL6&gt;=HM$40,HL6&lt;&gt;""),AND(II6&gt;=IO$40,II6&lt;&gt;""),AND(IN6&gt;=IO$40,IN6&lt;&gt;""),AND(JK6&gt;=JQ$40,JK6&lt;&gt;""),AND(JP6&gt;=JQ$40,JP6&lt;&gt;""),AND(KM6&gt;=KS$40,KM6&lt;&gt;""),AND(KR6&gt;=KS$40,KR6&lt;&gt;""),AND(LO6&gt;=LU$40,LO6&lt;&gt;""),AND(LT6&gt;=LU$40,LT6&lt;&gt;""),AND(MQ6&gt;=MW$40,MQ6&lt;&gt;""),AND(MV6&gt;=MW$40,MV6&lt;&gt;""),AND(NS6&gt;=NY$40,NS6&lt;&gt;""),AND(NX6&gt;=NY$40,NX6&lt;&gt;""),AND(OU6&gt;=PA$40,OU6&lt;&gt;""),AND(OZ6&gt;=PA$40,OZ6&lt;&gt;""),AND(PW6&gt;=QC$40,PW6&lt;&gt;""),AND(QB6&gt;=QC$40,QB6&lt;&gt;"")),"P","")</f>
        <v>P</v>
      </c>
      <c r="J6" s="36" t="str">
        <f>IF(AND(I6="P",H6=""),"No DD",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Merit",IF(OR(AND(AS6&gt;=AW$38,AT6&gt;=AW$42,AS6&lt;&gt;"",AO6=""),AND(BV6&gt;=BZ$38,BW6&gt;=BZ$42,BV6&lt;&gt;"",BR6=""),AND(CY6&gt;=DC$38,CZ6&gt;=DC$42,CY6&lt;&gt;"",CU6=""),AND(EC6&gt;=EG$38,ED6&gt;=EG$42,EC6&lt;&gt;""),AND(FE6&gt;=FI$38,FF6&gt;=FI$42,FE6&lt;&gt;""),AND(GG6&gt;=GK$38,GH6&gt;=GK$42,GG6&lt;&gt;""),AND(HI6&gt;=HM$38,HJ6&gt;=HM$42,HI6&lt;&gt;""),AND(IK6&gt;=IO$38,IL6&gt;=IO$42,IK6&lt;&gt;""),AND(JM6&gt;=JQ$38,JN6&gt;=JQ$42,JM6&lt;&gt;""),AND(KO6&gt;=KS$38,KP6&gt;=KS$42,KO6&lt;&gt;""),AND(LQ6&gt;=LU$38,LR6&gt;=LU$42,LQ6&lt;&gt;""),AND(MS6&gt;=MW$38,MT6&gt;=MW$42,MS6&lt;&gt;""),AND(NU6&gt;=NY$38,NV6&gt;=NY$42,NU6&lt;&gt;""),AND(OW6&gt;=PA$38,OX6&gt;=PA$42,OW6&lt;&gt;""),AND(PY6&gt;=QC$38,PZ6&gt;=QC$42,PY6&lt;&gt;"")),"Excellence",IF(K6="P","Worlds Team",IF(H6="P","National Team","")))))</f>
        <v>National Team</v>
      </c>
      <c r="K6" s="3" t="str">
        <f>IF(OR(AND(AS6&gt;=AW$37,AT6&gt;=AW$41,AS6&lt;&gt;"",AO6=""),AND(BV6&gt;=BZ$37,BW6&gt;=BZ$41,BV6&lt;&gt;"",BR6=""),AND(CY6&gt;=DC$37,CZ6&gt;=DC$41,CY6&lt;&gt;"",CU6=""),AND(EC6&gt;=EG$37,ED6&gt;=EG$41,EC6&lt;&gt;""),AND(FE6&gt;=FI$37,FF6&gt;=FI$41,FE6&lt;&gt;""),AND(GG6&gt;=GK$37,GH6&gt;=GK$41,GG6&lt;&gt;""),AND(HI6&gt;=HM$37,HJ6&gt;=HM$41,HI6&lt;&gt;""),AND(IK6&gt;=IO$37,IL6&gt;=IO$41,IK6&lt;&gt;""),AND(JM6&gt;=JQ$37,JN6&gt;=JQ$41,JM6&lt;&gt;""),AND(KO6&gt;=KS$37,KP6&gt;=KS$41,KO6&lt;&gt;""),AND(LQ6&gt;=LU$37,LR6&gt;=LU$41,LQ6&lt;&gt;""),AND(MS6&gt;=MW$37,MT6&gt;=MW$41,MS6&lt;&gt;""),AND(NU6&gt;=NY$37,NV6&gt;=NY$41,NU6&lt;&gt;""),AND(OW6&gt;=PA$37,OX6&gt;=PA$41,OW6&lt;&gt;""),AND(PY6&gt;=QC$37,PZ6&gt;=QC$41,PY6&lt;&gt;"")),"P","")</f>
        <v/>
      </c>
      <c r="L6" s="8">
        <f>IF(COUNT(AQ6,BT6,CW6)&gt;0,LARGE((AQ6,BT6,CW6),1),0)</f>
        <v>49.499999999999993</v>
      </c>
      <c r="M6" s="8" t="str">
        <f>IF(L6=0,"",IF(L6=CW6,$CA$1,IF(L6=BT6,$AX$1,IF(L6=AQ6,$U$1,""))))</f>
        <v>2025 Nationals</v>
      </c>
      <c r="N6" s="8">
        <f>IF(COUNT(AQ6,BT6,CW6)&gt;1,LARGE((AQ6,BT6,CW6),2),0)</f>
        <v>48.900000000000006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51.3</v>
      </c>
      <c r="Q6" s="8" t="str">
        <f>IF(P6=0,"",IF(P6=DB6,$CA$1,IF(P6=BY6,$AX$1,IF(P6=AV6,$U$1,""))))</f>
        <v>2025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>
        <f>IF(SUM(V6,Z6)&gt;0,SUM(V6,Z6),"")</f>
        <v>5.2</v>
      </c>
      <c r="AQ6" s="40">
        <f>IF(SUM(U6:V6,X6:Z6,AB6)-W6-AA6&gt;0,SUM(U6:V6,X6:Z6,AB6)-W6-AA6,"")</f>
        <v>39.099999999999994</v>
      </c>
      <c r="AR6" s="40" t="str">
        <f>IF(SUM(AC6:AD6,AF6)-AE6&gt;0,SUM(AC6:AD6,AF6)-AE6,"")</f>
        <v/>
      </c>
      <c r="AS6" s="40">
        <f>IF(SUM(V6,Z6,AD6)&gt;0,SUM(V6,Z6,AD6),"")</f>
        <v>5.2</v>
      </c>
      <c r="AT6" s="40">
        <f>IF(SUM(AQ6,AR6)&gt;0,SUM(AQ6,AR6),"")</f>
        <v>39.099999999999994</v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>
        <f>IF(SUM(AQ6,AR6,AV6)&gt;0,SUM(AQ6,AR6,AV6),"")</f>
        <v>39.099999999999994</v>
      </c>
      <c r="AX6" s="18">
        <v>18.5</v>
      </c>
      <c r="AY6" s="18">
        <v>6</v>
      </c>
      <c r="AZ6" s="18">
        <v>0.2</v>
      </c>
      <c r="BA6" s="18">
        <v>0.3</v>
      </c>
      <c r="BB6" s="18">
        <v>18.7</v>
      </c>
      <c r="BC6" s="18">
        <v>6.4</v>
      </c>
      <c r="BD6" s="18">
        <v>0.2</v>
      </c>
      <c r="BE6" s="18">
        <v>0</v>
      </c>
      <c r="BF6" s="18"/>
      <c r="BG6" s="18"/>
      <c r="BH6" s="18"/>
      <c r="BI6" s="18"/>
      <c r="BJ6" s="18">
        <v>18.600000000000001</v>
      </c>
      <c r="BK6" s="18">
        <v>7.2</v>
      </c>
      <c r="BL6" s="18">
        <v>0</v>
      </c>
      <c r="BM6" s="18">
        <v>0.3</v>
      </c>
      <c r="BN6" s="18">
        <v>18.3</v>
      </c>
      <c r="BO6" s="18">
        <v>6.8</v>
      </c>
      <c r="BP6" s="18">
        <v>0.2</v>
      </c>
      <c r="BQ6" s="18">
        <v>0.3</v>
      </c>
      <c r="BR6" s="28"/>
      <c r="BS6" s="11">
        <f>IF(SUM(AY6,BC6)&gt;0,SUM(AY6,BC6),"")</f>
        <v>12.4</v>
      </c>
      <c r="BT6" s="11">
        <f>IF(SUM(AX6:AY6,BA6:BC6,BE6)-AZ6-BD6&gt;0,SUM(AX6:AY6,BA6:BC6,BE6)-AZ6-BD6,"")</f>
        <v>49.499999999999993</v>
      </c>
      <c r="BU6" s="11" t="str">
        <f>IF(SUM(BF6:BG6,BI6)-BH6&gt;0,SUM(BF6:BG6,BI6)-BH6,"")</f>
        <v/>
      </c>
      <c r="BV6" s="11">
        <f>IF(SUM(AY6,BC6,BG6)&gt;0,SUM(AY6,BC6,BG6),"")</f>
        <v>12.4</v>
      </c>
      <c r="BW6" s="11">
        <f>IF(SUM(BT6,BU6)&gt;0,SUM(BT6,BU6),"")</f>
        <v>49.499999999999993</v>
      </c>
      <c r="BX6" s="11">
        <f>IF(SUM(BK6,BO6)&gt;0,SUM(BK6,BO6),"")</f>
        <v>14</v>
      </c>
      <c r="BY6" s="11">
        <f>IF(SUM(BJ6:BK6,BM6:BO6,BQ6)-SUM(BL6,BP6)&gt;0,SUM(BJ6:BK6,BM6:BO6,BQ6)-SUM(BL6,BP6),"")</f>
        <v>51.3</v>
      </c>
      <c r="BZ6" s="11">
        <f>IF(SUM(BT6,BU6,BY6)&gt;0,SUM(BT6,BU6,BY6),"")</f>
        <v>100.79999999999998</v>
      </c>
      <c r="CA6" s="19">
        <v>18.8</v>
      </c>
      <c r="CB6" s="19">
        <v>6.4</v>
      </c>
      <c r="CC6" s="19">
        <v>0</v>
      </c>
      <c r="CD6" s="19">
        <v>0.3</v>
      </c>
      <c r="CE6" s="19">
        <v>18.399999999999999</v>
      </c>
      <c r="CF6" s="19">
        <v>6</v>
      </c>
      <c r="CG6" s="19">
        <v>1</v>
      </c>
      <c r="CH6" s="19">
        <v>0</v>
      </c>
      <c r="CI6" s="19"/>
      <c r="CJ6" s="19"/>
      <c r="CK6" s="19"/>
      <c r="CL6" s="19"/>
      <c r="CM6" s="19">
        <v>18.8</v>
      </c>
      <c r="CN6" s="19">
        <v>7.2</v>
      </c>
      <c r="CO6" s="19">
        <v>0.6</v>
      </c>
      <c r="CP6" s="19">
        <v>0.3</v>
      </c>
      <c r="CQ6" s="19">
        <v>18.7</v>
      </c>
      <c r="CR6" s="19">
        <v>6.4</v>
      </c>
      <c r="CS6" s="19">
        <v>0</v>
      </c>
      <c r="CT6" s="19">
        <v>0.3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48.900000000000006</v>
      </c>
      <c r="CX6" s="40" t="str">
        <f>IF(SUM(CI6:CJ6,CL6)-CK6&gt;0,SUM(CI6:CJ6,CL6)-CK6,"")</f>
        <v/>
      </c>
      <c r="CY6" s="40">
        <f>IF(SUM(CB6,CF6,CJ6)&gt;0,SUM(CB6,CF6,CJ6),"")</f>
        <v>12.4</v>
      </c>
      <c r="CZ6" s="40">
        <f>IF(SUM(CW6,CX6)&gt;0,SUM(CW6,CX6),"")</f>
        <v>48.900000000000006</v>
      </c>
      <c r="DA6" s="40">
        <f>IF(SUM(CN6,CR6)&gt;0,SUM(CN6,CR6),"")</f>
        <v>13.600000000000001</v>
      </c>
      <c r="DB6" s="40">
        <f>IF(SUM(CM6:CN6,CP6:CR6,CT6)-SUM(CO6,CS6)&gt;0,SUM(CM6:CN6,CP6:CR6,CT6)-SUM(CO6,CS6),"")</f>
        <v>51.099999999999994</v>
      </c>
      <c r="DC6" s="40">
        <f>IF(SUM(CW6,CX6,DB6)&gt;0,SUM(CW6,CX6,DB6),"")</f>
        <v>100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18.649999999999999</v>
      </c>
      <c r="QE6" s="22">
        <f>IF($CU6="P",CB6,(CB6+AY6)/2)</f>
        <v>6.2</v>
      </c>
      <c r="QF6" s="22">
        <f>IF($CU6="P",CC6,(CC6+AZ6)/2)</f>
        <v>0.1</v>
      </c>
      <c r="QG6" s="22">
        <f>IF($CU6="P",CD6,(CD6+BA6)/2)</f>
        <v>0.3</v>
      </c>
      <c r="QH6" s="22">
        <f>IF($CU6="P",CE6,(CE6+BB6)/2)</f>
        <v>18.549999999999997</v>
      </c>
      <c r="QI6" s="22">
        <f>IF($CU6="P",CF6,(CF6+BC6)/2)</f>
        <v>6.2</v>
      </c>
      <c r="QJ6" s="22">
        <f>IF($CU6="P",CG6,(CG6+BD6)/2)</f>
        <v>0.6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18.700000000000003</v>
      </c>
      <c r="QQ6" s="22">
        <f>IF($CU6="P",CN6,(CN6+BK6)/2)</f>
        <v>7.2</v>
      </c>
      <c r="QR6" s="22">
        <f>IF($CU6="P",CO6,(CO6+BL6)/2)</f>
        <v>0.3</v>
      </c>
      <c r="QS6" s="22">
        <f>IF($CU6="P",CP6,(CP6+BM6)/2)</f>
        <v>0.3</v>
      </c>
      <c r="QT6" s="22">
        <f>IF($CU6="P",CQ6,(CQ6+BN6)/2)</f>
        <v>18.5</v>
      </c>
      <c r="QU6" s="22">
        <f>IF($CU6="P",CR6,(CR6+BO6)/2)</f>
        <v>6.6</v>
      </c>
      <c r="QV6" s="22">
        <f>IF($CU6="P",CS6,(CS6+BP6)/2)</f>
        <v>0.1</v>
      </c>
      <c r="QW6" s="22">
        <f>IF($CU6="P",CT6,(CT6+BQ6)/2)</f>
        <v>0.3</v>
      </c>
      <c r="QX6" s="27" t="s">
        <v>46</v>
      </c>
      <c r="QY6" s="40">
        <f>IF(SUM(QE6,QI6)&gt;0,SUM(QE6,QI6),"")</f>
        <v>12.4</v>
      </c>
      <c r="QZ6" s="40">
        <f>IF(SUM(QD6:QE6,QG6:QI6,QK6)-QF6-QJ6&gt;0,SUM(QD6:QE6,QG6:QI6,QK6)-QF6-QJ6,"")</f>
        <v>49.199999999999996</v>
      </c>
      <c r="RA6" s="40" t="str">
        <f>IF(SUM(QL6:QM6,QO6)-QN6&gt;0,SUM(QL6:QM6,QO6)-QN6,"")</f>
        <v/>
      </c>
      <c r="RB6" s="40">
        <f>IF(SUM(QE6,QI6,QM6)&gt;0,SUM(QE6,QI6,QM6),"")</f>
        <v>12.4</v>
      </c>
      <c r="RC6" s="40">
        <f>IF(SUM(QZ6,RA6)&gt;0,SUM(QZ6,RA6),"")</f>
        <v>49.199999999999996</v>
      </c>
      <c r="RD6" s="40">
        <f>IF(SUM(QQ6,QU6)&gt;0,SUM(QQ6,QU6),"")</f>
        <v>13.8</v>
      </c>
      <c r="RE6" s="40">
        <f>IF(SUM(QP6:QQ6,QS6:QU6,QW6)-SUM(QR6,QV6)&gt;0,SUM(QP6:QQ6,QS6:QU6,QW6)-SUM(QR6,QV6),"")</f>
        <v>51.2</v>
      </c>
      <c r="RF6" s="40">
        <f>IF(SUM(QZ6,RA6,RE6)&gt;0,SUM(QZ6,RA6,RE6),"")</f>
        <v>100.4</v>
      </c>
    </row>
    <row r="7" spans="1:474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t="str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/>
      </c>
      <c r="C7" s="5" t="s">
        <v>110</v>
      </c>
      <c r="D7" s="4" t="s">
        <v>4</v>
      </c>
      <c r="E7" s="4">
        <v>2005</v>
      </c>
      <c r="F7" s="9">
        <f>SUM(L7:R7)+SUM(L7:O7)*0.0000001+SUM(L7)*0.0000000000001</f>
        <v>148.85000983500495</v>
      </c>
      <c r="G7" s="64" t="s">
        <v>46</v>
      </c>
      <c r="H7" s="3" t="str">
        <f>IF(OR(AND(AP7&gt;=AW$36,AQ7&gt;=AW$40,AP7&lt;&gt;"",AO7=""),AND(AU7&gt;=AW$36,AV7&gt;=AW$40,AU7&lt;&gt;"",AO7=""),AND(BS7&gt;=BZ$36,BT7&gt;=BZ$40,BS7&lt;&gt;"",BR7=""),AND(BX7&gt;=BZ$36,BY7&gt;=BZ$40,BX7&lt;&gt;"",BR7=""),AND(CV7&gt;=DC$36,CW7&gt;=DC$40,CV7&lt;&gt;"",CU7=""),AND(DA7&gt;=DC$36,DB7&gt;=DC$40,DA7&lt;&gt;""),AND(DZ7&gt;=EG$36,EA7&gt;=EG$40,DZ7&lt;&gt;""),AND(EE7&gt;=EG$36,EF7&gt;=EG$40,EE7&lt;&gt;""),AND(FB7&gt;=FI$36,FC7&gt;=FI$40,FB7&lt;&gt;""),AND(FG7&gt;=FI$36,FH7&gt;=FI$40,FG7&lt;&gt;""),AND(GD7&gt;=GK$36,GE7&gt;=GK$40,GD7&lt;&gt;""),AND(GI7&gt;=GK$36,GJ7&gt;=GK$40,GI7&lt;&gt;""),AND(HF7&gt;=HM$36,HG7&gt;=HM$40,HF7&lt;&gt;""),AND(HK7&gt;=HM$36,HL7&gt;=HM$40,HK7&lt;&gt;""),AND(IH7&gt;=IO$36,II7&gt;=IO$40,IH7&lt;&gt;""),AND(IM7&gt;=IO$36,IN7&gt;=IO$40,IM7&lt;&gt;""),AND(JJ7&gt;=JQ$36,JK7&gt;=JQ$40,JJ7&lt;&gt;""),AND(JO7&gt;=JQ$36,JP7&gt;=JQ$40,JO7&lt;&gt;""),AND(KL7&gt;=KS$36,KM7&gt;=KS$40,KL7&lt;&gt;""),AND(KQ7&gt;=KS$36,KR7&gt;=KS$40,KQ7&lt;&gt;""),AND(LN7&gt;=LU$36,LO7&gt;=LU$40,LN7&lt;&gt;""),AND(LS7&gt;=LU$36,LT7&gt;=LU$40,LS7&lt;&gt;""),AND(MP7&gt;=MW$36,MQ7&gt;=MW$40,MP7&lt;&gt;""),AND(MU7&gt;=MW$36,MV7&gt;=MW$40,MU7&lt;&gt;""),AND(NR7&gt;=NY$36,NS7&gt;=NY$40,NR7&lt;&gt;""),AND(NW7&gt;=NY$36,NX7&gt;=NY$40,NW7&lt;&gt;""),AND(OT7&gt;=PA$36,OU7&gt;=PA$40,OT7&lt;&gt;""),AND(OY7&gt;=PA$36,OZ7&gt;=PA$40,OY7&lt;&gt;""),AND(PV7&gt;=QC$36,PW7&gt;=QC$40,PV7&lt;&gt;""),AND(QA7&gt;=QC$36,QB7&gt;=QC$40,QA7&lt;&gt;"")),"P","")</f>
        <v>P</v>
      </c>
      <c r="I7" s="3" t="str">
        <f>IF(OR(AND(AQ7&gt;=AW$40,AQ7&lt;&gt;"",AO7=""),AND(AV7&gt;=AW$40,AV7&lt;&gt;"",AO7=""),AND(BT7&gt;=BZ$40,BT7&lt;&gt;"",BR7=""),AND(BY7&gt;=BZ$40,BY7&lt;&gt;"",BR7=""),AND(CW7&gt;=DC$40,CW7&lt;&gt;"",CU7=""),AND(DB7&gt;=DC$40,DB7&lt;&gt;"",CU7=""),AND(EA7&gt;=EG$40,EA7&lt;&gt;""),AND(EF7&gt;=EG$40,EF7&lt;&gt;""),AND(FC7&gt;=FI$40,FC7&lt;&gt;""),AND(FH7&gt;=FI$40,FH7&lt;&gt;""),AND(GE7&gt;=GK$40,GE7&lt;&gt;""),AND(GJ7&gt;=GK$40,GJ7&lt;&gt;""),AND(HG7&gt;=HM$40,HG7&lt;&gt;""),AND(HL7&gt;=HM$40,HL7&lt;&gt;""),AND(II7&gt;=IO$40,II7&lt;&gt;""),AND(IN7&gt;=IO$40,IN7&lt;&gt;""),AND(JK7&gt;=JQ$40,JK7&lt;&gt;""),AND(JP7&gt;=JQ$40,JP7&lt;&gt;""),AND(KM7&gt;=KS$40,KM7&lt;&gt;""),AND(KR7&gt;=KS$40,KR7&lt;&gt;""),AND(LO7&gt;=LU$40,LO7&lt;&gt;""),AND(LT7&gt;=LU$40,LT7&lt;&gt;""),AND(MQ7&gt;=MW$40,MQ7&lt;&gt;""),AND(MV7&gt;=MW$40,MV7&lt;&gt;""),AND(NS7&gt;=NY$40,NS7&lt;&gt;""),AND(NX7&gt;=NY$40,NX7&lt;&gt;""),AND(OU7&gt;=PA$40,OU7&lt;&gt;""),AND(OZ7&gt;=PA$40,OZ7&lt;&gt;""),AND(PW7&gt;=QC$40,PW7&lt;&gt;""),AND(QB7&gt;=QC$40,QB7&lt;&gt;"")),"P","")</f>
        <v>P</v>
      </c>
      <c r="J7" s="36" t="str">
        <f>IF(AND(I7="P",H7=""),"No DD",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Merit",IF(OR(AND(AS7&gt;=AW$38,AT7&gt;=AW$42,AS7&lt;&gt;"",AO7=""),AND(BV7&gt;=BZ$38,BW7&gt;=BZ$42,BV7&lt;&gt;"",BR7=""),AND(CY7&gt;=DC$38,CZ7&gt;=DC$42,CY7&lt;&gt;"",CU7=""),AND(EC7&gt;=EG$38,ED7&gt;=EG$42,EC7&lt;&gt;""),AND(FE7&gt;=FI$38,FF7&gt;=FI$42,FE7&lt;&gt;""),AND(GG7&gt;=GK$38,GH7&gt;=GK$42,GG7&lt;&gt;""),AND(HI7&gt;=HM$38,HJ7&gt;=HM$42,HI7&lt;&gt;""),AND(IK7&gt;=IO$38,IL7&gt;=IO$42,IK7&lt;&gt;""),AND(JM7&gt;=JQ$38,JN7&gt;=JQ$42,JM7&lt;&gt;""),AND(KO7&gt;=KS$38,KP7&gt;=KS$42,KO7&lt;&gt;""),AND(LQ7&gt;=LU$38,LR7&gt;=LU$42,LQ7&lt;&gt;""),AND(MS7&gt;=MW$38,MT7&gt;=MW$42,MS7&lt;&gt;""),AND(NU7&gt;=NY$38,NV7&gt;=NY$42,NU7&lt;&gt;""),AND(OW7&gt;=PA$38,OX7&gt;=PA$42,OW7&lt;&gt;""),AND(PY7&gt;=QC$38,PZ7&gt;=QC$42,PY7&lt;&gt;"")),"Excellence",IF(K7="P","Worlds Team",IF(H7="P","National Team","")))))</f>
        <v>National Team</v>
      </c>
      <c r="K7" s="3" t="str">
        <f>IF(OR(AND(AS7&gt;=AW$37,AT7&gt;=AW$41,AS7&lt;&gt;"",AO7=""),AND(BV7&gt;=BZ$37,BW7&gt;=BZ$41,BV7&lt;&gt;"",BR7=""),AND(CY7&gt;=DC$37,CZ7&gt;=DC$41,CY7&lt;&gt;"",CU7=""),AND(EC7&gt;=EG$37,ED7&gt;=EG$41,EC7&lt;&gt;""),AND(FE7&gt;=FI$37,FF7&gt;=FI$41,FE7&lt;&gt;""),AND(GG7&gt;=GK$37,GH7&gt;=GK$41,GG7&lt;&gt;""),AND(HI7&gt;=HM$37,HJ7&gt;=HM$41,HI7&lt;&gt;""),AND(IK7&gt;=IO$37,IL7&gt;=IO$41,IK7&lt;&gt;""),AND(JM7&gt;=JQ$37,JN7&gt;=JQ$41,JM7&lt;&gt;""),AND(KO7&gt;=KS$37,KP7&gt;=KS$41,KO7&lt;&gt;""),AND(LQ7&gt;=LU$37,LR7&gt;=LU$41,LQ7&lt;&gt;""),AND(MS7&gt;=MW$37,MT7&gt;=MW$41,MS7&lt;&gt;""),AND(NU7&gt;=NY$37,NV7&gt;=NY$41,NU7&lt;&gt;""),AND(OW7&gt;=PA$37,OX7&gt;=PA$41,OW7&lt;&gt;""),AND(PY7&gt;=QC$37,PZ7&gt;=QC$41,PY7&lt;&gt;"")),"P","")</f>
        <v/>
      </c>
      <c r="L7" s="8">
        <f>IF(COUNT(AQ7,BT7,CW7)&gt;0,LARGE((AQ7,BT7,CW7),1),0)</f>
        <v>49.65</v>
      </c>
      <c r="M7" s="8" t="str">
        <f>IF(L7=0,"",IF(L7=CW7,$CA$1,IF(L7=BT7,$AX$1,IF(L7=AQ7,$U$1,""))))</f>
        <v>2025 Nationals</v>
      </c>
      <c r="N7" s="8">
        <f>IF(COUNT(AQ7,BT7,CW7)&gt;1,LARGE((AQ7,BT7,CW7),2),0)</f>
        <v>48.699999999999996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50.5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/>
      <c r="AD7" s="19"/>
      <c r="AE7" s="19"/>
      <c r="AF7" s="19"/>
      <c r="AG7" s="19">
        <v>18.600000000000001</v>
      </c>
      <c r="AH7" s="19">
        <v>6.8</v>
      </c>
      <c r="AI7" s="19">
        <v>0.2</v>
      </c>
      <c r="AJ7" s="19">
        <v>0.3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>IF(SUM(V7,Z7)&gt;0,SUM(V7,Z7),"")</f>
        <v>12.4</v>
      </c>
      <c r="AQ7" s="40">
        <f>IF(SUM(U7:V7,X7:Z7,AB7)-W7-AA7&gt;0,SUM(U7:V7,X7:Z7,AB7)-W7-AA7,"")</f>
        <v>48.699999999999996</v>
      </c>
      <c r="AR7" s="40" t="str">
        <f>IF(SUM(AC7:AD7,AF7)-AE7&gt;0,SUM(AC7:AD7,AF7)-AE7,"")</f>
        <v/>
      </c>
      <c r="AS7" s="40">
        <f>IF(SUM(V7,Z7,AD7)&gt;0,SUM(V7,Z7,AD7),"")</f>
        <v>12.4</v>
      </c>
      <c r="AT7" s="40">
        <f>IF(SUM(AQ7,AR7)&gt;0,SUM(AQ7,AR7),"")</f>
        <v>48.699999999999996</v>
      </c>
      <c r="AU7" s="40">
        <f>IF(SUM(AH7,AL7)&gt;0,SUM(AH7,AL7),"")</f>
        <v>13.2</v>
      </c>
      <c r="AV7" s="40">
        <f>IF(SUM(AG7:AH7,AJ7:AL7,AN7)-SUM(AI7,AM7)&gt;0,SUM(AG7:AH7,AJ7:AL7,AN7)-SUM(AI7,AM7),"")</f>
        <v>50.5</v>
      </c>
      <c r="AW7" s="40">
        <f>IF(SUM(AQ7,AR7,AV7)&gt;0,SUM(AQ7,AR7,AV7),"")</f>
        <v>99.199999999999989</v>
      </c>
      <c r="AX7" s="18">
        <v>18.549999999999997</v>
      </c>
      <c r="AY7" s="18">
        <v>6.4</v>
      </c>
      <c r="AZ7" s="18">
        <v>0.4</v>
      </c>
      <c r="BA7" s="18">
        <v>0.3</v>
      </c>
      <c r="BB7" s="18">
        <v>18.8</v>
      </c>
      <c r="BC7" s="18">
        <v>6.4</v>
      </c>
      <c r="BD7" s="18">
        <v>0.4</v>
      </c>
      <c r="BE7" s="18">
        <v>0</v>
      </c>
      <c r="BF7" s="18"/>
      <c r="BG7" s="18"/>
      <c r="BH7" s="18"/>
      <c r="BI7" s="18"/>
      <c r="BJ7" s="18">
        <v>18.399999999999999</v>
      </c>
      <c r="BK7" s="18">
        <v>6.8</v>
      </c>
      <c r="BL7" s="18">
        <v>0.2</v>
      </c>
      <c r="BM7" s="18">
        <v>0.3</v>
      </c>
      <c r="BN7" s="18">
        <v>18.5</v>
      </c>
      <c r="BO7" s="18">
        <v>6.4</v>
      </c>
      <c r="BP7" s="18">
        <v>0.3</v>
      </c>
      <c r="BQ7" s="18">
        <v>0</v>
      </c>
      <c r="BR7" s="28" t="s">
        <v>46</v>
      </c>
      <c r="BS7" s="11">
        <f>IF(SUM(AY7,BC7)&gt;0,SUM(AY7,BC7),"")</f>
        <v>12.8</v>
      </c>
      <c r="BT7" s="11">
        <f>IF(SUM(AX7:AY7,BA7:BC7,BE7)-AZ7-BD7&gt;0,SUM(AX7:AY7,BA7:BC7,BE7)-AZ7-BD7,"")</f>
        <v>49.65</v>
      </c>
      <c r="BU7" s="11" t="str">
        <f>IF(SUM(BF7:BG7,BI7)-BH7&gt;0,SUM(BF7:BG7,BI7)-BH7,"")</f>
        <v/>
      </c>
      <c r="BV7" s="11">
        <f>IF(SUM(AY7,BC7,BG7)&gt;0,SUM(AY7,BC7,BG7),"")</f>
        <v>12.8</v>
      </c>
      <c r="BW7" s="11">
        <f>IF(SUM(BT7,BU7)&gt;0,SUM(BT7,BU7),"")</f>
        <v>49.65</v>
      </c>
      <c r="BX7" s="11">
        <f>IF(SUM(BK7,BO7)&gt;0,SUM(BK7,BO7),"")</f>
        <v>13.2</v>
      </c>
      <c r="BY7" s="11">
        <f>IF(SUM(BJ7:BK7,BM7:BO7,BQ7)-SUM(BL7,BP7)&gt;0,SUM(BJ7:BK7,BM7:BO7,BQ7)-SUM(BL7,BP7),"")</f>
        <v>49.9</v>
      </c>
      <c r="BZ7" s="11">
        <f>IF(SUM(BT7,BU7,BY7)&gt;0,SUM(BT7,BU7,BY7),"")</f>
        <v>99.55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9.2749999999999986</v>
      </c>
      <c r="QE7" s="22">
        <f>IF($CU7="P",CB7,(CB7+AY7)/2)</f>
        <v>3.2</v>
      </c>
      <c r="QF7" s="22">
        <f>IF($CU7="P",CC7,(CC7+AZ7)/2)</f>
        <v>0.2</v>
      </c>
      <c r="QG7" s="22">
        <f>IF($CU7="P",CD7,(CD7+BA7)/2)</f>
        <v>0.15</v>
      </c>
      <c r="QH7" s="22">
        <f>IF($CU7="P",CE7,(CE7+BB7)/2)</f>
        <v>9.4</v>
      </c>
      <c r="QI7" s="22">
        <f>IF($CU7="P",CF7,(CF7+BC7)/2)</f>
        <v>3.2</v>
      </c>
      <c r="QJ7" s="22">
        <f>IF($CU7="P",CG7,(CG7+BD7)/2)</f>
        <v>0.2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9.1999999999999993</v>
      </c>
      <c r="QQ7" s="22">
        <f>IF($CU7="P",CN7,(CN7+BK7)/2)</f>
        <v>3.4</v>
      </c>
      <c r="QR7" s="22">
        <f>IF($CU7="P",CO7,(CO7+BL7)/2)</f>
        <v>0.1</v>
      </c>
      <c r="QS7" s="22">
        <f>IF($CU7="P",CP7,(CP7+BM7)/2)</f>
        <v>0.15</v>
      </c>
      <c r="QT7" s="22">
        <f>IF($CU7="P",CQ7,(CQ7+BN7)/2)</f>
        <v>9.25</v>
      </c>
      <c r="QU7" s="22">
        <f>IF($CU7="P",CR7,(CR7+BO7)/2)</f>
        <v>3.2</v>
      </c>
      <c r="QV7" s="22">
        <f>IF($CU7="P",CS7,(CS7+BP7)/2)</f>
        <v>0.15</v>
      </c>
      <c r="QW7" s="22">
        <f>IF($CU7="P",CT7,(CT7+BQ7)/2)</f>
        <v>0</v>
      </c>
      <c r="QX7" s="27" t="s">
        <v>46</v>
      </c>
      <c r="QY7" s="40">
        <f>IF(SUM(QE7,QI7)&gt;0,SUM(QE7,QI7),"")</f>
        <v>6.4</v>
      </c>
      <c r="QZ7" s="40">
        <f>IF(SUM(QD7:QE7,QG7:QI7,QK7)-QF7-QJ7&gt;0,SUM(QD7:QE7,QG7:QI7,QK7)-QF7-QJ7,"")</f>
        <v>24.824999999999999</v>
      </c>
      <c r="RA7" s="40" t="str">
        <f>IF(SUM(QL7:QM7,QO7)-QN7&gt;0,SUM(QL7:QM7,QO7)-QN7,"")</f>
        <v/>
      </c>
      <c r="RB7" s="40">
        <f>IF(SUM(QE7,QI7,QM7)&gt;0,SUM(QE7,QI7,QM7),"")</f>
        <v>6.4</v>
      </c>
      <c r="RC7" s="40">
        <f>IF(SUM(QZ7,RA7)&gt;0,SUM(QZ7,RA7),"")</f>
        <v>24.824999999999999</v>
      </c>
      <c r="RD7" s="40">
        <f>IF(SUM(QQ7,QU7)&gt;0,SUM(QQ7,QU7),"")</f>
        <v>6.6</v>
      </c>
      <c r="RE7" s="40">
        <f>IF(SUM(QP7:QQ7,QS7:QU7,QW7)-SUM(QR7,QV7)&gt;0,SUM(QP7:QQ7,QS7:QU7,QW7)-SUM(QR7,QV7),"")</f>
        <v>24.95</v>
      </c>
      <c r="RF7" s="40">
        <f>IF(SUM(QZ7,RA7,RE7)&gt;0,SUM(QZ7,RA7,RE7),"")</f>
        <v>49.774999999999999</v>
      </c>
    </row>
    <row r="8" spans="1:474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101</v>
      </c>
      <c r="D8" s="4" t="s">
        <v>31</v>
      </c>
      <c r="E8" s="4">
        <v>2005</v>
      </c>
      <c r="F8" s="9">
        <f>SUM(L8:R8)+SUM(L8:O8)*0.0000001+SUM(L8)*0.0000000000001</f>
        <v>141.60000949000479</v>
      </c>
      <c r="G8" s="64"/>
      <c r="H8" s="3" t="str">
        <f>IF(OR(AND(AP8&gt;=AW$36,AQ8&gt;=AW$40,AP8&lt;&gt;"",AO8=""),AND(AU8&gt;=AW$36,AV8&gt;=AW$40,AU8&lt;&gt;"",AO8=""),AND(BS8&gt;=BZ$36,BT8&gt;=BZ$40,BS8&lt;&gt;"",BR8=""),AND(BX8&gt;=BZ$36,BY8&gt;=BZ$40,BX8&lt;&gt;"",BR8=""),AND(CV8&gt;=DC$36,CW8&gt;=DC$40,CV8&lt;&gt;"",CU8=""),AND(DA8&gt;=DC$36,DB8&gt;=DC$40,DA8&lt;&gt;""),AND(DZ8&gt;=EG$36,EA8&gt;=EG$40,DZ8&lt;&gt;""),AND(EE8&gt;=EG$36,EF8&gt;=EG$40,EE8&lt;&gt;""),AND(FB8&gt;=FI$36,FC8&gt;=FI$40,FB8&lt;&gt;""),AND(FG8&gt;=FI$36,FH8&gt;=FI$40,FG8&lt;&gt;""),AND(GD8&gt;=GK$36,GE8&gt;=GK$40,GD8&lt;&gt;""),AND(GI8&gt;=GK$36,GJ8&gt;=GK$40,GI8&lt;&gt;""),AND(HF8&gt;=HM$36,HG8&gt;=HM$40,HF8&lt;&gt;""),AND(HK8&gt;=HM$36,HL8&gt;=HM$40,HK8&lt;&gt;""),AND(IH8&gt;=IO$36,II8&gt;=IO$40,IH8&lt;&gt;""),AND(IM8&gt;=IO$36,IN8&gt;=IO$40,IM8&lt;&gt;""),AND(JJ8&gt;=JQ$36,JK8&gt;=JQ$40,JJ8&lt;&gt;""),AND(JO8&gt;=JQ$36,JP8&gt;=JQ$40,JO8&lt;&gt;""),AND(KL8&gt;=KS$36,KM8&gt;=KS$40,KL8&lt;&gt;""),AND(KQ8&gt;=KS$36,KR8&gt;=KS$40,KQ8&lt;&gt;""),AND(LN8&gt;=LU$36,LO8&gt;=LU$40,LN8&lt;&gt;""),AND(LS8&gt;=LU$36,LT8&gt;=LU$40,LS8&lt;&gt;""),AND(MP8&gt;=MW$36,MQ8&gt;=MW$40,MP8&lt;&gt;""),AND(MU8&gt;=MW$36,MV8&gt;=MW$40,MU8&lt;&gt;""),AND(NR8&gt;=NY$36,NS8&gt;=NY$40,NR8&lt;&gt;""),AND(NW8&gt;=NY$36,NX8&gt;=NY$40,NW8&lt;&gt;""),AND(OT8&gt;=PA$36,OU8&gt;=PA$40,OT8&lt;&gt;""),AND(OY8&gt;=PA$36,OZ8&gt;=PA$40,OY8&lt;&gt;""),AND(PV8&gt;=QC$36,PW8&gt;=QC$40,PV8&lt;&gt;""),AND(QA8&gt;=QC$36,QB8&gt;=QC$40,QA8&lt;&gt;"")),"P","")</f>
        <v>P</v>
      </c>
      <c r="I8" s="3" t="str">
        <f>IF(OR(AND(AQ8&gt;=AW$40,AQ8&lt;&gt;"",AO8=""),AND(AV8&gt;=AW$40,AV8&lt;&gt;"",AO8=""),AND(BT8&gt;=BZ$40,BT8&lt;&gt;"",BR8=""),AND(BY8&gt;=BZ$40,BY8&lt;&gt;"",BR8=""),AND(CW8&gt;=DC$40,CW8&lt;&gt;"",CU8=""),AND(DB8&gt;=DC$40,DB8&lt;&gt;"",CU8=""),AND(EA8&gt;=EG$40,EA8&lt;&gt;""),AND(EF8&gt;=EG$40,EF8&lt;&gt;""),AND(FC8&gt;=FI$40,FC8&lt;&gt;""),AND(FH8&gt;=FI$40,FH8&lt;&gt;""),AND(GE8&gt;=GK$40,GE8&lt;&gt;""),AND(GJ8&gt;=GK$40,GJ8&lt;&gt;""),AND(HG8&gt;=HM$40,HG8&lt;&gt;""),AND(HL8&gt;=HM$40,HL8&lt;&gt;""),AND(II8&gt;=IO$40,II8&lt;&gt;""),AND(IN8&gt;=IO$40,IN8&lt;&gt;""),AND(JK8&gt;=JQ$40,JK8&lt;&gt;""),AND(JP8&gt;=JQ$40,JP8&lt;&gt;""),AND(KM8&gt;=KS$40,KM8&lt;&gt;""),AND(KR8&gt;=KS$40,KR8&lt;&gt;""),AND(LO8&gt;=LU$40,LO8&lt;&gt;""),AND(LT8&gt;=LU$40,LT8&lt;&gt;""),AND(MQ8&gt;=MW$40,MQ8&lt;&gt;""),AND(MV8&gt;=MW$40,MV8&lt;&gt;""),AND(NS8&gt;=NY$40,NS8&lt;&gt;""),AND(NX8&gt;=NY$40,NX8&lt;&gt;""),AND(OU8&gt;=PA$40,OU8&lt;&gt;""),AND(OZ8&gt;=PA$40,OZ8&lt;&gt;""),AND(PW8&gt;=QC$40,PW8&lt;&gt;""),AND(QB8&gt;=QC$40,QB8&lt;&gt;"")),"P","")</f>
        <v>P</v>
      </c>
      <c r="J8" s="36" t="str">
        <f>IF(AND(I8="P",H8=""),"No DD",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Merit",IF(OR(AND(AS8&gt;=AW$38,AT8&gt;=AW$42,AS8&lt;&gt;"",AO8=""),AND(BV8&gt;=BZ$38,BW8&gt;=BZ$42,BV8&lt;&gt;"",BR8=""),AND(CY8&gt;=DC$38,CZ8&gt;=DC$42,CY8&lt;&gt;"",CU8=""),AND(EC8&gt;=EG$38,ED8&gt;=EG$42,EC8&lt;&gt;""),AND(FE8&gt;=FI$38,FF8&gt;=FI$42,FE8&lt;&gt;""),AND(GG8&gt;=GK$38,GH8&gt;=GK$42,GG8&lt;&gt;""),AND(HI8&gt;=HM$38,HJ8&gt;=HM$42,HI8&lt;&gt;""),AND(IK8&gt;=IO$38,IL8&gt;=IO$42,IK8&lt;&gt;""),AND(JM8&gt;=JQ$38,JN8&gt;=JQ$42,JM8&lt;&gt;""),AND(KO8&gt;=KS$38,KP8&gt;=KS$42,KO8&lt;&gt;""),AND(LQ8&gt;=LU$38,LR8&gt;=LU$42,LQ8&lt;&gt;""),AND(MS8&gt;=MW$38,MT8&gt;=MW$42,MS8&lt;&gt;""),AND(NU8&gt;=NY$38,NV8&gt;=NY$42,NU8&lt;&gt;""),AND(OW8&gt;=PA$38,OX8&gt;=PA$42,OW8&lt;&gt;""),AND(PY8&gt;=QC$38,PZ8&gt;=QC$42,PY8&lt;&gt;"")),"Excellence",IF(K8="P","Worlds Team",IF(H8="P","National Team","")))))</f>
        <v>National Team</v>
      </c>
      <c r="K8" s="3" t="str">
        <f>IF(OR(AND(AS8&gt;=AW$37,AT8&gt;=AW$41,AS8&lt;&gt;"",AO8=""),AND(BV8&gt;=BZ$37,BW8&gt;=BZ$41,BV8&lt;&gt;"",BR8=""),AND(CY8&gt;=DC$37,CZ8&gt;=DC$41,CY8&lt;&gt;"",CU8=""),AND(EC8&gt;=EG$37,ED8&gt;=EG$41,EC8&lt;&gt;""),AND(FE8&gt;=FI$37,FF8&gt;=FI$41,FE8&lt;&gt;""),AND(GG8&gt;=GK$37,GH8&gt;=GK$41,GG8&lt;&gt;""),AND(HI8&gt;=HM$37,HJ8&gt;=HM$41,HI8&lt;&gt;""),AND(IK8&gt;=IO$37,IL8&gt;=IO$41,IK8&lt;&gt;""),AND(JM8&gt;=JQ$37,JN8&gt;=JQ$41,JM8&lt;&gt;""),AND(KO8&gt;=KS$37,KP8&gt;=KS$41,KO8&lt;&gt;""),AND(LQ8&gt;=LU$37,LR8&gt;=LU$41,LQ8&lt;&gt;""),AND(MS8&gt;=MW$37,MT8&gt;=MW$41,MS8&lt;&gt;""),AND(NU8&gt;=NY$37,NV8&gt;=NY$41,NU8&lt;&gt;""),AND(OW8&gt;=PA$37,OX8&gt;=PA$41,OW8&lt;&gt;""),AND(PY8&gt;=QC$37,PZ8&gt;=QC$41,PY8&lt;&gt;"")),"P","")</f>
        <v/>
      </c>
      <c r="L8" s="8">
        <f>IF(COUNT(AQ8,BT8,CW8)&gt;0,LARGE((AQ8,BT8,CW8),1),0)</f>
        <v>47.8</v>
      </c>
      <c r="M8" s="8" t="str">
        <f>IF(L8=0,"",IF(L8=CW8,$CA$1,IF(L8=BT8,$AX$1,IF(L8=AQ8,$U$1,""))))</f>
        <v>2025 3rd Domestic Trial</v>
      </c>
      <c r="N8" s="8">
        <f>IF(COUNT(AQ8,BT8,CW8)&gt;1,LARGE((AQ8,BT8,CW8),2),0)</f>
        <v>47.1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46.7</v>
      </c>
      <c r="Q8" s="8" t="str">
        <f>IF(P8=0,"",IF(P8=DB8,$CA$1,IF(P8=BY8,$AX$1,IF(P8=AV8,$U$1,""))))</f>
        <v>2025 Elite Canada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18.3</v>
      </c>
      <c r="V8" s="19">
        <v>5.6</v>
      </c>
      <c r="W8" s="19">
        <v>0.6</v>
      </c>
      <c r="X8" s="19">
        <v>0.3</v>
      </c>
      <c r="Y8" s="19">
        <v>18.5</v>
      </c>
      <c r="Z8" s="19">
        <v>5.2</v>
      </c>
      <c r="AA8" s="19">
        <v>0.2</v>
      </c>
      <c r="AB8" s="19">
        <v>0</v>
      </c>
      <c r="AC8" s="19"/>
      <c r="AD8" s="19"/>
      <c r="AE8" s="19"/>
      <c r="AF8" s="19"/>
      <c r="AG8" s="19">
        <v>18.5</v>
      </c>
      <c r="AH8" s="19">
        <v>5.6</v>
      </c>
      <c r="AI8" s="19">
        <v>0.6</v>
      </c>
      <c r="AJ8" s="19">
        <v>0.3</v>
      </c>
      <c r="AK8" s="19">
        <v>17.7</v>
      </c>
      <c r="AL8" s="19">
        <v>5.2</v>
      </c>
      <c r="AM8" s="19">
        <v>0</v>
      </c>
      <c r="AN8" s="19">
        <v>0</v>
      </c>
      <c r="AO8" s="27"/>
      <c r="AP8" s="40">
        <f>IF(SUM(V8,Z8)&gt;0,SUM(V8,Z8),"")</f>
        <v>10.8</v>
      </c>
      <c r="AQ8" s="40">
        <f>IF(SUM(U8:V8,X8:Z8,AB8)-W8-AA8&gt;0,SUM(U8:V8,X8:Z8,AB8)-W8-AA8,"")</f>
        <v>47.1</v>
      </c>
      <c r="AR8" s="40" t="str">
        <f>IF(SUM(AC8:AD8,AF8)-AE8&gt;0,SUM(AC8:AD8,AF8)-AE8,"")</f>
        <v/>
      </c>
      <c r="AS8" s="40">
        <f>IF(SUM(V8,Z8,AD8)&gt;0,SUM(V8,Z8,AD8),"")</f>
        <v>10.8</v>
      </c>
      <c r="AT8" s="40">
        <f>IF(SUM(AQ8,AR8)&gt;0,SUM(AQ8,AR8),"")</f>
        <v>47.1</v>
      </c>
      <c r="AU8" s="40">
        <f>IF(SUM(AH8,AL8)&gt;0,SUM(AH8,AL8),"")</f>
        <v>10.8</v>
      </c>
      <c r="AV8" s="40">
        <f>IF(SUM(AG8:AH8,AJ8:AL8,AN8)-SUM(AI8,AM8)&gt;0,SUM(AG8:AH8,AJ8:AL8,AN8)-SUM(AI8,AM8),"")</f>
        <v>46.7</v>
      </c>
      <c r="AW8" s="40">
        <f>IF(SUM(AQ8,AR8,AV8)&gt;0,SUM(AQ8,AR8,AV8),"")</f>
        <v>93.800000000000011</v>
      </c>
      <c r="AX8" s="18">
        <v>16.399999999999999</v>
      </c>
      <c r="AY8" s="18">
        <v>4.8</v>
      </c>
      <c r="AZ8" s="18">
        <v>0.8</v>
      </c>
      <c r="BA8" s="18">
        <v>0</v>
      </c>
      <c r="BB8" s="18">
        <v>18.399999999999999</v>
      </c>
      <c r="BC8" s="18">
        <v>5.6</v>
      </c>
      <c r="BD8" s="18">
        <v>0.2</v>
      </c>
      <c r="BE8" s="18">
        <v>0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>IF(SUM(AY8,BC8)&gt;0,SUM(AY8,BC8),"")</f>
        <v>10.399999999999999</v>
      </c>
      <c r="BT8" s="11">
        <f>IF(SUM(AX8:AY8,BA8:BC8,BE8)-AZ8-BD8&gt;0,SUM(AX8:AY8,BA8:BC8,BE8)-AZ8-BD8,"")</f>
        <v>44.199999999999996</v>
      </c>
      <c r="BU8" s="11" t="str">
        <f>IF(SUM(BF8:BG8,BI8)-BH8&gt;0,SUM(BF8:BG8,BI8)-BH8,"")</f>
        <v/>
      </c>
      <c r="BV8" s="11">
        <f>IF(SUM(AY8,BC8,BG8)&gt;0,SUM(AY8,BC8,BG8),"")</f>
        <v>10.399999999999999</v>
      </c>
      <c r="BW8" s="11">
        <f>IF(SUM(BT8,BU8)&gt;0,SUM(BT8,BU8),"")</f>
        <v>44.199999999999996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44.199999999999996</v>
      </c>
      <c r="CA8" s="19">
        <v>18.3</v>
      </c>
      <c r="CB8" s="19">
        <v>5.6</v>
      </c>
      <c r="CC8" s="19">
        <v>0.2</v>
      </c>
      <c r="CD8" s="19">
        <v>0</v>
      </c>
      <c r="CE8" s="19">
        <v>18.3</v>
      </c>
      <c r="CF8" s="19">
        <v>6</v>
      </c>
      <c r="CG8" s="19">
        <v>0.2</v>
      </c>
      <c r="CH8" s="19">
        <v>0</v>
      </c>
      <c r="CI8" s="19"/>
      <c r="CJ8" s="19"/>
      <c r="CK8" s="19"/>
      <c r="CL8" s="19"/>
      <c r="CM8" s="19">
        <v>17.600000000000001</v>
      </c>
      <c r="CN8" s="19">
        <v>5.6</v>
      </c>
      <c r="CO8" s="19">
        <v>0.8</v>
      </c>
      <c r="CP8" s="19">
        <v>0</v>
      </c>
      <c r="CQ8" s="19">
        <v>15.1</v>
      </c>
      <c r="CR8" s="19">
        <v>2.4</v>
      </c>
      <c r="CS8" s="19">
        <v>0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47.8</v>
      </c>
      <c r="CX8" s="40" t="str">
        <f>IF(SUM(CI8:CJ8,CL8)-CK8&gt;0,SUM(CI8:CJ8,CL8)-CK8,"")</f>
        <v/>
      </c>
      <c r="CY8" s="40">
        <f>IF(SUM(CB8,CF8,CJ8)&gt;0,SUM(CB8,CF8,CJ8),"")</f>
        <v>11.6</v>
      </c>
      <c r="CZ8" s="40">
        <f>IF(SUM(CW8,CX8)&gt;0,SUM(CW8,CX8),"")</f>
        <v>47.8</v>
      </c>
      <c r="DA8" s="40">
        <f>IF(SUM(CN8,CR8)&gt;0,SUM(CN8,CR8),"")</f>
        <v>8</v>
      </c>
      <c r="DB8" s="40">
        <f>IF(SUM(CM8:CN8,CP8:CR8,CT8)-SUM(CO8,CS8)&gt;0,SUM(CM8:CN8,CP8:CR8,CT8)-SUM(CO8,CS8),"")</f>
        <v>39.900000000000006</v>
      </c>
      <c r="DC8" s="40">
        <f>IF(SUM(CW8,CX8,DB8)&gt;0,SUM(CW8,CX8,DB8),"")</f>
        <v>87.7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17.350000000000001</v>
      </c>
      <c r="QE8" s="22">
        <f>IF($CU8="P",CB8,(CB8+AY8)/2)</f>
        <v>5.1999999999999993</v>
      </c>
      <c r="QF8" s="22">
        <f>IF($CU8="P",CC8,(CC8+AZ8)/2)</f>
        <v>0.5</v>
      </c>
      <c r="QG8" s="22">
        <f>IF($CU8="P",CD8,(CD8+BA8)/2)</f>
        <v>0</v>
      </c>
      <c r="QH8" s="22">
        <f>IF($CU8="P",CE8,(CE8+BB8)/2)</f>
        <v>18.350000000000001</v>
      </c>
      <c r="QI8" s="22">
        <f>IF($CU8="P",CF8,(CF8+BC8)/2)</f>
        <v>5.8</v>
      </c>
      <c r="QJ8" s="22">
        <f>IF($CU8="P",CG8,(CG8+BD8)/2)</f>
        <v>0.2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8.8000000000000007</v>
      </c>
      <c r="QQ8" s="22">
        <f>IF($CU8="P",CN8,(CN8+BK8)/2)</f>
        <v>2.8</v>
      </c>
      <c r="QR8" s="22">
        <f>IF($CU8="P",CO8,(CO8+BL8)/2)</f>
        <v>0.4</v>
      </c>
      <c r="QS8" s="22">
        <f>IF($CU8="P",CP8,(CP8+BM8)/2)</f>
        <v>0</v>
      </c>
      <c r="QT8" s="22">
        <f>IF($CU8="P",CQ8,(CQ8+BN8)/2)</f>
        <v>7.55</v>
      </c>
      <c r="QU8" s="22">
        <f>IF($CU8="P",CR8,(CR8+BO8)/2)</f>
        <v>1.2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11</v>
      </c>
      <c r="QZ8" s="40">
        <f>IF(SUM(QD8:QE8,QG8:QI8,QK8)-QF8-QJ8&gt;0,SUM(QD8:QE8,QG8:QI8,QK8)-QF8-QJ8,"")</f>
        <v>46</v>
      </c>
      <c r="RA8" s="40" t="str">
        <f>IF(SUM(QL8:QM8,QO8)-QN8&gt;0,SUM(QL8:QM8,QO8)-QN8,"")</f>
        <v/>
      </c>
      <c r="RB8" s="40">
        <f>IF(SUM(QE8,QI8,QM8)&gt;0,SUM(QE8,QI8,QM8),"")</f>
        <v>11</v>
      </c>
      <c r="RC8" s="40">
        <f>IF(SUM(QZ8,RA8)&gt;0,SUM(QZ8,RA8),"")</f>
        <v>46</v>
      </c>
      <c r="RD8" s="40">
        <f>IF(SUM(QQ8,QU8)&gt;0,SUM(QQ8,QU8),"")</f>
        <v>4</v>
      </c>
      <c r="RE8" s="40">
        <f>IF(SUM(QP8:QQ8,QS8:QU8,QW8)-SUM(QR8,QV8)&gt;0,SUM(QP8:QQ8,QS8:QU8,QW8)-SUM(QR8,QV8),"")</f>
        <v>19.950000000000003</v>
      </c>
      <c r="RF8" s="40">
        <f>IF(SUM(QZ8,RA8,RE8)&gt;0,SUM(QZ8,RA8,RE8),"")</f>
        <v>65.95</v>
      </c>
    </row>
    <row r="9" spans="1:474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181</v>
      </c>
      <c r="D9" s="4" t="s">
        <v>5</v>
      </c>
      <c r="E9" s="4">
        <v>2008</v>
      </c>
      <c r="F9" s="9">
        <f>SUM(L9:R9)+SUM(L9:O9)*0.0000001+SUM(L9)*0.0000000000001</f>
        <v>141.60000940000472</v>
      </c>
      <c r="G9" s="64"/>
      <c r="H9" s="3" t="str">
        <f>IF(OR(AND(AP9&gt;=AW$36,AQ9&gt;=AW$40,AP9&lt;&gt;"",AO9=""),AND(AU9&gt;=AW$36,AV9&gt;=AW$40,AU9&lt;&gt;"",AO9=""),AND(BS9&gt;=BZ$36,BT9&gt;=BZ$40,BS9&lt;&gt;"",BR9=""),AND(BX9&gt;=BZ$36,BY9&gt;=BZ$40,BX9&lt;&gt;"",BR9=""),AND(CV9&gt;=DC$36,CW9&gt;=DC$40,CV9&lt;&gt;"",CU9=""),AND(DA9&gt;=DC$36,DB9&gt;=DC$40,DA9&lt;&gt;""),AND(DZ9&gt;=EG$36,EA9&gt;=EG$40,DZ9&lt;&gt;""),AND(EE9&gt;=EG$36,EF9&gt;=EG$40,EE9&lt;&gt;""),AND(FB9&gt;=FI$36,FC9&gt;=FI$40,FB9&lt;&gt;""),AND(FG9&gt;=FI$36,FH9&gt;=FI$40,FG9&lt;&gt;""),AND(GD9&gt;=GK$36,GE9&gt;=GK$40,GD9&lt;&gt;""),AND(GI9&gt;=GK$36,GJ9&gt;=GK$40,GI9&lt;&gt;""),AND(HF9&gt;=HM$36,HG9&gt;=HM$40,HF9&lt;&gt;""),AND(HK9&gt;=HM$36,HL9&gt;=HM$40,HK9&lt;&gt;""),AND(IH9&gt;=IO$36,II9&gt;=IO$40,IH9&lt;&gt;""),AND(IM9&gt;=IO$36,IN9&gt;=IO$40,IM9&lt;&gt;""),AND(JJ9&gt;=JQ$36,JK9&gt;=JQ$40,JJ9&lt;&gt;""),AND(JO9&gt;=JQ$36,JP9&gt;=JQ$40,JO9&lt;&gt;""),AND(KL9&gt;=KS$36,KM9&gt;=KS$40,KL9&lt;&gt;""),AND(KQ9&gt;=KS$36,KR9&gt;=KS$40,KQ9&lt;&gt;""),AND(LN9&gt;=LU$36,LO9&gt;=LU$40,LN9&lt;&gt;""),AND(LS9&gt;=LU$36,LT9&gt;=LU$40,LS9&lt;&gt;""),AND(MP9&gt;=MW$36,MQ9&gt;=MW$40,MP9&lt;&gt;""),AND(MU9&gt;=MW$36,MV9&gt;=MW$40,MU9&lt;&gt;""),AND(NR9&gt;=NY$36,NS9&gt;=NY$40,NR9&lt;&gt;""),AND(NW9&gt;=NY$36,NX9&gt;=NY$40,NW9&lt;&gt;""),AND(OT9&gt;=PA$36,OU9&gt;=PA$40,OT9&lt;&gt;""),AND(OY9&gt;=PA$36,OZ9&gt;=PA$40,OY9&lt;&gt;""),AND(PV9&gt;=QC$36,PW9&gt;=QC$40,PV9&lt;&gt;""),AND(QA9&gt;=QC$36,QB9&gt;=QC$40,QA9&lt;&gt;"")),"P","")</f>
        <v>P</v>
      </c>
      <c r="I9" s="3" t="str">
        <f>IF(OR(AND(AQ9&gt;=AW$40,AQ9&lt;&gt;"",AO9=""),AND(AV9&gt;=AW$40,AV9&lt;&gt;"",AO9=""),AND(BT9&gt;=BZ$40,BT9&lt;&gt;"",BR9=""),AND(BY9&gt;=BZ$40,BY9&lt;&gt;"",BR9=""),AND(CW9&gt;=DC$40,CW9&lt;&gt;"",CU9=""),AND(DB9&gt;=DC$40,DB9&lt;&gt;"",CU9=""),AND(EA9&gt;=EG$40,EA9&lt;&gt;""),AND(EF9&gt;=EG$40,EF9&lt;&gt;""),AND(FC9&gt;=FI$40,FC9&lt;&gt;""),AND(FH9&gt;=FI$40,FH9&lt;&gt;""),AND(GE9&gt;=GK$40,GE9&lt;&gt;""),AND(GJ9&gt;=GK$40,GJ9&lt;&gt;""),AND(HG9&gt;=HM$40,HG9&lt;&gt;""),AND(HL9&gt;=HM$40,HL9&lt;&gt;""),AND(II9&gt;=IO$40,II9&lt;&gt;""),AND(IN9&gt;=IO$40,IN9&lt;&gt;""),AND(JK9&gt;=JQ$40,JK9&lt;&gt;""),AND(JP9&gt;=JQ$40,JP9&lt;&gt;""),AND(KM9&gt;=KS$40,KM9&lt;&gt;""),AND(KR9&gt;=KS$40,KR9&lt;&gt;""),AND(LO9&gt;=LU$40,LO9&lt;&gt;""),AND(LT9&gt;=LU$40,LT9&lt;&gt;""),AND(MQ9&gt;=MW$40,MQ9&lt;&gt;""),AND(MV9&gt;=MW$40,MV9&lt;&gt;""),AND(NS9&gt;=NY$40,NS9&lt;&gt;""),AND(NX9&gt;=NY$40,NX9&lt;&gt;""),AND(OU9&gt;=PA$40,OU9&lt;&gt;""),AND(OZ9&gt;=PA$40,OZ9&lt;&gt;""),AND(PW9&gt;=QC$40,PW9&lt;&gt;""),AND(QB9&gt;=QC$40,QB9&lt;&gt;"")),"P","")</f>
        <v>P</v>
      </c>
      <c r="J9" s="36" t="str">
        <f>IF(AND(I9="P",H9=""),"No DD",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Merit",IF(OR(AND(AS9&gt;=AW$38,AT9&gt;=AW$42,AS9&lt;&gt;"",AO9=""),AND(BV9&gt;=BZ$38,BW9&gt;=BZ$42,BV9&lt;&gt;"",BR9=""),AND(CY9&gt;=DC$38,CZ9&gt;=DC$42,CY9&lt;&gt;"",CU9=""),AND(EC9&gt;=EG$38,ED9&gt;=EG$42,EC9&lt;&gt;""),AND(FE9&gt;=FI$38,FF9&gt;=FI$42,FE9&lt;&gt;""),AND(GG9&gt;=GK$38,GH9&gt;=GK$42,GG9&lt;&gt;""),AND(HI9&gt;=HM$38,HJ9&gt;=HM$42,HI9&lt;&gt;""),AND(IK9&gt;=IO$38,IL9&gt;=IO$42,IK9&lt;&gt;""),AND(JM9&gt;=JQ$38,JN9&gt;=JQ$42,JM9&lt;&gt;""),AND(KO9&gt;=KS$38,KP9&gt;=KS$42,KO9&lt;&gt;""),AND(LQ9&gt;=LU$38,LR9&gt;=LU$42,LQ9&lt;&gt;""),AND(MS9&gt;=MW$38,MT9&gt;=MW$42,MS9&lt;&gt;""),AND(NU9&gt;=NY$38,NV9&gt;=NY$42,NU9&lt;&gt;""),AND(OW9&gt;=PA$38,OX9&gt;=PA$42,OW9&lt;&gt;""),AND(PY9&gt;=QC$38,PZ9&gt;=QC$42,PY9&lt;&gt;"")),"Excellence",IF(K9="P","Worlds Team",IF(H9="P","National Team","")))))</f>
        <v>National Team</v>
      </c>
      <c r="K9" s="3" t="str">
        <f>IF(OR(AND(AS9&gt;=AW$37,AT9&gt;=AW$41,AS9&lt;&gt;"",AO9=""),AND(BV9&gt;=BZ$37,BW9&gt;=BZ$41,BV9&lt;&gt;"",BR9=""),AND(CY9&gt;=DC$37,CZ9&gt;=DC$41,CY9&lt;&gt;"",CU9=""),AND(EC9&gt;=EG$37,ED9&gt;=EG$41,EC9&lt;&gt;""),AND(FE9&gt;=FI$37,FF9&gt;=FI$41,FE9&lt;&gt;""),AND(GG9&gt;=GK$37,GH9&gt;=GK$41,GG9&lt;&gt;""),AND(HI9&gt;=HM$37,HJ9&gt;=HM$41,HI9&lt;&gt;""),AND(IK9&gt;=IO$37,IL9&gt;=IO$41,IK9&lt;&gt;""),AND(JM9&gt;=JQ$37,JN9&gt;=JQ$41,JM9&lt;&gt;""),AND(KO9&gt;=KS$37,KP9&gt;=KS$41,KO9&lt;&gt;""),AND(LQ9&gt;=LU$37,LR9&gt;=LU$41,LQ9&lt;&gt;""),AND(MS9&gt;=MW$37,MT9&gt;=MW$41,MS9&lt;&gt;""),AND(NU9&gt;=NY$37,NV9&gt;=NY$41,NU9&lt;&gt;""),AND(OW9&gt;=PA$37,OX9&gt;=PA$41,OW9&lt;&gt;""),AND(PY9&gt;=QC$37,PZ9&gt;=QC$41,PY9&lt;&gt;"")),"P","")</f>
        <v/>
      </c>
      <c r="L9" s="8">
        <f>IF(COUNT(AQ9,BT9,CW9)&gt;0,LARGE((AQ9,BT9,CW9),1),0)</f>
        <v>47.2</v>
      </c>
      <c r="M9" s="8" t="str">
        <f>IF(L9=0,"",IF(L9=CW9,$CA$1,IF(L9=BT9,$AX$1,IF(L9=AQ9,$U$1,""))))</f>
        <v>2025 Elite Canada</v>
      </c>
      <c r="N9" s="8">
        <f>IF(COUNT(AQ9,BT9,CW9)&gt;1,LARGE((AQ9,BT9,CW9),2),0)</f>
        <v>46.8</v>
      </c>
      <c r="O9" s="8" t="str">
        <f>IF(N9=0,"",IF(AND(N9=L9,N9=AQ9,N9=BT9),$U$1,IF(AND(N9=L9,N9=AQ9,N9=CW9),$U$1,IF(AND(N9=L9,N9=BT9,N9=CW9),$AX$1,IF(N9=CW9,$CA$1,IF(N9=BT9,$AX$1,IF(N9=AQ9,$U$1,"")))))))</f>
        <v>2025 Nationals</v>
      </c>
      <c r="P9" s="8">
        <f>IF(MAX(AV9,BY9,DB9)&gt;0,MAX(AV9,BY9,DB9),0)</f>
        <v>47.6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18.2</v>
      </c>
      <c r="Z9" s="19">
        <v>5.2</v>
      </c>
      <c r="AA9" s="19">
        <v>0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10.4</v>
      </c>
      <c r="AQ9" s="40">
        <f>IF(SUM(U9:V9,X9:Z9,AB9)-W9-AA9&gt;0,SUM(U9:V9,X9:Z9,AB9)-W9-AA9,"")</f>
        <v>47.2</v>
      </c>
      <c r="AR9" s="40" t="str">
        <f>IF(SUM(AC9:AD9,AF9)-AE9&gt;0,SUM(AC9:AD9,AF9)-AE9,"")</f>
        <v/>
      </c>
      <c r="AS9" s="40">
        <f>IF(SUM(V9,Z9,AD9)&gt;0,SUM(V9,Z9,AD9),"")</f>
        <v>10.4</v>
      </c>
      <c r="AT9" s="40">
        <f>IF(SUM(AQ9,AR9)&gt;0,SUM(AQ9,AR9),"")</f>
        <v>47.2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IF(SUM(AQ9,AR9,AV9)&gt;0,SUM(AQ9,AR9,AV9),"")</f>
        <v>47.2</v>
      </c>
      <c r="AX9" s="18">
        <v>18.100000000000001</v>
      </c>
      <c r="AY9" s="18">
        <v>5.2</v>
      </c>
      <c r="AZ9" s="18">
        <v>0.2</v>
      </c>
      <c r="BA9" s="18">
        <v>0</v>
      </c>
      <c r="BB9" s="18">
        <v>18.3</v>
      </c>
      <c r="BC9" s="18">
        <v>5.6</v>
      </c>
      <c r="BD9" s="18">
        <v>0.2</v>
      </c>
      <c r="BE9" s="18">
        <v>0</v>
      </c>
      <c r="BF9" s="18"/>
      <c r="BG9" s="18"/>
      <c r="BH9" s="18"/>
      <c r="BI9" s="18"/>
      <c r="BJ9" s="18">
        <v>18.2</v>
      </c>
      <c r="BK9" s="18">
        <v>6</v>
      </c>
      <c r="BL9" s="18">
        <v>0.6</v>
      </c>
      <c r="BM9" s="18">
        <v>0</v>
      </c>
      <c r="BN9" s="18">
        <v>18.600000000000001</v>
      </c>
      <c r="BO9" s="18">
        <v>5.6</v>
      </c>
      <c r="BP9" s="18">
        <v>0.2</v>
      </c>
      <c r="BQ9" s="18">
        <v>0</v>
      </c>
      <c r="BR9" s="28"/>
      <c r="BS9" s="11">
        <f>IF(SUM(AY9,BC9)&gt;0,SUM(AY9,BC9),"")</f>
        <v>10.8</v>
      </c>
      <c r="BT9" s="11">
        <f>IF(SUM(AX9:AY9,BA9:BC9,BE9)-AZ9-BD9&gt;0,SUM(AX9:AY9,BA9:BC9,BE9)-AZ9-BD9,"")</f>
        <v>46.8</v>
      </c>
      <c r="BU9" s="11" t="str">
        <f>IF(SUM(BF9:BG9,BI9)-BH9&gt;0,SUM(BF9:BG9,BI9)-BH9,"")</f>
        <v/>
      </c>
      <c r="BV9" s="11">
        <f>IF(SUM(AY9,BC9,BG9)&gt;0,SUM(AY9,BC9,BG9),"")</f>
        <v>10.8</v>
      </c>
      <c r="BW9" s="11">
        <f>IF(SUM(BT9,BU9)&gt;0,SUM(BT9,BU9),"")</f>
        <v>46.8</v>
      </c>
      <c r="BX9" s="11">
        <f>IF(SUM(BK9,BO9)&gt;0,SUM(BK9,BO9),"")</f>
        <v>11.6</v>
      </c>
      <c r="BY9" s="11">
        <f>IF(SUM(BJ9:BK9,BM9:BO9,BQ9)-SUM(BL9,BP9)&gt;0,SUM(BJ9:BK9,BM9:BO9,BQ9)-SUM(BL9,BP9),"")</f>
        <v>47.6</v>
      </c>
      <c r="BZ9" s="11">
        <f>IF(SUM(BT9,BU9,BY9)&gt;0,SUM(BT9,BU9,BY9),"")</f>
        <v>94.4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9.0500000000000007</v>
      </c>
      <c r="QE9" s="22">
        <f>IF($CU9="P",CB9,(CB9+AY9)/2)</f>
        <v>2.6</v>
      </c>
      <c r="QF9" s="22">
        <f>IF($CU9="P",CC9,(CC9+AZ9)/2)</f>
        <v>0.1</v>
      </c>
      <c r="QG9" s="22">
        <f>IF($CU9="P",CD9,(CD9+BA9)/2)</f>
        <v>0</v>
      </c>
      <c r="QH9" s="22">
        <f>IF($CU9="P",CE9,(CE9+BB9)/2)</f>
        <v>9.15</v>
      </c>
      <c r="QI9" s="22">
        <f>IF($CU9="P",CF9,(CF9+BC9)/2)</f>
        <v>2.8</v>
      </c>
      <c r="QJ9" s="22">
        <f>IF($CU9="P",CG9,(CG9+BD9)/2)</f>
        <v>0.1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9.1</v>
      </c>
      <c r="QQ9" s="22">
        <f>IF($CU9="P",CN9,(CN9+BK9)/2)</f>
        <v>3</v>
      </c>
      <c r="QR9" s="22">
        <f>IF($CU9="P",CO9,(CO9+BL9)/2)</f>
        <v>0.3</v>
      </c>
      <c r="QS9" s="22">
        <f>IF($CU9="P",CP9,(CP9+BM9)/2)</f>
        <v>0</v>
      </c>
      <c r="QT9" s="22">
        <f>IF($CU9="P",CQ9,(CQ9+BN9)/2)</f>
        <v>9.3000000000000007</v>
      </c>
      <c r="QU9" s="22">
        <f>IF($CU9="P",CR9,(CR9+BO9)/2)</f>
        <v>2.8</v>
      </c>
      <c r="QV9" s="22">
        <f>IF($CU9="P",CS9,(CS9+BP9)/2)</f>
        <v>0.1</v>
      </c>
      <c r="QW9" s="22">
        <f>IF($CU9="P",CT9,(CT9+BQ9)/2)</f>
        <v>0</v>
      </c>
      <c r="QX9" s="27" t="s">
        <v>46</v>
      </c>
      <c r="QY9" s="40">
        <f>IF(SUM(QE9,QI9)&gt;0,SUM(QE9,QI9),"")</f>
        <v>5.4</v>
      </c>
      <c r="QZ9" s="40">
        <f>IF(SUM(QD9:QE9,QG9:QI9,QK9)-QF9-QJ9&gt;0,SUM(QD9:QE9,QG9:QI9,QK9)-QF9-QJ9,"")</f>
        <v>23.4</v>
      </c>
      <c r="RA9" s="40" t="str">
        <f>IF(SUM(QL9:QM9,QO9)-QN9&gt;0,SUM(QL9:QM9,QO9)-QN9,"")</f>
        <v/>
      </c>
      <c r="RB9" s="40">
        <f>IF(SUM(QE9,QI9,QM9)&gt;0,SUM(QE9,QI9,QM9),"")</f>
        <v>5.4</v>
      </c>
      <c r="RC9" s="40">
        <f>IF(SUM(QZ9,RA9)&gt;0,SUM(QZ9,RA9),"")</f>
        <v>23.4</v>
      </c>
      <c r="RD9" s="40">
        <f>IF(SUM(QQ9,QU9)&gt;0,SUM(QQ9,QU9),"")</f>
        <v>5.8</v>
      </c>
      <c r="RE9" s="40">
        <f>IF(SUM(QP9:QQ9,QS9:QU9,QW9)-SUM(QR9,QV9)&gt;0,SUM(QP9:QQ9,QS9:QU9,QW9)-SUM(QR9,QV9),"")</f>
        <v>23.8</v>
      </c>
      <c r="RF9" s="40">
        <f>IF(SUM(QZ9,RA9,RE9)&gt;0,SUM(QZ9,RA9,RE9),"")</f>
        <v>47.2</v>
      </c>
    </row>
    <row r="10" spans="1:474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159</v>
      </c>
      <c r="D10" s="4" t="s">
        <v>4</v>
      </c>
      <c r="E10" s="4">
        <v>2008</v>
      </c>
      <c r="F10" s="9">
        <f>SUM(L10:R10)+SUM(L10:O10)*0.0000001+SUM(L10)*0.0000000000001</f>
        <v>133.40000950000487</v>
      </c>
      <c r="G10" s="64"/>
      <c r="H10" s="3" t="str">
        <f>IF(OR(AND(AP10&gt;=AW$36,AQ10&gt;=AW$40,AP10&lt;&gt;"",AO10=""),AND(AU10&gt;=AW$36,AV10&gt;=AW$40,AU10&lt;&gt;"",AO10=""),AND(BS10&gt;=BZ$36,BT10&gt;=BZ$40,BS10&lt;&gt;"",BR10=""),AND(BX10&gt;=BZ$36,BY10&gt;=BZ$40,BX10&lt;&gt;"",BR10=""),AND(CV10&gt;=DC$36,CW10&gt;=DC$40,CV10&lt;&gt;"",CU10=""),AND(DA10&gt;=DC$36,DB10&gt;=DC$40,DA10&lt;&gt;""),AND(DZ10&gt;=EG$36,EA10&gt;=EG$40,DZ10&lt;&gt;""),AND(EE10&gt;=EG$36,EF10&gt;=EG$40,EE10&lt;&gt;""),AND(FB10&gt;=FI$36,FC10&gt;=FI$40,FB10&lt;&gt;""),AND(FG10&gt;=FI$36,FH10&gt;=FI$40,FG10&lt;&gt;""),AND(GD10&gt;=GK$36,GE10&gt;=GK$40,GD10&lt;&gt;""),AND(GI10&gt;=GK$36,GJ10&gt;=GK$40,GI10&lt;&gt;""),AND(HF10&gt;=HM$36,HG10&gt;=HM$40,HF10&lt;&gt;""),AND(HK10&gt;=HM$36,HL10&gt;=HM$40,HK10&lt;&gt;""),AND(IH10&gt;=IO$36,II10&gt;=IO$40,IH10&lt;&gt;""),AND(IM10&gt;=IO$36,IN10&gt;=IO$40,IM10&lt;&gt;""),AND(JJ10&gt;=JQ$36,JK10&gt;=JQ$40,JJ10&lt;&gt;""),AND(JO10&gt;=JQ$36,JP10&gt;=JQ$40,JO10&lt;&gt;""),AND(KL10&gt;=KS$36,KM10&gt;=KS$40,KL10&lt;&gt;""),AND(KQ10&gt;=KS$36,KR10&gt;=KS$40,KQ10&lt;&gt;""),AND(LN10&gt;=LU$36,LO10&gt;=LU$40,LN10&lt;&gt;""),AND(LS10&gt;=LU$36,LT10&gt;=LU$40,LS10&lt;&gt;""),AND(MP10&gt;=MW$36,MQ10&gt;=MW$40,MP10&lt;&gt;""),AND(MU10&gt;=MW$36,MV10&gt;=MW$40,MU10&lt;&gt;""),AND(NR10&gt;=NY$36,NS10&gt;=NY$40,NR10&lt;&gt;""),AND(NW10&gt;=NY$36,NX10&gt;=NY$40,NW10&lt;&gt;""),AND(OT10&gt;=PA$36,OU10&gt;=PA$40,OT10&lt;&gt;""),AND(OY10&gt;=PA$36,OZ10&gt;=PA$40,OY10&lt;&gt;""),AND(PV10&gt;=QC$36,PW10&gt;=QC$40,PV10&lt;&gt;""),AND(QA10&gt;=QC$36,QB10&gt;=QC$40,QA10&lt;&gt;"")),"P","")</f>
        <v>P</v>
      </c>
      <c r="I10" s="3" t="str">
        <f>IF(OR(AND(AQ10&gt;=AW$40,AQ10&lt;&gt;"",AO10=""),AND(AV10&gt;=AW$40,AV10&lt;&gt;"",AO10=""),AND(BT10&gt;=BZ$40,BT10&lt;&gt;"",BR10=""),AND(BY10&gt;=BZ$40,BY10&lt;&gt;"",BR10=""),AND(CW10&gt;=DC$40,CW10&lt;&gt;"",CU10=""),AND(DB10&gt;=DC$40,DB10&lt;&gt;"",CU10=""),AND(EA10&gt;=EG$40,EA10&lt;&gt;""),AND(EF10&gt;=EG$40,EF10&lt;&gt;""),AND(FC10&gt;=FI$40,FC10&lt;&gt;""),AND(FH10&gt;=FI$40,FH10&lt;&gt;""),AND(GE10&gt;=GK$40,GE10&lt;&gt;""),AND(GJ10&gt;=GK$40,GJ10&lt;&gt;""),AND(HG10&gt;=HM$40,HG10&lt;&gt;""),AND(HL10&gt;=HM$40,HL10&lt;&gt;""),AND(II10&gt;=IO$40,II10&lt;&gt;""),AND(IN10&gt;=IO$40,IN10&lt;&gt;""),AND(JK10&gt;=JQ$40,JK10&lt;&gt;""),AND(JP10&gt;=JQ$40,JP10&lt;&gt;""),AND(KM10&gt;=KS$40,KM10&lt;&gt;""),AND(KR10&gt;=KS$40,KR10&lt;&gt;""),AND(LO10&gt;=LU$40,LO10&lt;&gt;""),AND(LT10&gt;=LU$40,LT10&lt;&gt;""),AND(MQ10&gt;=MW$40,MQ10&lt;&gt;""),AND(MV10&gt;=MW$40,MV10&lt;&gt;""),AND(NS10&gt;=NY$40,NS10&lt;&gt;""),AND(NX10&gt;=NY$40,NX10&lt;&gt;""),AND(OU10&gt;=PA$40,OU10&lt;&gt;""),AND(OZ10&gt;=PA$40,OZ10&lt;&gt;""),AND(PW10&gt;=QC$40,PW10&lt;&gt;""),AND(QB10&gt;=QC$40,QB10&lt;&gt;"")),"P","")</f>
        <v>P</v>
      </c>
      <c r="J10" s="36" t="str">
        <f>IF(AND(I10="P",H10=""),"No DD",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Merit",IF(OR(AND(AS10&gt;=AW$38,AT10&gt;=AW$42,AS10&lt;&gt;"",AO10=""),AND(BV10&gt;=BZ$38,BW10&gt;=BZ$42,BV10&lt;&gt;"",BR10=""),AND(CY10&gt;=DC$38,CZ10&gt;=DC$42,CY10&lt;&gt;"",CU10=""),AND(EC10&gt;=EG$38,ED10&gt;=EG$42,EC10&lt;&gt;""),AND(FE10&gt;=FI$38,FF10&gt;=FI$42,FE10&lt;&gt;""),AND(GG10&gt;=GK$38,GH10&gt;=GK$42,GG10&lt;&gt;""),AND(HI10&gt;=HM$38,HJ10&gt;=HM$42,HI10&lt;&gt;""),AND(IK10&gt;=IO$38,IL10&gt;=IO$42,IK10&lt;&gt;""),AND(JM10&gt;=JQ$38,JN10&gt;=JQ$42,JM10&lt;&gt;""),AND(KO10&gt;=KS$38,KP10&gt;=KS$42,KO10&lt;&gt;""),AND(LQ10&gt;=LU$38,LR10&gt;=LU$42,LQ10&lt;&gt;""),AND(MS10&gt;=MW$38,MT10&gt;=MW$42,MS10&lt;&gt;""),AND(NU10&gt;=NY$38,NV10&gt;=NY$42,NU10&lt;&gt;""),AND(OW10&gt;=PA$38,OX10&gt;=PA$42,OW10&lt;&gt;""),AND(PY10&gt;=QC$38,PZ10&gt;=QC$42,PY10&lt;&gt;"")),"Excellence",IF(K10="P","Worlds Team",IF(H10="P","National Team","")))))</f>
        <v>National Team</v>
      </c>
      <c r="K10" s="3" t="str">
        <f>IF(OR(AND(AS10&gt;=AW$37,AT10&gt;=AW$41,AS10&lt;&gt;"",AO10=""),AND(BV10&gt;=BZ$37,BW10&gt;=BZ$41,BV10&lt;&gt;"",BR10=""),AND(CY10&gt;=DC$37,CZ10&gt;=DC$41,CY10&lt;&gt;"",CU10=""),AND(EC10&gt;=EG$37,ED10&gt;=EG$41,EC10&lt;&gt;""),AND(FE10&gt;=FI$37,FF10&gt;=FI$41,FE10&lt;&gt;""),AND(GG10&gt;=GK$37,GH10&gt;=GK$41,GG10&lt;&gt;""),AND(HI10&gt;=HM$37,HJ10&gt;=HM$41,HI10&lt;&gt;""),AND(IK10&gt;=IO$37,IL10&gt;=IO$41,IK10&lt;&gt;""),AND(JM10&gt;=JQ$37,JN10&gt;=JQ$41,JM10&lt;&gt;""),AND(KO10&gt;=KS$37,KP10&gt;=KS$41,KO10&lt;&gt;""),AND(LQ10&gt;=LU$37,LR10&gt;=LU$41,LQ10&lt;&gt;""),AND(MS10&gt;=MW$37,MT10&gt;=MW$41,MS10&lt;&gt;""),AND(NU10&gt;=NY$37,NV10&gt;=NY$41,NU10&lt;&gt;""),AND(OW10&gt;=PA$37,OX10&gt;=PA$41,OW10&lt;&gt;""),AND(PY10&gt;=QC$37,PZ10&gt;=QC$41,PY10&lt;&gt;"")),"P","")</f>
        <v/>
      </c>
      <c r="L10" s="8">
        <f>IF(COUNT(AQ10,BT10,CW10)&gt;0,LARGE((AQ10,BT10,CW10),1),0)</f>
        <v>48.5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46.5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38.400000000000006</v>
      </c>
      <c r="Q10" s="8" t="str">
        <f>IF(P10=0,"",IF(P10=DB10,$CA$1,IF(P10=BY10,$AX$1,IF(P10=AV10,$U$1,""))))</f>
        <v>2025 Elite Canada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18.8</v>
      </c>
      <c r="V10" s="19">
        <v>5.6</v>
      </c>
      <c r="W10" s="19">
        <v>0</v>
      </c>
      <c r="X10" s="19">
        <v>0</v>
      </c>
      <c r="Y10" s="19">
        <v>18.5</v>
      </c>
      <c r="Z10" s="19">
        <v>5.6</v>
      </c>
      <c r="AA10" s="19">
        <v>0</v>
      </c>
      <c r="AB10" s="19">
        <v>0</v>
      </c>
      <c r="AC10" s="19"/>
      <c r="AD10" s="19"/>
      <c r="AE10" s="19"/>
      <c r="AF10" s="19"/>
      <c r="AG10" s="19">
        <v>16.600000000000001</v>
      </c>
      <c r="AH10" s="19">
        <v>4.8</v>
      </c>
      <c r="AI10" s="19">
        <v>0.8</v>
      </c>
      <c r="AJ10" s="19">
        <v>0</v>
      </c>
      <c r="AK10" s="19">
        <v>15.4</v>
      </c>
      <c r="AL10" s="19">
        <v>2.4</v>
      </c>
      <c r="AM10" s="19">
        <v>0</v>
      </c>
      <c r="AN10" s="19">
        <v>0</v>
      </c>
      <c r="AO10" s="27"/>
      <c r="AP10" s="40">
        <f>IF(SUM(V10,Z10)&gt;0,SUM(V10,Z10),"")</f>
        <v>11.2</v>
      </c>
      <c r="AQ10" s="40">
        <f>IF(SUM(U10:V10,X10:Z10,AB10)-W10-AA10&gt;0,SUM(U10:V10,X10:Z10,AB10)-W10-AA10,"")</f>
        <v>48.5</v>
      </c>
      <c r="AR10" s="40" t="str">
        <f>IF(SUM(AC10:AD10,AF10)-AE10&gt;0,SUM(AC10:AD10,AF10)-AE10,"")</f>
        <v/>
      </c>
      <c r="AS10" s="40">
        <f>IF(SUM(V10,Z10,AD10)&gt;0,SUM(V10,Z10,AD10),"")</f>
        <v>11.2</v>
      </c>
      <c r="AT10" s="40">
        <f>IF(SUM(AQ10,AR10)&gt;0,SUM(AQ10,AR10),"")</f>
        <v>48.5</v>
      </c>
      <c r="AU10" s="40">
        <f>IF(SUM(AH10,AL10)&gt;0,SUM(AH10,AL10),"")</f>
        <v>7.1999999999999993</v>
      </c>
      <c r="AV10" s="40">
        <f>IF(SUM(AG10:AH10,AJ10:AL10,AN10)-SUM(AI10,AM10)&gt;0,SUM(AG10:AH10,AJ10:AL10,AN10)-SUM(AI10,AM10),"")</f>
        <v>38.400000000000006</v>
      </c>
      <c r="AW10" s="40">
        <f>IF(SUM(AQ10,AR10,AV10)&gt;0,SUM(AQ10,AR10,AV10),"")</f>
        <v>86.9</v>
      </c>
      <c r="AX10" s="18">
        <v>15.2</v>
      </c>
      <c r="AY10" s="18">
        <v>2.4</v>
      </c>
      <c r="AZ10" s="18">
        <v>0</v>
      </c>
      <c r="BA10" s="18">
        <v>0</v>
      </c>
      <c r="BB10" s="18">
        <v>15.3</v>
      </c>
      <c r="BC10" s="18">
        <v>0</v>
      </c>
      <c r="BD10" s="18">
        <v>0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2.4</v>
      </c>
      <c r="BT10" s="11">
        <f>IF(SUM(AX10:AY10,BA10:BC10,BE10)-AZ10-BD10&gt;0,SUM(AX10:AY10,BA10:BC10,BE10)-AZ10-BD10,"")</f>
        <v>32.9</v>
      </c>
      <c r="BU10" s="11" t="str">
        <f>IF(SUM(BF10:BG10,BI10)-BH10&gt;0,SUM(BF10:BG10,BI10)-BH10,"")</f>
        <v/>
      </c>
      <c r="BV10" s="11">
        <f>IF(SUM(AY10,BC10,BG10)&gt;0,SUM(AY10,BC10,BG10),"")</f>
        <v>2.4</v>
      </c>
      <c r="BW10" s="11">
        <f>IF(SUM(BT10,BU10)&gt;0,SUM(BT10,BU10),"")</f>
        <v>32.9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32.9</v>
      </c>
      <c r="CA10" s="19">
        <v>18.600000000000001</v>
      </c>
      <c r="CB10" s="19">
        <v>5.6</v>
      </c>
      <c r="CC10" s="19">
        <v>0.2</v>
      </c>
      <c r="CD10" s="19">
        <v>0</v>
      </c>
      <c r="CE10" s="19">
        <v>17.3</v>
      </c>
      <c r="CF10" s="19">
        <v>6</v>
      </c>
      <c r="CG10" s="19">
        <v>0.8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18.399999999999999</v>
      </c>
      <c r="CR10" s="19">
        <v>5.2</v>
      </c>
      <c r="CS10" s="19">
        <v>0.2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46.5</v>
      </c>
      <c r="CX10" s="40" t="str">
        <f>IF(SUM(CI10:CJ10,CL10)-CK10&gt;0,SUM(CI10:CJ10,CL10)-CK10,"")</f>
        <v/>
      </c>
      <c r="CY10" s="40">
        <f>IF(SUM(CB10,CF10,CJ10)&gt;0,SUM(CB10,CF10,CJ10),"")</f>
        <v>11.6</v>
      </c>
      <c r="CZ10" s="40">
        <f>IF(SUM(CW10,CX10)&gt;0,SUM(CW10,CX10),"")</f>
        <v>46.5</v>
      </c>
      <c r="DA10" s="40">
        <f>IF(SUM(CN10,CR10)&gt;0,SUM(CN10,CR10),"")</f>
        <v>5.2</v>
      </c>
      <c r="DB10" s="40">
        <f>IF(SUM(CM10:CN10,CP10:CR10,CT10)-SUM(CO10,CS10)&gt;0,SUM(CM10:CN10,CP10:CR10,CT10)-SUM(CO10,CS10),"")</f>
        <v>23.4</v>
      </c>
      <c r="DC10" s="40">
        <f>IF(SUM(CW10,CX10,DB10)&gt;0,SUM(CW10,CX10,DB10),"")</f>
        <v>69.900000000000006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16.899999999999999</v>
      </c>
      <c r="QE10" s="22">
        <f>IF($CU10="P",CB10,(CB10+AY10)/2)</f>
        <v>4</v>
      </c>
      <c r="QF10" s="22">
        <f>IF($CU10="P",CC10,(CC10+AZ10)/2)</f>
        <v>0.1</v>
      </c>
      <c r="QG10" s="22">
        <f>IF($CU10="P",CD10,(CD10+BA10)/2)</f>
        <v>0</v>
      </c>
      <c r="QH10" s="22">
        <f>IF($CU10="P",CE10,(CE10+BB10)/2)</f>
        <v>16.3</v>
      </c>
      <c r="QI10" s="22">
        <f>IF($CU10="P",CF10,(CF10+BC10)/2)</f>
        <v>3</v>
      </c>
      <c r="QJ10" s="22">
        <f>IF($CU10="P",CG10,(CG10+BD10)/2)</f>
        <v>0.4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9.1999999999999993</v>
      </c>
      <c r="QU10" s="22">
        <f>IF($CU10="P",CR10,(CR10+BO10)/2)</f>
        <v>2.6</v>
      </c>
      <c r="QV10" s="22">
        <f>IF($CU10="P",CS10,(CS10+BP10)/2)</f>
        <v>0.1</v>
      </c>
      <c r="QW10" s="22">
        <f>IF($CU10="P",CT10,(CT10+BQ10)/2)</f>
        <v>0</v>
      </c>
      <c r="QX10" s="27" t="s">
        <v>46</v>
      </c>
      <c r="QY10" s="40">
        <f>IF(SUM(QE10,QI10)&gt;0,SUM(QE10,QI10),"")</f>
        <v>7</v>
      </c>
      <c r="QZ10" s="40">
        <f>IF(SUM(QD10:QE10,QG10:QI10,QK10)-QF10-QJ10&gt;0,SUM(QD10:QE10,QG10:QI10,QK10)-QF10-QJ10,"")</f>
        <v>39.700000000000003</v>
      </c>
      <c r="RA10" s="40" t="str">
        <f>IF(SUM(QL10:QM10,QO10)-QN10&gt;0,SUM(QL10:QM10,QO10)-QN10,"")</f>
        <v/>
      </c>
      <c r="RB10" s="40">
        <f>IF(SUM(QE10,QI10,QM10)&gt;0,SUM(QE10,QI10,QM10),"")</f>
        <v>7</v>
      </c>
      <c r="RC10" s="40">
        <f>IF(SUM(QZ10,RA10)&gt;0,SUM(QZ10,RA10),"")</f>
        <v>39.700000000000003</v>
      </c>
      <c r="RD10" s="40">
        <f>IF(SUM(QQ10,QU10)&gt;0,SUM(QQ10,QU10),"")</f>
        <v>2.6</v>
      </c>
      <c r="RE10" s="40">
        <f>IF(SUM(QP10:QQ10,QS10:QU10,QW10)-SUM(QR10,QV10)&gt;0,SUM(QP10:QQ10,QS10:QU10,QW10)-SUM(QR10,QV10),"")</f>
        <v>11.7</v>
      </c>
      <c r="RF10" s="40">
        <f>IF(SUM(QZ10,RA10,RE10)&gt;0,SUM(QZ10,RA10,RE10),"")</f>
        <v>51.400000000000006</v>
      </c>
    </row>
    <row r="11" spans="1:474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P11&gt;=AW$36,AQ11&gt;=AW$40,AP11&lt;&gt;"",AO11=""),AND(AU11&gt;=AW$36,AV11&gt;=AW$40,AU11&lt;&gt;"",AO11=""),AND(BS11&gt;=BZ$36,BT11&gt;=BZ$40,BS11&lt;&gt;"",BR11=""),AND(BX11&gt;=BZ$36,BY11&gt;=BZ$40,BX11&lt;&gt;"",BR11=""),AND(CV11&gt;=DC$36,CW11&gt;=DC$40,CV11&lt;&gt;"",CU11=""),AND(DA11&gt;=DC$36,DB11&gt;=DC$40,DA11&lt;&gt;""),AND(DZ11&gt;=EG$36,EA11&gt;=EG$40,DZ11&lt;&gt;""),AND(EE11&gt;=EG$36,EF11&gt;=EG$40,EE11&lt;&gt;""),AND(FB11&gt;=FI$36,FC11&gt;=FI$40,FB11&lt;&gt;""),AND(FG11&gt;=FI$36,FH11&gt;=FI$40,FG11&lt;&gt;""),AND(GD11&gt;=GK$36,GE11&gt;=GK$40,GD11&lt;&gt;""),AND(GI11&gt;=GK$36,GJ11&gt;=GK$40,GI11&lt;&gt;""),AND(HF11&gt;=HM$36,HG11&gt;=HM$40,HF11&lt;&gt;""),AND(HK11&gt;=HM$36,HL11&gt;=HM$40,HK11&lt;&gt;""),AND(IH11&gt;=IO$36,II11&gt;=IO$40,IH11&lt;&gt;""),AND(IM11&gt;=IO$36,IN11&gt;=IO$40,IM11&lt;&gt;""),AND(JJ11&gt;=JQ$36,JK11&gt;=JQ$40,JJ11&lt;&gt;""),AND(JO11&gt;=JQ$36,JP11&gt;=JQ$40,JO11&lt;&gt;""),AND(KL11&gt;=KS$36,KM11&gt;=KS$40,KL11&lt;&gt;""),AND(KQ11&gt;=KS$36,KR11&gt;=KS$40,KQ11&lt;&gt;""),AND(LN11&gt;=LU$36,LO11&gt;=LU$40,LN11&lt;&gt;""),AND(LS11&gt;=LU$36,LT11&gt;=LU$40,LS11&lt;&gt;""),AND(MP11&gt;=MW$36,MQ11&gt;=MW$40,MP11&lt;&gt;""),AND(MU11&gt;=MW$36,MV11&gt;=MW$40,MU11&lt;&gt;""),AND(NR11&gt;=NY$36,NS11&gt;=NY$40,NR11&lt;&gt;""),AND(NW11&gt;=NY$36,NX11&gt;=NY$40,NW11&lt;&gt;""),AND(OT11&gt;=PA$36,OU11&gt;=PA$40,OT11&lt;&gt;""),AND(OY11&gt;=PA$36,OZ11&gt;=PA$40,OY11&lt;&gt;""),AND(PV11&gt;=QC$36,PW11&gt;=QC$40,PV11&lt;&gt;""),AND(QA11&gt;=QC$36,QB11&gt;=QC$40,QA11&lt;&gt;"")),"P","")</f>
        <v/>
      </c>
      <c r="I11" s="3" t="str">
        <f>IF(OR(AND(AQ11&gt;=AW$40,AQ11&lt;&gt;"",AO11=""),AND(AV11&gt;=AW$40,AV11&lt;&gt;"",AO11=""),AND(BT11&gt;=BZ$40,BT11&lt;&gt;"",BR11=""),AND(BY11&gt;=BZ$40,BY11&lt;&gt;"",BR11=""),AND(CW11&gt;=DC$40,CW11&lt;&gt;"",CU11=""),AND(DB11&gt;=DC$40,DB11&lt;&gt;"",CU11=""),AND(EA11&gt;=EG$40,EA11&lt;&gt;""),AND(EF11&gt;=EG$40,EF11&lt;&gt;""),AND(FC11&gt;=FI$40,FC11&lt;&gt;""),AND(FH11&gt;=FI$40,FH11&lt;&gt;""),AND(GE11&gt;=GK$40,GE11&lt;&gt;""),AND(GJ11&gt;=GK$40,GJ11&lt;&gt;""),AND(HG11&gt;=HM$40,HG11&lt;&gt;""),AND(HL11&gt;=HM$40,HL11&lt;&gt;""),AND(II11&gt;=IO$40,II11&lt;&gt;""),AND(IN11&gt;=IO$40,IN11&lt;&gt;""),AND(JK11&gt;=JQ$40,JK11&lt;&gt;""),AND(JP11&gt;=JQ$40,JP11&lt;&gt;""),AND(KM11&gt;=KS$40,KM11&lt;&gt;""),AND(KR11&gt;=KS$40,KR11&lt;&gt;""),AND(LO11&gt;=LU$40,LO11&lt;&gt;""),AND(LT11&gt;=LU$40,LT11&lt;&gt;""),AND(MQ11&gt;=MW$40,MQ11&lt;&gt;""),AND(MV11&gt;=MW$40,MV11&lt;&gt;""),AND(NS11&gt;=NY$40,NS11&lt;&gt;""),AND(NX11&gt;=NY$40,NX11&lt;&gt;""),AND(OU11&gt;=PA$40,OU11&lt;&gt;""),AND(OZ11&gt;=PA$40,OZ11&lt;&gt;""),AND(PW11&gt;=QC$40,PW11&lt;&gt;""),AND(QB11&gt;=QC$40,QB11&lt;&gt;"")),"P","")</f>
        <v/>
      </c>
      <c r="J11" s="36" t="str">
        <f>IF(AND(I11="P",H11=""),"No DD",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Merit",IF(OR(AND(AS11&gt;=AW$38,AT11&gt;=AW$42,AS11&lt;&gt;"",AO11=""),AND(BV11&gt;=BZ$38,BW11&gt;=BZ$42,BV11&lt;&gt;"",BR11=""),AND(CY11&gt;=DC$38,CZ11&gt;=DC$42,CY11&lt;&gt;"",CU11=""),AND(EC11&gt;=EG$38,ED11&gt;=EG$42,EC11&lt;&gt;""),AND(FE11&gt;=FI$38,FF11&gt;=FI$42,FE11&lt;&gt;""),AND(GG11&gt;=GK$38,GH11&gt;=GK$42,GG11&lt;&gt;""),AND(HI11&gt;=HM$38,HJ11&gt;=HM$42,HI11&lt;&gt;""),AND(IK11&gt;=IO$38,IL11&gt;=IO$42,IK11&lt;&gt;""),AND(JM11&gt;=JQ$38,JN11&gt;=JQ$42,JM11&lt;&gt;""),AND(KO11&gt;=KS$38,KP11&gt;=KS$42,KO11&lt;&gt;""),AND(LQ11&gt;=LU$38,LR11&gt;=LU$42,LQ11&lt;&gt;""),AND(MS11&gt;=MW$38,MT11&gt;=MW$42,MS11&lt;&gt;""),AND(NU11&gt;=NY$38,NV11&gt;=NY$42,NU11&lt;&gt;""),AND(OW11&gt;=PA$38,OX11&gt;=PA$42,OW11&lt;&gt;""),AND(PY11&gt;=QC$38,PZ11&gt;=QC$42,PY11&lt;&gt;"")),"Excellence",IF(K11="P","Worlds Team",IF(H11="P","National Team","")))))</f>
        <v/>
      </c>
      <c r="K11" s="3" t="str">
        <f>IF(OR(AND(AS11&gt;=AW$37,AT11&gt;=AW$41,AS11&lt;&gt;"",AO11=""),AND(BV11&gt;=BZ$37,BW11&gt;=BZ$41,BV11&lt;&gt;"",BR11=""),AND(CY11&gt;=DC$37,CZ11&gt;=DC$41,CY11&lt;&gt;"",CU11=""),AND(EC11&gt;=EG$37,ED11&gt;=EG$41,EC11&lt;&gt;""),AND(FE11&gt;=FI$37,FF11&gt;=FI$41,FE11&lt;&gt;""),AND(GG11&gt;=GK$37,GH11&gt;=GK$41,GG11&lt;&gt;""),AND(HI11&gt;=HM$37,HJ11&gt;=HM$41,HI11&lt;&gt;""),AND(IK11&gt;=IO$37,IL11&gt;=IO$41,IK11&lt;&gt;""),AND(JM11&gt;=JQ$37,JN11&gt;=JQ$41,JM11&lt;&gt;""),AND(KO11&gt;=KS$37,KP11&gt;=KS$41,KO11&lt;&gt;""),AND(LQ11&gt;=LU$37,LR11&gt;=LU$41,LQ11&lt;&gt;""),AND(MS11&gt;=MW$37,MT11&gt;=MW$41,MS11&lt;&gt;""),AND(NU11&gt;=NY$37,NV11&gt;=NY$41,NU11&lt;&gt;""),AND(OW11&gt;=PA$37,OX11&gt;=PA$41,OW11&lt;&gt;""),AND(PY11&gt;=QC$37,PZ11&gt;=QC$41,PY11&lt;&gt;"")),"P","")</f>
        <v/>
      </c>
      <c r="L11" s="8">
        <f>IF(COUNT(AQ11,BT11,CW11)&gt;0,LARGE((AQ11,BT11,CW11),1),0)</f>
        <v>46.6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46.199999999999996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46.7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18.3</v>
      </c>
      <c r="V11" s="19">
        <v>4.8</v>
      </c>
      <c r="W11" s="19">
        <v>0</v>
      </c>
      <c r="X11" s="19">
        <v>0.3</v>
      </c>
      <c r="Y11" s="19">
        <v>18.600000000000001</v>
      </c>
      <c r="Z11" s="19">
        <v>4.8</v>
      </c>
      <c r="AA11" s="19">
        <v>0.6</v>
      </c>
      <c r="AB11" s="19">
        <v>0</v>
      </c>
      <c r="AC11" s="19"/>
      <c r="AD11" s="19"/>
      <c r="AE11" s="19"/>
      <c r="AF11" s="19"/>
      <c r="AG11" s="19">
        <v>18.100000000000001</v>
      </c>
      <c r="AH11" s="19">
        <v>4.8</v>
      </c>
      <c r="AI11" s="19">
        <v>0</v>
      </c>
      <c r="AJ11" s="19">
        <v>0.3</v>
      </c>
      <c r="AK11" s="19">
        <v>18.100000000000001</v>
      </c>
      <c r="AL11" s="19">
        <v>4.8</v>
      </c>
      <c r="AM11" s="19">
        <v>0</v>
      </c>
      <c r="AN11" s="19">
        <v>0</v>
      </c>
      <c r="AO11" s="27"/>
      <c r="AP11" s="40">
        <f>IF(SUM(V11,Z11)&gt;0,SUM(V11,Z11),"")</f>
        <v>9.6</v>
      </c>
      <c r="AQ11" s="40">
        <f>IF(SUM(U11:V11,X11:Z11,AB11)-W11-AA11&gt;0,SUM(U11:V11,X11:Z11,AB11)-W11-AA11,"")</f>
        <v>46.199999999999996</v>
      </c>
      <c r="AR11" s="40" t="str">
        <f>IF(SUM(AC11:AD11,AF11)-AE11&gt;0,SUM(AC11:AD11,AF11)-AE11,"")</f>
        <v/>
      </c>
      <c r="AS11" s="40">
        <f>IF(SUM(V11,Z11,AD11)&gt;0,SUM(V11,Z11,AD11),"")</f>
        <v>9.6</v>
      </c>
      <c r="AT11" s="40">
        <f>IF(SUM(AQ11,AR11)&gt;0,SUM(AQ11,AR11),"")</f>
        <v>46.199999999999996</v>
      </c>
      <c r="AU11" s="40">
        <f>IF(SUM(AH11,AL11)&gt;0,SUM(AH11,AL11),"")</f>
        <v>9.6</v>
      </c>
      <c r="AV11" s="40">
        <f>IF(SUM(AG11:AH11,AJ11:AL11,AN11)-SUM(AI11,AM11)&gt;0,SUM(AG11:AH11,AJ11:AL11,AN11)-SUM(AI11,AM11),"")</f>
        <v>46.1</v>
      </c>
      <c r="AW11" s="40">
        <f>IF(SUM(AQ11,AR11,AV11)&gt;0,SUM(AQ11,AR11,AV11),"")</f>
        <v>92.3</v>
      </c>
      <c r="AX11" s="18">
        <v>18.3</v>
      </c>
      <c r="AY11" s="18">
        <v>5.2</v>
      </c>
      <c r="AZ11" s="18">
        <v>0.6</v>
      </c>
      <c r="BA11" s="18">
        <v>0</v>
      </c>
      <c r="BB11" s="18">
        <v>18.5</v>
      </c>
      <c r="BC11" s="18">
        <v>5.2</v>
      </c>
      <c r="BD11" s="18">
        <v>0</v>
      </c>
      <c r="BE11" s="18">
        <v>0</v>
      </c>
      <c r="BF11" s="18"/>
      <c r="BG11" s="18"/>
      <c r="BH11" s="18"/>
      <c r="BI11" s="18"/>
      <c r="BJ11" s="18">
        <v>18.5</v>
      </c>
      <c r="BK11" s="18">
        <v>5.2</v>
      </c>
      <c r="BL11" s="18">
        <v>0.2</v>
      </c>
      <c r="BM11" s="18">
        <v>0</v>
      </c>
      <c r="BN11" s="18">
        <v>18.2</v>
      </c>
      <c r="BO11" s="18">
        <v>5.2</v>
      </c>
      <c r="BP11" s="18">
        <v>0.2</v>
      </c>
      <c r="BQ11" s="18">
        <v>0</v>
      </c>
      <c r="BR11" s="28"/>
      <c r="BS11" s="11">
        <f>IF(SUM(AY11,BC11)&gt;0,SUM(AY11,BC11),"")</f>
        <v>10.4</v>
      </c>
      <c r="BT11" s="11">
        <f>IF(SUM(AX11:AY11,BA11:BC11,BE11)-AZ11-BD11&gt;0,SUM(AX11:AY11,BA11:BC11,BE11)-AZ11-BD11,"")</f>
        <v>46.6</v>
      </c>
      <c r="BU11" s="11" t="str">
        <f>IF(SUM(BF11:BG11,BI11)-BH11&gt;0,SUM(BF11:BG11,BI11)-BH11,"")</f>
        <v/>
      </c>
      <c r="BV11" s="11">
        <f>IF(SUM(AY11,BC11,BG11)&gt;0,SUM(AY11,BC11,BG11),"")</f>
        <v>10.4</v>
      </c>
      <c r="BW11" s="11">
        <f>IF(SUM(BT11,BU11)&gt;0,SUM(BT11,BU11),"")</f>
        <v>46.6</v>
      </c>
      <c r="BX11" s="11">
        <f>IF(SUM(BK11,BO11)&gt;0,SUM(BK11,BO11),"")</f>
        <v>10.4</v>
      </c>
      <c r="BY11" s="11">
        <f>IF(SUM(BJ11:BK11,BM11:BO11,BQ11)-SUM(BL11,BP11)&gt;0,SUM(BJ11:BK11,BM11:BO11,BQ11)-SUM(BL11,BP11),"")</f>
        <v>46.7</v>
      </c>
      <c r="BZ11" s="11">
        <f>IF(SUM(BT11,BU11,BY11)&gt;0,SUM(BT11,BU11,BY11),"")</f>
        <v>93.300000000000011</v>
      </c>
      <c r="CA11" s="19">
        <v>18.3</v>
      </c>
      <c r="CB11" s="19">
        <v>4.8</v>
      </c>
      <c r="CC11" s="19">
        <v>0</v>
      </c>
      <c r="CD11" s="19">
        <v>0</v>
      </c>
      <c r="CE11" s="19">
        <v>18.3</v>
      </c>
      <c r="CF11" s="19">
        <v>2</v>
      </c>
      <c r="CG11" s="19">
        <v>1.2</v>
      </c>
      <c r="CH11" s="19">
        <v>0</v>
      </c>
      <c r="CI11" s="19"/>
      <c r="CJ11" s="19"/>
      <c r="CK11" s="19"/>
      <c r="CL11" s="19"/>
      <c r="CM11" s="19">
        <v>18</v>
      </c>
      <c r="CN11" s="19">
        <v>3.3</v>
      </c>
      <c r="CO11" s="19">
        <v>1.6</v>
      </c>
      <c r="CP11" s="19">
        <v>0</v>
      </c>
      <c r="CQ11" s="19">
        <v>18.399999999999999</v>
      </c>
      <c r="CR11" s="19">
        <v>4.4000000000000004</v>
      </c>
      <c r="CS11" s="19">
        <v>0.4</v>
      </c>
      <c r="CT11" s="19">
        <v>0</v>
      </c>
      <c r="CU11" s="27"/>
      <c r="CV11" s="40">
        <f>IF(SUM(CB11,CF11)&gt;0,SUM(CB11,CF11),"")</f>
        <v>6.8</v>
      </c>
      <c r="CW11" s="40">
        <f>IF(SUM(CA11:CB11,CD11:CF11,CH11)-CC11-CG11&gt;0,SUM(CA11:CB11,CD11:CF11,CH11)-CC11-CG11,"")</f>
        <v>42.2</v>
      </c>
      <c r="CX11" s="40" t="str">
        <f>IF(SUM(CI11:CJ11,CL11)-CK11&gt;0,SUM(CI11:CJ11,CL11)-CK11,"")</f>
        <v/>
      </c>
      <c r="CY11" s="40">
        <f>IF(SUM(CB11,CF11,CJ11)&gt;0,SUM(CB11,CF11,CJ11),"")</f>
        <v>6.8</v>
      </c>
      <c r="CZ11" s="40">
        <f>IF(SUM(CW11,CX11)&gt;0,SUM(CW11,CX11),"")</f>
        <v>42.2</v>
      </c>
      <c r="DA11" s="40">
        <f>IF(SUM(CN11,CR11)&gt;0,SUM(CN11,CR11),"")</f>
        <v>7.7</v>
      </c>
      <c r="DB11" s="40">
        <f>IF(SUM(CM11:CN11,CP11:CR11,CT11)-SUM(CO11,CS11)&gt;0,SUM(CM11:CN11,CP11:CR11,CT11)-SUM(CO11,CS11),"")</f>
        <v>42.1</v>
      </c>
      <c r="DC11" s="40">
        <f>IF(SUM(CW11,CX11,DB11)&gt;0,SUM(CW11,CX11,DB11),"")</f>
        <v>84.300000000000011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18.3</v>
      </c>
      <c r="QE11" s="22">
        <f>IF($CU11="P",CB11,(CB11+AY11)/2)</f>
        <v>5</v>
      </c>
      <c r="QF11" s="22">
        <f>IF($CU11="P",CC11,(CC11+AZ11)/2)</f>
        <v>0.3</v>
      </c>
      <c r="QG11" s="22">
        <f>IF($CU11="P",CD11,(CD11+BA11)/2)</f>
        <v>0</v>
      </c>
      <c r="QH11" s="22">
        <f>IF($CU11="P",CE11,(CE11+BB11)/2)</f>
        <v>18.399999999999999</v>
      </c>
      <c r="QI11" s="22">
        <f>IF($CU11="P",CF11,(CF11+BC11)/2)</f>
        <v>3.6</v>
      </c>
      <c r="QJ11" s="22">
        <f>IF($CU11="P",CG11,(CG11+BD11)/2)</f>
        <v>0.6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18.25</v>
      </c>
      <c r="QQ11" s="22">
        <f>IF($CU11="P",CN11,(CN11+BK11)/2)</f>
        <v>4.25</v>
      </c>
      <c r="QR11" s="22">
        <f>IF($CU11="P",CO11,(CO11+BL11)/2)</f>
        <v>0.9</v>
      </c>
      <c r="QS11" s="22">
        <f>IF($CU11="P",CP11,(CP11+BM11)/2)</f>
        <v>0</v>
      </c>
      <c r="QT11" s="22">
        <f>IF($CU11="P",CQ11,(CQ11+BN11)/2)</f>
        <v>18.299999999999997</v>
      </c>
      <c r="QU11" s="22">
        <f>IF($CU11="P",CR11,(CR11+BO11)/2)</f>
        <v>4.8000000000000007</v>
      </c>
      <c r="QV11" s="22">
        <f>IF($CU11="P",CS11,(CS11+BP11)/2)</f>
        <v>0.30000000000000004</v>
      </c>
      <c r="QW11" s="22">
        <f>IF($CU11="P",CT11,(CT11+BQ11)/2)</f>
        <v>0</v>
      </c>
      <c r="QX11" s="27" t="s">
        <v>46</v>
      </c>
      <c r="QY11" s="40">
        <f>IF(SUM(QE11,QI11)&gt;0,SUM(QE11,QI11),"")</f>
        <v>8.6</v>
      </c>
      <c r="QZ11" s="40">
        <f>IF(SUM(QD11:QE11,QG11:QI11,QK11)-QF11-QJ11&gt;0,SUM(QD11:QE11,QG11:QI11,QK11)-QF11-QJ11,"")</f>
        <v>44.400000000000006</v>
      </c>
      <c r="RA11" s="40" t="str">
        <f>IF(SUM(QL11:QM11,QO11)-QN11&gt;0,SUM(QL11:QM11,QO11)-QN11,"")</f>
        <v/>
      </c>
      <c r="RB11" s="40">
        <f>IF(SUM(QE11,QI11,QM11)&gt;0,SUM(QE11,QI11,QM11),"")</f>
        <v>8.6</v>
      </c>
      <c r="RC11" s="40">
        <f>IF(SUM(QZ11,RA11)&gt;0,SUM(QZ11,RA11),"")</f>
        <v>44.400000000000006</v>
      </c>
      <c r="RD11" s="40">
        <f>IF(SUM(QQ11,QU11)&gt;0,SUM(QQ11,QU11),"")</f>
        <v>9.0500000000000007</v>
      </c>
      <c r="RE11" s="40">
        <f>IF(SUM(QP11:QQ11,QS11:QU11,QW11)-SUM(QR11,QV11)&gt;0,SUM(QP11:QQ11,QS11:QU11,QW11)-SUM(QR11,QV11),"")</f>
        <v>44.399999999999991</v>
      </c>
      <c r="RF11" s="40">
        <f>IF(SUM(QZ11,RA11,RE11)&gt;0,SUM(QZ11,RA11,RE11),"")</f>
        <v>88.8</v>
      </c>
    </row>
    <row r="12" spans="1:474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177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P12&gt;=AW$36,AQ12&gt;=AW$40,AP12&lt;&gt;"",AO12=""),AND(AU12&gt;=AW$36,AV12&gt;=AW$40,AU12&lt;&gt;"",AO12=""),AND(BS12&gt;=BZ$36,BT12&gt;=BZ$40,BS12&lt;&gt;"",BR12=""),AND(BX12&gt;=BZ$36,BY12&gt;=BZ$40,BX12&lt;&gt;"",BR12=""),AND(CV12&gt;=DC$36,CW12&gt;=DC$40,CV12&lt;&gt;"",CU12=""),AND(DA12&gt;=DC$36,DB12&gt;=DC$40,DA12&lt;&gt;""),AND(DZ12&gt;=EG$36,EA12&gt;=EG$40,DZ12&lt;&gt;""),AND(EE12&gt;=EG$36,EF12&gt;=EG$40,EE12&lt;&gt;""),AND(FB12&gt;=FI$36,FC12&gt;=FI$40,FB12&lt;&gt;""),AND(FG12&gt;=FI$36,FH12&gt;=FI$40,FG12&lt;&gt;""),AND(GD12&gt;=GK$36,GE12&gt;=GK$40,GD12&lt;&gt;""),AND(GI12&gt;=GK$36,GJ12&gt;=GK$40,GI12&lt;&gt;""),AND(HF12&gt;=HM$36,HG12&gt;=HM$40,HF12&lt;&gt;""),AND(HK12&gt;=HM$36,HL12&gt;=HM$40,HK12&lt;&gt;""),AND(IH12&gt;=IO$36,II12&gt;=IO$40,IH12&lt;&gt;""),AND(IM12&gt;=IO$36,IN12&gt;=IO$40,IM12&lt;&gt;""),AND(JJ12&gt;=JQ$36,JK12&gt;=JQ$40,JJ12&lt;&gt;""),AND(JO12&gt;=JQ$36,JP12&gt;=JQ$40,JO12&lt;&gt;""),AND(KL12&gt;=KS$36,KM12&gt;=KS$40,KL12&lt;&gt;""),AND(KQ12&gt;=KS$36,KR12&gt;=KS$40,KQ12&lt;&gt;""),AND(LN12&gt;=LU$36,LO12&gt;=LU$40,LN12&lt;&gt;""),AND(LS12&gt;=LU$36,LT12&gt;=LU$40,LS12&lt;&gt;""),AND(MP12&gt;=MW$36,MQ12&gt;=MW$40,MP12&lt;&gt;""),AND(MU12&gt;=MW$36,MV12&gt;=MW$40,MU12&lt;&gt;""),AND(NR12&gt;=NY$36,NS12&gt;=NY$40,NR12&lt;&gt;""),AND(NW12&gt;=NY$36,NX12&gt;=NY$40,NW12&lt;&gt;""),AND(OT12&gt;=PA$36,OU12&gt;=PA$40,OT12&lt;&gt;""),AND(OY12&gt;=PA$36,OZ12&gt;=PA$40,OY12&lt;&gt;""),AND(PV12&gt;=QC$36,PW12&gt;=QC$40,PV12&lt;&gt;""),AND(QA12&gt;=QC$36,QB12&gt;=QC$40,QA12&lt;&gt;"")),"P","")</f>
        <v/>
      </c>
      <c r="I12" s="3" t="str">
        <f>IF(OR(AND(AQ12&gt;=AW$40,AQ12&lt;&gt;"",AO12=""),AND(AV12&gt;=AW$40,AV12&lt;&gt;"",AO12=""),AND(BT12&gt;=BZ$40,BT12&lt;&gt;"",BR12=""),AND(BY12&gt;=BZ$40,BY12&lt;&gt;"",BR12=""),AND(CW12&gt;=DC$40,CW12&lt;&gt;"",CU12=""),AND(DB12&gt;=DC$40,DB12&lt;&gt;"",CU12=""),AND(EA12&gt;=EG$40,EA12&lt;&gt;""),AND(EF12&gt;=EG$40,EF12&lt;&gt;""),AND(FC12&gt;=FI$40,FC12&lt;&gt;""),AND(FH12&gt;=FI$40,FH12&lt;&gt;""),AND(GE12&gt;=GK$40,GE12&lt;&gt;""),AND(GJ12&gt;=GK$40,GJ12&lt;&gt;""),AND(HG12&gt;=HM$40,HG12&lt;&gt;""),AND(HL12&gt;=HM$40,HL12&lt;&gt;""),AND(II12&gt;=IO$40,II12&lt;&gt;""),AND(IN12&gt;=IO$40,IN12&lt;&gt;""),AND(JK12&gt;=JQ$40,JK12&lt;&gt;""),AND(JP12&gt;=JQ$40,JP12&lt;&gt;""),AND(KM12&gt;=KS$40,KM12&lt;&gt;""),AND(KR12&gt;=KS$40,KR12&lt;&gt;""),AND(LO12&gt;=LU$40,LO12&lt;&gt;""),AND(LT12&gt;=LU$40,LT12&lt;&gt;""),AND(MQ12&gt;=MW$40,MQ12&lt;&gt;""),AND(MV12&gt;=MW$40,MV12&lt;&gt;""),AND(NS12&gt;=NY$40,NS12&lt;&gt;""),AND(NX12&gt;=NY$40,NX12&lt;&gt;""),AND(OU12&gt;=PA$40,OU12&lt;&gt;""),AND(OZ12&gt;=PA$40,OZ12&lt;&gt;""),AND(PW12&gt;=QC$40,PW12&lt;&gt;""),AND(QB12&gt;=QC$40,QB12&lt;&gt;"")),"P","")</f>
        <v/>
      </c>
      <c r="J12" s="36" t="str">
        <f>IF(AND(I12="P",H12=""),"No DD",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Merit",IF(OR(AND(AS12&gt;=AW$38,AT12&gt;=AW$42,AS12&lt;&gt;"",AO12=""),AND(BV12&gt;=BZ$38,BW12&gt;=BZ$42,BV12&lt;&gt;"",BR12=""),AND(CY12&gt;=DC$38,CZ12&gt;=DC$42,CY12&lt;&gt;"",CU12=""),AND(EC12&gt;=EG$38,ED12&gt;=EG$42,EC12&lt;&gt;""),AND(FE12&gt;=FI$38,FF12&gt;=FI$42,FE12&lt;&gt;""),AND(GG12&gt;=GK$38,GH12&gt;=GK$42,GG12&lt;&gt;""),AND(HI12&gt;=HM$38,HJ12&gt;=HM$42,HI12&lt;&gt;""),AND(IK12&gt;=IO$38,IL12&gt;=IO$42,IK12&lt;&gt;""),AND(JM12&gt;=JQ$38,JN12&gt;=JQ$42,JM12&lt;&gt;""),AND(KO12&gt;=KS$38,KP12&gt;=KS$42,KO12&lt;&gt;""),AND(LQ12&gt;=LU$38,LR12&gt;=LU$42,LQ12&lt;&gt;""),AND(MS12&gt;=MW$38,MT12&gt;=MW$42,MS12&lt;&gt;""),AND(NU12&gt;=NY$38,NV12&gt;=NY$42,NU12&lt;&gt;""),AND(OW12&gt;=PA$38,OX12&gt;=PA$42,OW12&lt;&gt;""),AND(PY12&gt;=QC$38,PZ12&gt;=QC$42,PY12&lt;&gt;"")),"Excellence",IF(K12="P","Worlds Team",IF(H12="P","National Team","")))))</f>
        <v/>
      </c>
      <c r="K12" s="3" t="str">
        <f>IF(OR(AND(AS12&gt;=AW$37,AT12&gt;=AW$41,AS12&lt;&gt;"",AO12=""),AND(BV12&gt;=BZ$37,BW12&gt;=BZ$41,BV12&lt;&gt;"",BR12=""),AND(CY12&gt;=DC$37,CZ12&gt;=DC$41,CY12&lt;&gt;"",CU12=""),AND(EC12&gt;=EG$37,ED12&gt;=EG$41,EC12&lt;&gt;""),AND(FE12&gt;=FI$37,FF12&gt;=FI$41,FE12&lt;&gt;""),AND(GG12&gt;=GK$37,GH12&gt;=GK$41,GG12&lt;&gt;""),AND(HI12&gt;=HM$37,HJ12&gt;=HM$41,HI12&lt;&gt;""),AND(IK12&gt;=IO$37,IL12&gt;=IO$41,IK12&lt;&gt;""),AND(JM12&gt;=JQ$37,JN12&gt;=JQ$41,JM12&lt;&gt;""),AND(KO12&gt;=KS$37,KP12&gt;=KS$41,KO12&lt;&gt;""),AND(LQ12&gt;=LU$37,LR12&gt;=LU$41,LQ12&lt;&gt;""),AND(MS12&gt;=MW$37,MT12&gt;=MW$41,MS12&lt;&gt;""),AND(NU12&gt;=NY$37,NV12&gt;=NY$41,NU12&lt;&gt;""),AND(OW12&gt;=PA$37,OX12&gt;=PA$41,OW12&lt;&gt;""),AND(PY12&gt;=QC$37,PZ12&gt;=QC$41,PY12&lt;&gt;"")),"P","")</f>
        <v/>
      </c>
      <c r="L12" s="8">
        <f>IF(COUNT(AQ12,BT12,CW12)&gt;0,LARGE((AQ12,BT12,CW12),1),0)</f>
        <v>45.099999999999994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44.4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45.4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18.3</v>
      </c>
      <c r="V12" s="19">
        <v>4.8</v>
      </c>
      <c r="W12" s="19">
        <v>1</v>
      </c>
      <c r="X12" s="19">
        <v>0.3</v>
      </c>
      <c r="Y12" s="19">
        <v>18.100000000000001</v>
      </c>
      <c r="Z12" s="19">
        <v>4.8</v>
      </c>
      <c r="AA12" s="19">
        <v>0.2</v>
      </c>
      <c r="AB12" s="19">
        <v>0</v>
      </c>
      <c r="AC12" s="19"/>
      <c r="AD12" s="19"/>
      <c r="AE12" s="19"/>
      <c r="AF12" s="19"/>
      <c r="AG12" s="19">
        <v>18.3</v>
      </c>
      <c r="AH12" s="19">
        <v>5.2</v>
      </c>
      <c r="AI12" s="19">
        <v>0.8</v>
      </c>
      <c r="AJ12" s="19">
        <v>0.3</v>
      </c>
      <c r="AK12" s="19">
        <v>18.2</v>
      </c>
      <c r="AL12" s="19">
        <v>4.4000000000000004</v>
      </c>
      <c r="AM12" s="19">
        <v>0.2</v>
      </c>
      <c r="AN12" s="19">
        <v>0</v>
      </c>
      <c r="AO12" s="27"/>
      <c r="AP12" s="40">
        <f>IF(SUM(V12,Z12)&gt;0,SUM(V12,Z12),"")</f>
        <v>9.6</v>
      </c>
      <c r="AQ12" s="40">
        <f>IF(SUM(U12:V12,X12:Z12,AB12)-W12-AA12&gt;0,SUM(U12:V12,X12:Z12,AB12)-W12-AA12,"")</f>
        <v>45.099999999999994</v>
      </c>
      <c r="AR12" s="40" t="str">
        <f>IF(SUM(AC12:AD12,AF12)-AE12&gt;0,SUM(AC12:AD12,AF12)-AE12,"")</f>
        <v/>
      </c>
      <c r="AS12" s="40">
        <f>IF(SUM(V12,Z12,AD12)&gt;0,SUM(V12,Z12,AD12),"")</f>
        <v>9.6</v>
      </c>
      <c r="AT12" s="40">
        <f>IF(SUM(AQ12,AR12)&gt;0,SUM(AQ12,AR12),"")</f>
        <v>45.099999999999994</v>
      </c>
      <c r="AU12" s="40">
        <f>IF(SUM(AH12,AL12)&gt;0,SUM(AH12,AL12),"")</f>
        <v>9.6000000000000014</v>
      </c>
      <c r="AV12" s="40">
        <f>IF(SUM(AG12:AH12,AJ12:AL12,AN12)-SUM(AI12,AM12)&gt;0,SUM(AG12:AH12,AJ12:AL12,AN12)-SUM(AI12,AM12),"")</f>
        <v>45.4</v>
      </c>
      <c r="AW12" s="40">
        <f>IF(SUM(AQ12,AR12,AV12)&gt;0,SUM(AQ12,AR12,AV12),"")</f>
        <v>90.5</v>
      </c>
      <c r="AX12" s="18">
        <v>18</v>
      </c>
      <c r="AY12" s="18">
        <v>5.6</v>
      </c>
      <c r="AZ12" s="18">
        <v>0.2</v>
      </c>
      <c r="BA12" s="18">
        <v>0</v>
      </c>
      <c r="BB12" s="18">
        <v>16.2</v>
      </c>
      <c r="BC12" s="18">
        <v>5.6</v>
      </c>
      <c r="BD12" s="18">
        <v>0.8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11.2</v>
      </c>
      <c r="BT12" s="11">
        <f>IF(SUM(AX12:AY12,BA12:BC12,BE12)-AZ12-BD12&gt;0,SUM(AX12:AY12,BA12:BC12,BE12)-AZ12-BD12,"")</f>
        <v>44.4</v>
      </c>
      <c r="BU12" s="11" t="str">
        <f>IF(SUM(BF12:BG12,BI12)-BH12&gt;0,SUM(BF12:BG12,BI12)-BH12,"")</f>
        <v/>
      </c>
      <c r="BV12" s="11">
        <f>IF(SUM(AY12,BC12,BG12)&gt;0,SUM(AY12,BC12,BG12),"")</f>
        <v>11.2</v>
      </c>
      <c r="BW12" s="11">
        <f>IF(SUM(BT12,BU12)&gt;0,SUM(BT12,BU12),"")</f>
        <v>44.4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44.4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9</v>
      </c>
      <c r="QE12" s="22">
        <f>IF($CU12="P",CB12,(CB12+AY12)/2)</f>
        <v>2.8</v>
      </c>
      <c r="QF12" s="22">
        <f>IF($CU12="P",CC12,(CC12+AZ12)/2)</f>
        <v>0.1</v>
      </c>
      <c r="QG12" s="22">
        <f>IF($CU12="P",CD12,(CD12+BA12)/2)</f>
        <v>0</v>
      </c>
      <c r="QH12" s="22">
        <f>IF($CU12="P",CE12,(CE12+BB12)/2)</f>
        <v>8.1</v>
      </c>
      <c r="QI12" s="22">
        <f>IF($CU12="P",CF12,(CF12+BC12)/2)</f>
        <v>2.8</v>
      </c>
      <c r="QJ12" s="22">
        <f>IF($CU12="P",CG12,(CG12+BD12)/2)</f>
        <v>0.4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0</v>
      </c>
      <c r="QQ12" s="22">
        <f>IF($CU12="P",CN12,(CN12+BK12)/2)</f>
        <v>0</v>
      </c>
      <c r="QR12" s="22">
        <f>IF($CU12="P",CO12,(CO12+BL12)/2)</f>
        <v>0</v>
      </c>
      <c r="QS12" s="22">
        <f>IF($CU12="P",CP12,(CP12+BM12)/2)</f>
        <v>0</v>
      </c>
      <c r="QT12" s="22">
        <f>IF($CU12="P",CQ12,(CQ12+BN12)/2)</f>
        <v>0</v>
      </c>
      <c r="QU12" s="22">
        <f>IF($CU12="P",CR12,(CR12+BO12)/2)</f>
        <v>0</v>
      </c>
      <c r="QV12" s="22">
        <f>IF($CU12="P",CS12,(CS12+BP12)/2)</f>
        <v>0</v>
      </c>
      <c r="QW12" s="22">
        <f>IF($CU12="P",CT12,(CT12+BQ12)/2)</f>
        <v>0</v>
      </c>
      <c r="QX12" s="27" t="s">
        <v>46</v>
      </c>
      <c r="QY12" s="40">
        <f>IF(SUM(QE12,QI12)&gt;0,SUM(QE12,QI12),"")</f>
        <v>5.6</v>
      </c>
      <c r="QZ12" s="40">
        <f>IF(SUM(QD12:QE12,QG12:QI12,QK12)-QF12-QJ12&gt;0,SUM(QD12:QE12,QG12:QI12,QK12)-QF12-QJ12,"")</f>
        <v>22.2</v>
      </c>
      <c r="RA12" s="40" t="str">
        <f>IF(SUM(QL12:QM12,QO12)-QN12&gt;0,SUM(QL12:QM12,QO12)-QN12,"")</f>
        <v/>
      </c>
      <c r="RB12" s="40">
        <f>IF(SUM(QE12,QI12,QM12)&gt;0,SUM(QE12,QI12,QM12),"")</f>
        <v>5.6</v>
      </c>
      <c r="RC12" s="40">
        <f>IF(SUM(QZ12,RA12)&gt;0,SUM(QZ12,RA12),"")</f>
        <v>22.2</v>
      </c>
      <c r="RD12" s="40" t="str">
        <f>IF(SUM(QQ12,QU12)&gt;0,SUM(QQ12,QU12),"")</f>
        <v/>
      </c>
      <c r="RE12" s="40" t="str">
        <f>IF(SUM(QP12:QQ12,QS12:QU12,QW12)-SUM(QR12,QV12)&gt;0,SUM(QP12:QQ12,QS12:QU12,QW12)-SUM(QR12,QV12),"")</f>
        <v/>
      </c>
      <c r="RF12" s="40">
        <f>IF(SUM(QZ12,RA12,RE12)&gt;0,SUM(QZ12,RA12,RE12),"")</f>
        <v>22.2</v>
      </c>
    </row>
    <row r="13" spans="1:474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120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P13&gt;=AW$36,AQ13&gt;=AW$40,AP13&lt;&gt;"",AO13=""),AND(AU13&gt;=AW$36,AV13&gt;=AW$40,AU13&lt;&gt;"",AO13=""),AND(BS13&gt;=BZ$36,BT13&gt;=BZ$40,BS13&lt;&gt;"",BR13=""),AND(BX13&gt;=BZ$36,BY13&gt;=BZ$40,BX13&lt;&gt;"",BR13=""),AND(CV13&gt;=DC$36,CW13&gt;=DC$40,CV13&lt;&gt;"",CU13=""),AND(DA13&gt;=DC$36,DB13&gt;=DC$40,DA13&lt;&gt;""),AND(DZ13&gt;=EG$36,EA13&gt;=EG$40,DZ13&lt;&gt;""),AND(EE13&gt;=EG$36,EF13&gt;=EG$40,EE13&lt;&gt;""),AND(FB13&gt;=FI$36,FC13&gt;=FI$40,FB13&lt;&gt;""),AND(FG13&gt;=FI$36,FH13&gt;=FI$40,FG13&lt;&gt;""),AND(GD13&gt;=GK$36,GE13&gt;=GK$40,GD13&lt;&gt;""),AND(GI13&gt;=GK$36,GJ13&gt;=GK$40,GI13&lt;&gt;""),AND(HF13&gt;=HM$36,HG13&gt;=HM$40,HF13&lt;&gt;""),AND(HK13&gt;=HM$36,HL13&gt;=HM$40,HK13&lt;&gt;""),AND(IH13&gt;=IO$36,II13&gt;=IO$40,IH13&lt;&gt;""),AND(IM13&gt;=IO$36,IN13&gt;=IO$40,IM13&lt;&gt;""),AND(JJ13&gt;=JQ$36,JK13&gt;=JQ$40,JJ13&lt;&gt;""),AND(JO13&gt;=JQ$36,JP13&gt;=JQ$40,JO13&lt;&gt;""),AND(KL13&gt;=KS$36,KM13&gt;=KS$40,KL13&lt;&gt;""),AND(KQ13&gt;=KS$36,KR13&gt;=KS$40,KQ13&lt;&gt;""),AND(LN13&gt;=LU$36,LO13&gt;=LU$40,LN13&lt;&gt;""),AND(LS13&gt;=LU$36,LT13&gt;=LU$40,LS13&lt;&gt;""),AND(MP13&gt;=MW$36,MQ13&gt;=MW$40,MP13&lt;&gt;""),AND(MU13&gt;=MW$36,MV13&gt;=MW$40,MU13&lt;&gt;""),AND(NR13&gt;=NY$36,NS13&gt;=NY$40,NR13&lt;&gt;""),AND(NW13&gt;=NY$36,NX13&gt;=NY$40,NW13&lt;&gt;""),AND(OT13&gt;=PA$36,OU13&gt;=PA$40,OT13&lt;&gt;""),AND(OY13&gt;=PA$36,OZ13&gt;=PA$40,OY13&lt;&gt;""),AND(PV13&gt;=QC$36,PW13&gt;=QC$40,PV13&lt;&gt;""),AND(QA13&gt;=QC$36,QB13&gt;=QC$40,QA13&lt;&gt;"")),"P","")</f>
        <v/>
      </c>
      <c r="I13" s="3" t="str">
        <f>IF(OR(AND(AQ13&gt;=AW$40,AQ13&lt;&gt;"",AO13=""),AND(AV13&gt;=AW$40,AV13&lt;&gt;"",AO13=""),AND(BT13&gt;=BZ$40,BT13&lt;&gt;"",BR13=""),AND(BY13&gt;=BZ$40,BY13&lt;&gt;"",BR13=""),AND(CW13&gt;=DC$40,CW13&lt;&gt;"",CU13=""),AND(DB13&gt;=DC$40,DB13&lt;&gt;"",CU13=""),AND(EA13&gt;=EG$40,EA13&lt;&gt;""),AND(EF13&gt;=EG$40,EF13&lt;&gt;""),AND(FC13&gt;=FI$40,FC13&lt;&gt;""),AND(FH13&gt;=FI$40,FH13&lt;&gt;""),AND(GE13&gt;=GK$40,GE13&lt;&gt;""),AND(GJ13&gt;=GK$40,GJ13&lt;&gt;""),AND(HG13&gt;=HM$40,HG13&lt;&gt;""),AND(HL13&gt;=HM$40,HL13&lt;&gt;""),AND(II13&gt;=IO$40,II13&lt;&gt;""),AND(IN13&gt;=IO$40,IN13&lt;&gt;""),AND(JK13&gt;=JQ$40,JK13&lt;&gt;""),AND(JP13&gt;=JQ$40,JP13&lt;&gt;""),AND(KM13&gt;=KS$40,KM13&lt;&gt;""),AND(KR13&gt;=KS$40,KR13&lt;&gt;""),AND(LO13&gt;=LU$40,LO13&lt;&gt;""),AND(LT13&gt;=LU$40,LT13&lt;&gt;""),AND(MQ13&gt;=MW$40,MQ13&lt;&gt;""),AND(MV13&gt;=MW$40,MV13&lt;&gt;""),AND(NS13&gt;=NY$40,NS13&lt;&gt;""),AND(NX13&gt;=NY$40,NX13&lt;&gt;""),AND(OU13&gt;=PA$40,OU13&lt;&gt;""),AND(OZ13&gt;=PA$40,OZ13&lt;&gt;""),AND(PW13&gt;=QC$40,PW13&lt;&gt;""),AND(QB13&gt;=QC$40,QB13&lt;&gt;"")),"P","")</f>
        <v/>
      </c>
      <c r="J13" s="36" t="str">
        <f>IF(AND(I13="P",H13=""),"No DD",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Merit",IF(OR(AND(AS13&gt;=AW$38,AT13&gt;=AW$42,AS13&lt;&gt;"",AO13=""),AND(BV13&gt;=BZ$38,BW13&gt;=BZ$42,BV13&lt;&gt;"",BR13=""),AND(CY13&gt;=DC$38,CZ13&gt;=DC$42,CY13&lt;&gt;"",CU13=""),AND(EC13&gt;=EG$38,ED13&gt;=EG$42,EC13&lt;&gt;""),AND(FE13&gt;=FI$38,FF13&gt;=FI$42,FE13&lt;&gt;""),AND(GG13&gt;=GK$38,GH13&gt;=GK$42,GG13&lt;&gt;""),AND(HI13&gt;=HM$38,HJ13&gt;=HM$42,HI13&lt;&gt;""),AND(IK13&gt;=IO$38,IL13&gt;=IO$42,IK13&lt;&gt;""),AND(JM13&gt;=JQ$38,JN13&gt;=JQ$42,JM13&lt;&gt;""),AND(KO13&gt;=KS$38,KP13&gt;=KS$42,KO13&lt;&gt;""),AND(LQ13&gt;=LU$38,LR13&gt;=LU$42,LQ13&lt;&gt;""),AND(MS13&gt;=MW$38,MT13&gt;=MW$42,MS13&lt;&gt;""),AND(NU13&gt;=NY$38,NV13&gt;=NY$42,NU13&lt;&gt;""),AND(OW13&gt;=PA$38,OX13&gt;=PA$42,OW13&lt;&gt;""),AND(PY13&gt;=QC$38,PZ13&gt;=QC$42,PY13&lt;&gt;"")),"Excellence",IF(K13="P","Worlds Team",IF(H13="P","National Team","")))))</f>
        <v/>
      </c>
      <c r="K13" s="3" t="str">
        <f>IF(OR(AND(AS13&gt;=AW$37,AT13&gt;=AW$41,AS13&lt;&gt;"",AO13=""),AND(BV13&gt;=BZ$37,BW13&gt;=BZ$41,BV13&lt;&gt;"",BR13=""),AND(CY13&gt;=DC$37,CZ13&gt;=DC$41,CY13&lt;&gt;"",CU13=""),AND(EC13&gt;=EG$37,ED13&gt;=EG$41,EC13&lt;&gt;""),AND(FE13&gt;=FI$37,FF13&gt;=FI$41,FE13&lt;&gt;""),AND(GG13&gt;=GK$37,GH13&gt;=GK$41,GG13&lt;&gt;""),AND(HI13&gt;=HM$37,HJ13&gt;=HM$41,HI13&lt;&gt;""),AND(IK13&gt;=IO$37,IL13&gt;=IO$41,IK13&lt;&gt;""),AND(JM13&gt;=JQ$37,JN13&gt;=JQ$41,JM13&lt;&gt;""),AND(KO13&gt;=KS$37,KP13&gt;=KS$41,KO13&lt;&gt;""),AND(LQ13&gt;=LU$37,LR13&gt;=LU$41,LQ13&lt;&gt;""),AND(MS13&gt;=MW$37,MT13&gt;=MW$41,MS13&lt;&gt;""),AND(NU13&gt;=NY$37,NV13&gt;=NY$41,NU13&lt;&gt;""),AND(OW13&gt;=PA$37,OX13&gt;=PA$41,OW13&lt;&gt;""),AND(PY13&gt;=QC$37,PZ13&gt;=QC$41,PY13&lt;&gt;"")),"P","")</f>
        <v/>
      </c>
      <c r="L13" s="8">
        <f>IF(COUNT(AQ13,BT13,CW13)&gt;0,LARGE((AQ13,BT13,CW13),1),0)</f>
        <v>45.399999999999991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43.3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46</v>
      </c>
      <c r="Q13" s="8" t="str">
        <f>IF(P13=0,"",IF(P13=DB13,$CA$1,IF(P13=BY13,$AX$1,IF(P13=AV13,$U$1,""))))</f>
        <v>2025 Nationals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18.399999999999999</v>
      </c>
      <c r="V13" s="19">
        <v>3.5</v>
      </c>
      <c r="W13" s="19">
        <v>0.2</v>
      </c>
      <c r="X13" s="19">
        <v>0</v>
      </c>
      <c r="Y13" s="19">
        <v>18</v>
      </c>
      <c r="Z13" s="19">
        <v>4.4000000000000004</v>
      </c>
      <c r="AA13" s="19">
        <v>0.8</v>
      </c>
      <c r="AB13" s="19">
        <v>0</v>
      </c>
      <c r="AC13" s="19"/>
      <c r="AD13" s="19"/>
      <c r="AE13" s="19"/>
      <c r="AF13" s="19"/>
      <c r="AG13" s="19">
        <v>18.3</v>
      </c>
      <c r="AH13" s="19">
        <v>3.5</v>
      </c>
      <c r="AI13" s="19">
        <v>0.2</v>
      </c>
      <c r="AJ13" s="19">
        <v>0</v>
      </c>
      <c r="AK13" s="19">
        <v>17.7</v>
      </c>
      <c r="AL13" s="19">
        <v>4.4000000000000004</v>
      </c>
      <c r="AM13" s="19">
        <v>0.2</v>
      </c>
      <c r="AN13" s="19">
        <v>0</v>
      </c>
      <c r="AO13" s="27"/>
      <c r="AP13" s="40">
        <f>IF(SUM(V13,Z13)&gt;0,SUM(V13,Z13),"")</f>
        <v>7.9</v>
      </c>
      <c r="AQ13" s="40">
        <f>IF(SUM(U13:V13,X13:Z13,AB13)-W13-AA13&gt;0,SUM(U13:V13,X13:Z13,AB13)-W13-AA13,"")</f>
        <v>43.3</v>
      </c>
      <c r="AR13" s="40" t="str">
        <f>IF(SUM(AC13:AD13,AF13)-AE13&gt;0,SUM(AC13:AD13,AF13)-AE13,"")</f>
        <v/>
      </c>
      <c r="AS13" s="40">
        <f>IF(SUM(V13,Z13,AD13)&gt;0,SUM(V13,Z13,AD13),"")</f>
        <v>7.9</v>
      </c>
      <c r="AT13" s="40">
        <f>IF(SUM(AQ13,AR13)&gt;0,SUM(AQ13,AR13),"")</f>
        <v>43.3</v>
      </c>
      <c r="AU13" s="40">
        <f>IF(SUM(AH13,AL13)&gt;0,SUM(AH13,AL13),"")</f>
        <v>7.9</v>
      </c>
      <c r="AV13" s="40">
        <f>IF(SUM(AG13:AH13,AJ13:AL13,AN13)-SUM(AI13,AM13)&gt;0,SUM(AG13:AH13,AJ13:AL13,AN13)-SUM(AI13,AM13),"")</f>
        <v>43.5</v>
      </c>
      <c r="AW13" s="40">
        <f>IF(SUM(AQ13,AR13,AV13)&gt;0,SUM(AQ13,AR13,AV13),"")</f>
        <v>86.8</v>
      </c>
      <c r="AX13" s="18">
        <v>18.100000000000001</v>
      </c>
      <c r="AY13" s="18">
        <v>4.8</v>
      </c>
      <c r="AZ13" s="18">
        <v>0.6</v>
      </c>
      <c r="BA13" s="18">
        <v>0</v>
      </c>
      <c r="BB13" s="18">
        <v>18.399999999999999</v>
      </c>
      <c r="BC13" s="18">
        <v>4.4000000000000004</v>
      </c>
      <c r="BD13" s="18">
        <v>0</v>
      </c>
      <c r="BE13" s="18">
        <v>0.3</v>
      </c>
      <c r="BF13" s="18"/>
      <c r="BG13" s="18"/>
      <c r="BH13" s="18"/>
      <c r="BI13" s="18"/>
      <c r="BJ13" s="18">
        <v>18.2</v>
      </c>
      <c r="BK13" s="18">
        <v>5.2</v>
      </c>
      <c r="BL13" s="18">
        <v>0.2</v>
      </c>
      <c r="BM13" s="18">
        <v>0</v>
      </c>
      <c r="BN13" s="18">
        <v>18.3</v>
      </c>
      <c r="BO13" s="18">
        <v>4.8</v>
      </c>
      <c r="BP13" s="18">
        <v>0.6</v>
      </c>
      <c r="BQ13" s="18">
        <v>0.3</v>
      </c>
      <c r="BR13" s="28"/>
      <c r="BS13" s="11">
        <f>IF(SUM(AY13,BC13)&gt;0,SUM(AY13,BC13),"")</f>
        <v>9.1999999999999993</v>
      </c>
      <c r="BT13" s="11">
        <f>IF(SUM(AX13:AY13,BA13:BC13,BE13)-AZ13-BD13&gt;0,SUM(AX13:AY13,BA13:BC13,BE13)-AZ13-BD13,"")</f>
        <v>45.399999999999991</v>
      </c>
      <c r="BU13" s="11" t="str">
        <f>IF(SUM(BF13:BG13,BI13)-BH13&gt;0,SUM(BF13:BG13,BI13)-BH13,"")</f>
        <v/>
      </c>
      <c r="BV13" s="11">
        <f>IF(SUM(AY13,BC13,BG13)&gt;0,SUM(AY13,BC13,BG13),"")</f>
        <v>9.1999999999999993</v>
      </c>
      <c r="BW13" s="11">
        <f>IF(SUM(BT13,BU13)&gt;0,SUM(BT13,BU13),"")</f>
        <v>45.399999999999991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46</v>
      </c>
      <c r="BZ13" s="11">
        <f>IF(SUM(BT13,BU13,BY13)&gt;0,SUM(BT13,BU13,BY13),"")</f>
        <v>91.399999999999991</v>
      </c>
      <c r="CA13" s="19">
        <v>18.3</v>
      </c>
      <c r="CB13" s="19">
        <v>4.8</v>
      </c>
      <c r="CC13" s="19">
        <v>0.6</v>
      </c>
      <c r="CD13" s="19">
        <v>0</v>
      </c>
      <c r="CE13" s="19">
        <v>15.2</v>
      </c>
      <c r="CF13" s="19">
        <v>2.8</v>
      </c>
      <c r="CG13" s="19">
        <v>0</v>
      </c>
      <c r="CH13" s="19">
        <v>0.3</v>
      </c>
      <c r="CI13" s="19"/>
      <c r="CJ13" s="19"/>
      <c r="CK13" s="19"/>
      <c r="CL13" s="19"/>
      <c r="CM13" s="19">
        <v>17.600000000000001</v>
      </c>
      <c r="CN13" s="19">
        <v>5.2</v>
      </c>
      <c r="CO13" s="19">
        <v>0.8</v>
      </c>
      <c r="CP13" s="19">
        <v>0</v>
      </c>
      <c r="CQ13" s="19">
        <v>18.5</v>
      </c>
      <c r="CR13" s="19">
        <v>2</v>
      </c>
      <c r="CS13" s="19">
        <v>1</v>
      </c>
      <c r="CT13" s="19">
        <v>0</v>
      </c>
      <c r="CU13" s="27"/>
      <c r="CV13" s="40">
        <f>IF(SUM(CB13,CF13)&gt;0,SUM(CB13,CF13),"")</f>
        <v>7.6</v>
      </c>
      <c r="CW13" s="40">
        <f>IF(SUM(CA13:CB13,CD13:CF13,CH13)-CC13-CG13&gt;0,SUM(CA13:CB13,CD13:CF13,CH13)-CC13-CG13,"")</f>
        <v>40.79999999999999</v>
      </c>
      <c r="CX13" s="40" t="str">
        <f>IF(SUM(CI13:CJ13,CL13)-CK13&gt;0,SUM(CI13:CJ13,CL13)-CK13,"")</f>
        <v/>
      </c>
      <c r="CY13" s="40">
        <f>IF(SUM(CB13,CF13,CJ13)&gt;0,SUM(CB13,CF13,CJ13),"")</f>
        <v>7.6</v>
      </c>
      <c r="CZ13" s="40">
        <f>IF(SUM(CW13,CX13)&gt;0,SUM(CW13,CX13),"")</f>
        <v>40.79999999999999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41.5</v>
      </c>
      <c r="DC13" s="40">
        <f>IF(SUM(CW13,CX13,DB13)&gt;0,SUM(CW13,CX13,DB13),"")</f>
        <v>82.299999999999983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18.200000000000003</v>
      </c>
      <c r="QE13" s="22">
        <f>IF($CU13="P",CB13,(CB13+AY13)/2)</f>
        <v>4.8</v>
      </c>
      <c r="QF13" s="22">
        <f>IF($CU13="P",CC13,(CC13+AZ13)/2)</f>
        <v>0.6</v>
      </c>
      <c r="QG13" s="22">
        <f>IF($CU13="P",CD13,(CD13+BA13)/2)</f>
        <v>0</v>
      </c>
      <c r="QH13" s="22">
        <f>IF($CU13="P",CE13,(CE13+BB13)/2)</f>
        <v>16.799999999999997</v>
      </c>
      <c r="QI13" s="22">
        <f>IF($CU13="P",CF13,(CF13+BC13)/2)</f>
        <v>3.6</v>
      </c>
      <c r="QJ13" s="22">
        <f>IF($CU13="P",CG13,(CG13+BD13)/2)</f>
        <v>0</v>
      </c>
      <c r="QK13" s="22">
        <f>IF($CU13="P",CH13,(CH13+BE13)/2)</f>
        <v>0.3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17.899999999999999</v>
      </c>
      <c r="QQ13" s="22">
        <f>IF($CU13="P",CN13,(CN13+BK13)/2)</f>
        <v>5.2</v>
      </c>
      <c r="QR13" s="22">
        <f>IF($CU13="P",CO13,(CO13+BL13)/2)</f>
        <v>0.5</v>
      </c>
      <c r="QS13" s="22">
        <f>IF($CU13="P",CP13,(CP13+BM13)/2)</f>
        <v>0</v>
      </c>
      <c r="QT13" s="22">
        <f>IF($CU13="P",CQ13,(CQ13+BN13)/2)</f>
        <v>18.399999999999999</v>
      </c>
      <c r="QU13" s="22">
        <f>IF($CU13="P",CR13,(CR13+BO13)/2)</f>
        <v>3.4</v>
      </c>
      <c r="QV13" s="22">
        <f>IF($CU13="P",CS13,(CS13+BP13)/2)</f>
        <v>0.8</v>
      </c>
      <c r="QW13" s="22">
        <f>IF($CU13="P",CT13,(CT13+BQ13)/2)</f>
        <v>0.15</v>
      </c>
      <c r="QX13" s="27" t="s">
        <v>46</v>
      </c>
      <c r="QY13" s="40">
        <f>IF(SUM(QE13,QI13)&gt;0,SUM(QE13,QI13),"")</f>
        <v>8.4</v>
      </c>
      <c r="QZ13" s="40">
        <f>IF(SUM(QD13:QE13,QG13:QI13,QK13)-QF13-QJ13&gt;0,SUM(QD13:QE13,QG13:QI13,QK13)-QF13-QJ13,"")</f>
        <v>43.099999999999994</v>
      </c>
      <c r="RA13" s="40" t="str">
        <f>IF(SUM(QL13:QM13,QO13)-QN13&gt;0,SUM(QL13:QM13,QO13)-QN13,"")</f>
        <v/>
      </c>
      <c r="RB13" s="40">
        <f>IF(SUM(QE13,QI13,QM13)&gt;0,SUM(QE13,QI13,QM13),"")</f>
        <v>8.4</v>
      </c>
      <c r="RC13" s="40">
        <f>IF(SUM(QZ13,RA13)&gt;0,SUM(QZ13,RA13),"")</f>
        <v>43.099999999999994</v>
      </c>
      <c r="RD13" s="40">
        <f>IF(SUM(QQ13,QU13)&gt;0,SUM(QQ13,QU13),"")</f>
        <v>8.6</v>
      </c>
      <c r="RE13" s="40">
        <f>IF(SUM(QP13:QQ13,QS13:QU13,QW13)-SUM(QR13,QV13)&gt;0,SUM(QP13:QQ13,QS13:QU13,QW13)-SUM(QR13,QV13),"")</f>
        <v>43.75</v>
      </c>
      <c r="RF13" s="40">
        <f>IF(SUM(QZ13,RA13,RE13)&gt;0,SUM(QZ13,RA13,RE13),"")</f>
        <v>86.85</v>
      </c>
    </row>
    <row r="14" spans="1:474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147</v>
      </c>
      <c r="D14" s="4" t="s">
        <v>31</v>
      </c>
      <c r="E14" s="4">
        <v>2005</v>
      </c>
      <c r="F14" s="9">
        <f>SUM(L14:R14)+SUM(L14:O14)*0.0000001+SUM(L14)*0.0000000000001</f>
        <v>133.30000877000458</v>
      </c>
      <c r="G14" s="64"/>
      <c r="H14" s="3" t="str">
        <f>IF(OR(AND(AP14&gt;=AW$36,AQ14&gt;=AW$40,AP14&lt;&gt;"",AO14=""),AND(AU14&gt;=AW$36,AV14&gt;=AW$40,AU14&lt;&gt;"",AO14=""),AND(BS14&gt;=BZ$36,BT14&gt;=BZ$40,BS14&lt;&gt;"",BR14=""),AND(BX14&gt;=BZ$36,BY14&gt;=BZ$40,BX14&lt;&gt;"",BR14=""),AND(CV14&gt;=DC$36,CW14&gt;=DC$40,CV14&lt;&gt;"",CU14=""),AND(DA14&gt;=DC$36,DB14&gt;=DC$40,DA14&lt;&gt;""),AND(DZ14&gt;=EG$36,EA14&gt;=EG$40,DZ14&lt;&gt;""),AND(EE14&gt;=EG$36,EF14&gt;=EG$40,EE14&lt;&gt;""),AND(FB14&gt;=FI$36,FC14&gt;=FI$40,FB14&lt;&gt;""),AND(FG14&gt;=FI$36,FH14&gt;=FI$40,FG14&lt;&gt;""),AND(GD14&gt;=GK$36,GE14&gt;=GK$40,GD14&lt;&gt;""),AND(GI14&gt;=GK$36,GJ14&gt;=GK$40,GI14&lt;&gt;""),AND(HF14&gt;=HM$36,HG14&gt;=HM$40,HF14&lt;&gt;""),AND(HK14&gt;=HM$36,HL14&gt;=HM$40,HK14&lt;&gt;""),AND(IH14&gt;=IO$36,II14&gt;=IO$40,IH14&lt;&gt;""),AND(IM14&gt;=IO$36,IN14&gt;=IO$40,IM14&lt;&gt;""),AND(JJ14&gt;=JQ$36,JK14&gt;=JQ$40,JJ14&lt;&gt;""),AND(JO14&gt;=JQ$36,JP14&gt;=JQ$40,JO14&lt;&gt;""),AND(KL14&gt;=KS$36,KM14&gt;=KS$40,KL14&lt;&gt;""),AND(KQ14&gt;=KS$36,KR14&gt;=KS$40,KQ14&lt;&gt;""),AND(LN14&gt;=LU$36,LO14&gt;=LU$40,LN14&lt;&gt;""),AND(LS14&gt;=LU$36,LT14&gt;=LU$40,LS14&lt;&gt;""),AND(MP14&gt;=MW$36,MQ14&gt;=MW$40,MP14&lt;&gt;""),AND(MU14&gt;=MW$36,MV14&gt;=MW$40,MU14&lt;&gt;""),AND(NR14&gt;=NY$36,NS14&gt;=NY$40,NR14&lt;&gt;""),AND(NW14&gt;=NY$36,NX14&gt;=NY$40,NW14&lt;&gt;""),AND(OT14&gt;=PA$36,OU14&gt;=PA$40,OT14&lt;&gt;""),AND(OY14&gt;=PA$36,OZ14&gt;=PA$40,OY14&lt;&gt;""),AND(PV14&gt;=QC$36,PW14&gt;=QC$40,PV14&lt;&gt;""),AND(QA14&gt;=QC$36,QB14&gt;=QC$40,QA14&lt;&gt;"")),"P","")</f>
        <v/>
      </c>
      <c r="I14" s="3" t="str">
        <f>IF(OR(AND(AQ14&gt;=AW$40,AQ14&lt;&gt;"",AO14=""),AND(AV14&gt;=AW$40,AV14&lt;&gt;"",AO14=""),AND(BT14&gt;=BZ$40,BT14&lt;&gt;"",BR14=""),AND(BY14&gt;=BZ$40,BY14&lt;&gt;"",BR14=""),AND(CW14&gt;=DC$40,CW14&lt;&gt;"",CU14=""),AND(DB14&gt;=DC$40,DB14&lt;&gt;"",CU14=""),AND(EA14&gt;=EG$40,EA14&lt;&gt;""),AND(EF14&gt;=EG$40,EF14&lt;&gt;""),AND(FC14&gt;=FI$40,FC14&lt;&gt;""),AND(FH14&gt;=FI$40,FH14&lt;&gt;""),AND(GE14&gt;=GK$40,GE14&lt;&gt;""),AND(GJ14&gt;=GK$40,GJ14&lt;&gt;""),AND(HG14&gt;=HM$40,HG14&lt;&gt;""),AND(HL14&gt;=HM$40,HL14&lt;&gt;""),AND(II14&gt;=IO$40,II14&lt;&gt;""),AND(IN14&gt;=IO$40,IN14&lt;&gt;""),AND(JK14&gt;=JQ$40,JK14&lt;&gt;""),AND(JP14&gt;=JQ$40,JP14&lt;&gt;""),AND(KM14&gt;=KS$40,KM14&lt;&gt;""),AND(KR14&gt;=KS$40,KR14&lt;&gt;""),AND(LO14&gt;=LU$40,LO14&lt;&gt;""),AND(LT14&gt;=LU$40,LT14&lt;&gt;""),AND(MQ14&gt;=MW$40,MQ14&lt;&gt;""),AND(MV14&gt;=MW$40,MV14&lt;&gt;""),AND(NS14&gt;=NY$40,NS14&lt;&gt;""),AND(NX14&gt;=NY$40,NX14&lt;&gt;""),AND(OU14&gt;=PA$40,OU14&lt;&gt;""),AND(OZ14&gt;=PA$40,OZ14&lt;&gt;""),AND(PW14&gt;=QC$40,PW14&lt;&gt;""),AND(QB14&gt;=QC$40,QB14&lt;&gt;"")),"P","")</f>
        <v/>
      </c>
      <c r="J14" s="36" t="str">
        <f>IF(AND(I14="P",H14=""),"No DD",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Merit",IF(OR(AND(AS14&gt;=AW$38,AT14&gt;=AW$42,AS14&lt;&gt;"",AO14=""),AND(BV14&gt;=BZ$38,BW14&gt;=BZ$42,BV14&lt;&gt;"",BR14=""),AND(CY14&gt;=DC$38,CZ14&gt;=DC$42,CY14&lt;&gt;"",CU14=""),AND(EC14&gt;=EG$38,ED14&gt;=EG$42,EC14&lt;&gt;""),AND(FE14&gt;=FI$38,FF14&gt;=FI$42,FE14&lt;&gt;""),AND(GG14&gt;=GK$38,GH14&gt;=GK$42,GG14&lt;&gt;""),AND(HI14&gt;=HM$38,HJ14&gt;=HM$42,HI14&lt;&gt;""),AND(IK14&gt;=IO$38,IL14&gt;=IO$42,IK14&lt;&gt;""),AND(JM14&gt;=JQ$38,JN14&gt;=JQ$42,JM14&lt;&gt;""),AND(KO14&gt;=KS$38,KP14&gt;=KS$42,KO14&lt;&gt;""),AND(LQ14&gt;=LU$38,LR14&gt;=LU$42,LQ14&lt;&gt;""),AND(MS14&gt;=MW$38,MT14&gt;=MW$42,MS14&lt;&gt;""),AND(NU14&gt;=NY$38,NV14&gt;=NY$42,NU14&lt;&gt;""),AND(OW14&gt;=PA$38,OX14&gt;=PA$42,OW14&lt;&gt;""),AND(PY14&gt;=QC$38,PZ14&gt;=QC$42,PY14&lt;&gt;"")),"Excellence",IF(K14="P","Worlds Team",IF(H14="P","National Team","")))))</f>
        <v/>
      </c>
      <c r="K14" s="3" t="str">
        <f>IF(OR(AND(AS14&gt;=AW$37,AT14&gt;=AW$41,AS14&lt;&gt;"",AO14=""),AND(BV14&gt;=BZ$37,BW14&gt;=BZ$41,BV14&lt;&gt;"",BR14=""),AND(CY14&gt;=DC$37,CZ14&gt;=DC$41,CY14&lt;&gt;"",CU14=""),AND(EC14&gt;=EG$37,ED14&gt;=EG$41,EC14&lt;&gt;""),AND(FE14&gt;=FI$37,FF14&gt;=FI$41,FE14&lt;&gt;""),AND(GG14&gt;=GK$37,GH14&gt;=GK$41,GG14&lt;&gt;""),AND(HI14&gt;=HM$37,HJ14&gt;=HM$41,HI14&lt;&gt;""),AND(IK14&gt;=IO$37,IL14&gt;=IO$41,IK14&lt;&gt;""),AND(JM14&gt;=JQ$37,JN14&gt;=JQ$41,JM14&lt;&gt;""),AND(KO14&gt;=KS$37,KP14&gt;=KS$41,KO14&lt;&gt;""),AND(LQ14&gt;=LU$37,LR14&gt;=LU$41,LQ14&lt;&gt;""),AND(MS14&gt;=MW$37,MT14&gt;=MW$41,MS14&lt;&gt;""),AND(NU14&gt;=NY$37,NV14&gt;=NY$41,NU14&lt;&gt;""),AND(OW14&gt;=PA$37,OX14&gt;=PA$41,OW14&lt;&gt;""),AND(PY14&gt;=QC$37,PZ14&gt;=QC$41,PY14&lt;&gt;"")),"P","")</f>
        <v/>
      </c>
      <c r="L14" s="8">
        <f>IF(COUNT(AQ14,BT14,CW14)&gt;0,LARGE((AQ14,BT14,CW14),1),0)</f>
        <v>45.8</v>
      </c>
      <c r="M14" s="8" t="str">
        <f>IF(L14=0,"",IF(L14=CW14,$CA$1,IF(L14=BT14,$AX$1,IF(L14=AQ14,$U$1,""))))</f>
        <v>2025 Nationals</v>
      </c>
      <c r="N14" s="8">
        <f>IF(COUNT(AQ14,BT14,CW14)&gt;1,LARGE((AQ14,BT14,CW14),2),0)</f>
        <v>41.9</v>
      </c>
      <c r="O14" s="8" t="str">
        <f>IF(N14=0,"",IF(AND(N14=L14,N14=AQ14,N14=BT14),$U$1,IF(AND(N14=L14,N14=AQ14,N14=CW14),$U$1,IF(AND(N14=L14,N14=BT14,N14=CW14),$AX$1,IF(N14=CW14,$CA$1,IF(N14=BT14,$AX$1,IF(N14=AQ14,$U$1,"")))))))</f>
        <v>2025 3rd Domestic Trial</v>
      </c>
      <c r="P14" s="8">
        <f>IF(MAX(AV14,BY14,DB14)&gt;0,MAX(AV14,BY14,DB14),0)</f>
        <v>45.600000000000009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2.8</v>
      </c>
      <c r="W14" s="19">
        <v>0</v>
      </c>
      <c r="X14" s="19">
        <v>0.3</v>
      </c>
      <c r="Y14" s="19">
        <v>17.899999999999999</v>
      </c>
      <c r="Z14" s="19">
        <v>5.6</v>
      </c>
      <c r="AA14" s="19">
        <v>0.2</v>
      </c>
      <c r="AB14" s="19">
        <v>0</v>
      </c>
      <c r="AC14" s="19"/>
      <c r="AD14" s="19"/>
      <c r="AE14" s="19"/>
      <c r="AF14" s="19"/>
      <c r="AG14" s="19">
        <v>18.100000000000001</v>
      </c>
      <c r="AH14" s="19">
        <v>5.2</v>
      </c>
      <c r="AI14" s="19">
        <v>0.8</v>
      </c>
      <c r="AJ14" s="19">
        <v>0.3</v>
      </c>
      <c r="AK14" s="19">
        <v>17.8</v>
      </c>
      <c r="AL14" s="19">
        <v>5.6</v>
      </c>
      <c r="AM14" s="19">
        <v>0.6</v>
      </c>
      <c r="AN14" s="19">
        <v>0</v>
      </c>
      <c r="AO14" s="27"/>
      <c r="AP14" s="40">
        <f>IF(SUM(V14,Z14)&gt;0,SUM(V14,Z14),"")</f>
        <v>8.3999999999999986</v>
      </c>
      <c r="AQ14" s="40">
        <f>IF(SUM(U14:V14,X14:Z14,AB14)-W14-AA14&gt;0,SUM(U14:V14,X14:Z14,AB14)-W14-AA14,"")</f>
        <v>41.6</v>
      </c>
      <c r="AR14" s="40" t="str">
        <f>IF(SUM(AC14:AD14,AF14)-AE14&gt;0,SUM(AC14:AD14,AF14)-AE14,"")</f>
        <v/>
      </c>
      <c r="AS14" s="40">
        <f>IF(SUM(V14,Z14,AD14)&gt;0,SUM(V14,Z14,AD14),"")</f>
        <v>8.3999999999999986</v>
      </c>
      <c r="AT14" s="40">
        <f>IF(SUM(AQ14,AR14)&gt;0,SUM(AQ14,AR14),"")</f>
        <v>41.6</v>
      </c>
      <c r="AU14" s="40">
        <f>IF(SUM(AH14,AL14)&gt;0,SUM(AH14,AL14),"")</f>
        <v>10.8</v>
      </c>
      <c r="AV14" s="40">
        <f>IF(SUM(AG14:AH14,AJ14:AL14,AN14)-SUM(AI14,AM14)&gt;0,SUM(AG14:AH14,AJ14:AL14,AN14)-SUM(AI14,AM14),"")</f>
        <v>45.600000000000009</v>
      </c>
      <c r="AW14" s="40">
        <f>IF(SUM(AQ14,AR14,AV14)&gt;0,SUM(AQ14,AR14,AV14),"")</f>
        <v>87.200000000000017</v>
      </c>
      <c r="AX14" s="18">
        <v>18</v>
      </c>
      <c r="AY14" s="18">
        <v>4.8</v>
      </c>
      <c r="AZ14" s="18">
        <v>0.6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16.100000000000001</v>
      </c>
      <c r="BK14" s="18">
        <v>5.2</v>
      </c>
      <c r="BL14" s="18">
        <v>1</v>
      </c>
      <c r="BM14" s="18">
        <v>0</v>
      </c>
      <c r="BN14" s="18">
        <v>17.8</v>
      </c>
      <c r="BO14" s="18">
        <v>4.8</v>
      </c>
      <c r="BP14" s="18">
        <v>0.6</v>
      </c>
      <c r="BQ14" s="18">
        <v>0.3</v>
      </c>
      <c r="BR14" s="28"/>
      <c r="BS14" s="11">
        <f>IF(SUM(AY14,BC14)&gt;0,SUM(AY14,BC14),"")</f>
        <v>10.399999999999999</v>
      </c>
      <c r="BT14" s="11">
        <f>IF(SUM(AX14:AY14,BA14:BC14,BE14)-AZ14-BD14&gt;0,SUM(AX14:AY14,BA14:BC14,BE14)-AZ14-BD14,"")</f>
        <v>45.8</v>
      </c>
      <c r="BU14" s="11" t="str">
        <f>IF(SUM(BF14:BG14,BI14)-BH14&gt;0,SUM(BF14:BG14,BI14)-BH14,"")</f>
        <v/>
      </c>
      <c r="BV14" s="11">
        <f>IF(SUM(AY14,BC14,BG14)&gt;0,SUM(AY14,BC14,BG14),"")</f>
        <v>10.399999999999999</v>
      </c>
      <c r="BW14" s="11">
        <f>IF(SUM(BT14,BU14)&gt;0,SUM(BT14,BU14),"")</f>
        <v>45.8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42.599999999999994</v>
      </c>
      <c r="BZ14" s="11">
        <f>IF(SUM(BT14,BU14,BY14)&gt;0,SUM(BT14,BU14,BY14),"")</f>
        <v>88.399999999999991</v>
      </c>
      <c r="CA14" s="19">
        <v>18.2</v>
      </c>
      <c r="CB14" s="19">
        <v>4.4000000000000004</v>
      </c>
      <c r="CC14" s="19">
        <v>0.6</v>
      </c>
      <c r="CD14" s="19">
        <v>0</v>
      </c>
      <c r="CE14" s="19">
        <v>18.399999999999999</v>
      </c>
      <c r="CF14" s="19">
        <v>2.8</v>
      </c>
      <c r="CG14" s="19">
        <v>1.3</v>
      </c>
      <c r="CH14" s="19">
        <v>0</v>
      </c>
      <c r="CI14" s="19"/>
      <c r="CJ14" s="19"/>
      <c r="CK14" s="19"/>
      <c r="CL14" s="19"/>
      <c r="CM14" s="19">
        <v>18.2</v>
      </c>
      <c r="CN14" s="19">
        <v>4.4000000000000004</v>
      </c>
      <c r="CO14" s="19">
        <v>0.6</v>
      </c>
      <c r="CP14" s="19">
        <v>0</v>
      </c>
      <c r="CQ14" s="19">
        <v>18.2</v>
      </c>
      <c r="CR14" s="19">
        <v>3.2</v>
      </c>
      <c r="CS14" s="19">
        <v>0.3</v>
      </c>
      <c r="CT14" s="19">
        <v>0</v>
      </c>
      <c r="CU14" s="27"/>
      <c r="CV14" s="40">
        <f>IF(SUM(CB14,CF14)&gt;0,SUM(CB14,CF14),"")</f>
        <v>7.2</v>
      </c>
      <c r="CW14" s="40">
        <f>IF(SUM(CA14:CB14,CD14:CF14,CH14)-CC14-CG14&gt;0,SUM(CA14:CB14,CD14:CF14,CH14)-CC14-CG14,"")</f>
        <v>41.9</v>
      </c>
      <c r="CX14" s="40" t="str">
        <f>IF(SUM(CI14:CJ14,CL14)-CK14&gt;0,SUM(CI14:CJ14,CL14)-CK14,"")</f>
        <v/>
      </c>
      <c r="CY14" s="40">
        <f>IF(SUM(CB14,CF14,CJ14)&gt;0,SUM(CB14,CF14,CJ14),"")</f>
        <v>7.2</v>
      </c>
      <c r="CZ14" s="40">
        <f>IF(SUM(CW14,CX14)&gt;0,SUM(CW14,CX14),"")</f>
        <v>41.9</v>
      </c>
      <c r="DA14" s="40">
        <f>IF(SUM(CN14,CR14)&gt;0,SUM(CN14,CR14),"")</f>
        <v>7.6000000000000005</v>
      </c>
      <c r="DB14" s="40">
        <f>IF(SUM(CM14:CN14,CP14:CR14,CT14)-SUM(CO14,CS14)&gt;0,SUM(CM14:CN14,CP14:CR14,CT14)-SUM(CO14,CS14),"")</f>
        <v>43.1</v>
      </c>
      <c r="DC14" s="40">
        <f>IF(SUM(CW14,CX14,DB14)&gt;0,SUM(CW14,CX14,DB14),"")</f>
        <v>85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18.100000000000001</v>
      </c>
      <c r="QE14" s="22">
        <f>IF($CU14="P",CB14,(CB14+AY14)/2)</f>
        <v>4.5999999999999996</v>
      </c>
      <c r="QF14" s="22">
        <f>IF($CU14="P",CC14,(CC14+AZ14)/2)</f>
        <v>0.6</v>
      </c>
      <c r="QG14" s="22">
        <f>IF($CU14="P",CD14,(CD14+BA14)/2)</f>
        <v>0.15</v>
      </c>
      <c r="QH14" s="22">
        <f>IF($CU14="P",CE14,(CE14+BB14)/2)</f>
        <v>18.149999999999999</v>
      </c>
      <c r="QI14" s="22">
        <f>IF($CU14="P",CF14,(CF14+BC14)/2)</f>
        <v>4.1999999999999993</v>
      </c>
      <c r="QJ14" s="22">
        <f>IF($CU14="P",CG14,(CG14+BD14)/2)</f>
        <v>0.75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17.149999999999999</v>
      </c>
      <c r="QQ14" s="22">
        <f>IF($CU14="P",CN14,(CN14+BK14)/2)</f>
        <v>4.8000000000000007</v>
      </c>
      <c r="QR14" s="22">
        <f>IF($CU14="P",CO14,(CO14+BL14)/2)</f>
        <v>0.8</v>
      </c>
      <c r="QS14" s="22">
        <f>IF($CU14="P",CP14,(CP14+BM14)/2)</f>
        <v>0</v>
      </c>
      <c r="QT14" s="22">
        <f>IF($CU14="P",CQ14,(CQ14+BN14)/2)</f>
        <v>18</v>
      </c>
      <c r="QU14" s="22">
        <f>IF($CU14="P",CR14,(CR14+BO14)/2)</f>
        <v>4</v>
      </c>
      <c r="QV14" s="22">
        <f>IF($CU14="P",CS14,(CS14+BP14)/2)</f>
        <v>0.44999999999999996</v>
      </c>
      <c r="QW14" s="22">
        <f>IF($CU14="P",CT14,(CT14+BQ14)/2)</f>
        <v>0.15</v>
      </c>
      <c r="QX14" s="27" t="s">
        <v>46</v>
      </c>
      <c r="QY14" s="40">
        <f>IF(SUM(QE14,QI14)&gt;0,SUM(QE14,QI14),"")</f>
        <v>8.7999999999999989</v>
      </c>
      <c r="QZ14" s="40">
        <f>IF(SUM(QD14:QE14,QG14:QI14,QK14)-QF14-QJ14&gt;0,SUM(QD14:QE14,QG14:QI14,QK14)-QF14-QJ14,"")</f>
        <v>43.85</v>
      </c>
      <c r="RA14" s="40" t="str">
        <f>IF(SUM(QL14:QM14,QO14)-QN14&gt;0,SUM(QL14:QM14,QO14)-QN14,"")</f>
        <v/>
      </c>
      <c r="RB14" s="40">
        <f>IF(SUM(QE14,QI14,QM14)&gt;0,SUM(QE14,QI14,QM14),"")</f>
        <v>8.7999999999999989</v>
      </c>
      <c r="RC14" s="40">
        <f>IF(SUM(QZ14,RA14)&gt;0,SUM(QZ14,RA14),"")</f>
        <v>43.85</v>
      </c>
      <c r="RD14" s="40">
        <f>IF(SUM(QQ14,QU14)&gt;0,SUM(QQ14,QU14),"")</f>
        <v>8.8000000000000007</v>
      </c>
      <c r="RE14" s="40">
        <f>IF(SUM(QP14:QQ14,QS14:QU14,QW14)-SUM(QR14,QV14)&gt;0,SUM(QP14:QQ14,QS14:QU14,QW14)-SUM(QR14,QV14),"")</f>
        <v>42.85</v>
      </c>
      <c r="RF14" s="40">
        <f>IF(SUM(QZ14,RA14,RE14)&gt;0,SUM(QZ14,RA14,RE14),"")</f>
        <v>86.7</v>
      </c>
    </row>
    <row r="15" spans="1:474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137</v>
      </c>
      <c r="D15" s="4" t="s">
        <v>6</v>
      </c>
      <c r="E15" s="4">
        <v>2007</v>
      </c>
      <c r="F15" s="9">
        <f>SUM(L15:R15)+SUM(L15:O15)*0.0000001+SUM(L15)*0.0000000000001</f>
        <v>131.70000876000438</v>
      </c>
      <c r="G15" s="64"/>
      <c r="H15" s="3" t="str">
        <f>IF(OR(AND(AP15&gt;=AW$36,AQ15&gt;=AW$40,AP15&lt;&gt;"",AO15=""),AND(AU15&gt;=AW$36,AV15&gt;=AW$40,AU15&lt;&gt;"",AO15=""),AND(BS15&gt;=BZ$36,BT15&gt;=BZ$40,BS15&lt;&gt;"",BR15=""),AND(BX15&gt;=BZ$36,BY15&gt;=BZ$40,BX15&lt;&gt;"",BR15=""),AND(CV15&gt;=DC$36,CW15&gt;=DC$40,CV15&lt;&gt;"",CU15=""),AND(DA15&gt;=DC$36,DB15&gt;=DC$40,DA15&lt;&gt;""),AND(DZ15&gt;=EG$36,EA15&gt;=EG$40,DZ15&lt;&gt;""),AND(EE15&gt;=EG$36,EF15&gt;=EG$40,EE15&lt;&gt;""),AND(FB15&gt;=FI$36,FC15&gt;=FI$40,FB15&lt;&gt;""),AND(FG15&gt;=FI$36,FH15&gt;=FI$40,FG15&lt;&gt;""),AND(GD15&gt;=GK$36,GE15&gt;=GK$40,GD15&lt;&gt;""),AND(GI15&gt;=GK$36,GJ15&gt;=GK$40,GI15&lt;&gt;""),AND(HF15&gt;=HM$36,HG15&gt;=HM$40,HF15&lt;&gt;""),AND(HK15&gt;=HM$36,HL15&gt;=HM$40,HK15&lt;&gt;""),AND(IH15&gt;=IO$36,II15&gt;=IO$40,IH15&lt;&gt;""),AND(IM15&gt;=IO$36,IN15&gt;=IO$40,IM15&lt;&gt;""),AND(JJ15&gt;=JQ$36,JK15&gt;=JQ$40,JJ15&lt;&gt;""),AND(JO15&gt;=JQ$36,JP15&gt;=JQ$40,JO15&lt;&gt;""),AND(KL15&gt;=KS$36,KM15&gt;=KS$40,KL15&lt;&gt;""),AND(KQ15&gt;=KS$36,KR15&gt;=KS$40,KQ15&lt;&gt;""),AND(LN15&gt;=LU$36,LO15&gt;=LU$40,LN15&lt;&gt;""),AND(LS15&gt;=LU$36,LT15&gt;=LU$40,LS15&lt;&gt;""),AND(MP15&gt;=MW$36,MQ15&gt;=MW$40,MP15&lt;&gt;""),AND(MU15&gt;=MW$36,MV15&gt;=MW$40,MU15&lt;&gt;""),AND(NR15&gt;=NY$36,NS15&gt;=NY$40,NR15&lt;&gt;""),AND(NW15&gt;=NY$36,NX15&gt;=NY$40,NW15&lt;&gt;""),AND(OT15&gt;=PA$36,OU15&gt;=PA$40,OT15&lt;&gt;""),AND(OY15&gt;=PA$36,OZ15&gt;=PA$40,OY15&lt;&gt;""),AND(PV15&gt;=QC$36,PW15&gt;=QC$40,PV15&lt;&gt;""),AND(QA15&gt;=QC$36,QB15&gt;=QC$40,QA15&lt;&gt;"")),"P","")</f>
        <v/>
      </c>
      <c r="I15" s="3" t="str">
        <f>IF(OR(AND(AQ15&gt;=AW$40,AQ15&lt;&gt;"",AO15=""),AND(AV15&gt;=AW$40,AV15&lt;&gt;"",AO15=""),AND(BT15&gt;=BZ$40,BT15&lt;&gt;"",BR15=""),AND(BY15&gt;=BZ$40,BY15&lt;&gt;"",BR15=""),AND(CW15&gt;=DC$40,CW15&lt;&gt;"",CU15=""),AND(DB15&gt;=DC$40,DB15&lt;&gt;"",CU15=""),AND(EA15&gt;=EG$40,EA15&lt;&gt;""),AND(EF15&gt;=EG$40,EF15&lt;&gt;""),AND(FC15&gt;=FI$40,FC15&lt;&gt;""),AND(FH15&gt;=FI$40,FH15&lt;&gt;""),AND(GE15&gt;=GK$40,GE15&lt;&gt;""),AND(GJ15&gt;=GK$40,GJ15&lt;&gt;""),AND(HG15&gt;=HM$40,HG15&lt;&gt;""),AND(HL15&gt;=HM$40,HL15&lt;&gt;""),AND(II15&gt;=IO$40,II15&lt;&gt;""),AND(IN15&gt;=IO$40,IN15&lt;&gt;""),AND(JK15&gt;=JQ$40,JK15&lt;&gt;""),AND(JP15&gt;=JQ$40,JP15&lt;&gt;""),AND(KM15&gt;=KS$40,KM15&lt;&gt;""),AND(KR15&gt;=KS$40,KR15&lt;&gt;""),AND(LO15&gt;=LU$40,LO15&lt;&gt;""),AND(LT15&gt;=LU$40,LT15&lt;&gt;""),AND(MQ15&gt;=MW$40,MQ15&lt;&gt;""),AND(MV15&gt;=MW$40,MV15&lt;&gt;""),AND(NS15&gt;=NY$40,NS15&lt;&gt;""),AND(NX15&gt;=NY$40,NX15&lt;&gt;""),AND(OU15&gt;=PA$40,OU15&lt;&gt;""),AND(OZ15&gt;=PA$40,OZ15&lt;&gt;""),AND(PW15&gt;=QC$40,PW15&lt;&gt;""),AND(QB15&gt;=QC$40,QB15&lt;&gt;"")),"P","")</f>
        <v/>
      </c>
      <c r="J15" s="36" t="str">
        <f>IF(AND(I15="P",H15=""),"No DD",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Merit",IF(OR(AND(AS15&gt;=AW$38,AT15&gt;=AW$42,AS15&lt;&gt;"",AO15=""),AND(BV15&gt;=BZ$38,BW15&gt;=BZ$42,BV15&lt;&gt;"",BR15=""),AND(CY15&gt;=DC$38,CZ15&gt;=DC$42,CY15&lt;&gt;"",CU15=""),AND(EC15&gt;=EG$38,ED15&gt;=EG$42,EC15&lt;&gt;""),AND(FE15&gt;=FI$38,FF15&gt;=FI$42,FE15&lt;&gt;""),AND(GG15&gt;=GK$38,GH15&gt;=GK$42,GG15&lt;&gt;""),AND(HI15&gt;=HM$38,HJ15&gt;=HM$42,HI15&lt;&gt;""),AND(IK15&gt;=IO$38,IL15&gt;=IO$42,IK15&lt;&gt;""),AND(JM15&gt;=JQ$38,JN15&gt;=JQ$42,JM15&lt;&gt;""),AND(KO15&gt;=KS$38,KP15&gt;=KS$42,KO15&lt;&gt;""),AND(LQ15&gt;=LU$38,LR15&gt;=LU$42,LQ15&lt;&gt;""),AND(MS15&gt;=MW$38,MT15&gt;=MW$42,MS15&lt;&gt;""),AND(NU15&gt;=NY$38,NV15&gt;=NY$42,NU15&lt;&gt;""),AND(OW15&gt;=PA$38,OX15&gt;=PA$42,OW15&lt;&gt;""),AND(PY15&gt;=QC$38,PZ15&gt;=QC$42,PY15&lt;&gt;"")),"Excellence",IF(K15="P","Worlds Team",IF(H15="P","National Team","")))))</f>
        <v/>
      </c>
      <c r="K15" s="3" t="str">
        <f>IF(OR(AND(AS15&gt;=AW$37,AT15&gt;=AW$41,AS15&lt;&gt;"",AO15=""),AND(BV15&gt;=BZ$37,BW15&gt;=BZ$41,BV15&lt;&gt;"",BR15=""),AND(CY15&gt;=DC$37,CZ15&gt;=DC$41,CY15&lt;&gt;"",CU15=""),AND(EC15&gt;=EG$37,ED15&gt;=EG$41,EC15&lt;&gt;""),AND(FE15&gt;=FI$37,FF15&gt;=FI$41,FE15&lt;&gt;""),AND(GG15&gt;=GK$37,GH15&gt;=GK$41,GG15&lt;&gt;""),AND(HI15&gt;=HM$37,HJ15&gt;=HM$41,HI15&lt;&gt;""),AND(IK15&gt;=IO$37,IL15&gt;=IO$41,IK15&lt;&gt;""),AND(JM15&gt;=JQ$37,JN15&gt;=JQ$41,JM15&lt;&gt;""),AND(KO15&gt;=KS$37,KP15&gt;=KS$41,KO15&lt;&gt;""),AND(LQ15&gt;=LU$37,LR15&gt;=LU$41,LQ15&lt;&gt;""),AND(MS15&gt;=MW$37,MT15&gt;=MW$41,MS15&lt;&gt;""),AND(NU15&gt;=NY$37,NV15&gt;=NY$41,NU15&lt;&gt;""),AND(OW15&gt;=PA$37,OX15&gt;=PA$41,OW15&lt;&gt;""),AND(PY15&gt;=QC$37,PZ15&gt;=QC$41,PY15&lt;&gt;"")),"P","")</f>
        <v/>
      </c>
      <c r="L15" s="8">
        <f>IF(COUNT(AQ15,BT15,CW15)&gt;0,LARGE((AQ15,BT15,CW15),1),0)</f>
        <v>44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43.6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44.099999999999994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18.8</v>
      </c>
      <c r="V15" s="19">
        <v>3.5</v>
      </c>
      <c r="W15" s="19">
        <v>0</v>
      </c>
      <c r="X15" s="19">
        <v>0</v>
      </c>
      <c r="Y15" s="19">
        <v>18.3</v>
      </c>
      <c r="Z15" s="19">
        <v>3.6</v>
      </c>
      <c r="AA15" s="19">
        <v>0.6</v>
      </c>
      <c r="AB15" s="19">
        <v>0</v>
      </c>
      <c r="AC15" s="19"/>
      <c r="AD15" s="19"/>
      <c r="AE15" s="19"/>
      <c r="AF15" s="19"/>
      <c r="AG15" s="19">
        <v>18.399999999999999</v>
      </c>
      <c r="AH15" s="19">
        <v>3.5</v>
      </c>
      <c r="AI15" s="19">
        <v>0</v>
      </c>
      <c r="AJ15" s="19">
        <v>0</v>
      </c>
      <c r="AK15" s="19">
        <v>18.5</v>
      </c>
      <c r="AL15" s="19">
        <v>3.6</v>
      </c>
      <c r="AM15" s="19">
        <v>0</v>
      </c>
      <c r="AN15" s="19">
        <v>0</v>
      </c>
      <c r="AO15" s="27"/>
      <c r="AP15" s="40">
        <f>IF(SUM(V15,Z15)&gt;0,SUM(V15,Z15),"")</f>
        <v>7.1</v>
      </c>
      <c r="AQ15" s="40">
        <f>IF(SUM(U15:V15,X15:Z15,AB15)-W15-AA15&gt;0,SUM(U15:V15,X15:Z15,AB15)-W15-AA15,"")</f>
        <v>43.6</v>
      </c>
      <c r="AR15" s="40" t="str">
        <f>IF(SUM(AC15:AD15,AF15)-AE15&gt;0,SUM(AC15:AD15,AF15)-AE15,"")</f>
        <v/>
      </c>
      <c r="AS15" s="40">
        <f>IF(SUM(V15,Z15,AD15)&gt;0,SUM(V15,Z15,AD15),"")</f>
        <v>7.1</v>
      </c>
      <c r="AT15" s="40">
        <f>IF(SUM(AQ15,AR15)&gt;0,SUM(AQ15,AR15),"")</f>
        <v>43.6</v>
      </c>
      <c r="AU15" s="40">
        <f>IF(SUM(AH15,AL15)&gt;0,SUM(AH15,AL15),"")</f>
        <v>7.1</v>
      </c>
      <c r="AV15" s="40">
        <f>IF(SUM(AG15:AH15,AJ15:AL15,AN15)-SUM(AI15,AM15)&gt;0,SUM(AG15:AH15,AJ15:AL15,AN15)-SUM(AI15,AM15),"")</f>
        <v>44</v>
      </c>
      <c r="AW15" s="40">
        <f>IF(SUM(AQ15,AR15,AV15)&gt;0,SUM(AQ15,AR15,AV15),"")</f>
        <v>87.6</v>
      </c>
      <c r="AX15" s="18">
        <v>18.2</v>
      </c>
      <c r="AY15" s="18">
        <v>3.5</v>
      </c>
      <c r="AZ15" s="18">
        <v>0.2</v>
      </c>
      <c r="BA15" s="18">
        <v>0</v>
      </c>
      <c r="BB15" s="18">
        <v>19</v>
      </c>
      <c r="BC15" s="18">
        <v>3.5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0.7</v>
      </c>
      <c r="BL15" s="18">
        <v>0</v>
      </c>
      <c r="BM15" s="18">
        <v>0</v>
      </c>
      <c r="BN15" s="18">
        <v>18.899999999999999</v>
      </c>
      <c r="BO15" s="18">
        <v>2.7</v>
      </c>
      <c r="BP15" s="18">
        <v>1</v>
      </c>
      <c r="BQ15" s="18">
        <v>0</v>
      </c>
      <c r="BR15" s="28"/>
      <c r="BS15" s="11">
        <f>IF(SUM(AY15,BC15)&gt;0,SUM(AY15,BC15),"")</f>
        <v>7</v>
      </c>
      <c r="BT15" s="11">
        <f>IF(SUM(AX15:AY15,BA15:BC15,BE15)-AZ15-BD15&gt;0,SUM(AX15:AY15,BA15:BC15,BE15)-AZ15-BD15,"")</f>
        <v>44</v>
      </c>
      <c r="BU15" s="11" t="str">
        <f>IF(SUM(BF15:BG15,BI15)-BH15&gt;0,SUM(BF15:BG15,BI15)-BH15,"")</f>
        <v/>
      </c>
      <c r="BV15" s="11">
        <f>IF(SUM(AY15,BC15,BG15)&gt;0,SUM(AY15,BC15,BG15),"")</f>
        <v>7</v>
      </c>
      <c r="BW15" s="11">
        <f>IF(SUM(BT15,BU15)&gt;0,SUM(BT15,BU15),"")</f>
        <v>44</v>
      </c>
      <c r="BX15" s="11">
        <f>IF(SUM(BK15,BO15)&gt;0,SUM(BK15,BO15),"")</f>
        <v>3.4000000000000004</v>
      </c>
      <c r="BY15" s="11">
        <f>IF(SUM(BJ15:BK15,BM15:BO15,BQ15)-SUM(BL15,BP15)&gt;0,SUM(BJ15:BK15,BM15:BO15,BQ15)-SUM(BL15,BP15),"")</f>
        <v>36.700000000000003</v>
      </c>
      <c r="BZ15" s="11">
        <f>IF(SUM(BT15,BU15,BY15)&gt;0,SUM(BT15,BU15,BY15),"")</f>
        <v>80.7</v>
      </c>
      <c r="CA15" s="19">
        <v>18.3</v>
      </c>
      <c r="CB15" s="19">
        <v>3.1</v>
      </c>
      <c r="CC15" s="19">
        <v>0.8</v>
      </c>
      <c r="CD15" s="19">
        <v>0</v>
      </c>
      <c r="CE15" s="19">
        <v>18.7</v>
      </c>
      <c r="CF15" s="19">
        <v>3.9</v>
      </c>
      <c r="CG15" s="19">
        <v>0.8</v>
      </c>
      <c r="CH15" s="19">
        <v>0</v>
      </c>
      <c r="CI15" s="19"/>
      <c r="CJ15" s="19"/>
      <c r="CK15" s="19"/>
      <c r="CL15" s="19"/>
      <c r="CM15" s="19">
        <v>18.7</v>
      </c>
      <c r="CN15" s="19">
        <v>3.5</v>
      </c>
      <c r="CO15" s="19">
        <v>0.2</v>
      </c>
      <c r="CP15" s="19">
        <v>0</v>
      </c>
      <c r="CQ15" s="19">
        <v>18.600000000000001</v>
      </c>
      <c r="CR15" s="19">
        <v>3.9</v>
      </c>
      <c r="CS15" s="19">
        <v>0.4</v>
      </c>
      <c r="CT15" s="19">
        <v>0</v>
      </c>
      <c r="CU15" s="27"/>
      <c r="CV15" s="40">
        <f>IF(SUM(CB15,CF15)&gt;0,SUM(CB15,CF15),"")</f>
        <v>7</v>
      </c>
      <c r="CW15" s="40">
        <f>IF(SUM(CA15:CB15,CD15:CF15,CH15)-CC15-CG15&gt;0,SUM(CA15:CB15,CD15:CF15,CH15)-CC15-CG15,"")</f>
        <v>42.400000000000006</v>
      </c>
      <c r="CX15" s="40" t="str">
        <f>IF(SUM(CI15:CJ15,CL15)-CK15&gt;0,SUM(CI15:CJ15,CL15)-CK15,"")</f>
        <v/>
      </c>
      <c r="CY15" s="40">
        <f>IF(SUM(CB15,CF15,CJ15)&gt;0,SUM(CB15,CF15,CJ15),"")</f>
        <v>7</v>
      </c>
      <c r="CZ15" s="40">
        <f>IF(SUM(CW15,CX15)&gt;0,SUM(CW15,CX15),"")</f>
        <v>42.400000000000006</v>
      </c>
      <c r="DA15" s="40">
        <f>IF(SUM(CN15,CR15)&gt;0,SUM(CN15,CR15),"")</f>
        <v>7.4</v>
      </c>
      <c r="DB15" s="40">
        <f>IF(SUM(CM15:CN15,CP15:CR15,CT15)-SUM(CO15,CS15)&gt;0,SUM(CM15:CN15,CP15:CR15,CT15)-SUM(CO15,CS15),"")</f>
        <v>44.099999999999994</v>
      </c>
      <c r="DC15" s="40">
        <f>IF(SUM(CW15,CX15,DB15)&gt;0,SUM(CW15,CX15,DB15),"")</f>
        <v>86.5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18.25</v>
      </c>
      <c r="QE15" s="22">
        <f>IF($CU15="P",CB15,(CB15+AY15)/2)</f>
        <v>3.3</v>
      </c>
      <c r="QF15" s="22">
        <f>IF($CU15="P",CC15,(CC15+AZ15)/2)</f>
        <v>0.5</v>
      </c>
      <c r="QG15" s="22">
        <f>IF($CU15="P",CD15,(CD15+BA15)/2)</f>
        <v>0</v>
      </c>
      <c r="QH15" s="22">
        <f>IF($CU15="P",CE15,(CE15+BB15)/2)</f>
        <v>18.850000000000001</v>
      </c>
      <c r="QI15" s="22">
        <f>IF($CU15="P",CF15,(CF15+BC15)/2)</f>
        <v>3.7</v>
      </c>
      <c r="QJ15" s="22">
        <f>IF($CU15="P",CG15,(CG15+BD15)/2)</f>
        <v>0.4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17.05</v>
      </c>
      <c r="QQ15" s="22">
        <f>IF($CU15="P",CN15,(CN15+BK15)/2)</f>
        <v>2.1</v>
      </c>
      <c r="QR15" s="22">
        <f>IF($CU15="P",CO15,(CO15+BL15)/2)</f>
        <v>0.1</v>
      </c>
      <c r="QS15" s="22">
        <f>IF($CU15="P",CP15,(CP15+BM15)/2)</f>
        <v>0</v>
      </c>
      <c r="QT15" s="22">
        <f>IF($CU15="P",CQ15,(CQ15+BN15)/2)</f>
        <v>18.75</v>
      </c>
      <c r="QU15" s="22">
        <f>IF($CU15="P",CR15,(CR15+BO15)/2)</f>
        <v>3.3</v>
      </c>
      <c r="QV15" s="22">
        <f>IF($CU15="P",CS15,(CS15+BP15)/2)</f>
        <v>0.7</v>
      </c>
      <c r="QW15" s="22">
        <f>IF($CU15="P",CT15,(CT15+BQ15)/2)</f>
        <v>0</v>
      </c>
      <c r="QX15" s="27" t="s">
        <v>46</v>
      </c>
      <c r="QY15" s="40">
        <f>IF(SUM(QE15,QI15)&gt;0,SUM(QE15,QI15),"")</f>
        <v>7</v>
      </c>
      <c r="QZ15" s="40">
        <f>IF(SUM(QD15:QE15,QG15:QI15,QK15)-QF15-QJ15&gt;0,SUM(QD15:QE15,QG15:QI15,QK15)-QF15-QJ15,"")</f>
        <v>43.20000000000001</v>
      </c>
      <c r="RA15" s="40" t="str">
        <f>IF(SUM(QL15:QM15,QO15)-QN15&gt;0,SUM(QL15:QM15,QO15)-QN15,"")</f>
        <v/>
      </c>
      <c r="RB15" s="40">
        <f>IF(SUM(QE15,QI15,QM15)&gt;0,SUM(QE15,QI15,QM15),"")</f>
        <v>7</v>
      </c>
      <c r="RC15" s="40">
        <f>IF(SUM(QZ15,RA15)&gt;0,SUM(QZ15,RA15),"")</f>
        <v>43.20000000000001</v>
      </c>
      <c r="RD15" s="40">
        <f>IF(SUM(QQ15,QU15)&gt;0,SUM(QQ15,QU15),"")</f>
        <v>5.4</v>
      </c>
      <c r="RE15" s="40">
        <f>IF(SUM(QP15:QQ15,QS15:QU15,QW15)-SUM(QR15,QV15)&gt;0,SUM(QP15:QQ15,QS15:QU15,QW15)-SUM(QR15,QV15),"")</f>
        <v>40.400000000000006</v>
      </c>
      <c r="RF15" s="40">
        <f>IF(SUM(QZ15,RA15,RE15)&gt;0,SUM(QZ15,RA15,RE15),"")</f>
        <v>83.600000000000023</v>
      </c>
    </row>
    <row r="16" spans="1:474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154</v>
      </c>
      <c r="D16" s="4" t="s">
        <v>92</v>
      </c>
      <c r="E16" s="4">
        <v>2004</v>
      </c>
      <c r="F16" s="9">
        <f>SUM(L16:R16)+SUM(L16:O16)*0.0000001+SUM(L16)*0.0000000000001</f>
        <v>131.20000882000448</v>
      </c>
      <c r="G16" s="64"/>
      <c r="H16" s="3" t="str">
        <f>IF(OR(AND(AP16&gt;=AW$36,AQ16&gt;=AW$40,AP16&lt;&gt;"",AO16=""),AND(AU16&gt;=AW$36,AV16&gt;=AW$40,AU16&lt;&gt;"",AO16=""),AND(BS16&gt;=BZ$36,BT16&gt;=BZ$40,BS16&lt;&gt;"",BR16=""),AND(BX16&gt;=BZ$36,BY16&gt;=BZ$40,BX16&lt;&gt;"",BR16=""),AND(CV16&gt;=DC$36,CW16&gt;=DC$40,CV16&lt;&gt;"",CU16=""),AND(DA16&gt;=DC$36,DB16&gt;=DC$40,DA16&lt;&gt;""),AND(DZ16&gt;=EG$36,EA16&gt;=EG$40,DZ16&lt;&gt;""),AND(EE16&gt;=EG$36,EF16&gt;=EG$40,EE16&lt;&gt;""),AND(FB16&gt;=FI$36,FC16&gt;=FI$40,FB16&lt;&gt;""),AND(FG16&gt;=FI$36,FH16&gt;=FI$40,FG16&lt;&gt;""),AND(GD16&gt;=GK$36,GE16&gt;=GK$40,GD16&lt;&gt;""),AND(GI16&gt;=GK$36,GJ16&gt;=GK$40,GI16&lt;&gt;""),AND(HF16&gt;=HM$36,HG16&gt;=HM$40,HF16&lt;&gt;""),AND(HK16&gt;=HM$36,HL16&gt;=HM$40,HK16&lt;&gt;""),AND(IH16&gt;=IO$36,II16&gt;=IO$40,IH16&lt;&gt;""),AND(IM16&gt;=IO$36,IN16&gt;=IO$40,IM16&lt;&gt;""),AND(JJ16&gt;=JQ$36,JK16&gt;=JQ$40,JJ16&lt;&gt;""),AND(JO16&gt;=JQ$36,JP16&gt;=JQ$40,JO16&lt;&gt;""),AND(KL16&gt;=KS$36,KM16&gt;=KS$40,KL16&lt;&gt;""),AND(KQ16&gt;=KS$36,KR16&gt;=KS$40,KQ16&lt;&gt;""),AND(LN16&gt;=LU$36,LO16&gt;=LU$40,LN16&lt;&gt;""),AND(LS16&gt;=LU$36,LT16&gt;=LU$40,LS16&lt;&gt;""),AND(MP16&gt;=MW$36,MQ16&gt;=MW$40,MP16&lt;&gt;""),AND(MU16&gt;=MW$36,MV16&gt;=MW$40,MU16&lt;&gt;""),AND(NR16&gt;=NY$36,NS16&gt;=NY$40,NR16&lt;&gt;""),AND(NW16&gt;=NY$36,NX16&gt;=NY$40,NW16&lt;&gt;""),AND(OT16&gt;=PA$36,OU16&gt;=PA$40,OT16&lt;&gt;""),AND(OY16&gt;=PA$36,OZ16&gt;=PA$40,OY16&lt;&gt;""),AND(PV16&gt;=QC$36,PW16&gt;=QC$40,PV16&lt;&gt;""),AND(QA16&gt;=QC$36,QB16&gt;=QC$40,QA16&lt;&gt;"")),"P","")</f>
        <v/>
      </c>
      <c r="I16" s="3" t="str">
        <f>IF(OR(AND(AQ16&gt;=AW$40,AQ16&lt;&gt;"",AO16=""),AND(AV16&gt;=AW$40,AV16&lt;&gt;"",AO16=""),AND(BT16&gt;=BZ$40,BT16&lt;&gt;"",BR16=""),AND(BY16&gt;=BZ$40,BY16&lt;&gt;"",BR16=""),AND(CW16&gt;=DC$40,CW16&lt;&gt;"",CU16=""),AND(DB16&gt;=DC$40,DB16&lt;&gt;"",CU16=""),AND(EA16&gt;=EG$40,EA16&lt;&gt;""),AND(EF16&gt;=EG$40,EF16&lt;&gt;""),AND(FC16&gt;=FI$40,FC16&lt;&gt;""),AND(FH16&gt;=FI$40,FH16&lt;&gt;""),AND(GE16&gt;=GK$40,GE16&lt;&gt;""),AND(GJ16&gt;=GK$40,GJ16&lt;&gt;""),AND(HG16&gt;=HM$40,HG16&lt;&gt;""),AND(HL16&gt;=HM$40,HL16&lt;&gt;""),AND(II16&gt;=IO$40,II16&lt;&gt;""),AND(IN16&gt;=IO$40,IN16&lt;&gt;""),AND(JK16&gt;=JQ$40,JK16&lt;&gt;""),AND(JP16&gt;=JQ$40,JP16&lt;&gt;""),AND(KM16&gt;=KS$40,KM16&lt;&gt;""),AND(KR16&gt;=KS$40,KR16&lt;&gt;""),AND(LO16&gt;=LU$40,LO16&lt;&gt;""),AND(LT16&gt;=LU$40,LT16&lt;&gt;""),AND(MQ16&gt;=MW$40,MQ16&lt;&gt;""),AND(MV16&gt;=MW$40,MV16&lt;&gt;""),AND(NS16&gt;=NY$40,NS16&lt;&gt;""),AND(NX16&gt;=NY$40,NX16&lt;&gt;""),AND(OU16&gt;=PA$40,OU16&lt;&gt;""),AND(OZ16&gt;=PA$40,OZ16&lt;&gt;""),AND(PW16&gt;=QC$40,PW16&lt;&gt;""),AND(QB16&gt;=QC$40,QB16&lt;&gt;"")),"P","")</f>
        <v/>
      </c>
      <c r="J16" s="36" t="str">
        <f>IF(AND(I16="P",H16=""),"No DD",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Merit",IF(OR(AND(AS16&gt;=AW$38,AT16&gt;=AW$42,AS16&lt;&gt;"",AO16=""),AND(BV16&gt;=BZ$38,BW16&gt;=BZ$42,BV16&lt;&gt;"",BR16=""),AND(CY16&gt;=DC$38,CZ16&gt;=DC$42,CY16&lt;&gt;"",CU16=""),AND(EC16&gt;=EG$38,ED16&gt;=EG$42,EC16&lt;&gt;""),AND(FE16&gt;=FI$38,FF16&gt;=FI$42,FE16&lt;&gt;""),AND(GG16&gt;=GK$38,GH16&gt;=GK$42,GG16&lt;&gt;""),AND(HI16&gt;=HM$38,HJ16&gt;=HM$42,HI16&lt;&gt;""),AND(IK16&gt;=IO$38,IL16&gt;=IO$42,IK16&lt;&gt;""),AND(JM16&gt;=JQ$38,JN16&gt;=JQ$42,JM16&lt;&gt;""),AND(KO16&gt;=KS$38,KP16&gt;=KS$42,KO16&lt;&gt;""),AND(LQ16&gt;=LU$38,LR16&gt;=LU$42,LQ16&lt;&gt;""),AND(MS16&gt;=MW$38,MT16&gt;=MW$42,MS16&lt;&gt;""),AND(NU16&gt;=NY$38,NV16&gt;=NY$42,NU16&lt;&gt;""),AND(OW16&gt;=PA$38,OX16&gt;=PA$42,OW16&lt;&gt;""),AND(PY16&gt;=QC$38,PZ16&gt;=QC$42,PY16&lt;&gt;"")),"Excellence",IF(K16="P","Worlds Team",IF(H16="P","National Team","")))))</f>
        <v/>
      </c>
      <c r="K16" s="3" t="str">
        <f>IF(OR(AND(AS16&gt;=AW$37,AT16&gt;=AW$41,AS16&lt;&gt;"",AO16=""),AND(BV16&gt;=BZ$37,BW16&gt;=BZ$41,BV16&lt;&gt;"",BR16=""),AND(CY16&gt;=DC$37,CZ16&gt;=DC$41,CY16&lt;&gt;"",CU16=""),AND(EC16&gt;=EG$37,ED16&gt;=EG$41,EC16&lt;&gt;""),AND(FE16&gt;=FI$37,FF16&gt;=FI$41,FE16&lt;&gt;""),AND(GG16&gt;=GK$37,GH16&gt;=GK$41,GG16&lt;&gt;""),AND(HI16&gt;=HM$37,HJ16&gt;=HM$41,HI16&lt;&gt;""),AND(IK16&gt;=IO$37,IL16&gt;=IO$41,IK16&lt;&gt;""),AND(JM16&gt;=JQ$37,JN16&gt;=JQ$41,JM16&lt;&gt;""),AND(KO16&gt;=KS$37,KP16&gt;=KS$41,KO16&lt;&gt;""),AND(LQ16&gt;=LU$37,LR16&gt;=LU$41,LQ16&lt;&gt;""),AND(MS16&gt;=MW$37,MT16&gt;=MW$41,MS16&lt;&gt;""),AND(NU16&gt;=NY$37,NV16&gt;=NY$41,NU16&lt;&gt;""),AND(OW16&gt;=PA$37,OX16&gt;=PA$41,OW16&lt;&gt;""),AND(PY16&gt;=QC$37,PZ16&gt;=QC$41,PY16&lt;&gt;"")),"P","")</f>
        <v/>
      </c>
      <c r="L16" s="8">
        <f>IF(COUNT(AQ16,BT16,CW16)&gt;0,LARGE((AQ16,BT16,CW16),1),0)</f>
        <v>44.9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43.300000000000004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</v>
      </c>
      <c r="Q16" s="8" t="str">
        <f>IF(P16=0,"",IF(P16=DB16,$CA$1,IF(P16=BY16,$AX$1,IF(P16=AV16,$U$1,""))))</f>
        <v>2025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18.2</v>
      </c>
      <c r="V16" s="19">
        <v>4.4000000000000004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/>
      <c r="AD16" s="19"/>
      <c r="AE16" s="19"/>
      <c r="AF16" s="19"/>
      <c r="AG16" s="19">
        <v>18</v>
      </c>
      <c r="AH16" s="19">
        <v>4.4000000000000004</v>
      </c>
      <c r="AI16" s="19">
        <v>0.2</v>
      </c>
      <c r="AJ16" s="19">
        <v>0</v>
      </c>
      <c r="AK16" s="19">
        <v>15.6</v>
      </c>
      <c r="AL16" s="19">
        <v>0.7</v>
      </c>
      <c r="AM16" s="19">
        <v>0</v>
      </c>
      <c r="AN16" s="19">
        <v>0</v>
      </c>
      <c r="AO16" s="27"/>
      <c r="AP16" s="40">
        <f>IF(SUM(V16,Z16)&gt;0,SUM(V16,Z16),"")</f>
        <v>7.9</v>
      </c>
      <c r="AQ16" s="40">
        <f>IF(SUM(U16:V16,X16:Z16,AB16)-W16-AA16&gt;0,SUM(U16:V16,X16:Z16,AB16)-W16-AA16,"")</f>
        <v>44.9</v>
      </c>
      <c r="AR16" s="40" t="str">
        <f>IF(SUM(AC16:AD16,AF16)-AE16&gt;0,SUM(AC16:AD16,AF16)-AE16,"")</f>
        <v/>
      </c>
      <c r="AS16" s="40">
        <f>IF(SUM(V16,Z16,AD16)&gt;0,SUM(V16,Z16,AD16),"")</f>
        <v>7.9</v>
      </c>
      <c r="AT16" s="40">
        <f>IF(SUM(AQ16,AR16)&gt;0,SUM(AQ16,AR16),"")</f>
        <v>44.9</v>
      </c>
      <c r="AU16" s="40">
        <f>IF(SUM(AH16,AL16)&gt;0,SUM(AH16,AL16),"")</f>
        <v>5.1000000000000005</v>
      </c>
      <c r="AV16" s="40">
        <f>IF(SUM(AG16:AH16,AJ16:AL16,AN16)-SUM(AI16,AM16)&gt;0,SUM(AG16:AH16,AJ16:AL16,AN16)-SUM(AI16,AM16),"")</f>
        <v>38.5</v>
      </c>
      <c r="AW16" s="40">
        <f>IF(SUM(AQ16,AR16,AV16)&gt;0,SUM(AQ16,AR16,AV16),"")</f>
        <v>83.4</v>
      </c>
      <c r="AX16" s="18">
        <v>18.100000000000001</v>
      </c>
      <c r="AY16" s="18">
        <v>4.4000000000000004</v>
      </c>
      <c r="AZ16" s="18">
        <v>0.8</v>
      </c>
      <c r="BA16" s="18">
        <v>0</v>
      </c>
      <c r="BB16" s="18">
        <v>18.899999999999999</v>
      </c>
      <c r="BC16" s="18">
        <v>3.1</v>
      </c>
      <c r="BD16" s="18">
        <v>0.4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43.300000000000004</v>
      </c>
      <c r="BU16" s="11" t="str">
        <f>IF(SUM(BF16:BG16,BI16)-BH16&gt;0,SUM(BF16:BG16,BI16)-BH16,"")</f>
        <v/>
      </c>
      <c r="BV16" s="11">
        <f>IF(SUM(AY16,BC16,BG16)&gt;0,SUM(AY16,BC16,BG16),"")</f>
        <v>7.5</v>
      </c>
      <c r="BW16" s="11">
        <f>IF(SUM(BT16,BU16)&gt;0,SUM(BT16,BU16),"")</f>
        <v>43.300000000000004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43.300000000000004</v>
      </c>
      <c r="CA16" s="19">
        <v>18</v>
      </c>
      <c r="CB16" s="19">
        <v>4.4000000000000004</v>
      </c>
      <c r="CC16" s="19">
        <v>0.8</v>
      </c>
      <c r="CD16" s="19">
        <v>0</v>
      </c>
      <c r="CE16" s="19">
        <v>15.4</v>
      </c>
      <c r="CF16" s="19">
        <v>0.7</v>
      </c>
      <c r="CG16" s="19">
        <v>0</v>
      </c>
      <c r="CH16" s="19">
        <v>0</v>
      </c>
      <c r="CI16" s="19"/>
      <c r="CJ16" s="19"/>
      <c r="CK16" s="19"/>
      <c r="CL16" s="19"/>
      <c r="CM16" s="19">
        <v>18.3</v>
      </c>
      <c r="CN16" s="19">
        <v>3.5</v>
      </c>
      <c r="CO16" s="19">
        <v>0.2</v>
      </c>
      <c r="CP16" s="19">
        <v>0</v>
      </c>
      <c r="CQ16" s="19">
        <v>17.8</v>
      </c>
      <c r="CR16" s="19">
        <v>4.4000000000000004</v>
      </c>
      <c r="CS16" s="19">
        <v>0.8</v>
      </c>
      <c r="CT16" s="19">
        <v>0</v>
      </c>
      <c r="CU16" s="27"/>
      <c r="CV16" s="40">
        <f>IF(SUM(CB16,CF16)&gt;0,SUM(CB16,CF16),"")</f>
        <v>5.1000000000000005</v>
      </c>
      <c r="CW16" s="40">
        <f>IF(SUM(CA16:CB16,CD16:CF16,CH16)-CC16-CG16&gt;0,SUM(CA16:CB16,CD16:CF16,CH16)-CC16-CG16,"")</f>
        <v>37.700000000000003</v>
      </c>
      <c r="CX16" s="40" t="str">
        <f>IF(SUM(CI16:CJ16,CL16)-CK16&gt;0,SUM(CI16:CJ16,CL16)-CK16,"")</f>
        <v/>
      </c>
      <c r="CY16" s="40">
        <f>IF(SUM(CB16,CF16,CJ16)&gt;0,SUM(CB16,CF16,CJ16),"")</f>
        <v>5.1000000000000005</v>
      </c>
      <c r="CZ16" s="40">
        <f>IF(SUM(CW16,CX16)&gt;0,SUM(CW16,CX16),"")</f>
        <v>37.700000000000003</v>
      </c>
      <c r="DA16" s="40">
        <f>IF(SUM(CN16,CR16)&gt;0,SUM(CN16,CR16),"")</f>
        <v>7.9</v>
      </c>
      <c r="DB16" s="40">
        <f>IF(SUM(CM16:CN16,CP16:CR16,CT16)-SUM(CO16,CS16)&gt;0,SUM(CM16:CN16,CP16:CR16,CT16)-SUM(CO16,CS16),"")</f>
        <v>43</v>
      </c>
      <c r="DC16" s="40">
        <f>IF(SUM(CW16,CX16,DB16)&gt;0,SUM(CW16,CX16,DB16),"")</f>
        <v>80.7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18.05</v>
      </c>
      <c r="QE16" s="22">
        <f>IF($CU16="P",CB16,(CB16+AY16)/2)</f>
        <v>4.4000000000000004</v>
      </c>
      <c r="QF16" s="22">
        <f>IF($CU16="P",CC16,(CC16+AZ16)/2)</f>
        <v>0.8</v>
      </c>
      <c r="QG16" s="22">
        <f>IF($CU16="P",CD16,(CD16+BA16)/2)</f>
        <v>0</v>
      </c>
      <c r="QH16" s="22">
        <f>IF($CU16="P",CE16,(CE16+BB16)/2)</f>
        <v>17.149999999999999</v>
      </c>
      <c r="QI16" s="22">
        <f>IF($CU16="P",CF16,(CF16+BC16)/2)</f>
        <v>1.9</v>
      </c>
      <c r="QJ16" s="22">
        <f>IF($CU16="P",CG16,(CG16+BD16)/2)</f>
        <v>0.2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9.15</v>
      </c>
      <c r="QQ16" s="22">
        <f>IF($CU16="P",CN16,(CN16+BK16)/2)</f>
        <v>1.75</v>
      </c>
      <c r="QR16" s="22">
        <f>IF($CU16="P",CO16,(CO16+BL16)/2)</f>
        <v>0.1</v>
      </c>
      <c r="QS16" s="22">
        <f>IF($CU16="P",CP16,(CP16+BM16)/2)</f>
        <v>0</v>
      </c>
      <c r="QT16" s="22">
        <f>IF($CU16="P",CQ16,(CQ16+BN16)/2)</f>
        <v>8.9</v>
      </c>
      <c r="QU16" s="22">
        <f>IF($CU16="P",CR16,(CR16+BO16)/2)</f>
        <v>2.2000000000000002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6.3000000000000007</v>
      </c>
      <c r="QZ16" s="40">
        <f>IF(SUM(QD16:QE16,QG16:QI16,QK16)-QF16-QJ16&gt;0,SUM(QD16:QE16,QG16:QI16,QK16)-QF16-QJ16,"")</f>
        <v>40.5</v>
      </c>
      <c r="RA16" s="40" t="str">
        <f>IF(SUM(QL16:QM16,QO16)-QN16&gt;0,SUM(QL16:QM16,QO16)-QN16,"")</f>
        <v/>
      </c>
      <c r="RB16" s="40">
        <f>IF(SUM(QE16,QI16,QM16)&gt;0,SUM(QE16,QI16,QM16),"")</f>
        <v>6.3000000000000007</v>
      </c>
      <c r="RC16" s="40">
        <f>IF(SUM(QZ16,RA16)&gt;0,SUM(QZ16,RA16),"")</f>
        <v>40.5</v>
      </c>
      <c r="RD16" s="40">
        <f>IF(SUM(QQ16,QU16)&gt;0,SUM(QQ16,QU16),"")</f>
        <v>3.95</v>
      </c>
      <c r="RE16" s="40">
        <f>IF(SUM(QP16:QQ16,QS16:QU16,QW16)-SUM(QR16,QV16)&gt;0,SUM(QP16:QQ16,QS16:QU16,QW16)-SUM(QR16,QV16),"")</f>
        <v>21.5</v>
      </c>
      <c r="RF16" s="40">
        <f>IF(SUM(QZ16,RA16,RE16)&gt;0,SUM(QZ16,RA16,RE16),"")</f>
        <v>62</v>
      </c>
    </row>
    <row r="17" spans="1:474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145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P17&gt;=AW$36,AQ17&gt;=AW$40,AP17&lt;&gt;"",AO17=""),AND(AU17&gt;=AW$36,AV17&gt;=AW$40,AU17&lt;&gt;"",AO17=""),AND(BS17&gt;=BZ$36,BT17&gt;=BZ$40,BS17&lt;&gt;"",BR17=""),AND(BX17&gt;=BZ$36,BY17&gt;=BZ$40,BX17&lt;&gt;"",BR17=""),AND(CV17&gt;=DC$36,CW17&gt;=DC$40,CV17&lt;&gt;"",CU17=""),AND(DA17&gt;=DC$36,DB17&gt;=DC$40,DA17&lt;&gt;""),AND(DZ17&gt;=EG$36,EA17&gt;=EG$40,DZ17&lt;&gt;""),AND(EE17&gt;=EG$36,EF17&gt;=EG$40,EE17&lt;&gt;""),AND(FB17&gt;=FI$36,FC17&gt;=FI$40,FB17&lt;&gt;""),AND(FG17&gt;=FI$36,FH17&gt;=FI$40,FG17&lt;&gt;""),AND(GD17&gt;=GK$36,GE17&gt;=GK$40,GD17&lt;&gt;""),AND(GI17&gt;=GK$36,GJ17&gt;=GK$40,GI17&lt;&gt;""),AND(HF17&gt;=HM$36,HG17&gt;=HM$40,HF17&lt;&gt;""),AND(HK17&gt;=HM$36,HL17&gt;=HM$40,HK17&lt;&gt;""),AND(IH17&gt;=IO$36,II17&gt;=IO$40,IH17&lt;&gt;""),AND(IM17&gt;=IO$36,IN17&gt;=IO$40,IM17&lt;&gt;""),AND(JJ17&gt;=JQ$36,JK17&gt;=JQ$40,JJ17&lt;&gt;""),AND(JO17&gt;=JQ$36,JP17&gt;=JQ$40,JO17&lt;&gt;""),AND(KL17&gt;=KS$36,KM17&gt;=KS$40,KL17&lt;&gt;""),AND(KQ17&gt;=KS$36,KR17&gt;=KS$40,KQ17&lt;&gt;""),AND(LN17&gt;=LU$36,LO17&gt;=LU$40,LN17&lt;&gt;""),AND(LS17&gt;=LU$36,LT17&gt;=LU$40,LS17&lt;&gt;""),AND(MP17&gt;=MW$36,MQ17&gt;=MW$40,MP17&lt;&gt;""),AND(MU17&gt;=MW$36,MV17&gt;=MW$40,MU17&lt;&gt;""),AND(NR17&gt;=NY$36,NS17&gt;=NY$40,NR17&lt;&gt;""),AND(NW17&gt;=NY$36,NX17&gt;=NY$40,NW17&lt;&gt;""),AND(OT17&gt;=PA$36,OU17&gt;=PA$40,OT17&lt;&gt;""),AND(OY17&gt;=PA$36,OZ17&gt;=PA$40,OY17&lt;&gt;""),AND(PV17&gt;=QC$36,PW17&gt;=QC$40,PV17&lt;&gt;""),AND(QA17&gt;=QC$36,QB17&gt;=QC$40,QA17&lt;&gt;"")),"P","")</f>
        <v/>
      </c>
      <c r="I17" s="3" t="str">
        <f>IF(OR(AND(AQ17&gt;=AW$40,AQ17&lt;&gt;"",AO17=""),AND(AV17&gt;=AW$40,AV17&lt;&gt;"",AO17=""),AND(BT17&gt;=BZ$40,BT17&lt;&gt;"",BR17=""),AND(BY17&gt;=BZ$40,BY17&lt;&gt;"",BR17=""),AND(CW17&gt;=DC$40,CW17&lt;&gt;"",CU17=""),AND(DB17&gt;=DC$40,DB17&lt;&gt;"",CU17=""),AND(EA17&gt;=EG$40,EA17&lt;&gt;""),AND(EF17&gt;=EG$40,EF17&lt;&gt;""),AND(FC17&gt;=FI$40,FC17&lt;&gt;""),AND(FH17&gt;=FI$40,FH17&lt;&gt;""),AND(GE17&gt;=GK$40,GE17&lt;&gt;""),AND(GJ17&gt;=GK$40,GJ17&lt;&gt;""),AND(HG17&gt;=HM$40,HG17&lt;&gt;""),AND(HL17&gt;=HM$40,HL17&lt;&gt;""),AND(II17&gt;=IO$40,II17&lt;&gt;""),AND(IN17&gt;=IO$40,IN17&lt;&gt;""),AND(JK17&gt;=JQ$40,JK17&lt;&gt;""),AND(JP17&gt;=JQ$40,JP17&lt;&gt;""),AND(KM17&gt;=KS$40,KM17&lt;&gt;""),AND(KR17&gt;=KS$40,KR17&lt;&gt;""),AND(LO17&gt;=LU$40,LO17&lt;&gt;""),AND(LT17&gt;=LU$40,LT17&lt;&gt;""),AND(MQ17&gt;=MW$40,MQ17&lt;&gt;""),AND(MV17&gt;=MW$40,MV17&lt;&gt;""),AND(NS17&gt;=NY$40,NS17&lt;&gt;""),AND(NX17&gt;=NY$40,NX17&lt;&gt;""),AND(OU17&gt;=PA$40,OU17&lt;&gt;""),AND(OZ17&gt;=PA$40,OZ17&lt;&gt;""),AND(PW17&gt;=QC$40,PW17&lt;&gt;""),AND(QB17&gt;=QC$40,QB17&lt;&gt;"")),"P","")</f>
        <v/>
      </c>
      <c r="J17" s="36" t="str">
        <f>IF(AND(I17="P",H17=""),"No DD",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Merit",IF(OR(AND(AS17&gt;=AW$38,AT17&gt;=AW$42,AS17&lt;&gt;"",AO17=""),AND(BV17&gt;=BZ$38,BW17&gt;=BZ$42,BV17&lt;&gt;"",BR17=""),AND(CY17&gt;=DC$38,CZ17&gt;=DC$42,CY17&lt;&gt;"",CU17=""),AND(EC17&gt;=EG$38,ED17&gt;=EG$42,EC17&lt;&gt;""),AND(FE17&gt;=FI$38,FF17&gt;=FI$42,FE17&lt;&gt;""),AND(GG17&gt;=GK$38,GH17&gt;=GK$42,GG17&lt;&gt;""),AND(HI17&gt;=HM$38,HJ17&gt;=HM$42,HI17&lt;&gt;""),AND(IK17&gt;=IO$38,IL17&gt;=IO$42,IK17&lt;&gt;""),AND(JM17&gt;=JQ$38,JN17&gt;=JQ$42,JM17&lt;&gt;""),AND(KO17&gt;=KS$38,KP17&gt;=KS$42,KO17&lt;&gt;""),AND(LQ17&gt;=LU$38,LR17&gt;=LU$42,LQ17&lt;&gt;""),AND(MS17&gt;=MW$38,MT17&gt;=MW$42,MS17&lt;&gt;""),AND(NU17&gt;=NY$38,NV17&gt;=NY$42,NU17&lt;&gt;""),AND(OW17&gt;=PA$38,OX17&gt;=PA$42,OW17&lt;&gt;""),AND(PY17&gt;=QC$38,PZ17&gt;=QC$42,PY17&lt;&gt;"")),"Excellence",IF(K17="P","Worlds Team",IF(H17="P","National Team","")))))</f>
        <v/>
      </c>
      <c r="K17" s="3" t="str">
        <f>IF(OR(AND(AS17&gt;=AW$37,AT17&gt;=AW$41,AS17&lt;&gt;"",AO17=""),AND(BV17&gt;=BZ$37,BW17&gt;=BZ$41,BV17&lt;&gt;"",BR17=""),AND(CY17&gt;=DC$37,CZ17&gt;=DC$41,CY17&lt;&gt;"",CU17=""),AND(EC17&gt;=EG$37,ED17&gt;=EG$41,EC17&lt;&gt;""),AND(FE17&gt;=FI$37,FF17&gt;=FI$41,FE17&lt;&gt;""),AND(GG17&gt;=GK$37,GH17&gt;=GK$41,GG17&lt;&gt;""),AND(HI17&gt;=HM$37,HJ17&gt;=HM$41,HI17&lt;&gt;""),AND(IK17&gt;=IO$37,IL17&gt;=IO$41,IK17&lt;&gt;""),AND(JM17&gt;=JQ$37,JN17&gt;=JQ$41,JM17&lt;&gt;""),AND(KO17&gt;=KS$37,KP17&gt;=KS$41,KO17&lt;&gt;""),AND(LQ17&gt;=LU$37,LR17&gt;=LU$41,LQ17&lt;&gt;""),AND(MS17&gt;=MW$37,MT17&gt;=MW$41,MS17&lt;&gt;""),AND(NU17&gt;=NY$37,NV17&gt;=NY$41,NU17&lt;&gt;""),AND(OW17&gt;=PA$37,OX17&gt;=PA$41,OW17&lt;&gt;""),AND(PY17&gt;=QC$37,PZ17&gt;=QC$41,PY17&lt;&gt;"")),"P","")</f>
        <v/>
      </c>
      <c r="L17" s="8">
        <f>IF(COUNT(AQ17,BT17,CW17)&gt;0,LARGE((AQ17,BT17,CW17),1),0)</f>
        <v>44.399999999999991</v>
      </c>
      <c r="M17" s="8" t="str">
        <f>IF(L17=0,"",IF(L17=CW17,$CA$1,IF(L17=BT17,$AX$1,IF(L17=AQ17,$U$1,""))))</f>
        <v>2025 Nationals</v>
      </c>
      <c r="N17" s="8">
        <f>IF(COUNT(AQ17,BT17,CW17)&gt;1,LARGE((AQ17,BT17,CW17),2),0)</f>
        <v>39.700000000000003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44.400000000000006</v>
      </c>
      <c r="Q17" s="8" t="str">
        <f>IF(P17=0,"",IF(P17=DB17,$CA$1,IF(P17=BY17,$AX$1,IF(P17=AV17,$U$1,""))))</f>
        <v>2025 Nationals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18.2</v>
      </c>
      <c r="V17" s="19">
        <v>5.2</v>
      </c>
      <c r="W17" s="19">
        <v>0.2</v>
      </c>
      <c r="X17" s="19">
        <v>0</v>
      </c>
      <c r="Y17" s="19">
        <v>15.8</v>
      </c>
      <c r="Z17" s="19">
        <v>0.7</v>
      </c>
      <c r="AA17" s="19">
        <v>0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5.9</v>
      </c>
      <c r="AQ17" s="40">
        <f>IF(SUM(U17:V17,X17:Z17,AB17)-W17-AA17&gt;0,SUM(U17:V17,X17:Z17,AB17)-W17-AA17,"")</f>
        <v>39.700000000000003</v>
      </c>
      <c r="AR17" s="40" t="str">
        <f>IF(SUM(AC17:AD17,AF17)-AE17&gt;0,SUM(AC17:AD17,AF17)-AE17,"")</f>
        <v/>
      </c>
      <c r="AS17" s="40">
        <f>IF(SUM(V17,Z17,AD17)&gt;0,SUM(V17,Z17,AD17),"")</f>
        <v>5.9</v>
      </c>
      <c r="AT17" s="40">
        <f>IF(SUM(AQ17,AR17)&gt;0,SUM(AQ17,AR17),"")</f>
        <v>39.700000000000003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39.700000000000003</v>
      </c>
      <c r="AX17" s="18">
        <v>17.7</v>
      </c>
      <c r="AY17" s="18">
        <v>5.2</v>
      </c>
      <c r="AZ17" s="18">
        <v>0</v>
      </c>
      <c r="BA17" s="18">
        <v>0</v>
      </c>
      <c r="BB17" s="18">
        <v>18.2</v>
      </c>
      <c r="BC17" s="18">
        <v>3.5</v>
      </c>
      <c r="BD17" s="18">
        <v>0.2</v>
      </c>
      <c r="BE17" s="18">
        <v>0</v>
      </c>
      <c r="BF17" s="18"/>
      <c r="BG17" s="18"/>
      <c r="BH17" s="18"/>
      <c r="BI17" s="18"/>
      <c r="BJ17" s="18">
        <v>17.8</v>
      </c>
      <c r="BK17" s="18">
        <v>5.2</v>
      </c>
      <c r="BL17" s="18">
        <v>0.8</v>
      </c>
      <c r="BM17" s="18">
        <v>0</v>
      </c>
      <c r="BN17" s="18">
        <v>18.7</v>
      </c>
      <c r="BO17" s="18">
        <v>3.5</v>
      </c>
      <c r="BP17" s="18">
        <v>0</v>
      </c>
      <c r="BQ17" s="18">
        <v>0</v>
      </c>
      <c r="BR17" s="28"/>
      <c r="BS17" s="11">
        <f>IF(SUM(AY17,BC17)&gt;0,SUM(AY17,BC17),"")</f>
        <v>8.6999999999999993</v>
      </c>
      <c r="BT17" s="11">
        <f>IF(SUM(AX17:AY17,BA17:BC17,BE17)-AZ17-BD17&gt;0,SUM(AX17:AY17,BA17:BC17,BE17)-AZ17-BD17,"")</f>
        <v>44.399999999999991</v>
      </c>
      <c r="BU17" s="11" t="str">
        <f>IF(SUM(BF17:BG17,BI17)-BH17&gt;0,SUM(BF17:BG17,BI17)-BH17,"")</f>
        <v/>
      </c>
      <c r="BV17" s="11">
        <f>IF(SUM(AY17,BC17,BG17)&gt;0,SUM(AY17,BC17,BG17),"")</f>
        <v>8.6999999999999993</v>
      </c>
      <c r="BW17" s="11">
        <f>IF(SUM(BT17,BU17)&gt;0,SUM(BT17,BU17),"")</f>
        <v>44.399999999999991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44.400000000000006</v>
      </c>
      <c r="BZ17" s="11">
        <f>IF(SUM(BT17,BU17,BY17)&gt;0,SUM(BT17,BU17,BY17),"")</f>
        <v>88.8</v>
      </c>
      <c r="CA17" s="19">
        <v>15</v>
      </c>
      <c r="CB17" s="19">
        <v>2.4</v>
      </c>
      <c r="CC17" s="19">
        <v>0.2</v>
      </c>
      <c r="CD17" s="19">
        <v>0</v>
      </c>
      <c r="CE17" s="19">
        <v>18.399999999999999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17.8</v>
      </c>
      <c r="CN17" s="19">
        <v>2.9</v>
      </c>
      <c r="CO17" s="19">
        <v>0.8</v>
      </c>
      <c r="CP17" s="19">
        <v>0</v>
      </c>
      <c r="CQ17" s="19">
        <v>18.2</v>
      </c>
      <c r="CR17" s="19">
        <v>0.7</v>
      </c>
      <c r="CS17" s="19">
        <v>3</v>
      </c>
      <c r="CT17" s="19">
        <v>0</v>
      </c>
      <c r="CU17" s="27"/>
      <c r="CV17" s="40">
        <f>IF(SUM(CB17,CF17)&gt;0,SUM(CB17,CF17),"")</f>
        <v>5.9</v>
      </c>
      <c r="CW17" s="40">
        <f>IF(SUM(CA17:CB17,CD17:CF17,CH17)-CC17-CG17&gt;0,SUM(CA17:CB17,CD17:CF17,CH17)-CC17-CG17,"")</f>
        <v>39.099999999999994</v>
      </c>
      <c r="CX17" s="40" t="str">
        <f>IF(SUM(CI17:CJ17,CL17)-CK17&gt;0,SUM(CI17:CJ17,CL17)-CK17,"")</f>
        <v/>
      </c>
      <c r="CY17" s="40">
        <f>IF(SUM(CB17,CF17,CJ17)&gt;0,SUM(CB17,CF17,CJ17),"")</f>
        <v>5.9</v>
      </c>
      <c r="CZ17" s="40">
        <f>IF(SUM(CW17,CX17)&gt;0,SUM(CW17,CX17),"")</f>
        <v>39.099999999999994</v>
      </c>
      <c r="DA17" s="40">
        <f>IF(SUM(CN17,CR17)&gt;0,SUM(CN17,CR17),"")</f>
        <v>3.5999999999999996</v>
      </c>
      <c r="DB17" s="40">
        <f>IF(SUM(CM17:CN17,CP17:CR17,CT17)-SUM(CO17,CS17)&gt;0,SUM(CM17:CN17,CP17:CR17,CT17)-SUM(CO17,CS17),"")</f>
        <v>35.800000000000004</v>
      </c>
      <c r="DC17" s="40">
        <f>IF(SUM(CW17,CX17,DB17)&gt;0,SUM(CW17,CX17,DB17),"")</f>
        <v>74.900000000000006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16.350000000000001</v>
      </c>
      <c r="QE17" s="22">
        <f>IF($CU17="P",CB17,(CB17+AY17)/2)</f>
        <v>3.8</v>
      </c>
      <c r="QF17" s="22">
        <f>IF($CU17="P",CC17,(CC17+AZ17)/2)</f>
        <v>0.1</v>
      </c>
      <c r="QG17" s="22">
        <f>IF($CU17="P",CD17,(CD17+BA17)/2)</f>
        <v>0</v>
      </c>
      <c r="QH17" s="22">
        <f>IF($CU17="P",CE17,(CE17+BB17)/2)</f>
        <v>18.299999999999997</v>
      </c>
      <c r="QI17" s="22">
        <f>IF($CU17="P",CF17,(CF17+BC17)/2)</f>
        <v>3.5</v>
      </c>
      <c r="QJ17" s="22">
        <f>IF($CU17="P",CG17,(CG17+BD17)/2)</f>
        <v>0.1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17.8</v>
      </c>
      <c r="QQ17" s="22">
        <f>IF($CU17="P",CN17,(CN17+BK17)/2)</f>
        <v>4.05</v>
      </c>
      <c r="QR17" s="22">
        <f>IF($CU17="P",CO17,(CO17+BL17)/2)</f>
        <v>0.8</v>
      </c>
      <c r="QS17" s="22">
        <f>IF($CU17="P",CP17,(CP17+BM17)/2)</f>
        <v>0</v>
      </c>
      <c r="QT17" s="22">
        <f>IF($CU17="P",CQ17,(CQ17+BN17)/2)</f>
        <v>18.45</v>
      </c>
      <c r="QU17" s="22">
        <f>IF($CU17="P",CR17,(CR17+BO17)/2)</f>
        <v>2.1</v>
      </c>
      <c r="QV17" s="22">
        <f>IF($CU17="P",CS17,(CS17+BP17)/2)</f>
        <v>1.5</v>
      </c>
      <c r="QW17" s="22">
        <f>IF($CU17="P",CT17,(CT17+BQ17)/2)</f>
        <v>0</v>
      </c>
      <c r="QX17" s="27" t="s">
        <v>46</v>
      </c>
      <c r="QY17" s="40">
        <f>IF(SUM(QE17,QI17)&gt;0,SUM(QE17,QI17),"")</f>
        <v>7.3</v>
      </c>
      <c r="QZ17" s="40">
        <f>IF(SUM(QD17:QE17,QG17:QI17,QK17)-QF17-QJ17&gt;0,SUM(QD17:QE17,QG17:QI17,QK17)-QF17-QJ17,"")</f>
        <v>41.75</v>
      </c>
      <c r="RA17" s="40" t="str">
        <f>IF(SUM(QL17:QM17,QO17)-QN17&gt;0,SUM(QL17:QM17,QO17)-QN17,"")</f>
        <v/>
      </c>
      <c r="RB17" s="40">
        <f>IF(SUM(QE17,QI17,QM17)&gt;0,SUM(QE17,QI17,QM17),"")</f>
        <v>7.3</v>
      </c>
      <c r="RC17" s="40">
        <f>IF(SUM(QZ17,RA17)&gt;0,SUM(QZ17,RA17),"")</f>
        <v>41.75</v>
      </c>
      <c r="RD17" s="40">
        <f>IF(SUM(QQ17,QU17)&gt;0,SUM(QQ17,QU17),"")</f>
        <v>6.15</v>
      </c>
      <c r="RE17" s="40">
        <f>IF(SUM(QP17:QQ17,QS17:QU17,QW17)-SUM(QR17,QV17)&gt;0,SUM(QP17:QQ17,QS17:QU17,QW17)-SUM(QR17,QV17),"")</f>
        <v>40.1</v>
      </c>
      <c r="RF17" s="40">
        <f>IF(SUM(QZ17,RA17,RE17)&gt;0,SUM(QZ17,RA17,RE17),"")</f>
        <v>81.849999999999994</v>
      </c>
    </row>
    <row r="18" spans="1:474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179</v>
      </c>
      <c r="D18" s="4" t="s">
        <v>4</v>
      </c>
      <c r="E18" s="4">
        <v>2005</v>
      </c>
      <c r="F18" s="9">
        <f>SUM(L18:R18)+SUM(L18:O18)*0.0000001+SUM(L18)*0.0000000000001</f>
        <v>127.50000831000443</v>
      </c>
      <c r="G18" s="64"/>
      <c r="H18" s="3" t="str">
        <f>IF(OR(AND(AP18&gt;=AW$36,AQ18&gt;=AW$40,AP18&lt;&gt;"",AO18=""),AND(AU18&gt;=AW$36,AV18&gt;=AW$40,AU18&lt;&gt;"",AO18=""),AND(BS18&gt;=BZ$36,BT18&gt;=BZ$40,BS18&lt;&gt;"",BR18=""),AND(BX18&gt;=BZ$36,BY18&gt;=BZ$40,BX18&lt;&gt;"",BR18=""),AND(CV18&gt;=DC$36,CW18&gt;=DC$40,CV18&lt;&gt;"",CU18=""),AND(DA18&gt;=DC$36,DB18&gt;=DC$40,DA18&lt;&gt;""),AND(DZ18&gt;=EG$36,EA18&gt;=EG$40,DZ18&lt;&gt;""),AND(EE18&gt;=EG$36,EF18&gt;=EG$40,EE18&lt;&gt;""),AND(FB18&gt;=FI$36,FC18&gt;=FI$40,FB18&lt;&gt;""),AND(FG18&gt;=FI$36,FH18&gt;=FI$40,FG18&lt;&gt;""),AND(GD18&gt;=GK$36,GE18&gt;=GK$40,GD18&lt;&gt;""),AND(GI18&gt;=GK$36,GJ18&gt;=GK$40,GI18&lt;&gt;""),AND(HF18&gt;=HM$36,HG18&gt;=HM$40,HF18&lt;&gt;""),AND(HK18&gt;=HM$36,HL18&gt;=HM$40,HK18&lt;&gt;""),AND(IH18&gt;=IO$36,II18&gt;=IO$40,IH18&lt;&gt;""),AND(IM18&gt;=IO$36,IN18&gt;=IO$40,IM18&lt;&gt;""),AND(JJ18&gt;=JQ$36,JK18&gt;=JQ$40,JJ18&lt;&gt;""),AND(JO18&gt;=JQ$36,JP18&gt;=JQ$40,JO18&lt;&gt;""),AND(KL18&gt;=KS$36,KM18&gt;=KS$40,KL18&lt;&gt;""),AND(KQ18&gt;=KS$36,KR18&gt;=KS$40,KQ18&lt;&gt;""),AND(LN18&gt;=LU$36,LO18&gt;=LU$40,LN18&lt;&gt;""),AND(LS18&gt;=LU$36,LT18&gt;=LU$40,LS18&lt;&gt;""),AND(MP18&gt;=MW$36,MQ18&gt;=MW$40,MP18&lt;&gt;""),AND(MU18&gt;=MW$36,MV18&gt;=MW$40,MU18&lt;&gt;""),AND(NR18&gt;=NY$36,NS18&gt;=NY$40,NR18&lt;&gt;""),AND(NW18&gt;=NY$36,NX18&gt;=NY$40,NW18&lt;&gt;""),AND(OT18&gt;=PA$36,OU18&gt;=PA$40,OT18&lt;&gt;""),AND(OY18&gt;=PA$36,OZ18&gt;=PA$40,OY18&lt;&gt;""),AND(PV18&gt;=QC$36,PW18&gt;=QC$40,PV18&lt;&gt;""),AND(QA18&gt;=QC$36,QB18&gt;=QC$40,QA18&lt;&gt;"")),"P","")</f>
        <v/>
      </c>
      <c r="I18" s="3" t="str">
        <f>IF(OR(AND(AQ18&gt;=AW$40,AQ18&lt;&gt;"",AO18=""),AND(AV18&gt;=AW$40,AV18&lt;&gt;"",AO18=""),AND(BT18&gt;=BZ$40,BT18&lt;&gt;"",BR18=""),AND(BY18&gt;=BZ$40,BY18&lt;&gt;"",BR18=""),AND(CW18&gt;=DC$40,CW18&lt;&gt;"",CU18=""),AND(DB18&gt;=DC$40,DB18&lt;&gt;"",CU18=""),AND(EA18&gt;=EG$40,EA18&lt;&gt;""),AND(EF18&gt;=EG$40,EF18&lt;&gt;""),AND(FC18&gt;=FI$40,FC18&lt;&gt;""),AND(FH18&gt;=FI$40,FH18&lt;&gt;""),AND(GE18&gt;=GK$40,GE18&lt;&gt;""),AND(GJ18&gt;=GK$40,GJ18&lt;&gt;""),AND(HG18&gt;=HM$40,HG18&lt;&gt;""),AND(HL18&gt;=HM$40,HL18&lt;&gt;""),AND(II18&gt;=IO$40,II18&lt;&gt;""),AND(IN18&gt;=IO$40,IN18&lt;&gt;""),AND(JK18&gt;=JQ$40,JK18&lt;&gt;""),AND(JP18&gt;=JQ$40,JP18&lt;&gt;""),AND(KM18&gt;=KS$40,KM18&lt;&gt;""),AND(KR18&gt;=KS$40,KR18&lt;&gt;""),AND(LO18&gt;=LU$40,LO18&lt;&gt;""),AND(LT18&gt;=LU$40,LT18&lt;&gt;""),AND(MQ18&gt;=MW$40,MQ18&lt;&gt;""),AND(MV18&gt;=MW$40,MV18&lt;&gt;""),AND(NS18&gt;=NY$40,NS18&lt;&gt;""),AND(NX18&gt;=NY$40,NX18&lt;&gt;""),AND(OU18&gt;=PA$40,OU18&lt;&gt;""),AND(OZ18&gt;=PA$40,OZ18&lt;&gt;""),AND(PW18&gt;=QC$40,PW18&lt;&gt;""),AND(QB18&gt;=QC$40,QB18&lt;&gt;"")),"P","")</f>
        <v/>
      </c>
      <c r="J18" s="36" t="str">
        <f>IF(AND(I18="P",H18=""),"No DD",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Merit",IF(OR(AND(AS18&gt;=AW$38,AT18&gt;=AW$42,AS18&lt;&gt;"",AO18=""),AND(BV18&gt;=BZ$38,BW18&gt;=BZ$42,BV18&lt;&gt;"",BR18=""),AND(CY18&gt;=DC$38,CZ18&gt;=DC$42,CY18&lt;&gt;"",CU18=""),AND(EC18&gt;=EG$38,ED18&gt;=EG$42,EC18&lt;&gt;""),AND(FE18&gt;=FI$38,FF18&gt;=FI$42,FE18&lt;&gt;""),AND(GG18&gt;=GK$38,GH18&gt;=GK$42,GG18&lt;&gt;""),AND(HI18&gt;=HM$38,HJ18&gt;=HM$42,HI18&lt;&gt;""),AND(IK18&gt;=IO$38,IL18&gt;=IO$42,IK18&lt;&gt;""),AND(JM18&gt;=JQ$38,JN18&gt;=JQ$42,JM18&lt;&gt;""),AND(KO18&gt;=KS$38,KP18&gt;=KS$42,KO18&lt;&gt;""),AND(LQ18&gt;=LU$38,LR18&gt;=LU$42,LQ18&lt;&gt;""),AND(MS18&gt;=MW$38,MT18&gt;=MW$42,MS18&lt;&gt;""),AND(NU18&gt;=NY$38,NV18&gt;=NY$42,NU18&lt;&gt;""),AND(OW18&gt;=PA$38,OX18&gt;=PA$42,OW18&lt;&gt;""),AND(PY18&gt;=QC$38,PZ18&gt;=QC$42,PY18&lt;&gt;"")),"Excellence",IF(K18="P","Worlds Team",IF(H18="P","National Team","")))))</f>
        <v/>
      </c>
      <c r="K18" s="3" t="str">
        <f>IF(OR(AND(AS18&gt;=AW$37,AT18&gt;=AW$41,AS18&lt;&gt;"",AO18=""),AND(BV18&gt;=BZ$37,BW18&gt;=BZ$41,BV18&lt;&gt;"",BR18=""),AND(CY18&gt;=DC$37,CZ18&gt;=DC$41,CY18&lt;&gt;"",CU18=""),AND(EC18&gt;=EG$37,ED18&gt;=EG$41,EC18&lt;&gt;""),AND(FE18&gt;=FI$37,FF18&gt;=FI$41,FE18&lt;&gt;""),AND(GG18&gt;=GK$37,GH18&gt;=GK$41,GG18&lt;&gt;""),AND(HI18&gt;=HM$37,HJ18&gt;=HM$41,HI18&lt;&gt;""),AND(IK18&gt;=IO$37,IL18&gt;=IO$41,IK18&lt;&gt;""),AND(JM18&gt;=JQ$37,JN18&gt;=JQ$41,JM18&lt;&gt;""),AND(KO18&gt;=KS$37,KP18&gt;=KS$41,KO18&lt;&gt;""),AND(LQ18&gt;=LU$37,LR18&gt;=LU$41,LQ18&lt;&gt;""),AND(MS18&gt;=MW$37,MT18&gt;=MW$41,MS18&lt;&gt;""),AND(NU18&gt;=NY$37,NV18&gt;=NY$41,NU18&lt;&gt;""),AND(OW18&gt;=PA$37,OX18&gt;=PA$41,OW18&lt;&gt;""),AND(PY18&gt;=QC$37,PZ18&gt;=QC$41,PY18&lt;&gt;"")),"P","")</f>
        <v/>
      </c>
      <c r="L18" s="8">
        <f>IF(COUNT(AQ18,BT18,CW18)&gt;0,LARGE((AQ18,BT18,CW18),1),0)</f>
        <v>44.2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38.900000000000006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44.400000000000006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18.3</v>
      </c>
      <c r="V18" s="19">
        <v>3.5</v>
      </c>
      <c r="W18" s="19">
        <v>0</v>
      </c>
      <c r="X18" s="19">
        <v>0</v>
      </c>
      <c r="Y18" s="19">
        <v>18.899999999999999</v>
      </c>
      <c r="Z18" s="19">
        <v>3.5</v>
      </c>
      <c r="AA18" s="19">
        <v>0</v>
      </c>
      <c r="AB18" s="19">
        <v>0</v>
      </c>
      <c r="AC18" s="19"/>
      <c r="AD18" s="19"/>
      <c r="AE18" s="19"/>
      <c r="AF18" s="19"/>
      <c r="AG18" s="19">
        <v>18.3</v>
      </c>
      <c r="AH18" s="19">
        <v>3.5</v>
      </c>
      <c r="AI18" s="19">
        <v>0</v>
      </c>
      <c r="AJ18" s="19">
        <v>0</v>
      </c>
      <c r="AK18" s="19">
        <v>19.100000000000001</v>
      </c>
      <c r="AL18" s="19">
        <v>3.5</v>
      </c>
      <c r="AM18" s="19">
        <v>0</v>
      </c>
      <c r="AN18" s="19">
        <v>0</v>
      </c>
      <c r="AO18" s="27"/>
      <c r="AP18" s="40">
        <f>IF(SUM(V18,Z18)&gt;0,SUM(V18,Z18),"")</f>
        <v>7</v>
      </c>
      <c r="AQ18" s="40">
        <f>IF(SUM(U18:V18,X18:Z18,AB18)-W18-AA18&gt;0,SUM(U18:V18,X18:Z18,AB18)-W18-AA18,"")</f>
        <v>44.2</v>
      </c>
      <c r="AR18" s="40" t="str">
        <f>IF(SUM(AC18:AD18,AF18)-AE18&gt;0,SUM(AC18:AD18,AF18)-AE18,"")</f>
        <v/>
      </c>
      <c r="AS18" s="40">
        <f>IF(SUM(V18,Z18,AD18)&gt;0,SUM(V18,Z18,AD18),"")</f>
        <v>7</v>
      </c>
      <c r="AT18" s="40">
        <f>IF(SUM(AQ18,AR18)&gt;0,SUM(AQ18,AR18),"")</f>
        <v>44.2</v>
      </c>
      <c r="AU18" s="40">
        <f>IF(SUM(AH18,AL18)&gt;0,SUM(AH18,AL18),"")</f>
        <v>7</v>
      </c>
      <c r="AV18" s="40">
        <f>IF(SUM(AG18:AH18,AJ18:AL18,AN18)-SUM(AI18,AM18)&gt;0,SUM(AG18:AH18,AJ18:AL18,AN18)-SUM(AI18,AM18),"")</f>
        <v>44.400000000000006</v>
      </c>
      <c r="AW18" s="40">
        <f>IF(SUM(AQ18,AR18,AV18)&gt;0,SUM(AQ18,AR18,AV18),"")</f>
        <v>88.600000000000009</v>
      </c>
      <c r="AX18" s="18">
        <v>15.4</v>
      </c>
      <c r="AY18" s="18">
        <v>0.7</v>
      </c>
      <c r="AZ18" s="18">
        <v>0</v>
      </c>
      <c r="BA18" s="18">
        <v>0</v>
      </c>
      <c r="BB18" s="18">
        <v>19.3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4.2</v>
      </c>
      <c r="BT18" s="11">
        <f>IF(SUM(AX18:AY18,BA18:BC18,BE18)-AZ18-BD18&gt;0,SUM(AX18:AY18,BA18:BC18,BE18)-AZ18-BD18,"")</f>
        <v>38.900000000000006</v>
      </c>
      <c r="BU18" s="11" t="str">
        <f>IF(SUM(BF18:BG18,BI18)-BH18&gt;0,SUM(BF18:BG18,BI18)-BH18,"")</f>
        <v/>
      </c>
      <c r="BV18" s="11">
        <f>IF(SUM(AY18,BC18,BG18)&gt;0,SUM(AY18,BC18,BG18),"")</f>
        <v>4.2</v>
      </c>
      <c r="BW18" s="11">
        <f>IF(SUM(BT18,BU18)&gt;0,SUM(BT18,BU18),"")</f>
        <v>38.900000000000006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38.900000000000006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7.7</v>
      </c>
      <c r="QE18" s="22">
        <f>IF($CU18="P",CB18,(CB18+AY18)/2)</f>
        <v>0.35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9.65</v>
      </c>
      <c r="QI18" s="22">
        <f>IF($CU18="P",CF18,(CF18+BC18)/2)</f>
        <v>1.75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2.1</v>
      </c>
      <c r="QZ18" s="40">
        <f>IF(SUM(QD18:QE18,QG18:QI18,QK18)-QF18-QJ18&gt;0,SUM(QD18:QE18,QG18:QI18,QK18)-QF18-QJ18,"")</f>
        <v>19.450000000000003</v>
      </c>
      <c r="RA18" s="40" t="str">
        <f>IF(SUM(QL18:QM18,QO18)-QN18&gt;0,SUM(QL18:QM18,QO18)-QN18,"")</f>
        <v/>
      </c>
      <c r="RB18" s="40">
        <f>IF(SUM(QE18,QI18,QM18)&gt;0,SUM(QE18,QI18,QM18),"")</f>
        <v>2.1</v>
      </c>
      <c r="RC18" s="40">
        <f>IF(SUM(QZ18,RA18)&gt;0,SUM(QZ18,RA18),"")</f>
        <v>19.450000000000003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19.450000000000003</v>
      </c>
    </row>
    <row r="19" spans="1:474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178</v>
      </c>
      <c r="D19" s="4" t="s">
        <v>4</v>
      </c>
      <c r="E19" s="4">
        <v>2008</v>
      </c>
      <c r="F19" s="9">
        <f>SUM(L19:R19)+SUM(L19:O19)*0.0000001+SUM(L19)*0.0000000000001</f>
        <v>127.1000082100044</v>
      </c>
      <c r="G19" s="64"/>
      <c r="H19" s="3" t="str">
        <f>IF(OR(AND(AP19&gt;=AW$36,AQ19&gt;=AW$40,AP19&lt;&gt;"",AO19=""),AND(AU19&gt;=AW$36,AV19&gt;=AW$40,AU19&lt;&gt;"",AO19=""),AND(BS19&gt;=BZ$36,BT19&gt;=BZ$40,BS19&lt;&gt;"",BR19=""),AND(BX19&gt;=BZ$36,BY19&gt;=BZ$40,BX19&lt;&gt;"",BR19=""),AND(CV19&gt;=DC$36,CW19&gt;=DC$40,CV19&lt;&gt;"",CU19=""),AND(DA19&gt;=DC$36,DB19&gt;=DC$40,DA19&lt;&gt;""),AND(DZ19&gt;=EG$36,EA19&gt;=EG$40,DZ19&lt;&gt;""),AND(EE19&gt;=EG$36,EF19&gt;=EG$40,EE19&lt;&gt;""),AND(FB19&gt;=FI$36,FC19&gt;=FI$40,FB19&lt;&gt;""),AND(FG19&gt;=FI$36,FH19&gt;=FI$40,FG19&lt;&gt;""),AND(GD19&gt;=GK$36,GE19&gt;=GK$40,GD19&lt;&gt;""),AND(GI19&gt;=GK$36,GJ19&gt;=GK$40,GI19&lt;&gt;""),AND(HF19&gt;=HM$36,HG19&gt;=HM$40,HF19&lt;&gt;""),AND(HK19&gt;=HM$36,HL19&gt;=HM$40,HK19&lt;&gt;""),AND(IH19&gt;=IO$36,II19&gt;=IO$40,IH19&lt;&gt;""),AND(IM19&gt;=IO$36,IN19&gt;=IO$40,IM19&lt;&gt;""),AND(JJ19&gt;=JQ$36,JK19&gt;=JQ$40,JJ19&lt;&gt;""),AND(JO19&gt;=JQ$36,JP19&gt;=JQ$40,JO19&lt;&gt;""),AND(KL19&gt;=KS$36,KM19&gt;=KS$40,KL19&lt;&gt;""),AND(KQ19&gt;=KS$36,KR19&gt;=KS$40,KQ19&lt;&gt;""),AND(LN19&gt;=LU$36,LO19&gt;=LU$40,LN19&lt;&gt;""),AND(LS19&gt;=LU$36,LT19&gt;=LU$40,LS19&lt;&gt;""),AND(MP19&gt;=MW$36,MQ19&gt;=MW$40,MP19&lt;&gt;""),AND(MU19&gt;=MW$36,MV19&gt;=MW$40,MU19&lt;&gt;""),AND(NR19&gt;=NY$36,NS19&gt;=NY$40,NR19&lt;&gt;""),AND(NW19&gt;=NY$36,NX19&gt;=NY$40,NW19&lt;&gt;""),AND(OT19&gt;=PA$36,OU19&gt;=PA$40,OT19&lt;&gt;""),AND(OY19&gt;=PA$36,OZ19&gt;=PA$40,OY19&lt;&gt;""),AND(PV19&gt;=QC$36,PW19&gt;=QC$40,PV19&lt;&gt;""),AND(QA19&gt;=QC$36,QB19&gt;=QC$40,QA19&lt;&gt;"")),"P","")</f>
        <v/>
      </c>
      <c r="I19" s="3" t="str">
        <f>IF(OR(AND(AQ19&gt;=AW$40,AQ19&lt;&gt;"",AO19=""),AND(AV19&gt;=AW$40,AV19&lt;&gt;"",AO19=""),AND(BT19&gt;=BZ$40,BT19&lt;&gt;"",BR19=""),AND(BY19&gt;=BZ$40,BY19&lt;&gt;"",BR19=""),AND(CW19&gt;=DC$40,CW19&lt;&gt;"",CU19=""),AND(DB19&gt;=DC$40,DB19&lt;&gt;"",CU19=""),AND(EA19&gt;=EG$40,EA19&lt;&gt;""),AND(EF19&gt;=EG$40,EF19&lt;&gt;""),AND(FC19&gt;=FI$40,FC19&lt;&gt;""),AND(FH19&gt;=FI$40,FH19&lt;&gt;""),AND(GE19&gt;=GK$40,GE19&lt;&gt;""),AND(GJ19&gt;=GK$40,GJ19&lt;&gt;""),AND(HG19&gt;=HM$40,HG19&lt;&gt;""),AND(HL19&gt;=HM$40,HL19&lt;&gt;""),AND(II19&gt;=IO$40,II19&lt;&gt;""),AND(IN19&gt;=IO$40,IN19&lt;&gt;""),AND(JK19&gt;=JQ$40,JK19&lt;&gt;""),AND(JP19&gt;=JQ$40,JP19&lt;&gt;""),AND(KM19&gt;=KS$40,KM19&lt;&gt;""),AND(KR19&gt;=KS$40,KR19&lt;&gt;""),AND(LO19&gt;=LU$40,LO19&lt;&gt;""),AND(LT19&gt;=LU$40,LT19&lt;&gt;""),AND(MQ19&gt;=MW$40,MQ19&lt;&gt;""),AND(MV19&gt;=MW$40,MV19&lt;&gt;""),AND(NS19&gt;=NY$40,NS19&lt;&gt;""),AND(NX19&gt;=NY$40,NX19&lt;&gt;""),AND(OU19&gt;=PA$40,OU19&lt;&gt;""),AND(OZ19&gt;=PA$40,OZ19&lt;&gt;""),AND(PW19&gt;=QC$40,PW19&lt;&gt;""),AND(QB19&gt;=QC$40,QB19&lt;&gt;"")),"P","")</f>
        <v/>
      </c>
      <c r="J19" s="36" t="str">
        <f>IF(AND(I19="P",H19=""),"No DD",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Merit",IF(OR(AND(AS19&gt;=AW$38,AT19&gt;=AW$42,AS19&lt;&gt;"",AO19=""),AND(BV19&gt;=BZ$38,BW19&gt;=BZ$42,BV19&lt;&gt;"",BR19=""),AND(CY19&gt;=DC$38,CZ19&gt;=DC$42,CY19&lt;&gt;"",CU19=""),AND(EC19&gt;=EG$38,ED19&gt;=EG$42,EC19&lt;&gt;""),AND(FE19&gt;=FI$38,FF19&gt;=FI$42,FE19&lt;&gt;""),AND(GG19&gt;=GK$38,GH19&gt;=GK$42,GG19&lt;&gt;""),AND(HI19&gt;=HM$38,HJ19&gt;=HM$42,HI19&lt;&gt;""),AND(IK19&gt;=IO$38,IL19&gt;=IO$42,IK19&lt;&gt;""),AND(JM19&gt;=JQ$38,JN19&gt;=JQ$42,JM19&lt;&gt;""),AND(KO19&gt;=KS$38,KP19&gt;=KS$42,KO19&lt;&gt;""),AND(LQ19&gt;=LU$38,LR19&gt;=LU$42,LQ19&lt;&gt;""),AND(MS19&gt;=MW$38,MT19&gt;=MW$42,MS19&lt;&gt;""),AND(NU19&gt;=NY$38,NV19&gt;=NY$42,NU19&lt;&gt;""),AND(OW19&gt;=PA$38,OX19&gt;=PA$42,OW19&lt;&gt;""),AND(PY19&gt;=QC$38,PZ19&gt;=QC$42,PY19&lt;&gt;"")),"Excellence",IF(K19="P","Worlds Team",IF(H19="P","National Team","")))))</f>
        <v/>
      </c>
      <c r="K19" s="3" t="str">
        <f>IF(OR(AND(AS19&gt;=AW$37,AT19&gt;=AW$41,AS19&lt;&gt;"",AO19=""),AND(BV19&gt;=BZ$37,BW19&gt;=BZ$41,BV19&lt;&gt;"",BR19=""),AND(CY19&gt;=DC$37,CZ19&gt;=DC$41,CY19&lt;&gt;"",CU19=""),AND(EC19&gt;=EG$37,ED19&gt;=EG$41,EC19&lt;&gt;""),AND(FE19&gt;=FI$37,FF19&gt;=FI$41,FE19&lt;&gt;""),AND(GG19&gt;=GK$37,GH19&gt;=GK$41,GG19&lt;&gt;""),AND(HI19&gt;=HM$37,HJ19&gt;=HM$41,HI19&lt;&gt;""),AND(IK19&gt;=IO$37,IL19&gt;=IO$41,IK19&lt;&gt;""),AND(JM19&gt;=JQ$37,JN19&gt;=JQ$41,JM19&lt;&gt;""),AND(KO19&gt;=KS$37,KP19&gt;=KS$41,KO19&lt;&gt;""),AND(LQ19&gt;=LU$37,LR19&gt;=LU$41,LQ19&lt;&gt;""),AND(MS19&gt;=MW$37,MT19&gt;=MW$41,MS19&lt;&gt;""),AND(NU19&gt;=NY$37,NV19&gt;=NY$41,NU19&lt;&gt;""),AND(OW19&gt;=PA$37,OX19&gt;=PA$41,OW19&lt;&gt;""),AND(PY19&gt;=QC$37,PZ19&gt;=QC$41,PY19&lt;&gt;"")),"P","")</f>
        <v/>
      </c>
      <c r="L19" s="8">
        <f>IF(COUNT(AQ19,BT19,CW19)&gt;0,LARGE((AQ19,BT19,CW19),1),0)</f>
        <v>44.1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38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18.5</v>
      </c>
      <c r="V19" s="19">
        <v>3.1</v>
      </c>
      <c r="W19" s="19">
        <v>1</v>
      </c>
      <c r="X19" s="19">
        <v>0</v>
      </c>
      <c r="Y19" s="19">
        <v>15</v>
      </c>
      <c r="Z19" s="19">
        <v>2.4</v>
      </c>
      <c r="AA19" s="19">
        <v>0</v>
      </c>
      <c r="AB19" s="19">
        <v>0</v>
      </c>
      <c r="AC19" s="19"/>
      <c r="AD19" s="19"/>
      <c r="AE19" s="19"/>
      <c r="AF19" s="19"/>
      <c r="AG19" s="19">
        <v>18.7</v>
      </c>
      <c r="AH19" s="19">
        <v>3.5</v>
      </c>
      <c r="AI19" s="19">
        <v>0</v>
      </c>
      <c r="AJ19" s="19">
        <v>0</v>
      </c>
      <c r="AK19" s="19">
        <v>18</v>
      </c>
      <c r="AL19" s="19">
        <v>4.8</v>
      </c>
      <c r="AM19" s="19">
        <v>0</v>
      </c>
      <c r="AN19" s="19">
        <v>0</v>
      </c>
      <c r="AO19" s="27"/>
      <c r="AP19" s="40">
        <f>IF(SUM(V19,Z19)&gt;0,SUM(V19,Z19),"")</f>
        <v>5.5</v>
      </c>
      <c r="AQ19" s="40">
        <f>IF(SUM(U19:V19,X19:Z19,AB19)-W19-AA19&gt;0,SUM(U19:V19,X19:Z19,AB19)-W19-AA19,"")</f>
        <v>38</v>
      </c>
      <c r="AR19" s="40" t="str">
        <f>IF(SUM(AC19:AD19,AF19)-AE19&gt;0,SUM(AC19:AD19,AF19)-AE19,"")</f>
        <v/>
      </c>
      <c r="AS19" s="40">
        <f>IF(SUM(V19,Z19,AD19)&gt;0,SUM(V19,Z19,AD19),"")</f>
        <v>5.5</v>
      </c>
      <c r="AT19" s="40">
        <f>IF(SUM(AQ19,AR19)&gt;0,SUM(AQ19,AR19),"")</f>
        <v>38</v>
      </c>
      <c r="AU19" s="40">
        <f>IF(SUM(AH19,AL19)&gt;0,SUM(AH19,AL19),"")</f>
        <v>8.3000000000000007</v>
      </c>
      <c r="AV19" s="40">
        <f>IF(SUM(AG19:AH19,AJ19:AL19,AN19)-SUM(AI19,AM19)&gt;0,SUM(AG19:AH19,AJ19:AL19,AN19)-SUM(AI19,AM19),"")</f>
        <v>45</v>
      </c>
      <c r="AW19" s="40">
        <f>IF(SUM(AQ19,AR19,AV19)&gt;0,SUM(AQ19,AR19,AV19),"")</f>
        <v>83</v>
      </c>
      <c r="AX19" s="18">
        <v>18.5</v>
      </c>
      <c r="AY19" s="18">
        <v>3.5</v>
      </c>
      <c r="AZ19" s="18">
        <v>0</v>
      </c>
      <c r="BA19" s="18">
        <v>0</v>
      </c>
      <c r="BB19" s="18">
        <v>17.7</v>
      </c>
      <c r="BC19" s="18">
        <v>4.4000000000000004</v>
      </c>
      <c r="BD19" s="18">
        <v>0</v>
      </c>
      <c r="BE19" s="18">
        <v>0</v>
      </c>
      <c r="BF19" s="18"/>
      <c r="BG19" s="18"/>
      <c r="BH19" s="18"/>
      <c r="BI19" s="18"/>
      <c r="BJ19" s="18">
        <v>18.899999999999999</v>
      </c>
      <c r="BK19" s="18">
        <v>3.5</v>
      </c>
      <c r="BL19" s="18">
        <v>0</v>
      </c>
      <c r="BM19" s="18">
        <v>0</v>
      </c>
      <c r="BN19" s="18">
        <v>18</v>
      </c>
      <c r="BO19" s="18">
        <v>4.4000000000000004</v>
      </c>
      <c r="BP19" s="18">
        <v>0.6</v>
      </c>
      <c r="BQ19" s="18">
        <v>0</v>
      </c>
      <c r="BR19" s="28"/>
      <c r="BS19" s="11">
        <f>IF(SUM(AY19,BC19)&gt;0,SUM(AY19,BC19),"")</f>
        <v>7.9</v>
      </c>
      <c r="BT19" s="11">
        <f>IF(SUM(AX19:AY19,BA19:BC19,BE19)-AZ19-BD19&gt;0,SUM(AX19:AY19,BA19:BC19,BE19)-AZ19-BD19,"")</f>
        <v>44.1</v>
      </c>
      <c r="BU19" s="11" t="str">
        <f>IF(SUM(BF19:BG19,BI19)-BH19&gt;0,SUM(BF19:BG19,BI19)-BH19,"")</f>
        <v/>
      </c>
      <c r="BV19" s="11">
        <f>IF(SUM(AY19,BC19,BG19)&gt;0,SUM(AY19,BC19,BG19),"")</f>
        <v>7.9</v>
      </c>
      <c r="BW19" s="11">
        <f>IF(SUM(BT19,BU19)&gt;0,SUM(BT19,BU19),"")</f>
        <v>44.1</v>
      </c>
      <c r="BX19" s="11">
        <f>IF(SUM(BK19,BO19)&gt;0,SUM(BK19,BO19),"")</f>
        <v>7.9</v>
      </c>
      <c r="BY19" s="11">
        <f>IF(SUM(BJ19:BK19,BM19:BO19,BQ19)-SUM(BL19,BP19)&gt;0,SUM(BJ19:BK19,BM19:BO19,BQ19)-SUM(BL19,BP19),"")</f>
        <v>44.199999999999996</v>
      </c>
      <c r="BZ19" s="11">
        <f>IF(SUM(BT19,BU19,BY19)&gt;0,SUM(BT19,BU19,BY19),"")</f>
        <v>88.3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9.25</v>
      </c>
      <c r="QE19" s="22">
        <f>IF($CU19="P",CB19,(CB19+AY19)/2)</f>
        <v>1.75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8.85</v>
      </c>
      <c r="QI19" s="22">
        <f>IF($CU19="P",CF19,(CF19+BC19)/2)</f>
        <v>2.2000000000000002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9.4499999999999993</v>
      </c>
      <c r="QQ19" s="22">
        <f>IF($CU19="P",CN19,(CN19+BK19)/2)</f>
        <v>1.75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</v>
      </c>
      <c r="QU19" s="22">
        <f>IF($CU19="P",CR19,(CR19+BO19)/2)</f>
        <v>2.2000000000000002</v>
      </c>
      <c r="QV19" s="22">
        <f>IF($CU19="P",CS19,(CS19+BP19)/2)</f>
        <v>0.3</v>
      </c>
      <c r="QW19" s="22">
        <f>IF($CU19="P",CT19,(CT19+BQ19)/2)</f>
        <v>0</v>
      </c>
      <c r="QX19" s="27" t="s">
        <v>46</v>
      </c>
      <c r="QY19" s="40">
        <f>IF(SUM(QE19,QI19)&gt;0,SUM(QE19,QI19),"")</f>
        <v>3.95</v>
      </c>
      <c r="QZ19" s="40">
        <f>IF(SUM(QD19:QE19,QG19:QI19,QK19)-QF19-QJ19&gt;0,SUM(QD19:QE19,QG19:QI19,QK19)-QF19-QJ19,"")</f>
        <v>22.05</v>
      </c>
      <c r="RA19" s="40" t="str">
        <f>IF(SUM(QL19:QM19,QO19)-QN19&gt;0,SUM(QL19:QM19,QO19)-QN19,"")</f>
        <v/>
      </c>
      <c r="RB19" s="40">
        <f>IF(SUM(QE19,QI19,QM19)&gt;0,SUM(QE19,QI19,QM19),"")</f>
        <v>3.95</v>
      </c>
      <c r="RC19" s="40">
        <f>IF(SUM(QZ19,RA19)&gt;0,SUM(QZ19,RA19),"")</f>
        <v>22.05</v>
      </c>
      <c r="RD19" s="40">
        <f>IF(SUM(QQ19,QU19)&gt;0,SUM(QQ19,QU19),"")</f>
        <v>3.95</v>
      </c>
      <c r="RE19" s="40">
        <f>IF(SUM(QP19:QQ19,QS19:QU19,QW19)-SUM(QR19,QV19)&gt;0,SUM(QP19:QQ19,QS19:QU19,QW19)-SUM(QR19,QV19),"")</f>
        <v>22.099999999999998</v>
      </c>
      <c r="RF19" s="40">
        <f>IF(SUM(QZ19,RA19,RE19)&gt;0,SUM(QZ19,RA19,RE19),"")</f>
        <v>44.15</v>
      </c>
    </row>
    <row r="20" spans="1:474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144</v>
      </c>
      <c r="D20" s="4" t="s">
        <v>4</v>
      </c>
      <c r="E20" s="4">
        <v>2007</v>
      </c>
      <c r="F20" s="9">
        <f>SUM(L20:R20)+SUM(L20:O20)*0.0000001+SUM(L20)*0.0000000000001</f>
        <v>122.40000827000449</v>
      </c>
      <c r="G20" s="64"/>
      <c r="H20" s="3" t="str">
        <f>IF(OR(AND(AP20&gt;=AW$36,AQ20&gt;=AW$40,AP20&lt;&gt;"",AO20=""),AND(AU20&gt;=AW$36,AV20&gt;=AW$40,AU20&lt;&gt;"",AO20=""),AND(BS20&gt;=BZ$36,BT20&gt;=BZ$40,BS20&lt;&gt;"",BR20=""),AND(BX20&gt;=BZ$36,BY20&gt;=BZ$40,BX20&lt;&gt;"",BR20=""),AND(CV20&gt;=DC$36,CW20&gt;=DC$40,CV20&lt;&gt;"",CU20=""),AND(DA20&gt;=DC$36,DB20&gt;=DC$40,DA20&lt;&gt;""),AND(DZ20&gt;=EG$36,EA20&gt;=EG$40,DZ20&lt;&gt;""),AND(EE20&gt;=EG$36,EF20&gt;=EG$40,EE20&lt;&gt;""),AND(FB20&gt;=FI$36,FC20&gt;=FI$40,FB20&lt;&gt;""),AND(FG20&gt;=FI$36,FH20&gt;=FI$40,FG20&lt;&gt;""),AND(GD20&gt;=GK$36,GE20&gt;=GK$40,GD20&lt;&gt;""),AND(GI20&gt;=GK$36,GJ20&gt;=GK$40,GI20&lt;&gt;""),AND(HF20&gt;=HM$36,HG20&gt;=HM$40,HF20&lt;&gt;""),AND(HK20&gt;=HM$36,HL20&gt;=HM$40,HK20&lt;&gt;""),AND(IH20&gt;=IO$36,II20&gt;=IO$40,IH20&lt;&gt;""),AND(IM20&gt;=IO$36,IN20&gt;=IO$40,IM20&lt;&gt;""),AND(JJ20&gt;=JQ$36,JK20&gt;=JQ$40,JJ20&lt;&gt;""),AND(JO20&gt;=JQ$36,JP20&gt;=JQ$40,JO20&lt;&gt;""),AND(KL20&gt;=KS$36,KM20&gt;=KS$40,KL20&lt;&gt;""),AND(KQ20&gt;=KS$36,KR20&gt;=KS$40,KQ20&lt;&gt;""),AND(LN20&gt;=LU$36,LO20&gt;=LU$40,LN20&lt;&gt;""),AND(LS20&gt;=LU$36,LT20&gt;=LU$40,LS20&lt;&gt;""),AND(MP20&gt;=MW$36,MQ20&gt;=MW$40,MP20&lt;&gt;""),AND(MU20&gt;=MW$36,MV20&gt;=MW$40,MU20&lt;&gt;""),AND(NR20&gt;=NY$36,NS20&gt;=NY$40,NR20&lt;&gt;""),AND(NW20&gt;=NY$36,NX20&gt;=NY$40,NW20&lt;&gt;""),AND(OT20&gt;=PA$36,OU20&gt;=PA$40,OT20&lt;&gt;""),AND(OY20&gt;=PA$36,OZ20&gt;=PA$40,OY20&lt;&gt;""),AND(PV20&gt;=QC$36,PW20&gt;=QC$40,PV20&lt;&gt;""),AND(QA20&gt;=QC$36,QB20&gt;=QC$40,QA20&lt;&gt;"")),"P","")</f>
        <v/>
      </c>
      <c r="I20" s="3" t="str">
        <f>IF(OR(AND(AQ20&gt;=AW$40,AQ20&lt;&gt;"",AO20=""),AND(AV20&gt;=AW$40,AV20&lt;&gt;"",AO20=""),AND(BT20&gt;=BZ$40,BT20&lt;&gt;"",BR20=""),AND(BY20&gt;=BZ$40,BY20&lt;&gt;"",BR20=""),AND(CW20&gt;=DC$40,CW20&lt;&gt;"",CU20=""),AND(DB20&gt;=DC$40,DB20&lt;&gt;"",CU20=""),AND(EA20&gt;=EG$40,EA20&lt;&gt;""),AND(EF20&gt;=EG$40,EF20&lt;&gt;""),AND(FC20&gt;=FI$40,FC20&lt;&gt;""),AND(FH20&gt;=FI$40,FH20&lt;&gt;""),AND(GE20&gt;=GK$40,GE20&lt;&gt;""),AND(GJ20&gt;=GK$40,GJ20&lt;&gt;""),AND(HG20&gt;=HM$40,HG20&lt;&gt;""),AND(HL20&gt;=HM$40,HL20&lt;&gt;""),AND(II20&gt;=IO$40,II20&lt;&gt;""),AND(IN20&gt;=IO$40,IN20&lt;&gt;""),AND(JK20&gt;=JQ$40,JK20&lt;&gt;""),AND(JP20&gt;=JQ$40,JP20&lt;&gt;""),AND(KM20&gt;=KS$40,KM20&lt;&gt;""),AND(KR20&gt;=KS$40,KR20&lt;&gt;""),AND(LO20&gt;=LU$40,LO20&lt;&gt;""),AND(LT20&gt;=LU$40,LT20&lt;&gt;""),AND(MQ20&gt;=MW$40,MQ20&lt;&gt;""),AND(MV20&gt;=MW$40,MV20&lt;&gt;""),AND(NS20&gt;=NY$40,NS20&lt;&gt;""),AND(NX20&gt;=NY$40,NX20&lt;&gt;""),AND(OU20&gt;=PA$40,OU20&lt;&gt;""),AND(OZ20&gt;=PA$40,OZ20&lt;&gt;""),AND(PW20&gt;=QC$40,PW20&lt;&gt;""),AND(QB20&gt;=QC$40,QB20&lt;&gt;"")),"P","")</f>
        <v/>
      </c>
      <c r="J20" s="36" t="str">
        <f>IF(AND(I20="P",H20=""),"No DD",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Merit",IF(OR(AND(AS20&gt;=AW$38,AT20&gt;=AW$42,AS20&lt;&gt;"",AO20=""),AND(BV20&gt;=BZ$38,BW20&gt;=BZ$42,BV20&lt;&gt;"",BR20=""),AND(CY20&gt;=DC$38,CZ20&gt;=DC$42,CY20&lt;&gt;"",CU20=""),AND(EC20&gt;=EG$38,ED20&gt;=EG$42,EC20&lt;&gt;""),AND(FE20&gt;=FI$38,FF20&gt;=FI$42,FE20&lt;&gt;""),AND(GG20&gt;=GK$38,GH20&gt;=GK$42,GG20&lt;&gt;""),AND(HI20&gt;=HM$38,HJ20&gt;=HM$42,HI20&lt;&gt;""),AND(IK20&gt;=IO$38,IL20&gt;=IO$42,IK20&lt;&gt;""),AND(JM20&gt;=JQ$38,JN20&gt;=JQ$42,JM20&lt;&gt;""),AND(KO20&gt;=KS$38,KP20&gt;=KS$42,KO20&lt;&gt;""),AND(LQ20&gt;=LU$38,LR20&gt;=LU$42,LQ20&lt;&gt;""),AND(MS20&gt;=MW$38,MT20&gt;=MW$42,MS20&lt;&gt;""),AND(NU20&gt;=NY$38,NV20&gt;=NY$42,NU20&lt;&gt;""),AND(OW20&gt;=PA$38,OX20&gt;=PA$42,OW20&lt;&gt;""),AND(PY20&gt;=QC$38,PZ20&gt;=QC$42,PY20&lt;&gt;"")),"Excellence",IF(K20="P","Worlds Team",IF(H20="P","National Team","")))))</f>
        <v/>
      </c>
      <c r="K20" s="3" t="str">
        <f>IF(OR(AND(AS20&gt;=AW$37,AT20&gt;=AW$41,AS20&lt;&gt;"",AO20=""),AND(BV20&gt;=BZ$37,BW20&gt;=BZ$41,BV20&lt;&gt;"",BR20=""),AND(CY20&gt;=DC$37,CZ20&gt;=DC$41,CY20&lt;&gt;"",CU20=""),AND(EC20&gt;=EG$37,ED20&gt;=EG$41,EC20&lt;&gt;""),AND(FE20&gt;=FI$37,FF20&gt;=FI$41,FE20&lt;&gt;""),AND(GG20&gt;=GK$37,GH20&gt;=GK$41,GG20&lt;&gt;""),AND(HI20&gt;=HM$37,HJ20&gt;=HM$41,HI20&lt;&gt;""),AND(IK20&gt;=IO$37,IL20&gt;=IO$41,IK20&lt;&gt;""),AND(JM20&gt;=JQ$37,JN20&gt;=JQ$41,JM20&lt;&gt;""),AND(KO20&gt;=KS$37,KP20&gt;=KS$41,KO20&lt;&gt;""),AND(LQ20&gt;=LU$37,LR20&gt;=LU$41,LQ20&lt;&gt;""),AND(MS20&gt;=MW$37,MT20&gt;=MW$41,MS20&lt;&gt;""),AND(NU20&gt;=NY$37,NV20&gt;=NY$41,NU20&lt;&gt;""),AND(OW20&gt;=PA$37,OX20&gt;=PA$41,OW20&lt;&gt;""),AND(PY20&gt;=QC$37,PZ20&gt;=QC$41,PY20&lt;&gt;"")),"P","")</f>
        <v/>
      </c>
      <c r="L20" s="8">
        <f>IF(COUNT(AQ20,BT20,CW20)&gt;0,LARGE((AQ20,BT20,CW20),1),0)</f>
        <v>44.9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37.800000000000004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39.699999999999996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18.399999999999999</v>
      </c>
      <c r="V20" s="19">
        <v>3.2</v>
      </c>
      <c r="W20" s="19">
        <v>0.3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37.800000000000004</v>
      </c>
      <c r="AR20" s="40" t="str">
        <f>IF(SUM(AC20:AD20,AF20)-AE20&gt;0,SUM(AC20:AD20,AF20)-AE20,"")</f>
        <v/>
      </c>
      <c r="AS20" s="40">
        <f>IF(SUM(V20,Z20,AD20)&gt;0,SUM(V20,Z20,AD20),"")</f>
        <v>3.9000000000000004</v>
      </c>
      <c r="AT20" s="40">
        <f>IF(SUM(AQ20,AR20)&gt;0,SUM(AQ20,AR20),"")</f>
        <v>37.800000000000004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37.800000000000004</v>
      </c>
      <c r="AX20" s="18">
        <v>18.899999999999999</v>
      </c>
      <c r="AY20" s="18">
        <v>3.5</v>
      </c>
      <c r="AZ20" s="18">
        <v>0</v>
      </c>
      <c r="BA20" s="18">
        <v>0</v>
      </c>
      <c r="BB20" s="18">
        <v>18.3</v>
      </c>
      <c r="BC20" s="18">
        <v>4.4000000000000004</v>
      </c>
      <c r="BD20" s="18">
        <v>0.2</v>
      </c>
      <c r="BE20" s="18">
        <v>0</v>
      </c>
      <c r="BF20" s="18"/>
      <c r="BG20" s="18"/>
      <c r="BH20" s="18"/>
      <c r="BI20" s="18"/>
      <c r="BJ20" s="18">
        <v>19.3</v>
      </c>
      <c r="BK20" s="18">
        <v>3.5</v>
      </c>
      <c r="BL20" s="18">
        <v>0.6</v>
      </c>
      <c r="BM20" s="18">
        <v>0</v>
      </c>
      <c r="BN20" s="18">
        <v>15.1</v>
      </c>
      <c r="BO20" s="18">
        <v>2.4</v>
      </c>
      <c r="BP20" s="18">
        <v>0</v>
      </c>
      <c r="BQ20" s="18">
        <v>0</v>
      </c>
      <c r="BR20" s="28"/>
      <c r="BS20" s="11">
        <f>IF(SUM(AY20,BC20)&gt;0,SUM(AY20,BC20),"")</f>
        <v>7.9</v>
      </c>
      <c r="BT20" s="11">
        <f>IF(SUM(AX20:AY20,BA20:BC20,BE20)-AZ20-BD20&gt;0,SUM(AX20:AY20,BA20:BC20,BE20)-AZ20-BD20,"")</f>
        <v>44.9</v>
      </c>
      <c r="BU20" s="11" t="str">
        <f>IF(SUM(BF20:BG20,BI20)-BH20&gt;0,SUM(BF20:BG20,BI20)-BH20,"")</f>
        <v/>
      </c>
      <c r="BV20" s="11">
        <f>IF(SUM(AY20,BC20,BG20)&gt;0,SUM(AY20,BC20,BG20),"")</f>
        <v>7.9</v>
      </c>
      <c r="BW20" s="11">
        <f>IF(SUM(BT20,BU20)&gt;0,SUM(BT20,BU20),"")</f>
        <v>44.9</v>
      </c>
      <c r="BX20" s="11">
        <f>IF(SUM(BK20,BO20)&gt;0,SUM(BK20,BO20),"")</f>
        <v>5.9</v>
      </c>
      <c r="BY20" s="11">
        <f>IF(SUM(BJ20:BK20,BM20:BO20,BQ20)-SUM(BL20,BP20)&gt;0,SUM(BJ20:BK20,BM20:BO20,BQ20)-SUM(BL20,BP20),"")</f>
        <v>39.699999999999996</v>
      </c>
      <c r="BZ20" s="11">
        <f>IF(SUM(BT20,BU20,BY20)&gt;0,SUM(BT20,BU20,BY20),"")</f>
        <v>84.6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9.4499999999999993</v>
      </c>
      <c r="QE20" s="22">
        <f>IF($CU20="P",CB20,(CB20+AY20)/2)</f>
        <v>1.75</v>
      </c>
      <c r="QF20" s="22">
        <f>IF($CU20="P",CC20,(CC20+AZ20)/2)</f>
        <v>0</v>
      </c>
      <c r="QG20" s="22">
        <f>IF($CU20="P",CD20,(CD20+BA20)/2)</f>
        <v>0</v>
      </c>
      <c r="QH20" s="22">
        <f>IF($CU20="P",CE20,(CE20+BB20)/2)</f>
        <v>9.15</v>
      </c>
      <c r="QI20" s="22">
        <f>IF($CU20="P",CF20,(CF20+BC20)/2)</f>
        <v>2.2000000000000002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9.65</v>
      </c>
      <c r="QQ20" s="22">
        <f>IF($CU20="P",CN20,(CN20+BK20)/2)</f>
        <v>1.75</v>
      </c>
      <c r="QR20" s="22">
        <f>IF($CU20="P",CO20,(CO20+BL20)/2)</f>
        <v>0.3</v>
      </c>
      <c r="QS20" s="22">
        <f>IF($CU20="P",CP20,(CP20+BM20)/2)</f>
        <v>0</v>
      </c>
      <c r="QT20" s="22">
        <f>IF($CU20="P",CQ20,(CQ20+BN20)/2)</f>
        <v>7.55</v>
      </c>
      <c r="QU20" s="22">
        <f>IF($CU20="P",CR20,(CR20+BO20)/2)</f>
        <v>1.2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3.95</v>
      </c>
      <c r="QZ20" s="40">
        <f>IF(SUM(QD20:QE20,QG20:QI20,QK20)-QF20-QJ20&gt;0,SUM(QD20:QE20,QG20:QI20,QK20)-QF20-QJ20,"")</f>
        <v>22.45</v>
      </c>
      <c r="RA20" s="40" t="str">
        <f>IF(SUM(QL20:QM20,QO20)-QN20&gt;0,SUM(QL20:QM20,QO20)-QN20,"")</f>
        <v/>
      </c>
      <c r="RB20" s="40">
        <f>IF(SUM(QE20,QI20,QM20)&gt;0,SUM(QE20,QI20,QM20),"")</f>
        <v>3.95</v>
      </c>
      <c r="RC20" s="40">
        <f>IF(SUM(QZ20,RA20)&gt;0,SUM(QZ20,RA20),"")</f>
        <v>22.45</v>
      </c>
      <c r="RD20" s="40">
        <f>IF(SUM(QQ20,QU20)&gt;0,SUM(QQ20,QU20),"")</f>
        <v>2.95</v>
      </c>
      <c r="RE20" s="40">
        <f>IF(SUM(QP20:QQ20,QS20:QU20,QW20)-SUM(QR20,QV20)&gt;0,SUM(QP20:QQ20,QS20:QU20,QW20)-SUM(QR20,QV20),"")</f>
        <v>19.849999999999998</v>
      </c>
      <c r="RF20" s="40">
        <f>IF(SUM(QZ20,RA20,RE20)&gt;0,SUM(QZ20,RA20,RE20),"")</f>
        <v>42.3</v>
      </c>
    </row>
    <row r="21" spans="1:474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180</v>
      </c>
      <c r="D21" s="4" t="s">
        <v>3</v>
      </c>
      <c r="E21" s="4">
        <v>2008</v>
      </c>
      <c r="F21" s="9">
        <f>SUM(L21:R21)+SUM(L21:O21)*0.0000001+SUM(L21)*0.0000000000001</f>
        <v>107.70000627000462</v>
      </c>
      <c r="G21" s="64"/>
      <c r="H21" s="3" t="str">
        <f>IF(OR(AND(AP21&gt;=AW$36,AQ21&gt;=AW$40,AP21&lt;&gt;"",AO21=""),AND(AU21&gt;=AW$36,AV21&gt;=AW$40,AU21&lt;&gt;"",AO21=""),AND(BS21&gt;=BZ$36,BT21&gt;=BZ$40,BS21&lt;&gt;"",BR21=""),AND(BX21&gt;=BZ$36,BY21&gt;=BZ$40,BX21&lt;&gt;"",BR21=""),AND(CV21&gt;=DC$36,CW21&gt;=DC$40,CV21&lt;&gt;"",CU21=""),AND(DA21&gt;=DC$36,DB21&gt;=DC$40,DA21&lt;&gt;""),AND(DZ21&gt;=EG$36,EA21&gt;=EG$40,DZ21&lt;&gt;""),AND(EE21&gt;=EG$36,EF21&gt;=EG$40,EE21&lt;&gt;""),AND(FB21&gt;=FI$36,FC21&gt;=FI$40,FB21&lt;&gt;""),AND(FG21&gt;=FI$36,FH21&gt;=FI$40,FG21&lt;&gt;""),AND(GD21&gt;=GK$36,GE21&gt;=GK$40,GD21&lt;&gt;""),AND(GI21&gt;=GK$36,GJ21&gt;=GK$40,GI21&lt;&gt;""),AND(HF21&gt;=HM$36,HG21&gt;=HM$40,HF21&lt;&gt;""),AND(HK21&gt;=HM$36,HL21&gt;=HM$40,HK21&lt;&gt;""),AND(IH21&gt;=IO$36,II21&gt;=IO$40,IH21&lt;&gt;""),AND(IM21&gt;=IO$36,IN21&gt;=IO$40,IM21&lt;&gt;""),AND(JJ21&gt;=JQ$36,JK21&gt;=JQ$40,JJ21&lt;&gt;""),AND(JO21&gt;=JQ$36,JP21&gt;=JQ$40,JO21&lt;&gt;""),AND(KL21&gt;=KS$36,KM21&gt;=KS$40,KL21&lt;&gt;""),AND(KQ21&gt;=KS$36,KR21&gt;=KS$40,KQ21&lt;&gt;""),AND(LN21&gt;=LU$36,LO21&gt;=LU$40,LN21&lt;&gt;""),AND(LS21&gt;=LU$36,LT21&gt;=LU$40,LS21&lt;&gt;""),AND(MP21&gt;=MW$36,MQ21&gt;=MW$40,MP21&lt;&gt;""),AND(MU21&gt;=MW$36,MV21&gt;=MW$40,MU21&lt;&gt;""),AND(NR21&gt;=NY$36,NS21&gt;=NY$40,NR21&lt;&gt;""),AND(NW21&gt;=NY$36,NX21&gt;=NY$40,NW21&lt;&gt;""),AND(OT21&gt;=PA$36,OU21&gt;=PA$40,OT21&lt;&gt;""),AND(OY21&gt;=PA$36,OZ21&gt;=PA$40,OY21&lt;&gt;""),AND(PV21&gt;=QC$36,PW21&gt;=QC$40,PV21&lt;&gt;""),AND(QA21&gt;=QC$36,QB21&gt;=QC$40,QA21&lt;&gt;"")),"P","")</f>
        <v/>
      </c>
      <c r="I21" s="3" t="str">
        <f>IF(OR(AND(AQ21&gt;=AW$40,AQ21&lt;&gt;"",AO21=""),AND(AV21&gt;=AW$40,AV21&lt;&gt;"",AO21=""),AND(BT21&gt;=BZ$40,BT21&lt;&gt;"",BR21=""),AND(BY21&gt;=BZ$40,BY21&lt;&gt;"",BR21=""),AND(CW21&gt;=DC$40,CW21&lt;&gt;"",CU21=""),AND(DB21&gt;=DC$40,DB21&lt;&gt;"",CU21=""),AND(EA21&gt;=EG$40,EA21&lt;&gt;""),AND(EF21&gt;=EG$40,EF21&lt;&gt;""),AND(FC21&gt;=FI$40,FC21&lt;&gt;""),AND(FH21&gt;=FI$40,FH21&lt;&gt;""),AND(GE21&gt;=GK$40,GE21&lt;&gt;""),AND(GJ21&gt;=GK$40,GJ21&lt;&gt;""),AND(HG21&gt;=HM$40,HG21&lt;&gt;""),AND(HL21&gt;=HM$40,HL21&lt;&gt;""),AND(II21&gt;=IO$40,II21&lt;&gt;""),AND(IN21&gt;=IO$40,IN21&lt;&gt;""),AND(JK21&gt;=JQ$40,JK21&lt;&gt;""),AND(JP21&gt;=JQ$40,JP21&lt;&gt;""),AND(KM21&gt;=KS$40,KM21&lt;&gt;""),AND(KR21&gt;=KS$40,KR21&lt;&gt;""),AND(LO21&gt;=LU$40,LO21&lt;&gt;""),AND(LT21&gt;=LU$40,LT21&lt;&gt;""),AND(MQ21&gt;=MW$40,MQ21&lt;&gt;""),AND(MV21&gt;=MW$40,MV21&lt;&gt;""),AND(NS21&gt;=NY$40,NS21&lt;&gt;""),AND(NX21&gt;=NY$40,NX21&lt;&gt;""),AND(OU21&gt;=PA$40,OU21&lt;&gt;""),AND(OZ21&gt;=PA$40,OZ21&lt;&gt;""),AND(PW21&gt;=QC$40,PW21&lt;&gt;""),AND(QB21&gt;=QC$40,QB21&lt;&gt;"")),"P","")</f>
        <v/>
      </c>
      <c r="J21" s="36" t="str">
        <f>IF(AND(I21="P",H21=""),"No DD",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Merit",IF(OR(AND(AS21&gt;=AW$38,AT21&gt;=AW$42,AS21&lt;&gt;"",AO21=""),AND(BV21&gt;=BZ$38,BW21&gt;=BZ$42,BV21&lt;&gt;"",BR21=""),AND(CY21&gt;=DC$38,CZ21&gt;=DC$42,CY21&lt;&gt;"",CU21=""),AND(EC21&gt;=EG$38,ED21&gt;=EG$42,EC21&lt;&gt;""),AND(FE21&gt;=FI$38,FF21&gt;=FI$42,FE21&lt;&gt;""),AND(GG21&gt;=GK$38,GH21&gt;=GK$42,GG21&lt;&gt;""),AND(HI21&gt;=HM$38,HJ21&gt;=HM$42,HI21&lt;&gt;""),AND(IK21&gt;=IO$38,IL21&gt;=IO$42,IK21&lt;&gt;""),AND(JM21&gt;=JQ$38,JN21&gt;=JQ$42,JM21&lt;&gt;""),AND(KO21&gt;=KS$38,KP21&gt;=KS$42,KO21&lt;&gt;""),AND(LQ21&gt;=LU$38,LR21&gt;=LU$42,LQ21&lt;&gt;""),AND(MS21&gt;=MW$38,MT21&gt;=MW$42,MS21&lt;&gt;""),AND(NU21&gt;=NY$38,NV21&gt;=NY$42,NU21&lt;&gt;""),AND(OW21&gt;=PA$38,OX21&gt;=PA$42,OW21&lt;&gt;""),AND(PY21&gt;=QC$38,PZ21&gt;=QC$42,PY21&lt;&gt;"")),"Excellence",IF(K21="P","Worlds Team",IF(H21="P","National Team","")))))</f>
        <v/>
      </c>
      <c r="K21" s="3" t="str">
        <f>IF(OR(AND(AS21&gt;=AW$37,AT21&gt;=AW$41,AS21&lt;&gt;"",AO21=""),AND(BV21&gt;=BZ$37,BW21&gt;=BZ$41,BV21&lt;&gt;"",BR21=""),AND(CY21&gt;=DC$37,CZ21&gt;=DC$41,CY21&lt;&gt;"",CU21=""),AND(EC21&gt;=EG$37,ED21&gt;=EG$41,EC21&lt;&gt;""),AND(FE21&gt;=FI$37,FF21&gt;=FI$41,FE21&lt;&gt;""),AND(GG21&gt;=GK$37,GH21&gt;=GK$41,GG21&lt;&gt;""),AND(HI21&gt;=HM$37,HJ21&gt;=HM$41,HI21&lt;&gt;""),AND(IK21&gt;=IO$37,IL21&gt;=IO$41,IK21&lt;&gt;""),AND(JM21&gt;=JQ$37,JN21&gt;=JQ$41,JM21&lt;&gt;""),AND(KO21&gt;=KS$37,KP21&gt;=KS$41,KO21&lt;&gt;""),AND(LQ21&gt;=LU$37,LR21&gt;=LU$41,LQ21&lt;&gt;""),AND(MS21&gt;=MW$37,MT21&gt;=MW$41,MS21&lt;&gt;""),AND(NU21&gt;=NY$37,NV21&gt;=NY$41,NU21&lt;&gt;""),AND(OW21&gt;=PA$37,OX21&gt;=PA$41,OW21&lt;&gt;""),AND(PY21&gt;=QC$37,PZ21&gt;=QC$41,PY21&lt;&gt;"")),"P","")</f>
        <v/>
      </c>
      <c r="L21" s="8">
        <f>IF(COUNT(AQ21,BT21,CW21)&gt;0,LARGE((AQ21,BT21,CW21),1),0)</f>
        <v>46.1</v>
      </c>
      <c r="M21" s="8" t="str">
        <f>IF(L21=0,"",IF(L21=CW21,$CA$1,IF(L21=BT21,$AX$1,IF(L21=AQ21,$U$1,""))))</f>
        <v>2025 Nationals</v>
      </c>
      <c r="N21" s="8">
        <f>IF(COUNT(AQ21,BT21,CW21)&gt;1,LARGE((AQ21,BT21,CW21),2),0)</f>
        <v>16.600000000000001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45.000000000000007</v>
      </c>
      <c r="Q21" s="8" t="str">
        <f>IF(P21=0,"",IF(P21=DB21,$CA$1,IF(P21=BY21,$AX$1,IF(P21=AV21,$U$1,""))))</f>
        <v>2025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15.4</v>
      </c>
      <c r="V21" s="19">
        <v>1.2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1.2</v>
      </c>
      <c r="AQ21" s="40">
        <f>IF(SUM(U21:V21,X21:Z21,AB21)-W21-AA21&gt;0,SUM(U21:V21,X21:Z21,AB21)-W21-AA21,"")</f>
        <v>16.600000000000001</v>
      </c>
      <c r="AR21" s="40" t="str">
        <f>IF(SUM(AC21:AD21,AF21)-AE21&gt;0,SUM(AC21:AD21,AF21)-AE21,"")</f>
        <v/>
      </c>
      <c r="AS21" s="40">
        <f>IF(SUM(V21,Z21,AD21)&gt;0,SUM(V21,Z21,AD21),"")</f>
        <v>1.2</v>
      </c>
      <c r="AT21" s="40">
        <f>IF(SUM(AQ21,AR21)&gt;0,SUM(AQ21,AR21),"")</f>
        <v>16.600000000000001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16.600000000000001</v>
      </c>
      <c r="AX21" s="18">
        <v>18.399999999999999</v>
      </c>
      <c r="AY21" s="18">
        <v>3.6</v>
      </c>
      <c r="AZ21" s="18">
        <v>0</v>
      </c>
      <c r="BA21" s="18">
        <v>0</v>
      </c>
      <c r="BB21" s="18">
        <v>18.899999999999999</v>
      </c>
      <c r="BC21" s="18">
        <v>5.2</v>
      </c>
      <c r="BD21" s="18">
        <v>0</v>
      </c>
      <c r="BE21" s="18">
        <v>0</v>
      </c>
      <c r="BF21" s="18"/>
      <c r="BG21" s="18"/>
      <c r="BH21" s="18"/>
      <c r="BI21" s="18"/>
      <c r="BJ21" s="18">
        <v>18.600000000000001</v>
      </c>
      <c r="BK21" s="18">
        <v>3.6</v>
      </c>
      <c r="BL21" s="18">
        <v>0</v>
      </c>
      <c r="BM21" s="18">
        <v>0</v>
      </c>
      <c r="BN21" s="18">
        <v>18.399999999999999</v>
      </c>
      <c r="BO21" s="18">
        <v>5.2</v>
      </c>
      <c r="BP21" s="18">
        <v>0.8</v>
      </c>
      <c r="BQ21" s="18">
        <v>0</v>
      </c>
      <c r="BR21" s="28"/>
      <c r="BS21" s="11">
        <f>IF(SUM(AY21,BC21)&gt;0,SUM(AY21,BC21),"")</f>
        <v>8.8000000000000007</v>
      </c>
      <c r="BT21" s="11">
        <f>IF(SUM(AX21:AY21,BA21:BC21,BE21)-AZ21-BD21&gt;0,SUM(AX21:AY21,BA21:BC21,BE21)-AZ21-BD21,"")</f>
        <v>46.1</v>
      </c>
      <c r="BU21" s="11" t="str">
        <f>IF(SUM(BF21:BG21,BI21)-BH21&gt;0,SUM(BF21:BG21,BI21)-BH21,"")</f>
        <v/>
      </c>
      <c r="BV21" s="11">
        <f>IF(SUM(AY21,BC21,BG21)&gt;0,SUM(AY21,BC21,BG21),"")</f>
        <v>8.8000000000000007</v>
      </c>
      <c r="BW21" s="11">
        <f>IF(SUM(BT21,BU21)&gt;0,SUM(BT21,BU21),"")</f>
        <v>46.1</v>
      </c>
      <c r="BX21" s="11">
        <f>IF(SUM(BK21,BO21)&gt;0,SUM(BK21,BO21),"")</f>
        <v>8.8000000000000007</v>
      </c>
      <c r="BY21" s="11">
        <f>IF(SUM(BJ21:BK21,BM21:BO21,BQ21)-SUM(BL21,BP21)&gt;0,SUM(BJ21:BK21,BM21:BO21,BQ21)-SUM(BL21,BP21),"")</f>
        <v>45.000000000000007</v>
      </c>
      <c r="BZ21" s="11">
        <f>IF(SUM(BT21,BU21,BY21)&gt;0,SUM(BT21,BU21,BY21),"")</f>
        <v>91.100000000000009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9.1999999999999993</v>
      </c>
      <c r="QE21" s="22">
        <f>IF($CU21="P",CB21,(CB21+AY21)/2)</f>
        <v>1.8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9.4499999999999993</v>
      </c>
      <c r="QI21" s="22">
        <f>IF($CU21="P",CF21,(CF21+BC21)/2)</f>
        <v>2.6</v>
      </c>
      <c r="QJ21" s="22">
        <f>IF($CU21="P",CG21,(CG21+BD21)/2)</f>
        <v>0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9.3000000000000007</v>
      </c>
      <c r="QQ21" s="22">
        <f>IF($CU21="P",CN21,(CN21+BK21)/2)</f>
        <v>1.8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9.1999999999999993</v>
      </c>
      <c r="QU21" s="22">
        <f>IF($CU21="P",CR21,(CR21+BO21)/2)</f>
        <v>2.6</v>
      </c>
      <c r="QV21" s="22">
        <f>IF($CU21="P",CS21,(CS21+BP21)/2)</f>
        <v>0.4</v>
      </c>
      <c r="QW21" s="22">
        <f>IF($CU21="P",CT21,(CT21+BQ21)/2)</f>
        <v>0</v>
      </c>
      <c r="QX21" s="27" t="s">
        <v>46</v>
      </c>
      <c r="QY21" s="40">
        <f>IF(SUM(QE21,QI21)&gt;0,SUM(QE21,QI21),"")</f>
        <v>4.4000000000000004</v>
      </c>
      <c r="QZ21" s="40">
        <f>IF(SUM(QD21:QE21,QG21:QI21,QK21)-QF21-QJ21&gt;0,SUM(QD21:QE21,QG21:QI21,QK21)-QF21-QJ21,"")</f>
        <v>23.05</v>
      </c>
      <c r="RA21" s="40" t="str">
        <f>IF(SUM(QL21:QM21,QO21)-QN21&gt;0,SUM(QL21:QM21,QO21)-QN21,"")</f>
        <v/>
      </c>
      <c r="RB21" s="40">
        <f>IF(SUM(QE21,QI21,QM21)&gt;0,SUM(QE21,QI21,QM21),"")</f>
        <v>4.4000000000000004</v>
      </c>
      <c r="RC21" s="40">
        <f>IF(SUM(QZ21,RA21)&gt;0,SUM(QZ21,RA21),"")</f>
        <v>23.05</v>
      </c>
      <c r="RD21" s="40">
        <f>IF(SUM(QQ21,QU21)&gt;0,SUM(QQ21,QU21),"")</f>
        <v>4.4000000000000004</v>
      </c>
      <c r="RE21" s="40">
        <f>IF(SUM(QP21:QQ21,QS21:QU21,QW21)-SUM(QR21,QV21)&gt;0,SUM(QP21:QQ21,QS21:QU21,QW21)-SUM(QR21,QV21),"")</f>
        <v>22.500000000000004</v>
      </c>
      <c r="RF21" s="40">
        <f>IF(SUM(QZ21,RA21,RE21)&gt;0,SUM(QZ21,RA21,RE21),"")</f>
        <v>45.550000000000004</v>
      </c>
    </row>
    <row r="22" spans="1:474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102</v>
      </c>
      <c r="D22" s="4" t="s">
        <v>4</v>
      </c>
      <c r="E22" s="4">
        <v>2005</v>
      </c>
      <c r="F22" s="9">
        <f>SUM(L22:R22)+SUM(L22:O22)*0.0000001+SUM(L22)*0.0000000000001</f>
        <v>94.200007710004371</v>
      </c>
      <c r="G22" s="64"/>
      <c r="H22" s="3" t="str">
        <f>IF(OR(AND(AP22&gt;=AW$36,AQ22&gt;=AW$40,AP22&lt;&gt;"",AO22=""),AND(AU22&gt;=AW$36,AV22&gt;=AW$40,AU22&lt;&gt;"",AO22=""),AND(BS22&gt;=BZ$36,BT22&gt;=BZ$40,BS22&lt;&gt;"",BR22=""),AND(BX22&gt;=BZ$36,BY22&gt;=BZ$40,BX22&lt;&gt;"",BR22=""),AND(CV22&gt;=DC$36,CW22&gt;=DC$40,CV22&lt;&gt;"",CU22=""),AND(DA22&gt;=DC$36,DB22&gt;=DC$40,DA22&lt;&gt;""),AND(DZ22&gt;=EG$36,EA22&gt;=EG$40,DZ22&lt;&gt;""),AND(EE22&gt;=EG$36,EF22&gt;=EG$40,EE22&lt;&gt;""),AND(FB22&gt;=FI$36,FC22&gt;=FI$40,FB22&lt;&gt;""),AND(FG22&gt;=FI$36,FH22&gt;=FI$40,FG22&lt;&gt;""),AND(GD22&gt;=GK$36,GE22&gt;=GK$40,GD22&lt;&gt;""),AND(GI22&gt;=GK$36,GJ22&gt;=GK$40,GI22&lt;&gt;""),AND(HF22&gt;=HM$36,HG22&gt;=HM$40,HF22&lt;&gt;""),AND(HK22&gt;=HM$36,HL22&gt;=HM$40,HK22&lt;&gt;""),AND(IH22&gt;=IO$36,II22&gt;=IO$40,IH22&lt;&gt;""),AND(IM22&gt;=IO$36,IN22&gt;=IO$40,IM22&lt;&gt;""),AND(JJ22&gt;=JQ$36,JK22&gt;=JQ$40,JJ22&lt;&gt;""),AND(JO22&gt;=JQ$36,JP22&gt;=JQ$40,JO22&lt;&gt;""),AND(KL22&gt;=KS$36,KM22&gt;=KS$40,KL22&lt;&gt;""),AND(KQ22&gt;=KS$36,KR22&gt;=KS$40,KQ22&lt;&gt;""),AND(LN22&gt;=LU$36,LO22&gt;=LU$40,LN22&lt;&gt;""),AND(LS22&gt;=LU$36,LT22&gt;=LU$40,LS22&lt;&gt;""),AND(MP22&gt;=MW$36,MQ22&gt;=MW$40,MP22&lt;&gt;""),AND(MU22&gt;=MW$36,MV22&gt;=MW$40,MU22&lt;&gt;""),AND(NR22&gt;=NY$36,NS22&gt;=NY$40,NR22&lt;&gt;""),AND(NW22&gt;=NY$36,NX22&gt;=NY$40,NW22&lt;&gt;""),AND(OT22&gt;=PA$36,OU22&gt;=PA$40,OT22&lt;&gt;""),AND(OY22&gt;=PA$36,OZ22&gt;=PA$40,OY22&lt;&gt;""),AND(PV22&gt;=QC$36,PW22&gt;=QC$40,PV22&lt;&gt;""),AND(QA22&gt;=QC$36,QB22&gt;=QC$40,QA22&lt;&gt;"")),"P","")</f>
        <v/>
      </c>
      <c r="I22" s="3" t="str">
        <f>IF(OR(AND(AQ22&gt;=AW$40,AQ22&lt;&gt;"",AO22=""),AND(AV22&gt;=AW$40,AV22&lt;&gt;"",AO22=""),AND(BT22&gt;=BZ$40,BT22&lt;&gt;"",BR22=""),AND(BY22&gt;=BZ$40,BY22&lt;&gt;"",BR22=""),AND(CW22&gt;=DC$40,CW22&lt;&gt;"",CU22=""),AND(DB22&gt;=DC$40,DB22&lt;&gt;"",CU22=""),AND(EA22&gt;=EG$40,EA22&lt;&gt;""),AND(EF22&gt;=EG$40,EF22&lt;&gt;""),AND(FC22&gt;=FI$40,FC22&lt;&gt;""),AND(FH22&gt;=FI$40,FH22&lt;&gt;""),AND(GE22&gt;=GK$40,GE22&lt;&gt;""),AND(GJ22&gt;=GK$40,GJ22&lt;&gt;""),AND(HG22&gt;=HM$40,HG22&lt;&gt;""),AND(HL22&gt;=HM$40,HL22&lt;&gt;""),AND(II22&gt;=IO$40,II22&lt;&gt;""),AND(IN22&gt;=IO$40,IN22&lt;&gt;""),AND(JK22&gt;=JQ$40,JK22&lt;&gt;""),AND(JP22&gt;=JQ$40,JP22&lt;&gt;""),AND(KM22&gt;=KS$40,KM22&lt;&gt;""),AND(KR22&gt;=KS$40,KR22&lt;&gt;""),AND(LO22&gt;=LU$40,LO22&lt;&gt;""),AND(LT22&gt;=LU$40,LT22&lt;&gt;""),AND(MQ22&gt;=MW$40,MQ22&lt;&gt;""),AND(MV22&gt;=MW$40,MV22&lt;&gt;""),AND(NS22&gt;=NY$40,NS22&lt;&gt;""),AND(NX22&gt;=NY$40,NX22&lt;&gt;""),AND(OU22&gt;=PA$40,OU22&lt;&gt;""),AND(OZ22&gt;=PA$40,OZ22&lt;&gt;""),AND(PW22&gt;=QC$40,PW22&lt;&gt;""),AND(QB22&gt;=QC$40,QB22&lt;&gt;"")),"P","")</f>
        <v/>
      </c>
      <c r="J22" s="36" t="str">
        <f>IF(AND(I22="P",H22=""),"No DD",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Merit",IF(OR(AND(AS22&gt;=AW$38,AT22&gt;=AW$42,AS22&lt;&gt;"",AO22=""),AND(BV22&gt;=BZ$38,BW22&gt;=BZ$42,BV22&lt;&gt;"",BR22=""),AND(CY22&gt;=DC$38,CZ22&gt;=DC$42,CY22&lt;&gt;"",CU22=""),AND(EC22&gt;=EG$38,ED22&gt;=EG$42,EC22&lt;&gt;""),AND(FE22&gt;=FI$38,FF22&gt;=FI$42,FE22&lt;&gt;""),AND(GG22&gt;=GK$38,GH22&gt;=GK$42,GG22&lt;&gt;""),AND(HI22&gt;=HM$38,HJ22&gt;=HM$42,HI22&lt;&gt;""),AND(IK22&gt;=IO$38,IL22&gt;=IO$42,IK22&lt;&gt;""),AND(JM22&gt;=JQ$38,JN22&gt;=JQ$42,JM22&lt;&gt;""),AND(KO22&gt;=KS$38,KP22&gt;=KS$42,KO22&lt;&gt;""),AND(LQ22&gt;=LU$38,LR22&gt;=LU$42,LQ22&lt;&gt;""),AND(MS22&gt;=MW$38,MT22&gt;=MW$42,MS22&lt;&gt;""),AND(NU22&gt;=NY$38,NV22&gt;=NY$42,NU22&lt;&gt;""),AND(OW22&gt;=PA$38,OX22&gt;=PA$42,OW22&lt;&gt;""),AND(PY22&gt;=QC$38,PZ22&gt;=QC$42,PY22&lt;&gt;"")),"Excellence",IF(K22="P","Worlds Team",IF(H22="P","National Team","")))))</f>
        <v/>
      </c>
      <c r="K22" s="3" t="str">
        <f>IF(OR(AND(AS22&gt;=AW$37,AT22&gt;=AW$41,AS22&lt;&gt;"",AO22=""),AND(BV22&gt;=BZ$37,BW22&gt;=BZ$41,BV22&lt;&gt;"",BR22=""),AND(CY22&gt;=DC$37,CZ22&gt;=DC$41,CY22&lt;&gt;"",CU22=""),AND(EC22&gt;=EG$37,ED22&gt;=EG$41,EC22&lt;&gt;""),AND(FE22&gt;=FI$37,FF22&gt;=FI$41,FE22&lt;&gt;""),AND(GG22&gt;=GK$37,GH22&gt;=GK$41,GG22&lt;&gt;""),AND(HI22&gt;=HM$37,HJ22&gt;=HM$41,HI22&lt;&gt;""),AND(IK22&gt;=IO$37,IL22&gt;=IO$41,IK22&lt;&gt;""),AND(JM22&gt;=JQ$37,JN22&gt;=JQ$41,JM22&lt;&gt;""),AND(KO22&gt;=KS$37,KP22&gt;=KS$41,KO22&lt;&gt;""),AND(LQ22&gt;=LU$37,LR22&gt;=LU$41,LQ22&lt;&gt;""),AND(MS22&gt;=MW$37,MT22&gt;=MW$41,MS22&lt;&gt;""),AND(NU22&gt;=NY$37,NV22&gt;=NY$41,NU22&lt;&gt;""),AND(OW22&gt;=PA$37,OX22&gt;=PA$41,OW22&lt;&gt;""),AND(PY22&gt;=QC$37,PZ22&gt;=QC$41,PY22&lt;&gt;"")),"P","")</f>
        <v/>
      </c>
      <c r="L22" s="8">
        <f>IF(COUNT(AQ22,BT22,CW22)&gt;0,LARGE((AQ22,BT22,CW22),1),0)</f>
        <v>43.800000000000004</v>
      </c>
      <c r="M22" s="8" t="str">
        <f>IF(L22=0,"",IF(L22=CW22,$CA$1,IF(L22=BT22,$AX$1,IF(L22=AQ22,$U$1,""))))</f>
        <v>2025 Nationals</v>
      </c>
      <c r="N22" s="8">
        <f>IF(COUNT(AQ22,BT22,CW22)&gt;1,LARGE((AQ22,BT22,CW22),2),0)</f>
        <v>33.299999999999997</v>
      </c>
      <c r="O22" s="8" t="str">
        <f>IF(N22=0,"",IF(AND(N22=L22,N22=AQ22,N22=BT22),$U$1,IF(AND(N22=L22,N22=AQ22,N22=CW22),$U$1,IF(AND(N22=L22,N22=BT22,N22=CW22),$AX$1,IF(N22=CW22,$CA$1,IF(N22=BT22,$AX$1,IF(N22=AQ22,$U$1,"")))))))</f>
        <v>2025 Elite Canada</v>
      </c>
      <c r="P22" s="8">
        <f>IF(MAX(AV22,BY22,DB22)&gt;0,MAX(AV22,BY22,DB22),0)</f>
        <v>17.100000000000001</v>
      </c>
      <c r="Q22" s="8" t="str">
        <f>IF(P22=0,"",IF(P22=DB22,$CA$1,IF(P22=BY22,$AX$1,IF(P22=AV22,$U$1,""))))</f>
        <v>2025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15.2</v>
      </c>
      <c r="V22" s="19">
        <v>2</v>
      </c>
      <c r="W22" s="19">
        <v>0</v>
      </c>
      <c r="X22" s="19">
        <v>0</v>
      </c>
      <c r="Y22" s="19">
        <v>15.2</v>
      </c>
      <c r="Z22" s="19">
        <v>0.9</v>
      </c>
      <c r="AA22" s="19">
        <v>0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2.9</v>
      </c>
      <c r="AQ22" s="40">
        <f>IF(SUM(U22:V22,X22:Z22,AB22)-W22-AA22&gt;0,SUM(U22:V22,X22:Z22,AB22)-W22-AA22,"")</f>
        <v>33.299999999999997</v>
      </c>
      <c r="AR22" s="40" t="str">
        <f>IF(SUM(AC22:AD22,AF22)-AE22&gt;0,SUM(AC22:AD22,AF22)-AE22,"")</f>
        <v/>
      </c>
      <c r="AS22" s="40">
        <f>IF(SUM(V22,Z22,AD22)&gt;0,SUM(V22,Z22,AD22),"")</f>
        <v>2.9</v>
      </c>
      <c r="AT22" s="40">
        <f>IF(SUM(AQ22,AR22)&gt;0,SUM(AQ22,AR22),"")</f>
        <v>33.299999999999997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33.299999999999997</v>
      </c>
      <c r="AX22" s="18">
        <v>18.2</v>
      </c>
      <c r="AY22" s="18">
        <v>4.4000000000000004</v>
      </c>
      <c r="AZ22" s="18">
        <v>0.2</v>
      </c>
      <c r="BA22" s="18">
        <v>0</v>
      </c>
      <c r="BB22" s="18">
        <v>18.3</v>
      </c>
      <c r="BC22" s="18">
        <v>3.7</v>
      </c>
      <c r="BD22" s="18">
        <v>0.6</v>
      </c>
      <c r="BE22" s="18">
        <v>0</v>
      </c>
      <c r="BF22" s="18"/>
      <c r="BG22" s="18"/>
      <c r="BH22" s="18"/>
      <c r="BI22" s="18"/>
      <c r="BJ22" s="18">
        <v>0</v>
      </c>
      <c r="BK22" s="18">
        <v>0</v>
      </c>
      <c r="BL22" s="18">
        <v>0</v>
      </c>
      <c r="BM22" s="18">
        <v>0</v>
      </c>
      <c r="BN22" s="18">
        <v>15.1</v>
      </c>
      <c r="BO22" s="18">
        <v>2</v>
      </c>
      <c r="BP22" s="18">
        <v>0</v>
      </c>
      <c r="BQ22" s="18">
        <v>0</v>
      </c>
      <c r="BR22" s="28"/>
      <c r="BS22" s="11">
        <f>IF(SUM(AY22,BC22)&gt;0,SUM(AY22,BC22),"")</f>
        <v>8.1000000000000014</v>
      </c>
      <c r="BT22" s="11">
        <f>IF(SUM(AX22:AY22,BA22:BC22,BE22)-AZ22-BD22&gt;0,SUM(AX22:AY22,BA22:BC22,BE22)-AZ22-BD22,"")</f>
        <v>43.800000000000004</v>
      </c>
      <c r="BU22" s="11" t="str">
        <f>IF(SUM(BF22:BG22,BI22)-BH22&gt;0,SUM(BF22:BG22,BI22)-BH22,"")</f>
        <v/>
      </c>
      <c r="BV22" s="11">
        <f>IF(SUM(AY22,BC22,BG22)&gt;0,SUM(AY22,BC22,BG22),"")</f>
        <v>8.1000000000000014</v>
      </c>
      <c r="BW22" s="11">
        <f>IF(SUM(BT22,BU22)&gt;0,SUM(BT22,BU22),"")</f>
        <v>43.800000000000004</v>
      </c>
      <c r="BX22" s="11">
        <f>IF(SUM(BK22,BO22)&gt;0,SUM(BK22,BO22),"")</f>
        <v>2</v>
      </c>
      <c r="BY22" s="11">
        <f>IF(SUM(BJ22:BK22,BM22:BO22,BQ22)-SUM(BL22,BP22)&gt;0,SUM(BJ22:BK22,BM22:BO22,BQ22)-SUM(BL22,BP22),"")</f>
        <v>17.100000000000001</v>
      </c>
      <c r="BZ22" s="11">
        <f>IF(SUM(BT22,BU22,BY22)&gt;0,SUM(BT22,BU22,BY22),"")</f>
        <v>60.900000000000006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9.1</v>
      </c>
      <c r="QE22" s="22">
        <f>IF($CU22="P",CB22,(CB22+AY22)/2)</f>
        <v>2.2000000000000002</v>
      </c>
      <c r="QF22" s="22">
        <f>IF($CU22="P",CC22,(CC22+AZ22)/2)</f>
        <v>0.1</v>
      </c>
      <c r="QG22" s="22">
        <f>IF($CU22="P",CD22,(CD22+BA22)/2)</f>
        <v>0</v>
      </c>
      <c r="QH22" s="22">
        <f>IF($CU22="P",CE22,(CE22+BB22)/2)</f>
        <v>9.15</v>
      </c>
      <c r="QI22" s="22">
        <f>IF($CU22="P",CF22,(CF22+BC22)/2)</f>
        <v>1.85</v>
      </c>
      <c r="QJ22" s="22">
        <f>IF($CU22="P",CG22,(CG22+BD22)/2)</f>
        <v>0.3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0</v>
      </c>
      <c r="QQ22" s="22">
        <f>IF($CU22="P",CN22,(CN22+BK22)/2)</f>
        <v>0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7.55</v>
      </c>
      <c r="QU22" s="22">
        <f>IF($CU22="P",CR22,(CR22+BO22)/2)</f>
        <v>1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4.0500000000000007</v>
      </c>
      <c r="QZ22" s="40">
        <f>IF(SUM(QD22:QE22,QG22:QI22,QK22)-QF22-QJ22&gt;0,SUM(QD22:QE22,QG22:QI22,QK22)-QF22-QJ22,"")</f>
        <v>21.900000000000002</v>
      </c>
      <c r="RA22" s="40" t="str">
        <f>IF(SUM(QL22:QM22,QO22)-QN22&gt;0,SUM(QL22:QM22,QO22)-QN22,"")</f>
        <v/>
      </c>
      <c r="RB22" s="40">
        <f>IF(SUM(QE22,QI22,QM22)&gt;0,SUM(QE22,QI22,QM22),"")</f>
        <v>4.0500000000000007</v>
      </c>
      <c r="RC22" s="40">
        <f>IF(SUM(QZ22,RA22)&gt;0,SUM(QZ22,RA22),"")</f>
        <v>21.900000000000002</v>
      </c>
      <c r="RD22" s="40">
        <f>IF(SUM(QQ22,QU22)&gt;0,SUM(QQ22,QU22),"")</f>
        <v>1</v>
      </c>
      <c r="RE22" s="40">
        <f>IF(SUM(QP22:QQ22,QS22:QU22,QW22)-SUM(QR22,QV22)&gt;0,SUM(QP22:QQ22,QS22:QU22,QW22)-SUM(QR22,QV22),"")</f>
        <v>8.5500000000000007</v>
      </c>
      <c r="RF22" s="40">
        <f>IF(SUM(QZ22,RA22,RE22)&gt;0,SUM(QZ22,RA22,RE22),"")</f>
        <v>30.450000000000003</v>
      </c>
    </row>
    <row r="23" spans="1:474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189</v>
      </c>
      <c r="D23" s="4" t="s">
        <v>4</v>
      </c>
      <c r="E23" s="4">
        <v>2008</v>
      </c>
      <c r="F23" s="9">
        <f>SUM(L23:R23)+SUM(L23:O23)*0.0000001+SUM(L23)*0.0000000000001</f>
        <v>91.20000453000452</v>
      </c>
      <c r="G23" s="64"/>
      <c r="H23" s="3" t="str">
        <f>IF(OR(AND(AP23&gt;=AW$36,AQ23&gt;=AW$40,AP23&lt;&gt;"",AO23=""),AND(AU23&gt;=AW$36,AV23&gt;=AW$40,AU23&lt;&gt;"",AO23=""),AND(BS23&gt;=BZ$36,BT23&gt;=BZ$40,BS23&lt;&gt;"",BR23=""),AND(BX23&gt;=BZ$36,BY23&gt;=BZ$40,BX23&lt;&gt;"",BR23=""),AND(CV23&gt;=DC$36,CW23&gt;=DC$40,CV23&lt;&gt;"",CU23=""),AND(DA23&gt;=DC$36,DB23&gt;=DC$40,DA23&lt;&gt;""),AND(DZ23&gt;=EG$36,EA23&gt;=EG$40,DZ23&lt;&gt;""),AND(EE23&gt;=EG$36,EF23&gt;=EG$40,EE23&lt;&gt;""),AND(FB23&gt;=FI$36,FC23&gt;=FI$40,FB23&lt;&gt;""),AND(FG23&gt;=FI$36,FH23&gt;=FI$40,FG23&lt;&gt;""),AND(GD23&gt;=GK$36,GE23&gt;=GK$40,GD23&lt;&gt;""),AND(GI23&gt;=GK$36,GJ23&gt;=GK$40,GI23&lt;&gt;""),AND(HF23&gt;=HM$36,HG23&gt;=HM$40,HF23&lt;&gt;""),AND(HK23&gt;=HM$36,HL23&gt;=HM$40,HK23&lt;&gt;""),AND(IH23&gt;=IO$36,II23&gt;=IO$40,IH23&lt;&gt;""),AND(IM23&gt;=IO$36,IN23&gt;=IO$40,IM23&lt;&gt;""),AND(JJ23&gt;=JQ$36,JK23&gt;=JQ$40,JJ23&lt;&gt;""),AND(JO23&gt;=JQ$36,JP23&gt;=JQ$40,JO23&lt;&gt;""),AND(KL23&gt;=KS$36,KM23&gt;=KS$40,KL23&lt;&gt;""),AND(KQ23&gt;=KS$36,KR23&gt;=KS$40,KQ23&lt;&gt;""),AND(LN23&gt;=LU$36,LO23&gt;=LU$40,LN23&lt;&gt;""),AND(LS23&gt;=LU$36,LT23&gt;=LU$40,LS23&lt;&gt;""),AND(MP23&gt;=MW$36,MQ23&gt;=MW$40,MP23&lt;&gt;""),AND(MU23&gt;=MW$36,MV23&gt;=MW$40,MU23&lt;&gt;""),AND(NR23&gt;=NY$36,NS23&gt;=NY$40,NR23&lt;&gt;""),AND(NW23&gt;=NY$36,NX23&gt;=NY$40,NW23&lt;&gt;""),AND(OT23&gt;=PA$36,OU23&gt;=PA$40,OT23&lt;&gt;""),AND(OY23&gt;=PA$36,OZ23&gt;=PA$40,OY23&lt;&gt;""),AND(PV23&gt;=QC$36,PW23&gt;=QC$40,PV23&lt;&gt;""),AND(QA23&gt;=QC$36,QB23&gt;=QC$40,QA23&lt;&gt;"")),"P","")</f>
        <v/>
      </c>
      <c r="I23" s="3" t="str">
        <f>IF(OR(AND(AQ23&gt;=AW$40,AQ23&lt;&gt;"",AO23=""),AND(AV23&gt;=AW$40,AV23&lt;&gt;"",AO23=""),AND(BT23&gt;=BZ$40,BT23&lt;&gt;"",BR23=""),AND(BY23&gt;=BZ$40,BY23&lt;&gt;"",BR23=""),AND(CW23&gt;=DC$40,CW23&lt;&gt;"",CU23=""),AND(DB23&gt;=DC$40,DB23&lt;&gt;"",CU23=""),AND(EA23&gt;=EG$40,EA23&lt;&gt;""),AND(EF23&gt;=EG$40,EF23&lt;&gt;""),AND(FC23&gt;=FI$40,FC23&lt;&gt;""),AND(FH23&gt;=FI$40,FH23&lt;&gt;""),AND(GE23&gt;=GK$40,GE23&lt;&gt;""),AND(GJ23&gt;=GK$40,GJ23&lt;&gt;""),AND(HG23&gt;=HM$40,HG23&lt;&gt;""),AND(HL23&gt;=HM$40,HL23&lt;&gt;""),AND(II23&gt;=IO$40,II23&lt;&gt;""),AND(IN23&gt;=IO$40,IN23&lt;&gt;""),AND(JK23&gt;=JQ$40,JK23&lt;&gt;""),AND(JP23&gt;=JQ$40,JP23&lt;&gt;""),AND(KM23&gt;=KS$40,KM23&lt;&gt;""),AND(KR23&gt;=KS$40,KR23&lt;&gt;""),AND(LO23&gt;=LU$40,LO23&lt;&gt;""),AND(LT23&gt;=LU$40,LT23&lt;&gt;""),AND(MQ23&gt;=MW$40,MQ23&lt;&gt;""),AND(MV23&gt;=MW$40,MV23&lt;&gt;""),AND(NS23&gt;=NY$40,NS23&lt;&gt;""),AND(NX23&gt;=NY$40,NX23&lt;&gt;""),AND(OU23&gt;=PA$40,OU23&lt;&gt;""),AND(OZ23&gt;=PA$40,OZ23&lt;&gt;""),AND(PW23&gt;=QC$40,PW23&lt;&gt;""),AND(QB23&gt;=QC$40,QB23&lt;&gt;"")),"P","")</f>
        <v/>
      </c>
      <c r="J23" s="36" t="str">
        <f>IF(AND(I23="P",H23=""),"No DD",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Merit",IF(OR(AND(AS23&gt;=AW$38,AT23&gt;=AW$42,AS23&lt;&gt;"",AO23=""),AND(BV23&gt;=BZ$38,BW23&gt;=BZ$42,BV23&lt;&gt;"",BR23=""),AND(CY23&gt;=DC$38,CZ23&gt;=DC$42,CY23&lt;&gt;"",CU23=""),AND(EC23&gt;=EG$38,ED23&gt;=EG$42,EC23&lt;&gt;""),AND(FE23&gt;=FI$38,FF23&gt;=FI$42,FE23&lt;&gt;""),AND(GG23&gt;=GK$38,GH23&gt;=GK$42,GG23&lt;&gt;""),AND(HI23&gt;=HM$38,HJ23&gt;=HM$42,HI23&lt;&gt;""),AND(IK23&gt;=IO$38,IL23&gt;=IO$42,IK23&lt;&gt;""),AND(JM23&gt;=JQ$38,JN23&gt;=JQ$42,JM23&lt;&gt;""),AND(KO23&gt;=KS$38,KP23&gt;=KS$42,KO23&lt;&gt;""),AND(LQ23&gt;=LU$38,LR23&gt;=LU$42,LQ23&lt;&gt;""),AND(MS23&gt;=MW$38,MT23&gt;=MW$42,MS23&lt;&gt;""),AND(NU23&gt;=NY$38,NV23&gt;=NY$42,NU23&lt;&gt;""),AND(OW23&gt;=PA$38,OX23&gt;=PA$42,OW23&lt;&gt;""),AND(PY23&gt;=QC$38,PZ23&gt;=QC$42,PY23&lt;&gt;"")),"Excellence",IF(K23="P","Worlds Team",IF(H23="P","National Team","")))))</f>
        <v/>
      </c>
      <c r="K23" s="3" t="str">
        <f>IF(OR(AND(AS23&gt;=AW$37,AT23&gt;=AW$41,AS23&lt;&gt;"",AO23=""),AND(BV23&gt;=BZ$37,BW23&gt;=BZ$41,BV23&lt;&gt;"",BR23=""),AND(CY23&gt;=DC$37,CZ23&gt;=DC$41,CY23&lt;&gt;"",CU23=""),AND(EC23&gt;=EG$37,ED23&gt;=EG$41,EC23&lt;&gt;""),AND(FE23&gt;=FI$37,FF23&gt;=FI$41,FE23&lt;&gt;""),AND(GG23&gt;=GK$37,GH23&gt;=GK$41,GG23&lt;&gt;""),AND(HI23&gt;=HM$37,HJ23&gt;=HM$41,HI23&lt;&gt;""),AND(IK23&gt;=IO$37,IL23&gt;=IO$41,IK23&lt;&gt;""),AND(JM23&gt;=JQ$37,JN23&gt;=JQ$41,JM23&lt;&gt;""),AND(KO23&gt;=KS$37,KP23&gt;=KS$41,KO23&lt;&gt;""),AND(LQ23&gt;=LU$37,LR23&gt;=LU$41,LQ23&lt;&gt;""),AND(MS23&gt;=MW$37,MT23&gt;=MW$41,MS23&lt;&gt;""),AND(NU23&gt;=NY$37,NV23&gt;=NY$41,NU23&lt;&gt;""),AND(OW23&gt;=PA$37,OX23&gt;=PA$41,OW23&lt;&gt;""),AND(PY23&gt;=QC$37,PZ23&gt;=QC$41,PY23&lt;&gt;"")),"P","")</f>
        <v/>
      </c>
      <c r="L23" s="8">
        <f>IF(COUNT(AQ23,BT23,CW23)&gt;0,LARGE((AQ23,BT23,CW23),1),0)</f>
        <v>45.3</v>
      </c>
      <c r="M23" s="8" t="str">
        <f>IF(L23=0,"",IF(L23=CW23,$CA$1,IF(L23=BT23,$AX$1,IF(L23=AQ23,$U$1,""))))</f>
        <v>2025 Nationals</v>
      </c>
      <c r="N23" s="8">
        <f>IF(COUNT(AQ23,BT23,CW23)&gt;1,LARGE((AQ23,BT23,CW23),2),0)</f>
        <v>0</v>
      </c>
      <c r="O23" s="8" t="str">
        <f>IF(N23=0,"",IF(AND(N23=L23,N23=AQ23,N23=BT23),$U$1,IF(AND(N23=L23,N23=AQ23,N23=CW23),$U$1,IF(AND(N23=L23,N23=BT23,N23=CW23),$AX$1,IF(N23=CW23,$CA$1,IF(N23=BT23,$AX$1,IF(N23=AQ23,$U$1,"")))))))</f>
        <v/>
      </c>
      <c r="P23" s="8">
        <f>IF(MAX(AV23,BY23,DB23)&gt;0,MAX(AV23,BY23,DB23),0)</f>
        <v>45.9</v>
      </c>
      <c r="Q23" s="8" t="str">
        <f>IF(P23=0,"",IF(P23=DB23,$CA$1,IF(P23=BY23,$AX$1,IF(P23=AV23,$U$1,""))))</f>
        <v>2025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18.3</v>
      </c>
      <c r="AY23" s="18">
        <v>5.2</v>
      </c>
      <c r="AZ23" s="18">
        <v>0</v>
      </c>
      <c r="BA23" s="18">
        <v>0</v>
      </c>
      <c r="BB23" s="18">
        <v>18.8</v>
      </c>
      <c r="BC23" s="18">
        <v>3.6</v>
      </c>
      <c r="BD23" s="18">
        <v>0.6</v>
      </c>
      <c r="BE23" s="18">
        <v>0</v>
      </c>
      <c r="BF23" s="18"/>
      <c r="BG23" s="18"/>
      <c r="BH23" s="18"/>
      <c r="BI23" s="18"/>
      <c r="BJ23" s="18">
        <v>18.399999999999999</v>
      </c>
      <c r="BK23" s="18">
        <v>5.2</v>
      </c>
      <c r="BL23" s="18">
        <v>0</v>
      </c>
      <c r="BM23" s="18">
        <v>0</v>
      </c>
      <c r="BN23" s="18">
        <v>18.899999999999999</v>
      </c>
      <c r="BO23" s="18">
        <v>4</v>
      </c>
      <c r="BP23" s="18">
        <v>0.6</v>
      </c>
      <c r="BQ23" s="18">
        <v>0</v>
      </c>
      <c r="BR23" s="28"/>
      <c r="BS23" s="11">
        <f>IF(SUM(AY23,BC23)&gt;0,SUM(AY23,BC23),"")</f>
        <v>8.8000000000000007</v>
      </c>
      <c r="BT23" s="11">
        <f>IF(SUM(AX23:AY23,BA23:BC23,BE23)-AZ23-BD23&gt;0,SUM(AX23:AY23,BA23:BC23,BE23)-AZ23-BD23,"")</f>
        <v>45.3</v>
      </c>
      <c r="BU23" s="11" t="str">
        <f>IF(SUM(BF23:BG23,BI23)-BH23&gt;0,SUM(BF23:BG23,BI23)-BH23,"")</f>
        <v/>
      </c>
      <c r="BV23" s="11">
        <f>IF(SUM(AY23,BC23,BG23)&gt;0,SUM(AY23,BC23,BG23),"")</f>
        <v>8.8000000000000007</v>
      </c>
      <c r="BW23" s="11">
        <f>IF(SUM(BT23,BU23)&gt;0,SUM(BT23,BU23),"")</f>
        <v>45.3</v>
      </c>
      <c r="BX23" s="11">
        <f>IF(SUM(BK23,BO23)&gt;0,SUM(BK23,BO23),"")</f>
        <v>9.1999999999999993</v>
      </c>
      <c r="BY23" s="11">
        <f>IF(SUM(BJ23:BK23,BM23:BO23,BQ23)-SUM(BL23,BP23)&gt;0,SUM(BJ23:BK23,BM23:BO23,BQ23)-SUM(BL23,BP23),"")</f>
        <v>45.9</v>
      </c>
      <c r="BZ23" s="11">
        <f>IF(SUM(BT23,BU23,BY23)&gt;0,SUM(BT23,BU23,BY23),"")</f>
        <v>91.199999999999989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9.15</v>
      </c>
      <c r="QE23" s="22">
        <f>IF($CU23="P",CB23,(CB23+AY23)/2)</f>
        <v>2.6</v>
      </c>
      <c r="QF23" s="22">
        <f>IF($CU23="P",CC23,(CC23+AZ23)/2)</f>
        <v>0</v>
      </c>
      <c r="QG23" s="22">
        <f>IF($CU23="P",CD23,(CD23+BA23)/2)</f>
        <v>0</v>
      </c>
      <c r="QH23" s="22">
        <f>IF($CU23="P",CE23,(CE23+BB23)/2)</f>
        <v>9.4</v>
      </c>
      <c r="QI23" s="22">
        <f>IF($CU23="P",CF23,(CF23+BC23)/2)</f>
        <v>1.8</v>
      </c>
      <c r="QJ23" s="22">
        <f>IF($CU23="P",CG23,(CG23+BD23)/2)</f>
        <v>0.3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9.1999999999999993</v>
      </c>
      <c r="QQ23" s="22">
        <f>IF($CU23="P",CN23,(CN23+BK23)/2)</f>
        <v>2.6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9.4499999999999993</v>
      </c>
      <c r="QU23" s="22">
        <f>IF($CU23="P",CR23,(CR23+BO23)/2)</f>
        <v>2</v>
      </c>
      <c r="QV23" s="22">
        <f>IF($CU23="P",CS23,(CS23+BP23)/2)</f>
        <v>0.3</v>
      </c>
      <c r="QW23" s="22">
        <f>IF($CU23="P",CT23,(CT23+BQ23)/2)</f>
        <v>0</v>
      </c>
      <c r="QX23" s="27" t="s">
        <v>46</v>
      </c>
      <c r="QY23" s="40">
        <f>IF(SUM(QE23,QI23)&gt;0,SUM(QE23,QI23),"")</f>
        <v>4.4000000000000004</v>
      </c>
      <c r="QZ23" s="40">
        <f>IF(SUM(QD23:QE23,QG23:QI23,QK23)-QF23-QJ23&gt;0,SUM(QD23:QE23,QG23:QI23,QK23)-QF23-QJ23,"")</f>
        <v>22.65</v>
      </c>
      <c r="RA23" s="40" t="str">
        <f>IF(SUM(QL23:QM23,QO23)-QN23&gt;0,SUM(QL23:QM23,QO23)-QN23,"")</f>
        <v/>
      </c>
      <c r="RB23" s="40">
        <f>IF(SUM(QE23,QI23,QM23)&gt;0,SUM(QE23,QI23,QM23),"")</f>
        <v>4.4000000000000004</v>
      </c>
      <c r="RC23" s="40">
        <f>IF(SUM(QZ23,RA23)&gt;0,SUM(QZ23,RA23),"")</f>
        <v>22.65</v>
      </c>
      <c r="RD23" s="40">
        <f>IF(SUM(QQ23,QU23)&gt;0,SUM(QQ23,QU23),"")</f>
        <v>4.5999999999999996</v>
      </c>
      <c r="RE23" s="40">
        <f>IF(SUM(QP23:QQ23,QS23:QU23,QW23)-SUM(QR23,QV23)&gt;0,SUM(QP23:QQ23,QS23:QU23,QW23)-SUM(QR23,QV23),"")</f>
        <v>22.95</v>
      </c>
      <c r="RF23" s="40">
        <f>IF(SUM(QZ23,RA23,RE23)&gt;0,SUM(QZ23,RA23,RE23),"")</f>
        <v>45.599999999999994</v>
      </c>
    </row>
    <row r="24" spans="1:474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4</v>
      </c>
      <c r="E24" s="4">
        <v>2004</v>
      </c>
      <c r="F24" s="9">
        <f>SUM(L24:R24)+SUM(L24:O24)*0.0000001+SUM(L24)*0.0000000000001</f>
        <v>86.000004160004167</v>
      </c>
      <c r="G24" s="64"/>
      <c r="H24" s="3" t="str">
        <f>IF(OR(AND(AP24&gt;=AW$36,AQ24&gt;=AW$40,AP24&lt;&gt;"",AO24=""),AND(AU24&gt;=AW$36,AV24&gt;=AW$40,AU24&lt;&gt;"",AO24=""),AND(BS24&gt;=BZ$36,BT24&gt;=BZ$40,BS24&lt;&gt;"",BR24=""),AND(BX24&gt;=BZ$36,BY24&gt;=BZ$40,BX24&lt;&gt;"",BR24=""),AND(CV24&gt;=DC$36,CW24&gt;=DC$40,CV24&lt;&gt;"",CU24=""),AND(DA24&gt;=DC$36,DB24&gt;=DC$40,DA24&lt;&gt;""),AND(DZ24&gt;=EG$36,EA24&gt;=EG$40,DZ24&lt;&gt;""),AND(EE24&gt;=EG$36,EF24&gt;=EG$40,EE24&lt;&gt;""),AND(FB24&gt;=FI$36,FC24&gt;=FI$40,FB24&lt;&gt;""),AND(FG24&gt;=FI$36,FH24&gt;=FI$40,FG24&lt;&gt;""),AND(GD24&gt;=GK$36,GE24&gt;=GK$40,GD24&lt;&gt;""),AND(GI24&gt;=GK$36,GJ24&gt;=GK$40,GI24&lt;&gt;""),AND(HF24&gt;=HM$36,HG24&gt;=HM$40,HF24&lt;&gt;""),AND(HK24&gt;=HM$36,HL24&gt;=HM$40,HK24&lt;&gt;""),AND(IH24&gt;=IO$36,II24&gt;=IO$40,IH24&lt;&gt;""),AND(IM24&gt;=IO$36,IN24&gt;=IO$40,IM24&lt;&gt;""),AND(JJ24&gt;=JQ$36,JK24&gt;=JQ$40,JJ24&lt;&gt;""),AND(JO24&gt;=JQ$36,JP24&gt;=JQ$40,JO24&lt;&gt;""),AND(KL24&gt;=KS$36,KM24&gt;=KS$40,KL24&lt;&gt;""),AND(KQ24&gt;=KS$36,KR24&gt;=KS$40,KQ24&lt;&gt;""),AND(LN24&gt;=LU$36,LO24&gt;=LU$40,LN24&lt;&gt;""),AND(LS24&gt;=LU$36,LT24&gt;=LU$40,LS24&lt;&gt;""),AND(MP24&gt;=MW$36,MQ24&gt;=MW$40,MP24&lt;&gt;""),AND(MU24&gt;=MW$36,MV24&gt;=MW$40,MU24&lt;&gt;""),AND(NR24&gt;=NY$36,NS24&gt;=NY$40,NR24&lt;&gt;""),AND(NW24&gt;=NY$36,NX24&gt;=NY$40,NW24&lt;&gt;""),AND(OT24&gt;=PA$36,OU24&gt;=PA$40,OT24&lt;&gt;""),AND(OY24&gt;=PA$36,OZ24&gt;=PA$40,OY24&lt;&gt;""),AND(PV24&gt;=QC$36,PW24&gt;=QC$40,PV24&lt;&gt;""),AND(QA24&gt;=QC$36,QB24&gt;=QC$40,QA24&lt;&gt;"")),"P","")</f>
        <v/>
      </c>
      <c r="I24" s="3" t="str">
        <f>IF(OR(AND(AQ24&gt;=AW$40,AQ24&lt;&gt;"",AO24=""),AND(AV24&gt;=AW$40,AV24&lt;&gt;"",AO24=""),AND(BT24&gt;=BZ$40,BT24&lt;&gt;"",BR24=""),AND(BY24&gt;=BZ$40,BY24&lt;&gt;"",BR24=""),AND(CW24&gt;=DC$40,CW24&lt;&gt;"",CU24=""),AND(DB24&gt;=DC$40,DB24&lt;&gt;"",CU24=""),AND(EA24&gt;=EG$40,EA24&lt;&gt;""),AND(EF24&gt;=EG$40,EF24&lt;&gt;""),AND(FC24&gt;=FI$40,FC24&lt;&gt;""),AND(FH24&gt;=FI$40,FH24&lt;&gt;""),AND(GE24&gt;=GK$40,GE24&lt;&gt;""),AND(GJ24&gt;=GK$40,GJ24&lt;&gt;""),AND(HG24&gt;=HM$40,HG24&lt;&gt;""),AND(HL24&gt;=HM$40,HL24&lt;&gt;""),AND(II24&gt;=IO$40,II24&lt;&gt;""),AND(IN24&gt;=IO$40,IN24&lt;&gt;""),AND(JK24&gt;=JQ$40,JK24&lt;&gt;""),AND(JP24&gt;=JQ$40,JP24&lt;&gt;""),AND(KM24&gt;=KS$40,KM24&lt;&gt;""),AND(KR24&gt;=KS$40,KR24&lt;&gt;""),AND(LO24&gt;=LU$40,LO24&lt;&gt;""),AND(LT24&gt;=LU$40,LT24&lt;&gt;""),AND(MQ24&gt;=MW$40,MQ24&lt;&gt;""),AND(MV24&gt;=MW$40,MV24&lt;&gt;""),AND(NS24&gt;=NY$40,NS24&lt;&gt;""),AND(NX24&gt;=NY$40,NX24&lt;&gt;""),AND(OU24&gt;=PA$40,OU24&lt;&gt;""),AND(OZ24&gt;=PA$40,OZ24&lt;&gt;""),AND(PW24&gt;=QC$40,PW24&lt;&gt;""),AND(QB24&gt;=QC$40,QB24&lt;&gt;"")),"P","")</f>
        <v/>
      </c>
      <c r="J24" s="36" t="str">
        <f>IF(AND(I24="P",H24=""),"No DD",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Merit",IF(OR(AND(AS24&gt;=AW$38,AT24&gt;=AW$42,AS24&lt;&gt;"",AO24=""),AND(BV24&gt;=BZ$38,BW24&gt;=BZ$42,BV24&lt;&gt;"",BR24=""),AND(CY24&gt;=DC$38,CZ24&gt;=DC$42,CY24&lt;&gt;"",CU24=""),AND(EC24&gt;=EG$38,ED24&gt;=EG$42,EC24&lt;&gt;""),AND(FE24&gt;=FI$38,FF24&gt;=FI$42,FE24&lt;&gt;""),AND(GG24&gt;=GK$38,GH24&gt;=GK$42,GG24&lt;&gt;""),AND(HI24&gt;=HM$38,HJ24&gt;=HM$42,HI24&lt;&gt;""),AND(IK24&gt;=IO$38,IL24&gt;=IO$42,IK24&lt;&gt;""),AND(JM24&gt;=JQ$38,JN24&gt;=JQ$42,JM24&lt;&gt;""),AND(KO24&gt;=KS$38,KP24&gt;=KS$42,KO24&lt;&gt;""),AND(LQ24&gt;=LU$38,LR24&gt;=LU$42,LQ24&lt;&gt;""),AND(MS24&gt;=MW$38,MT24&gt;=MW$42,MS24&lt;&gt;""),AND(NU24&gt;=NY$38,NV24&gt;=NY$42,NU24&lt;&gt;""),AND(OW24&gt;=PA$38,OX24&gt;=PA$42,OW24&lt;&gt;""),AND(PY24&gt;=QC$38,PZ24&gt;=QC$42,PY24&lt;&gt;"")),"Excellence",IF(K24="P","Worlds Team",IF(H24="P","National Team","")))))</f>
        <v/>
      </c>
      <c r="K24" s="3" t="str">
        <f>IF(OR(AND(AS24&gt;=AW$37,AT24&gt;=AW$41,AS24&lt;&gt;"",AO24=""),AND(BV24&gt;=BZ$37,BW24&gt;=BZ$41,BV24&lt;&gt;"",BR24=""),AND(CY24&gt;=DC$37,CZ24&gt;=DC$41,CY24&lt;&gt;"",CU24=""),AND(EC24&gt;=EG$37,ED24&gt;=EG$41,EC24&lt;&gt;""),AND(FE24&gt;=FI$37,FF24&gt;=FI$41,FE24&lt;&gt;""),AND(GG24&gt;=GK$37,GH24&gt;=GK$41,GG24&lt;&gt;""),AND(HI24&gt;=HM$37,HJ24&gt;=HM$41,HI24&lt;&gt;""),AND(IK24&gt;=IO$37,IL24&gt;=IO$41,IK24&lt;&gt;""),AND(JM24&gt;=JQ$37,JN24&gt;=JQ$41,JM24&lt;&gt;""),AND(KO24&gt;=KS$37,KP24&gt;=KS$41,KO24&lt;&gt;""),AND(LQ24&gt;=LU$37,LR24&gt;=LU$41,LQ24&lt;&gt;""),AND(MS24&gt;=MW$37,MT24&gt;=MW$41,MS24&lt;&gt;""),AND(NU24&gt;=NY$37,NV24&gt;=NY$41,NU24&lt;&gt;""),AND(OW24&gt;=PA$37,OX24&gt;=PA$41,OW24&lt;&gt;""),AND(PY24&gt;=QC$37,PZ24&gt;=QC$41,PY24&lt;&gt;"")),"P","")</f>
        <v/>
      </c>
      <c r="L24" s="8">
        <f>IF(COUNT(AQ24,BT24,CW24)&gt;0,LARGE((AQ24,BT24,CW24),1),0)</f>
        <v>41.6</v>
      </c>
      <c r="M24" s="8" t="str">
        <f>IF(L24=0,"",IF(L24=CW24,$CA$1,IF(L24=BT24,$AX$1,IF(L24=AQ24,$U$1,""))))</f>
        <v>2025 3rd Domestic Trial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44.4</v>
      </c>
      <c r="Q24" s="8" t="str">
        <f>IF(P24=0,"",IF(P24=DB24,$CA$1,IF(P24=BY24,$AX$1,IF(P24=AV24,$U$1,""))))</f>
        <v>2025 3rd Domestic Trial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IF(SUM(BT24,BU24,BY24)&gt;0,SUM(BT24,BU24,BY24),"")</f>
        <v/>
      </c>
      <c r="CA24" s="19">
        <v>19</v>
      </c>
      <c r="CB24" s="19">
        <v>3.5</v>
      </c>
      <c r="CC24" s="19">
        <v>0.2</v>
      </c>
      <c r="CD24" s="19">
        <v>0</v>
      </c>
      <c r="CE24" s="19">
        <v>16.5</v>
      </c>
      <c r="CF24" s="19">
        <v>3.6</v>
      </c>
      <c r="CG24" s="19">
        <v>0.8</v>
      </c>
      <c r="CH24" s="19">
        <v>0</v>
      </c>
      <c r="CI24" s="19"/>
      <c r="CJ24" s="19"/>
      <c r="CK24" s="19"/>
      <c r="CL24" s="19"/>
      <c r="CM24" s="19">
        <v>19.2</v>
      </c>
      <c r="CN24" s="19">
        <v>3.5</v>
      </c>
      <c r="CO24" s="19">
        <v>0</v>
      </c>
      <c r="CP24" s="19">
        <v>0</v>
      </c>
      <c r="CQ24" s="19">
        <v>18.3</v>
      </c>
      <c r="CR24" s="19">
        <v>3.6</v>
      </c>
      <c r="CS24" s="19">
        <v>0.2</v>
      </c>
      <c r="CT24" s="19">
        <v>0</v>
      </c>
      <c r="CU24" s="27"/>
      <c r="CV24" s="40">
        <f>IF(SUM(CB24,CF24)&gt;0,SUM(CB24,CF24),"")</f>
        <v>7.1</v>
      </c>
      <c r="CW24" s="40">
        <f>IF(SUM(CA24:CB24,CD24:CF24,CH24)-CC24-CG24&gt;0,SUM(CA24:CB24,CD24:CF24,CH24)-CC24-CG24,"")</f>
        <v>41.6</v>
      </c>
      <c r="CX24" s="40" t="str">
        <f>IF(SUM(CI24:CJ24,CL24)-CK24&gt;0,SUM(CI24:CJ24,CL24)-CK24,"")</f>
        <v/>
      </c>
      <c r="CY24" s="40">
        <f>IF(SUM(CB24,CF24,CJ24)&gt;0,SUM(CB24,CF24,CJ24),"")</f>
        <v>7.1</v>
      </c>
      <c r="CZ24" s="40">
        <f>IF(SUM(CW24,CX24)&gt;0,SUM(CW24,CX24),"")</f>
        <v>41.6</v>
      </c>
      <c r="DA24" s="40">
        <f>IF(SUM(CN24,CR24)&gt;0,SUM(CN24,CR24),"")</f>
        <v>7.1</v>
      </c>
      <c r="DB24" s="40">
        <f>IF(SUM(CM24:CN24,CP24:CR24,CT24)-SUM(CO24,CS24)&gt;0,SUM(CM24:CN24,CP24:CR24,CT24)-SUM(CO24,CS24),"")</f>
        <v>44.4</v>
      </c>
      <c r="DC24" s="40">
        <f>IF(SUM(CW24,CX24,DB24)&gt;0,SUM(CW24,CX24,DB24),"")</f>
        <v>86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1.75</v>
      </c>
      <c r="QF24" s="22">
        <f>IF($CU24="P",CC24,(CC24+AZ24)/2)</f>
        <v>0.1</v>
      </c>
      <c r="QG24" s="22">
        <f>IF($CU24="P",CD24,(CD24+BA24)/2)</f>
        <v>0</v>
      </c>
      <c r="QH24" s="22">
        <f>IF($CU24="P",CE24,(CE24+BB24)/2)</f>
        <v>8.25</v>
      </c>
      <c r="QI24" s="22">
        <f>IF($CU24="P",CF24,(CF24+BC24)/2)</f>
        <v>1.8</v>
      </c>
      <c r="QJ24" s="22">
        <f>IF($CU24="P",CG24,(CG24+BD24)/2)</f>
        <v>0.4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9.6</v>
      </c>
      <c r="QQ24" s="22">
        <f>IF($CU24="P",CN24,(CN24+BK24)/2)</f>
        <v>1.75</v>
      </c>
      <c r="QR24" s="22">
        <f>IF($CU24="P",CO24,(CO24+BL24)/2)</f>
        <v>0</v>
      </c>
      <c r="QS24" s="22">
        <f>IF($CU24="P",CP24,(CP24+BM24)/2)</f>
        <v>0</v>
      </c>
      <c r="QT24" s="22">
        <f>IF($CU24="P",CQ24,(CQ24+BN24)/2)</f>
        <v>9.15</v>
      </c>
      <c r="QU24" s="22">
        <f>IF($CU24="P",CR24,(CR24+BO24)/2)</f>
        <v>1.8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3.55</v>
      </c>
      <c r="QZ24" s="40">
        <f>IF(SUM(QD24:QE24,QG24:QI24,QK24)-QF24-QJ24&gt;0,SUM(QD24:QE24,QG24:QI24,QK24)-QF24-QJ24,"")</f>
        <v>20.8</v>
      </c>
      <c r="RA24" s="40" t="str">
        <f>IF(SUM(QL24:QM24,QO24)-QN24&gt;0,SUM(QL24:QM24,QO24)-QN24,"")</f>
        <v/>
      </c>
      <c r="RB24" s="40">
        <f>IF(SUM(QE24,QI24,QM24)&gt;0,SUM(QE24,QI24,QM24),"")</f>
        <v>3.55</v>
      </c>
      <c r="RC24" s="40">
        <f>IF(SUM(QZ24,RA24)&gt;0,SUM(QZ24,RA24),"")</f>
        <v>20.8</v>
      </c>
      <c r="RD24" s="40">
        <f>IF(SUM(QQ24,QU24)&gt;0,SUM(QQ24,QU24),"")</f>
        <v>3.55</v>
      </c>
      <c r="RE24" s="40">
        <f>IF(SUM(QP24:QQ24,QS24:QU24,QW24)-SUM(QR24,QV24)&gt;0,SUM(QP24:QQ24,QS24:QU24,QW24)-SUM(QR24,QV24),"")</f>
        <v>22.2</v>
      </c>
      <c r="RF24" s="40">
        <f>IF(SUM(QZ24,RA24,RE24)&gt;0,SUM(QZ24,RA24,RE24),"")</f>
        <v>43</v>
      </c>
    </row>
    <row r="25" spans="1:474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190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P25&gt;=AW$36,AQ25&gt;=AW$40,AP25&lt;&gt;"",AO25=""),AND(AU25&gt;=AW$36,AV25&gt;=AW$40,AU25&lt;&gt;"",AO25=""),AND(BS25&gt;=BZ$36,BT25&gt;=BZ$40,BS25&lt;&gt;"",BR25=""),AND(BX25&gt;=BZ$36,BY25&gt;=BZ$40,BX25&lt;&gt;"",BR25=""),AND(CV25&gt;=DC$36,CW25&gt;=DC$40,CV25&lt;&gt;"",CU25=""),AND(DA25&gt;=DC$36,DB25&gt;=DC$40,DA25&lt;&gt;""),AND(DZ25&gt;=EG$36,EA25&gt;=EG$40,DZ25&lt;&gt;""),AND(EE25&gt;=EG$36,EF25&gt;=EG$40,EE25&lt;&gt;""),AND(FB25&gt;=FI$36,FC25&gt;=FI$40,FB25&lt;&gt;""),AND(FG25&gt;=FI$36,FH25&gt;=FI$40,FG25&lt;&gt;""),AND(GD25&gt;=GK$36,GE25&gt;=GK$40,GD25&lt;&gt;""),AND(GI25&gt;=GK$36,GJ25&gt;=GK$40,GI25&lt;&gt;""),AND(HF25&gt;=HM$36,HG25&gt;=HM$40,HF25&lt;&gt;""),AND(HK25&gt;=HM$36,HL25&gt;=HM$40,HK25&lt;&gt;""),AND(IH25&gt;=IO$36,II25&gt;=IO$40,IH25&lt;&gt;""),AND(IM25&gt;=IO$36,IN25&gt;=IO$40,IM25&lt;&gt;""),AND(JJ25&gt;=JQ$36,JK25&gt;=JQ$40,JJ25&lt;&gt;""),AND(JO25&gt;=JQ$36,JP25&gt;=JQ$40,JO25&lt;&gt;""),AND(KL25&gt;=KS$36,KM25&gt;=KS$40,KL25&lt;&gt;""),AND(KQ25&gt;=KS$36,KR25&gt;=KS$40,KQ25&lt;&gt;""),AND(LN25&gt;=LU$36,LO25&gt;=LU$40,LN25&lt;&gt;""),AND(LS25&gt;=LU$36,LT25&gt;=LU$40,LS25&lt;&gt;""),AND(MP25&gt;=MW$36,MQ25&gt;=MW$40,MP25&lt;&gt;""),AND(MU25&gt;=MW$36,MV25&gt;=MW$40,MU25&lt;&gt;""),AND(NR25&gt;=NY$36,NS25&gt;=NY$40,NR25&lt;&gt;""),AND(NW25&gt;=NY$36,NX25&gt;=NY$40,NW25&lt;&gt;""),AND(OT25&gt;=PA$36,OU25&gt;=PA$40,OT25&lt;&gt;""),AND(OY25&gt;=PA$36,OZ25&gt;=PA$40,OY25&lt;&gt;""),AND(PV25&gt;=QC$36,PW25&gt;=QC$40,PV25&lt;&gt;""),AND(QA25&gt;=QC$36,QB25&gt;=QC$40,QA25&lt;&gt;"")),"P","")</f>
        <v/>
      </c>
      <c r="I25" s="3" t="str">
        <f>IF(OR(AND(AQ25&gt;=AW$40,AQ25&lt;&gt;"",AO25=""),AND(AV25&gt;=AW$40,AV25&lt;&gt;"",AO25=""),AND(BT25&gt;=BZ$40,BT25&lt;&gt;"",BR25=""),AND(BY25&gt;=BZ$40,BY25&lt;&gt;"",BR25=""),AND(CW25&gt;=DC$40,CW25&lt;&gt;"",CU25=""),AND(DB25&gt;=DC$40,DB25&lt;&gt;"",CU25=""),AND(EA25&gt;=EG$40,EA25&lt;&gt;""),AND(EF25&gt;=EG$40,EF25&lt;&gt;""),AND(FC25&gt;=FI$40,FC25&lt;&gt;""),AND(FH25&gt;=FI$40,FH25&lt;&gt;""),AND(GE25&gt;=GK$40,GE25&lt;&gt;""),AND(GJ25&gt;=GK$40,GJ25&lt;&gt;""),AND(HG25&gt;=HM$40,HG25&lt;&gt;""),AND(HL25&gt;=HM$40,HL25&lt;&gt;""),AND(II25&gt;=IO$40,II25&lt;&gt;""),AND(IN25&gt;=IO$40,IN25&lt;&gt;""),AND(JK25&gt;=JQ$40,JK25&lt;&gt;""),AND(JP25&gt;=JQ$40,JP25&lt;&gt;""),AND(KM25&gt;=KS$40,KM25&lt;&gt;""),AND(KR25&gt;=KS$40,KR25&lt;&gt;""),AND(LO25&gt;=LU$40,LO25&lt;&gt;""),AND(LT25&gt;=LU$40,LT25&lt;&gt;""),AND(MQ25&gt;=MW$40,MQ25&lt;&gt;""),AND(MV25&gt;=MW$40,MV25&lt;&gt;""),AND(NS25&gt;=NY$40,NS25&lt;&gt;""),AND(NX25&gt;=NY$40,NX25&lt;&gt;""),AND(OU25&gt;=PA$40,OU25&lt;&gt;""),AND(OZ25&gt;=PA$40,OZ25&lt;&gt;""),AND(PW25&gt;=QC$40,PW25&lt;&gt;""),AND(QB25&gt;=QC$40,QB25&lt;&gt;"")),"P","")</f>
        <v/>
      </c>
      <c r="J25" s="36" t="str">
        <f>IF(AND(I25="P",H25=""),"No DD",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Merit",IF(OR(AND(AS25&gt;=AW$38,AT25&gt;=AW$42,AS25&lt;&gt;"",AO25=""),AND(BV25&gt;=BZ$38,BW25&gt;=BZ$42,BV25&lt;&gt;"",BR25=""),AND(CY25&gt;=DC$38,CZ25&gt;=DC$42,CY25&lt;&gt;"",CU25=""),AND(EC25&gt;=EG$38,ED25&gt;=EG$42,EC25&lt;&gt;""),AND(FE25&gt;=FI$38,FF25&gt;=FI$42,FE25&lt;&gt;""),AND(GG25&gt;=GK$38,GH25&gt;=GK$42,GG25&lt;&gt;""),AND(HI25&gt;=HM$38,HJ25&gt;=HM$42,HI25&lt;&gt;""),AND(IK25&gt;=IO$38,IL25&gt;=IO$42,IK25&lt;&gt;""),AND(JM25&gt;=JQ$38,JN25&gt;=JQ$42,JM25&lt;&gt;""),AND(KO25&gt;=KS$38,KP25&gt;=KS$42,KO25&lt;&gt;""),AND(LQ25&gt;=LU$38,LR25&gt;=LU$42,LQ25&lt;&gt;""),AND(MS25&gt;=MW$38,MT25&gt;=MW$42,MS25&lt;&gt;""),AND(NU25&gt;=NY$38,NV25&gt;=NY$42,NU25&lt;&gt;""),AND(OW25&gt;=PA$38,OX25&gt;=PA$42,OW25&lt;&gt;""),AND(PY25&gt;=QC$38,PZ25&gt;=QC$42,PY25&lt;&gt;"")),"Excellence",IF(K25="P","Worlds Team",IF(H25="P","National Team","")))))</f>
        <v/>
      </c>
      <c r="K25" s="3" t="str">
        <f>IF(OR(AND(AS25&gt;=AW$37,AT25&gt;=AW$41,AS25&lt;&gt;"",AO25=""),AND(BV25&gt;=BZ$37,BW25&gt;=BZ$41,BV25&lt;&gt;"",BR25=""),AND(CY25&gt;=DC$37,CZ25&gt;=DC$41,CY25&lt;&gt;"",CU25=""),AND(EC25&gt;=EG$37,ED25&gt;=EG$41,EC25&lt;&gt;""),AND(FE25&gt;=FI$37,FF25&gt;=FI$41,FE25&lt;&gt;""),AND(GG25&gt;=GK$37,GH25&gt;=GK$41,GG25&lt;&gt;""),AND(HI25&gt;=HM$37,HJ25&gt;=HM$41,HI25&lt;&gt;""),AND(IK25&gt;=IO$37,IL25&gt;=IO$41,IK25&lt;&gt;""),AND(JM25&gt;=JQ$37,JN25&gt;=JQ$41,JM25&lt;&gt;""),AND(KO25&gt;=KS$37,KP25&gt;=KS$41,KO25&lt;&gt;""),AND(LQ25&gt;=LU$37,LR25&gt;=LU$41,LQ25&lt;&gt;""),AND(MS25&gt;=MW$37,MT25&gt;=MW$41,MS25&lt;&gt;""),AND(NU25&gt;=NY$37,NV25&gt;=NY$41,NU25&lt;&gt;""),AND(OW25&gt;=PA$37,OX25&gt;=PA$41,OW25&lt;&gt;""),AND(PY25&gt;=QC$37,PZ25&gt;=QC$41,PY25&lt;&gt;"")),"P","")</f>
        <v/>
      </c>
      <c r="L25" s="8">
        <f>IF(COUNT(AQ25,BT25,CW25)&gt;0,LARGE((AQ25,BT25,CW25),1),0)</f>
        <v>44.5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0</v>
      </c>
      <c r="O25" s="8" t="str">
        <f>IF(N25=0,"",IF(AND(N25=L25,N25=AQ25,N25=BT25),$U$1,IF(AND(N25=L25,N25=AQ25,N25=CW25),$U$1,IF(AND(N25=L25,N25=BT25,N25=CW25),$AX$1,IF(N25=CW25,$CA$1,IF(N25=BT25,$AX$1,IF(N25=AQ25,$U$1,"")))))))</f>
        <v/>
      </c>
      <c r="P25" s="8">
        <f>IF(MAX(AV25,BY25,DB25)&gt;0,MAX(AV25,BY25,DB25),0)</f>
        <v>40.4</v>
      </c>
      <c r="Q25" s="8" t="str">
        <f>IF(P25=0,"",IF(P25=DB25,$CA$1,IF(P25=BY25,$AX$1,IF(P25=AV25,$U$1,""))))</f>
        <v>2025 Nationals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17.899999999999999</v>
      </c>
      <c r="AY25" s="18">
        <v>4.4000000000000004</v>
      </c>
      <c r="AZ25" s="18">
        <v>0.8</v>
      </c>
      <c r="BA25" s="18">
        <v>0</v>
      </c>
      <c r="BB25" s="18">
        <v>19.5</v>
      </c>
      <c r="BC25" s="18">
        <v>3.5</v>
      </c>
      <c r="BD25" s="18">
        <v>0</v>
      </c>
      <c r="BE25" s="18">
        <v>0</v>
      </c>
      <c r="BF25" s="18"/>
      <c r="BG25" s="18"/>
      <c r="BH25" s="18"/>
      <c r="BI25" s="18"/>
      <c r="BJ25" s="18">
        <v>15.2</v>
      </c>
      <c r="BK25" s="18">
        <v>2.4</v>
      </c>
      <c r="BL25" s="18">
        <v>0</v>
      </c>
      <c r="BM25" s="18">
        <v>0</v>
      </c>
      <c r="BN25" s="18">
        <v>19.3</v>
      </c>
      <c r="BO25" s="18">
        <v>3.5</v>
      </c>
      <c r="BP25" s="18">
        <v>0</v>
      </c>
      <c r="BQ25" s="18">
        <v>0</v>
      </c>
      <c r="BR25" s="28"/>
      <c r="BS25" s="11">
        <f>IF(SUM(AY25,BC25)&gt;0,SUM(AY25,BC25),"")</f>
        <v>7.9</v>
      </c>
      <c r="BT25" s="11">
        <f>IF(SUM(AX25:AY25,BA25:BC25,BE25)-AZ25-BD25&gt;0,SUM(AX25:AY25,BA25:BC25,BE25)-AZ25-BD25,"")</f>
        <v>44.5</v>
      </c>
      <c r="BU25" s="11" t="str">
        <f>IF(SUM(BF25:BG25,BI25)-BH25&gt;0,SUM(BF25:BG25,BI25)-BH25,"")</f>
        <v/>
      </c>
      <c r="BV25" s="11">
        <f>IF(SUM(AY25,BC25,BG25)&gt;0,SUM(AY25,BC25,BG25),"")</f>
        <v>7.9</v>
      </c>
      <c r="BW25" s="11">
        <f>IF(SUM(BT25,BU25)&gt;0,SUM(BT25,BU25),"")</f>
        <v>44.5</v>
      </c>
      <c r="BX25" s="11">
        <f>IF(SUM(BK25,BO25)&gt;0,SUM(BK25,BO25),"")</f>
        <v>5.9</v>
      </c>
      <c r="BY25" s="11">
        <f>IF(SUM(BJ25:BK25,BM25:BO25,BQ25)-SUM(BL25,BP25)&gt;0,SUM(BJ25:BK25,BM25:BO25,BQ25)-SUM(BL25,BP25),"")</f>
        <v>40.4</v>
      </c>
      <c r="BZ25" s="11">
        <f>IF(SUM(BT25,BU25,BY25)&gt;0,SUM(BT25,BU25,BY25),"")</f>
        <v>84.9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8.9499999999999993</v>
      </c>
      <c r="QE25" s="22">
        <f>IF($CU25="P",CB25,(CB25+AY25)/2)</f>
        <v>2.2000000000000002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9.75</v>
      </c>
      <c r="QI25" s="22">
        <f>IF($CU25="P",CF25,(CF25+BC25)/2)</f>
        <v>1.75</v>
      </c>
      <c r="QJ25" s="22">
        <f>IF($CU25="P",CG25,(CG25+BD25)/2)</f>
        <v>0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7.6</v>
      </c>
      <c r="QQ25" s="22">
        <f>IF($CU25="P",CN25,(CN25+BK25)/2)</f>
        <v>1.2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9.65</v>
      </c>
      <c r="QU25" s="22">
        <f>IF($CU25="P",CR25,(CR25+BO25)/2)</f>
        <v>1.75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3.95</v>
      </c>
      <c r="QZ25" s="40">
        <f>IF(SUM(QD25:QE25,QG25:QI25,QK25)-QF25-QJ25&gt;0,SUM(QD25:QE25,QG25:QI25,QK25)-QF25-QJ25,"")</f>
        <v>22.25</v>
      </c>
      <c r="RA25" s="40" t="str">
        <f>IF(SUM(QL25:QM25,QO25)-QN25&gt;0,SUM(QL25:QM25,QO25)-QN25,"")</f>
        <v/>
      </c>
      <c r="RB25" s="40">
        <f>IF(SUM(QE25,QI25,QM25)&gt;0,SUM(QE25,QI25,QM25),"")</f>
        <v>3.95</v>
      </c>
      <c r="RC25" s="40">
        <f>IF(SUM(QZ25,RA25)&gt;0,SUM(QZ25,RA25),"")</f>
        <v>22.25</v>
      </c>
      <c r="RD25" s="40">
        <f>IF(SUM(QQ25,QU25)&gt;0,SUM(QQ25,QU25),"")</f>
        <v>2.95</v>
      </c>
      <c r="RE25" s="40">
        <f>IF(SUM(QP25:QQ25,QS25:QU25,QW25)-SUM(QR25,QV25)&gt;0,SUM(QP25:QQ25,QS25:QU25,QW25)-SUM(QR25,QV25),"")</f>
        <v>20.2</v>
      </c>
      <c r="RF25" s="40">
        <f>IF(SUM(QZ25,RA25,RE25)&gt;0,SUM(QZ25,RA25,RE25),"")</f>
        <v>42.45</v>
      </c>
    </row>
    <row r="26" spans="1:474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167</v>
      </c>
      <c r="D26" s="4" t="s">
        <v>5</v>
      </c>
      <c r="E26" s="4">
        <v>2008</v>
      </c>
      <c r="F26" s="9">
        <f>SUM(L26:R26)+SUM(L26:O26)*0.0000001+SUM(L26)*0.0000000000001</f>
        <v>79.900007990004411</v>
      </c>
      <c r="G26" s="64"/>
      <c r="H26" s="3" t="str">
        <f>IF(OR(AND(AP26&gt;=AW$36,AQ26&gt;=AW$40,AP26&lt;&gt;"",AO26=""),AND(AU26&gt;=AW$36,AV26&gt;=AW$40,AU26&lt;&gt;"",AO26=""),AND(BS26&gt;=BZ$36,BT26&gt;=BZ$40,BS26&lt;&gt;"",BR26=""),AND(BX26&gt;=BZ$36,BY26&gt;=BZ$40,BX26&lt;&gt;"",BR26=""),AND(CV26&gt;=DC$36,CW26&gt;=DC$40,CV26&lt;&gt;"",CU26=""),AND(DA26&gt;=DC$36,DB26&gt;=DC$40,DA26&lt;&gt;""),AND(DZ26&gt;=EG$36,EA26&gt;=EG$40,DZ26&lt;&gt;""),AND(EE26&gt;=EG$36,EF26&gt;=EG$40,EE26&lt;&gt;""),AND(FB26&gt;=FI$36,FC26&gt;=FI$40,FB26&lt;&gt;""),AND(FG26&gt;=FI$36,FH26&gt;=FI$40,FG26&lt;&gt;""),AND(GD26&gt;=GK$36,GE26&gt;=GK$40,GD26&lt;&gt;""),AND(GI26&gt;=GK$36,GJ26&gt;=GK$40,GI26&lt;&gt;""),AND(HF26&gt;=HM$36,HG26&gt;=HM$40,HF26&lt;&gt;""),AND(HK26&gt;=HM$36,HL26&gt;=HM$40,HK26&lt;&gt;""),AND(IH26&gt;=IO$36,II26&gt;=IO$40,IH26&lt;&gt;""),AND(IM26&gt;=IO$36,IN26&gt;=IO$40,IM26&lt;&gt;""),AND(JJ26&gt;=JQ$36,JK26&gt;=JQ$40,JJ26&lt;&gt;""),AND(JO26&gt;=JQ$36,JP26&gt;=JQ$40,JO26&lt;&gt;""),AND(KL26&gt;=KS$36,KM26&gt;=KS$40,KL26&lt;&gt;""),AND(KQ26&gt;=KS$36,KR26&gt;=KS$40,KQ26&lt;&gt;""),AND(LN26&gt;=LU$36,LO26&gt;=LU$40,LN26&lt;&gt;""),AND(LS26&gt;=LU$36,LT26&gt;=LU$40,LS26&lt;&gt;""),AND(MP26&gt;=MW$36,MQ26&gt;=MW$40,MP26&lt;&gt;""),AND(MU26&gt;=MW$36,MV26&gt;=MW$40,MU26&lt;&gt;""),AND(NR26&gt;=NY$36,NS26&gt;=NY$40,NR26&lt;&gt;""),AND(NW26&gt;=NY$36,NX26&gt;=NY$40,NW26&lt;&gt;""),AND(OT26&gt;=PA$36,OU26&gt;=PA$40,OT26&lt;&gt;""),AND(OY26&gt;=PA$36,OZ26&gt;=PA$40,OY26&lt;&gt;""),AND(PV26&gt;=QC$36,PW26&gt;=QC$40,PV26&lt;&gt;""),AND(QA26&gt;=QC$36,QB26&gt;=QC$40,QA26&lt;&gt;"")),"P","")</f>
        <v/>
      </c>
      <c r="I26" s="3" t="str">
        <f>IF(OR(AND(AQ26&gt;=AW$40,AQ26&lt;&gt;"",AO26=""),AND(AV26&gt;=AW$40,AV26&lt;&gt;"",AO26=""),AND(BT26&gt;=BZ$40,BT26&lt;&gt;"",BR26=""),AND(BY26&gt;=BZ$40,BY26&lt;&gt;"",BR26=""),AND(CW26&gt;=DC$40,CW26&lt;&gt;"",CU26=""),AND(DB26&gt;=DC$40,DB26&lt;&gt;"",CU26=""),AND(EA26&gt;=EG$40,EA26&lt;&gt;""),AND(EF26&gt;=EG$40,EF26&lt;&gt;""),AND(FC26&gt;=FI$40,FC26&lt;&gt;""),AND(FH26&gt;=FI$40,FH26&lt;&gt;""),AND(GE26&gt;=GK$40,GE26&lt;&gt;""),AND(GJ26&gt;=GK$40,GJ26&lt;&gt;""),AND(HG26&gt;=HM$40,HG26&lt;&gt;""),AND(HL26&gt;=HM$40,HL26&lt;&gt;""),AND(II26&gt;=IO$40,II26&lt;&gt;""),AND(IN26&gt;=IO$40,IN26&lt;&gt;""),AND(JK26&gt;=JQ$40,JK26&lt;&gt;""),AND(JP26&gt;=JQ$40,JP26&lt;&gt;""),AND(KM26&gt;=KS$40,KM26&lt;&gt;""),AND(KR26&gt;=KS$40,KR26&lt;&gt;""),AND(LO26&gt;=LU$40,LO26&lt;&gt;""),AND(LT26&gt;=LU$40,LT26&lt;&gt;""),AND(MQ26&gt;=MW$40,MQ26&lt;&gt;""),AND(MV26&gt;=MW$40,MV26&lt;&gt;""),AND(NS26&gt;=NY$40,NS26&lt;&gt;""),AND(NX26&gt;=NY$40,NX26&lt;&gt;""),AND(OU26&gt;=PA$40,OU26&lt;&gt;""),AND(OZ26&gt;=PA$40,OZ26&lt;&gt;""),AND(PW26&gt;=QC$40,PW26&lt;&gt;""),AND(QB26&gt;=QC$40,QB26&lt;&gt;"")),"P","")</f>
        <v/>
      </c>
      <c r="J26" s="36" t="str">
        <f>IF(AND(I26="P",H26=""),"No DD",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Merit",IF(OR(AND(AS26&gt;=AW$38,AT26&gt;=AW$42,AS26&lt;&gt;"",AO26=""),AND(BV26&gt;=BZ$38,BW26&gt;=BZ$42,BV26&lt;&gt;"",BR26=""),AND(CY26&gt;=DC$38,CZ26&gt;=DC$42,CY26&lt;&gt;"",CU26=""),AND(EC26&gt;=EG$38,ED26&gt;=EG$42,EC26&lt;&gt;""),AND(FE26&gt;=FI$38,FF26&gt;=FI$42,FE26&lt;&gt;""),AND(GG26&gt;=GK$38,GH26&gt;=GK$42,GG26&lt;&gt;""),AND(HI26&gt;=HM$38,HJ26&gt;=HM$42,HI26&lt;&gt;""),AND(IK26&gt;=IO$38,IL26&gt;=IO$42,IK26&lt;&gt;""),AND(JM26&gt;=JQ$38,JN26&gt;=JQ$42,JM26&lt;&gt;""),AND(KO26&gt;=KS$38,KP26&gt;=KS$42,KO26&lt;&gt;""),AND(LQ26&gt;=LU$38,LR26&gt;=LU$42,LQ26&lt;&gt;""),AND(MS26&gt;=MW$38,MT26&gt;=MW$42,MS26&lt;&gt;""),AND(NU26&gt;=NY$38,NV26&gt;=NY$42,NU26&lt;&gt;""),AND(OW26&gt;=PA$38,OX26&gt;=PA$42,OW26&lt;&gt;""),AND(PY26&gt;=QC$38,PZ26&gt;=QC$42,PY26&lt;&gt;"")),"Excellence",IF(K26="P","Worlds Team",IF(H26="P","National Team","")))))</f>
        <v/>
      </c>
      <c r="K26" s="3" t="str">
        <f>IF(OR(AND(AS26&gt;=AW$37,AT26&gt;=AW$41,AS26&lt;&gt;"",AO26=""),AND(BV26&gt;=BZ$37,BW26&gt;=BZ$41,BV26&lt;&gt;"",BR26=""),AND(CY26&gt;=DC$37,CZ26&gt;=DC$41,CY26&lt;&gt;"",CU26=""),AND(EC26&gt;=EG$37,ED26&gt;=EG$41,EC26&lt;&gt;""),AND(FE26&gt;=FI$37,FF26&gt;=FI$41,FE26&lt;&gt;""),AND(GG26&gt;=GK$37,GH26&gt;=GK$41,GG26&lt;&gt;""),AND(HI26&gt;=HM$37,HJ26&gt;=HM$41,HI26&lt;&gt;""),AND(IK26&gt;=IO$37,IL26&gt;=IO$41,IK26&lt;&gt;""),AND(JM26&gt;=JQ$37,JN26&gt;=JQ$41,JM26&lt;&gt;""),AND(KO26&gt;=KS$37,KP26&gt;=KS$41,KO26&lt;&gt;""),AND(LQ26&gt;=LU$37,LR26&gt;=LU$41,LQ26&lt;&gt;""),AND(MS26&gt;=MW$37,MT26&gt;=MW$41,MS26&lt;&gt;""),AND(NU26&gt;=NY$37,NV26&gt;=NY$41,NU26&lt;&gt;""),AND(OW26&gt;=PA$37,OX26&gt;=PA$41,OW26&lt;&gt;""),AND(PY26&gt;=QC$37,PZ26&gt;=QC$41,PY26&lt;&gt;"")),"P","")</f>
        <v/>
      </c>
      <c r="L26" s="8">
        <f>IF(COUNT(AQ26,BT26,CW26)&gt;0,LARGE((AQ26,BT26,CW26),1),0)</f>
        <v>44.1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35.799999999999997</v>
      </c>
      <c r="O26" s="8" t="str">
        <f>IF(N26=0,"",IF(AND(N26=L26,N26=AQ26,N26=BT26),$U$1,IF(AND(N26=L26,N26=AQ26,N26=CW26),$U$1,IF(AND(N26=L26,N26=BT26,N26=CW26),$AX$1,IF(N26=CW26,$CA$1,IF(N26=BT26,$AX$1,IF(N26=AQ26,$U$1,"")))))))</f>
        <v>2025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15.2</v>
      </c>
      <c r="V26" s="19">
        <v>2.4</v>
      </c>
      <c r="W26" s="19">
        <v>0</v>
      </c>
      <c r="X26" s="19">
        <v>0</v>
      </c>
      <c r="Y26" s="19">
        <v>15.2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2.4</v>
      </c>
      <c r="AQ26" s="40">
        <f>IF(SUM(U26:V26,X26:Z26,AB26)-W26-AA26&gt;0,SUM(U26:V26,X26:Z26,AB26)-W26-AA26,"")</f>
        <v>32.799999999999997</v>
      </c>
      <c r="AR26" s="40" t="str">
        <f>IF(SUM(AC26:AD26,AF26)-AE26&gt;0,SUM(AC26:AD26,AF26)-AE26,"")</f>
        <v/>
      </c>
      <c r="AS26" s="40">
        <f>IF(SUM(V26,Z26,AD26)&gt;0,SUM(V26,Z26,AD26),"")</f>
        <v>2.4</v>
      </c>
      <c r="AT26" s="40">
        <f>IF(SUM(AQ26,AR26)&gt;0,SUM(AQ26,AR26),"")</f>
        <v>32.799999999999997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32.799999999999997</v>
      </c>
      <c r="AX26" s="18">
        <v>16.600000000000001</v>
      </c>
      <c r="AY26" s="18">
        <v>6</v>
      </c>
      <c r="AZ26" s="18">
        <v>0.6</v>
      </c>
      <c r="BA26" s="18">
        <v>0</v>
      </c>
      <c r="BB26" s="18">
        <v>18.3</v>
      </c>
      <c r="BC26" s="18">
        <v>4.8</v>
      </c>
      <c r="BD26" s="18">
        <v>1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10.8</v>
      </c>
      <c r="BT26" s="11">
        <f>IF(SUM(AX26:AY26,BA26:BC26,BE26)-AZ26-BD26&gt;0,SUM(AX26:AY26,BA26:BC26,BE26)-AZ26-BD26,"")</f>
        <v>44.1</v>
      </c>
      <c r="BU26" s="11" t="str">
        <f>IF(SUM(BF26:BG26,BI26)-BH26&gt;0,SUM(BF26:BG26,BI26)-BH26,"")</f>
        <v/>
      </c>
      <c r="BV26" s="11">
        <f>IF(SUM(AY26,BC26,BG26)&gt;0,SUM(AY26,BC26,BG26),"")</f>
        <v>10.8</v>
      </c>
      <c r="BW26" s="11">
        <f>IF(SUM(BT26,BU26)&gt;0,SUM(BT26,BU26),"")</f>
        <v>44.1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44.1</v>
      </c>
      <c r="CA26" s="19">
        <v>15.3</v>
      </c>
      <c r="CB26" s="19">
        <v>2.4</v>
      </c>
      <c r="CC26" s="19">
        <v>0</v>
      </c>
      <c r="CD26" s="19">
        <v>0</v>
      </c>
      <c r="CE26" s="19">
        <v>15.3</v>
      </c>
      <c r="CF26" s="19">
        <v>2.8</v>
      </c>
      <c r="CG26" s="19">
        <v>0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5.1999999999999993</v>
      </c>
      <c r="CW26" s="40">
        <f>IF(SUM(CA26:CB26,CD26:CF26,CH26)-CC26-CG26&gt;0,SUM(CA26:CB26,CD26:CF26,CH26)-CC26-CG26,"")</f>
        <v>35.799999999999997</v>
      </c>
      <c r="CX26" s="40" t="str">
        <f>IF(SUM(CI26:CJ26,CL26)-CK26&gt;0,SUM(CI26:CJ26,CL26)-CK26,"")</f>
        <v/>
      </c>
      <c r="CY26" s="40">
        <f>IF(SUM(CB26,CF26,CJ26)&gt;0,SUM(CB26,CF26,CJ26),"")</f>
        <v>5.1999999999999993</v>
      </c>
      <c r="CZ26" s="40">
        <f>IF(SUM(CW26,CX26)&gt;0,SUM(CW26,CX26),"")</f>
        <v>35.799999999999997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35.799999999999997</v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15.950000000000001</v>
      </c>
      <c r="QE26" s="22">
        <f>IF($CU26="P",CB26,(CB26+AY26)/2)</f>
        <v>4.2</v>
      </c>
      <c r="QF26" s="22">
        <f>IF($CU26="P",CC26,(CC26+AZ26)/2)</f>
        <v>0.3</v>
      </c>
      <c r="QG26" s="22">
        <f>IF($CU26="P",CD26,(CD26+BA26)/2)</f>
        <v>0</v>
      </c>
      <c r="QH26" s="22">
        <f>IF($CU26="P",CE26,(CE26+BB26)/2)</f>
        <v>16.8</v>
      </c>
      <c r="QI26" s="22">
        <f>IF($CU26="P",CF26,(CF26+BC26)/2)</f>
        <v>3.8</v>
      </c>
      <c r="QJ26" s="22">
        <f>IF($CU26="P",CG26,(CG26+BD26)/2)</f>
        <v>0.5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8</v>
      </c>
      <c r="QZ26" s="40">
        <f>IF(SUM(QD26:QE26,QG26:QI26,QK26)-QF26-QJ26&gt;0,SUM(QD26:QE26,QG26:QI26,QK26)-QF26-QJ26,"")</f>
        <v>39.950000000000003</v>
      </c>
      <c r="RA26" s="40" t="str">
        <f>IF(SUM(QL26:QM26,QO26)-QN26&gt;0,SUM(QL26:QM26,QO26)-QN26,"")</f>
        <v/>
      </c>
      <c r="RB26" s="40">
        <f>IF(SUM(QE26,QI26,QM26)&gt;0,SUM(QE26,QI26,QM26),"")</f>
        <v>8</v>
      </c>
      <c r="RC26" s="40">
        <f>IF(SUM(QZ26,RA26)&gt;0,SUM(QZ26,RA26),"")</f>
        <v>39.950000000000003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39.950000000000003</v>
      </c>
    </row>
    <row r="27" spans="1:474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106</v>
      </c>
      <c r="D27" s="4" t="s">
        <v>31</v>
      </c>
      <c r="E27" s="4">
        <v>2006</v>
      </c>
      <c r="F27" s="9">
        <f>SUM(L27:R27)+SUM(L27:O27)*0.0000001+SUM(L27)*0.0000000000001</f>
        <v>76.700007670004354</v>
      </c>
      <c r="G27" s="64"/>
      <c r="H27" s="3" t="str">
        <f>IF(OR(AND(AP27&gt;=AW$36,AQ27&gt;=AW$40,AP27&lt;&gt;"",AO27=""),AND(AU27&gt;=AW$36,AV27&gt;=AW$40,AU27&lt;&gt;"",AO27=""),AND(BS27&gt;=BZ$36,BT27&gt;=BZ$40,BS27&lt;&gt;"",BR27=""),AND(BX27&gt;=BZ$36,BY27&gt;=BZ$40,BX27&lt;&gt;"",BR27=""),AND(CV27&gt;=DC$36,CW27&gt;=DC$40,CV27&lt;&gt;"",CU27=""),AND(DA27&gt;=DC$36,DB27&gt;=DC$40,DA27&lt;&gt;""),AND(DZ27&gt;=EG$36,EA27&gt;=EG$40,DZ27&lt;&gt;""),AND(EE27&gt;=EG$36,EF27&gt;=EG$40,EE27&lt;&gt;""),AND(FB27&gt;=FI$36,FC27&gt;=FI$40,FB27&lt;&gt;""),AND(FG27&gt;=FI$36,FH27&gt;=FI$40,FG27&lt;&gt;""),AND(GD27&gt;=GK$36,GE27&gt;=GK$40,GD27&lt;&gt;""),AND(GI27&gt;=GK$36,GJ27&gt;=GK$40,GI27&lt;&gt;""),AND(HF27&gt;=HM$36,HG27&gt;=HM$40,HF27&lt;&gt;""),AND(HK27&gt;=HM$36,HL27&gt;=HM$40,HK27&lt;&gt;""),AND(IH27&gt;=IO$36,II27&gt;=IO$40,IH27&lt;&gt;""),AND(IM27&gt;=IO$36,IN27&gt;=IO$40,IM27&lt;&gt;""),AND(JJ27&gt;=JQ$36,JK27&gt;=JQ$40,JJ27&lt;&gt;""),AND(JO27&gt;=JQ$36,JP27&gt;=JQ$40,JO27&lt;&gt;""),AND(KL27&gt;=KS$36,KM27&gt;=KS$40,KL27&lt;&gt;""),AND(KQ27&gt;=KS$36,KR27&gt;=KS$40,KQ27&lt;&gt;""),AND(LN27&gt;=LU$36,LO27&gt;=LU$40,LN27&lt;&gt;""),AND(LS27&gt;=LU$36,LT27&gt;=LU$40,LS27&lt;&gt;""),AND(MP27&gt;=MW$36,MQ27&gt;=MW$40,MP27&lt;&gt;""),AND(MU27&gt;=MW$36,MV27&gt;=MW$40,MU27&lt;&gt;""),AND(NR27&gt;=NY$36,NS27&gt;=NY$40,NR27&lt;&gt;""),AND(NW27&gt;=NY$36,NX27&gt;=NY$40,NW27&lt;&gt;""),AND(OT27&gt;=PA$36,OU27&gt;=PA$40,OT27&lt;&gt;""),AND(OY27&gt;=PA$36,OZ27&gt;=PA$40,OY27&lt;&gt;""),AND(PV27&gt;=QC$36,PW27&gt;=QC$40,PV27&lt;&gt;""),AND(QA27&gt;=QC$36,QB27&gt;=QC$40,QA27&lt;&gt;"")),"P","")</f>
        <v/>
      </c>
      <c r="I27" s="3" t="str">
        <f>IF(OR(AND(AQ27&gt;=AW$40,AQ27&lt;&gt;"",AO27=""),AND(AV27&gt;=AW$40,AV27&lt;&gt;"",AO27=""),AND(BT27&gt;=BZ$40,BT27&lt;&gt;"",BR27=""),AND(BY27&gt;=BZ$40,BY27&lt;&gt;"",BR27=""),AND(CW27&gt;=DC$40,CW27&lt;&gt;"",CU27=""),AND(DB27&gt;=DC$40,DB27&lt;&gt;"",CU27=""),AND(EA27&gt;=EG$40,EA27&lt;&gt;""),AND(EF27&gt;=EG$40,EF27&lt;&gt;""),AND(FC27&gt;=FI$40,FC27&lt;&gt;""),AND(FH27&gt;=FI$40,FH27&lt;&gt;""),AND(GE27&gt;=GK$40,GE27&lt;&gt;""),AND(GJ27&gt;=GK$40,GJ27&lt;&gt;""),AND(HG27&gt;=HM$40,HG27&lt;&gt;""),AND(HL27&gt;=HM$40,HL27&lt;&gt;""),AND(II27&gt;=IO$40,II27&lt;&gt;""),AND(IN27&gt;=IO$40,IN27&lt;&gt;""),AND(JK27&gt;=JQ$40,JK27&lt;&gt;""),AND(JP27&gt;=JQ$40,JP27&lt;&gt;""),AND(KM27&gt;=KS$40,KM27&lt;&gt;""),AND(KR27&gt;=KS$40,KR27&lt;&gt;""),AND(LO27&gt;=LU$40,LO27&lt;&gt;""),AND(LT27&gt;=LU$40,LT27&lt;&gt;""),AND(MQ27&gt;=MW$40,MQ27&lt;&gt;""),AND(MV27&gt;=MW$40,MV27&lt;&gt;""),AND(NS27&gt;=NY$40,NS27&lt;&gt;""),AND(NX27&gt;=NY$40,NX27&lt;&gt;""),AND(OU27&gt;=PA$40,OU27&lt;&gt;""),AND(OZ27&gt;=PA$40,OZ27&lt;&gt;""),AND(PW27&gt;=QC$40,PW27&lt;&gt;""),AND(QB27&gt;=QC$40,QB27&lt;&gt;"")),"P","")</f>
        <v/>
      </c>
      <c r="J27" s="36" t="str">
        <f>IF(AND(I27="P",H27=""),"No DD",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Merit",IF(OR(AND(AS27&gt;=AW$38,AT27&gt;=AW$42,AS27&lt;&gt;"",AO27=""),AND(BV27&gt;=BZ$38,BW27&gt;=BZ$42,BV27&lt;&gt;"",BR27=""),AND(CY27&gt;=DC$38,CZ27&gt;=DC$42,CY27&lt;&gt;"",CU27=""),AND(EC27&gt;=EG$38,ED27&gt;=EG$42,EC27&lt;&gt;""),AND(FE27&gt;=FI$38,FF27&gt;=FI$42,FE27&lt;&gt;""),AND(GG27&gt;=GK$38,GH27&gt;=GK$42,GG27&lt;&gt;""),AND(HI27&gt;=HM$38,HJ27&gt;=HM$42,HI27&lt;&gt;""),AND(IK27&gt;=IO$38,IL27&gt;=IO$42,IK27&lt;&gt;""),AND(JM27&gt;=JQ$38,JN27&gt;=JQ$42,JM27&lt;&gt;""),AND(KO27&gt;=KS$38,KP27&gt;=KS$42,KO27&lt;&gt;""),AND(LQ27&gt;=LU$38,LR27&gt;=LU$42,LQ27&lt;&gt;""),AND(MS27&gt;=MW$38,MT27&gt;=MW$42,MS27&lt;&gt;""),AND(NU27&gt;=NY$38,NV27&gt;=NY$42,NU27&lt;&gt;""),AND(OW27&gt;=PA$38,OX27&gt;=PA$42,OW27&lt;&gt;""),AND(PY27&gt;=QC$38,PZ27&gt;=QC$42,PY27&lt;&gt;"")),"Excellence",IF(K27="P","Worlds Team",IF(H27="P","National Team","")))))</f>
        <v/>
      </c>
      <c r="K27" s="3" t="str">
        <f>IF(OR(AND(AS27&gt;=AW$37,AT27&gt;=AW$41,AS27&lt;&gt;"",AO27=""),AND(BV27&gt;=BZ$37,BW27&gt;=BZ$41,BV27&lt;&gt;"",BR27=""),AND(CY27&gt;=DC$37,CZ27&gt;=DC$41,CY27&lt;&gt;"",CU27=""),AND(EC27&gt;=EG$37,ED27&gt;=EG$41,EC27&lt;&gt;""),AND(FE27&gt;=FI$37,FF27&gt;=FI$41,FE27&lt;&gt;""),AND(GG27&gt;=GK$37,GH27&gt;=GK$41,GG27&lt;&gt;""),AND(HI27&gt;=HM$37,HJ27&gt;=HM$41,HI27&lt;&gt;""),AND(IK27&gt;=IO$37,IL27&gt;=IO$41,IK27&lt;&gt;""),AND(JM27&gt;=JQ$37,JN27&gt;=JQ$41,JM27&lt;&gt;""),AND(KO27&gt;=KS$37,KP27&gt;=KS$41,KO27&lt;&gt;""),AND(LQ27&gt;=LU$37,LR27&gt;=LU$41,LQ27&lt;&gt;""),AND(MS27&gt;=MW$37,MT27&gt;=MW$41,MS27&lt;&gt;""),AND(NU27&gt;=NY$37,NV27&gt;=NY$41,NU27&lt;&gt;""),AND(OW27&gt;=PA$37,OX27&gt;=PA$41,OW27&lt;&gt;""),AND(PY27&gt;=QC$37,PZ27&gt;=QC$41,PY27&lt;&gt;"")),"P","")</f>
        <v/>
      </c>
      <c r="L27" s="8">
        <f>IF(COUNT(AQ27,BT27,CW27)&gt;0,LARGE((AQ27,BT27,CW27),1),0)</f>
        <v>43.599999999999994</v>
      </c>
      <c r="M27" s="8" t="str">
        <f>IF(L27=0,"",IF(L27=CW27,$CA$1,IF(L27=BT27,$AX$1,IF(L27=AQ27,$U$1,""))))</f>
        <v>2025 Nationals</v>
      </c>
      <c r="N27" s="8">
        <f>IF(COUNT(AQ27,BT27,CW27)&gt;1,LARGE((AQ27,BT27,CW27),2),0)</f>
        <v>33.1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15.6</v>
      </c>
      <c r="V27" s="19">
        <v>1.2</v>
      </c>
      <c r="W27" s="19">
        <v>0</v>
      </c>
      <c r="X27" s="19">
        <v>0</v>
      </c>
      <c r="Y27" s="19">
        <v>15.4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2.1</v>
      </c>
      <c r="AQ27" s="40">
        <f>IF(SUM(U27:V27,X27:Z27,AB27)-W27-AA27&gt;0,SUM(U27:V27,X27:Z27,AB27)-W27-AA27,"")</f>
        <v>33.1</v>
      </c>
      <c r="AR27" s="40" t="str">
        <f>IF(SUM(AC27:AD27,AF27)-AE27&gt;0,SUM(AC27:AD27,AF27)-AE27,"")</f>
        <v/>
      </c>
      <c r="AS27" s="40">
        <f>IF(SUM(V27,Z27,AD27)&gt;0,SUM(V27,Z27,AD27),"")</f>
        <v>2.1</v>
      </c>
      <c r="AT27" s="40">
        <f>IF(SUM(AQ27,AR27)&gt;0,SUM(AQ27,AR27),"")</f>
        <v>33.1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33.1</v>
      </c>
      <c r="AX27" s="18">
        <v>18.600000000000001</v>
      </c>
      <c r="AY27" s="18">
        <v>3.6</v>
      </c>
      <c r="AZ27" s="18">
        <v>0.2</v>
      </c>
      <c r="BA27" s="18">
        <v>0</v>
      </c>
      <c r="BB27" s="18">
        <v>18.3</v>
      </c>
      <c r="BC27" s="18">
        <v>3.9</v>
      </c>
      <c r="BD27" s="18">
        <v>0.6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7.5</v>
      </c>
      <c r="BT27" s="11">
        <f>IF(SUM(AX27:AY27,BA27:BC27,BE27)-AZ27-BD27&gt;0,SUM(AX27:AY27,BA27:BC27,BE27)-AZ27-BD27,"")</f>
        <v>43.599999999999994</v>
      </c>
      <c r="BU27" s="11" t="str">
        <f>IF(SUM(BF27:BG27,BI27)-BH27&gt;0,SUM(BF27:BG27,BI27)-BH27,"")</f>
        <v/>
      </c>
      <c r="BV27" s="11">
        <f>IF(SUM(AY27,BC27,BG27)&gt;0,SUM(AY27,BC27,BG27),"")</f>
        <v>7.5</v>
      </c>
      <c r="BW27" s="11">
        <f>IF(SUM(BT27,BU27)&gt;0,SUM(BT27,BU27),"")</f>
        <v>43.599999999999994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43.599999999999994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9.3000000000000007</v>
      </c>
      <c r="QE27" s="22">
        <f>IF($CU27="P",CB27,(CB27+AY27)/2)</f>
        <v>1.8</v>
      </c>
      <c r="QF27" s="22">
        <f>IF($CU27="P",CC27,(CC27+AZ27)/2)</f>
        <v>0.1</v>
      </c>
      <c r="QG27" s="22">
        <f>IF($CU27="P",CD27,(CD27+BA27)/2)</f>
        <v>0</v>
      </c>
      <c r="QH27" s="22">
        <f>IF($CU27="P",CE27,(CE27+BB27)/2)</f>
        <v>9.15</v>
      </c>
      <c r="QI27" s="22">
        <f>IF($CU27="P",CF27,(CF27+BC27)/2)</f>
        <v>1.95</v>
      </c>
      <c r="QJ27" s="22">
        <f>IF($CU27="P",CG27,(CG27+BD27)/2)</f>
        <v>0.3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3.75</v>
      </c>
      <c r="QZ27" s="40">
        <f>IF(SUM(QD27:QE27,QG27:QI27,QK27)-QF27-QJ27&gt;0,SUM(QD27:QE27,QG27:QI27,QK27)-QF27-QJ27,"")</f>
        <v>21.799999999999997</v>
      </c>
      <c r="RA27" s="40" t="str">
        <f>IF(SUM(QL27:QM27,QO27)-QN27&gt;0,SUM(QL27:QM27,QO27)-QN27,"")</f>
        <v/>
      </c>
      <c r="RB27" s="40">
        <f>IF(SUM(QE27,QI27,QM27)&gt;0,SUM(QE27,QI27,QM27),"")</f>
        <v>3.75</v>
      </c>
      <c r="RC27" s="40">
        <f>IF(SUM(QZ27,RA27)&gt;0,SUM(QZ27,RA27),"")</f>
        <v>21.799999999999997</v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>
        <f>IF(SUM(QZ27,RA27,RE27)&gt;0,SUM(QZ27,RA27,RE27),"")</f>
        <v>21.799999999999997</v>
      </c>
    </row>
    <row r="28" spans="1:474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151</v>
      </c>
      <c r="D28" s="4" t="s">
        <v>31</v>
      </c>
      <c r="E28" s="4">
        <v>2005</v>
      </c>
      <c r="F28" s="9">
        <f>SUM(L28:R28)+SUM(L28:O28)*0.0000001+SUM(L28)*0.0000000000001</f>
        <v>66.900006690003423</v>
      </c>
      <c r="G28" s="64"/>
      <c r="H28" s="3" t="str">
        <f>IF(OR(AND(AP28&gt;=AW$36,AQ28&gt;=AW$40,AP28&lt;&gt;"",AO28=""),AND(AU28&gt;=AW$36,AV28&gt;=AW$40,AU28&lt;&gt;"",AO28=""),AND(BS28&gt;=BZ$36,BT28&gt;=BZ$40,BS28&lt;&gt;"",BR28=""),AND(BX28&gt;=BZ$36,BY28&gt;=BZ$40,BX28&lt;&gt;"",BR28=""),AND(CV28&gt;=DC$36,CW28&gt;=DC$40,CV28&lt;&gt;"",CU28=""),AND(DA28&gt;=DC$36,DB28&gt;=DC$40,DA28&lt;&gt;""),AND(DZ28&gt;=EG$36,EA28&gt;=EG$40,DZ28&lt;&gt;""),AND(EE28&gt;=EG$36,EF28&gt;=EG$40,EE28&lt;&gt;""),AND(FB28&gt;=FI$36,FC28&gt;=FI$40,FB28&lt;&gt;""),AND(FG28&gt;=FI$36,FH28&gt;=FI$40,FG28&lt;&gt;""),AND(GD28&gt;=GK$36,GE28&gt;=GK$40,GD28&lt;&gt;""),AND(GI28&gt;=GK$36,GJ28&gt;=GK$40,GI28&lt;&gt;""),AND(HF28&gt;=HM$36,HG28&gt;=HM$40,HF28&lt;&gt;""),AND(HK28&gt;=HM$36,HL28&gt;=HM$40,HK28&lt;&gt;""),AND(IH28&gt;=IO$36,II28&gt;=IO$40,IH28&lt;&gt;""),AND(IM28&gt;=IO$36,IN28&gt;=IO$40,IM28&lt;&gt;""),AND(JJ28&gt;=JQ$36,JK28&gt;=JQ$40,JJ28&lt;&gt;""),AND(JO28&gt;=JQ$36,JP28&gt;=JQ$40,JO28&lt;&gt;""),AND(KL28&gt;=KS$36,KM28&gt;=KS$40,KL28&lt;&gt;""),AND(KQ28&gt;=KS$36,KR28&gt;=KS$40,KQ28&lt;&gt;""),AND(LN28&gt;=LU$36,LO28&gt;=LU$40,LN28&lt;&gt;""),AND(LS28&gt;=LU$36,LT28&gt;=LU$40,LS28&lt;&gt;""),AND(MP28&gt;=MW$36,MQ28&gt;=MW$40,MP28&lt;&gt;""),AND(MU28&gt;=MW$36,MV28&gt;=MW$40,MU28&lt;&gt;""),AND(NR28&gt;=NY$36,NS28&gt;=NY$40,NR28&lt;&gt;""),AND(NW28&gt;=NY$36,NX28&gt;=NY$40,NW28&lt;&gt;""),AND(OT28&gt;=PA$36,OU28&gt;=PA$40,OT28&lt;&gt;""),AND(OY28&gt;=PA$36,OZ28&gt;=PA$40,OY28&lt;&gt;""),AND(PV28&gt;=QC$36,PW28&gt;=QC$40,PV28&lt;&gt;""),AND(QA28&gt;=QC$36,QB28&gt;=QC$40,QA28&lt;&gt;"")),"P","")</f>
        <v/>
      </c>
      <c r="I28" s="3" t="str">
        <f>IF(OR(AND(AQ28&gt;=AW$40,AQ28&lt;&gt;"",AO28=""),AND(AV28&gt;=AW$40,AV28&lt;&gt;"",AO28=""),AND(BT28&gt;=BZ$40,BT28&lt;&gt;"",BR28=""),AND(BY28&gt;=BZ$40,BY28&lt;&gt;"",BR28=""),AND(CW28&gt;=DC$40,CW28&lt;&gt;"",CU28=""),AND(DB28&gt;=DC$40,DB28&lt;&gt;"",CU28=""),AND(EA28&gt;=EG$40,EA28&lt;&gt;""),AND(EF28&gt;=EG$40,EF28&lt;&gt;""),AND(FC28&gt;=FI$40,FC28&lt;&gt;""),AND(FH28&gt;=FI$40,FH28&lt;&gt;""),AND(GE28&gt;=GK$40,GE28&lt;&gt;""),AND(GJ28&gt;=GK$40,GJ28&lt;&gt;""),AND(HG28&gt;=HM$40,HG28&lt;&gt;""),AND(HL28&gt;=HM$40,HL28&lt;&gt;""),AND(II28&gt;=IO$40,II28&lt;&gt;""),AND(IN28&gt;=IO$40,IN28&lt;&gt;""),AND(JK28&gt;=JQ$40,JK28&lt;&gt;""),AND(JP28&gt;=JQ$40,JP28&lt;&gt;""),AND(KM28&gt;=KS$40,KM28&lt;&gt;""),AND(KR28&gt;=KS$40,KR28&lt;&gt;""),AND(LO28&gt;=LU$40,LO28&lt;&gt;""),AND(LT28&gt;=LU$40,LT28&lt;&gt;""),AND(MQ28&gt;=MW$40,MQ28&lt;&gt;""),AND(MV28&gt;=MW$40,MV28&lt;&gt;""),AND(NS28&gt;=NY$40,NS28&lt;&gt;""),AND(NX28&gt;=NY$40,NX28&lt;&gt;""),AND(OU28&gt;=PA$40,OU28&lt;&gt;""),AND(OZ28&gt;=PA$40,OZ28&lt;&gt;""),AND(PW28&gt;=QC$40,PW28&lt;&gt;""),AND(QB28&gt;=QC$40,QB28&lt;&gt;"")),"P","")</f>
        <v/>
      </c>
      <c r="J28" s="36" t="str">
        <f>IF(AND(I28="P",H28=""),"No DD",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Merit",IF(OR(AND(AS28&gt;=AW$38,AT28&gt;=AW$42,AS28&lt;&gt;"",AO28=""),AND(BV28&gt;=BZ$38,BW28&gt;=BZ$42,BV28&lt;&gt;"",BR28=""),AND(CY28&gt;=DC$38,CZ28&gt;=DC$42,CY28&lt;&gt;"",CU28=""),AND(EC28&gt;=EG$38,ED28&gt;=EG$42,EC28&lt;&gt;""),AND(FE28&gt;=FI$38,FF28&gt;=FI$42,FE28&lt;&gt;""),AND(GG28&gt;=GK$38,GH28&gt;=GK$42,GG28&lt;&gt;""),AND(HI28&gt;=HM$38,HJ28&gt;=HM$42,HI28&lt;&gt;""),AND(IK28&gt;=IO$38,IL28&gt;=IO$42,IK28&lt;&gt;""),AND(JM28&gt;=JQ$38,JN28&gt;=JQ$42,JM28&lt;&gt;""),AND(KO28&gt;=KS$38,KP28&gt;=KS$42,KO28&lt;&gt;""),AND(LQ28&gt;=LU$38,LR28&gt;=LU$42,LQ28&lt;&gt;""),AND(MS28&gt;=MW$38,MT28&gt;=MW$42,MS28&lt;&gt;""),AND(NU28&gt;=NY$38,NV28&gt;=NY$42,NU28&lt;&gt;""),AND(OW28&gt;=PA$38,OX28&gt;=PA$42,OW28&lt;&gt;""),AND(PY28&gt;=QC$38,PZ28&gt;=QC$42,PY28&lt;&gt;"")),"Excellence",IF(K28="P","Worlds Team",IF(H28="P","National Team","")))))</f>
        <v/>
      </c>
      <c r="K28" s="3" t="str">
        <f>IF(OR(AND(AS28&gt;=AW$37,AT28&gt;=AW$41,AS28&lt;&gt;"",AO28=""),AND(BV28&gt;=BZ$37,BW28&gt;=BZ$41,BV28&lt;&gt;"",BR28=""),AND(CY28&gt;=DC$37,CZ28&gt;=DC$41,CY28&lt;&gt;"",CU28=""),AND(EC28&gt;=EG$37,ED28&gt;=EG$41,EC28&lt;&gt;""),AND(FE28&gt;=FI$37,FF28&gt;=FI$41,FE28&lt;&gt;""),AND(GG28&gt;=GK$37,GH28&gt;=GK$41,GG28&lt;&gt;""),AND(HI28&gt;=HM$37,HJ28&gt;=HM$41,HI28&lt;&gt;""),AND(IK28&gt;=IO$37,IL28&gt;=IO$41,IK28&lt;&gt;""),AND(JM28&gt;=JQ$37,JN28&gt;=JQ$41,JM28&lt;&gt;""),AND(KO28&gt;=KS$37,KP28&gt;=KS$41,KO28&lt;&gt;""),AND(LQ28&gt;=LU$37,LR28&gt;=LU$41,LQ28&lt;&gt;""),AND(MS28&gt;=MW$37,MT28&gt;=MW$41,MS28&lt;&gt;""),AND(NU28&gt;=NY$37,NV28&gt;=NY$41,NU28&lt;&gt;""),AND(OW28&gt;=PA$37,OX28&gt;=PA$41,OW28&lt;&gt;""),AND(PY28&gt;=QC$37,PZ28&gt;=QC$41,PY28&lt;&gt;"")),"P","")</f>
        <v/>
      </c>
      <c r="L28" s="8">
        <f>IF(COUNT(AQ28,BT28,CW28)&gt;0,LARGE((AQ28,BT28,CW28),1),0)</f>
        <v>34.1</v>
      </c>
      <c r="M28" s="8" t="str">
        <f>IF(L28=0,"",IF(L28=CW28,$CA$1,IF(L28=BT28,$AX$1,IF(L28=AQ28,$U$1,""))))</f>
        <v>2025 Nationals</v>
      </c>
      <c r="N28" s="8">
        <f>IF(COUNT(AQ28,BT28,CW28)&gt;1,LARGE((AQ28,BT28,CW28),2),0)</f>
        <v>32.800000000000004</v>
      </c>
      <c r="O28" s="8" t="str">
        <f>IF(N28=0,"",IF(AND(N28=L28,N28=AQ28,N28=BT28),$U$1,IF(AND(N28=L28,N28=AQ28,N28=CW28),$U$1,IF(AND(N28=L28,N28=BT28,N28=CW28),$AX$1,IF(N28=CW28,$CA$1,IF(N28=BT28,$AX$1,IF(N28=AQ28,$U$1,"")))))))</f>
        <v>2025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15.6</v>
      </c>
      <c r="V28" s="19">
        <v>1.2</v>
      </c>
      <c r="W28" s="19">
        <v>0</v>
      </c>
      <c r="X28" s="19">
        <v>0</v>
      </c>
      <c r="Y28" s="19">
        <v>15.3</v>
      </c>
      <c r="Z28" s="19">
        <v>0.7</v>
      </c>
      <c r="AA28" s="19">
        <v>0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1.9</v>
      </c>
      <c r="AQ28" s="40">
        <f>IF(SUM(U28:V28,X28:Z28,AB28)-W28-AA28&gt;0,SUM(U28:V28,X28:Z28,AB28)-W28-AA28,"")</f>
        <v>32.800000000000004</v>
      </c>
      <c r="AR28" s="40" t="str">
        <f>IF(SUM(AC28:AD28,AF28)-AE28&gt;0,SUM(AC28:AD28,AF28)-AE28,"")</f>
        <v/>
      </c>
      <c r="AS28" s="40">
        <f>IF(SUM(V28,Z28,AD28)&gt;0,SUM(V28,Z28,AD28),"")</f>
        <v>1.9</v>
      </c>
      <c r="AT28" s="40">
        <f>IF(SUM(AQ28,AR28)&gt;0,SUM(AQ28,AR28),"")</f>
        <v>32.800000000000004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32.800000000000004</v>
      </c>
      <c r="AX28" s="18">
        <v>15.5</v>
      </c>
      <c r="AY28" s="18">
        <v>1.2</v>
      </c>
      <c r="AZ28" s="18">
        <v>0</v>
      </c>
      <c r="BA28" s="18">
        <v>0</v>
      </c>
      <c r="BB28" s="18">
        <v>15</v>
      </c>
      <c r="BC28" s="18">
        <v>2.4</v>
      </c>
      <c r="BD28" s="18">
        <v>0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3.5999999999999996</v>
      </c>
      <c r="BT28" s="11">
        <f>IF(SUM(AX28:AY28,BA28:BC28,BE28)-AZ28-BD28&gt;0,SUM(AX28:AY28,BA28:BC28,BE28)-AZ28-BD28,"")</f>
        <v>34.1</v>
      </c>
      <c r="BU28" s="11" t="str">
        <f>IF(SUM(BF28:BG28,BI28)-BH28&gt;0,SUM(BF28:BG28,BI28)-BH28,"")</f>
        <v/>
      </c>
      <c r="BV28" s="11">
        <f>IF(SUM(AY28,BC28,BG28)&gt;0,SUM(AY28,BC28,BG28),"")</f>
        <v>3.5999999999999996</v>
      </c>
      <c r="BW28" s="11">
        <f>IF(SUM(BT28,BU28)&gt;0,SUM(BT28,BU28),"")</f>
        <v>34.1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34.1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7.75</v>
      </c>
      <c r="QE28" s="22">
        <f>IF($CU28="P",CB28,(CB28+AY28)/2)</f>
        <v>0.6</v>
      </c>
      <c r="QF28" s="22">
        <f>IF($CU28="P",CC28,(CC28+AZ28)/2)</f>
        <v>0</v>
      </c>
      <c r="QG28" s="22">
        <f>IF($CU28="P",CD28,(CD28+BA28)/2)</f>
        <v>0</v>
      </c>
      <c r="QH28" s="22">
        <f>IF($CU28="P",CE28,(CE28+BB28)/2)</f>
        <v>7.5</v>
      </c>
      <c r="QI28" s="22">
        <f>IF($CU28="P",CF28,(CF28+BC28)/2)</f>
        <v>1.2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1.7999999999999998</v>
      </c>
      <c r="QZ28" s="40">
        <f>IF(SUM(QD28:QE28,QG28:QI28,QK28)-QF28-QJ28&gt;0,SUM(QD28:QE28,QG28:QI28,QK28)-QF28-QJ28,"")</f>
        <v>17.05</v>
      </c>
      <c r="RA28" s="40" t="str">
        <f>IF(SUM(QL28:QM28,QO28)-QN28&gt;0,SUM(QL28:QM28,QO28)-QN28,"")</f>
        <v/>
      </c>
      <c r="RB28" s="40">
        <f>IF(SUM(QE28,QI28,QM28)&gt;0,SUM(QE28,QI28,QM28),"")</f>
        <v>1.7999999999999998</v>
      </c>
      <c r="RC28" s="40">
        <f>IF(SUM(QZ28,RA28)&gt;0,SUM(QZ28,RA28),"")</f>
        <v>17.05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17.05</v>
      </c>
    </row>
    <row r="29" spans="1:474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153</v>
      </c>
      <c r="D29" s="4" t="s">
        <v>4</v>
      </c>
      <c r="E29" s="4">
        <v>2006</v>
      </c>
      <c r="F29" s="9">
        <f>SUM(L29:R29)+SUM(L29:O29)*0.0000001+SUM(L29)*0.0000000000001</f>
        <v>43.500004350004346</v>
      </c>
      <c r="G29" s="64"/>
      <c r="H29" s="3" t="str">
        <f>IF(OR(AND(AP29&gt;=AW$36,AQ29&gt;=AW$40,AP29&lt;&gt;"",AO29=""),AND(AU29&gt;=AW$36,AV29&gt;=AW$40,AU29&lt;&gt;"",AO29=""),AND(BS29&gt;=BZ$36,BT29&gt;=BZ$40,BS29&lt;&gt;"",BR29=""),AND(BX29&gt;=BZ$36,BY29&gt;=BZ$40,BX29&lt;&gt;"",BR29=""),AND(CV29&gt;=DC$36,CW29&gt;=DC$40,CV29&lt;&gt;"",CU29=""),AND(DA29&gt;=DC$36,DB29&gt;=DC$40,DA29&lt;&gt;""),AND(DZ29&gt;=EG$36,EA29&gt;=EG$40,DZ29&lt;&gt;""),AND(EE29&gt;=EG$36,EF29&gt;=EG$40,EE29&lt;&gt;""),AND(FB29&gt;=FI$36,FC29&gt;=FI$40,FB29&lt;&gt;""),AND(FG29&gt;=FI$36,FH29&gt;=FI$40,FG29&lt;&gt;""),AND(GD29&gt;=GK$36,GE29&gt;=GK$40,GD29&lt;&gt;""),AND(GI29&gt;=GK$36,GJ29&gt;=GK$40,GI29&lt;&gt;""),AND(HF29&gt;=HM$36,HG29&gt;=HM$40,HF29&lt;&gt;""),AND(HK29&gt;=HM$36,HL29&gt;=HM$40,HK29&lt;&gt;""),AND(IH29&gt;=IO$36,II29&gt;=IO$40,IH29&lt;&gt;""),AND(IM29&gt;=IO$36,IN29&gt;=IO$40,IM29&lt;&gt;""),AND(JJ29&gt;=JQ$36,JK29&gt;=JQ$40,JJ29&lt;&gt;""),AND(JO29&gt;=JQ$36,JP29&gt;=JQ$40,JO29&lt;&gt;""),AND(KL29&gt;=KS$36,KM29&gt;=KS$40,KL29&lt;&gt;""),AND(KQ29&gt;=KS$36,KR29&gt;=KS$40,KQ29&lt;&gt;""),AND(LN29&gt;=LU$36,LO29&gt;=LU$40,LN29&lt;&gt;""),AND(LS29&gt;=LU$36,LT29&gt;=LU$40,LS29&lt;&gt;""),AND(MP29&gt;=MW$36,MQ29&gt;=MW$40,MP29&lt;&gt;""),AND(MU29&gt;=MW$36,MV29&gt;=MW$40,MU29&lt;&gt;""),AND(NR29&gt;=NY$36,NS29&gt;=NY$40,NR29&lt;&gt;""),AND(NW29&gt;=NY$36,NX29&gt;=NY$40,NW29&lt;&gt;""),AND(OT29&gt;=PA$36,OU29&gt;=PA$40,OT29&lt;&gt;""),AND(OY29&gt;=PA$36,OZ29&gt;=PA$40,OY29&lt;&gt;""),AND(PV29&gt;=QC$36,PW29&gt;=QC$40,PV29&lt;&gt;""),AND(QA29&gt;=QC$36,QB29&gt;=QC$40,QA29&lt;&gt;"")),"P","")</f>
        <v/>
      </c>
      <c r="I29" s="3" t="str">
        <f>IF(OR(AND(AQ29&gt;=AW$40,AQ29&lt;&gt;"",AO29=""),AND(AV29&gt;=AW$40,AV29&lt;&gt;"",AO29=""),AND(BT29&gt;=BZ$40,BT29&lt;&gt;"",BR29=""),AND(BY29&gt;=BZ$40,BY29&lt;&gt;"",BR29=""),AND(CW29&gt;=DC$40,CW29&lt;&gt;"",CU29=""),AND(DB29&gt;=DC$40,DB29&lt;&gt;"",CU29=""),AND(EA29&gt;=EG$40,EA29&lt;&gt;""),AND(EF29&gt;=EG$40,EF29&lt;&gt;""),AND(FC29&gt;=FI$40,FC29&lt;&gt;""),AND(FH29&gt;=FI$40,FH29&lt;&gt;""),AND(GE29&gt;=GK$40,GE29&lt;&gt;""),AND(GJ29&gt;=GK$40,GJ29&lt;&gt;""),AND(HG29&gt;=HM$40,HG29&lt;&gt;""),AND(HL29&gt;=HM$40,HL29&lt;&gt;""),AND(II29&gt;=IO$40,II29&lt;&gt;""),AND(IN29&gt;=IO$40,IN29&lt;&gt;""),AND(JK29&gt;=JQ$40,JK29&lt;&gt;""),AND(JP29&gt;=JQ$40,JP29&lt;&gt;""),AND(KM29&gt;=KS$40,KM29&lt;&gt;""),AND(KR29&gt;=KS$40,KR29&lt;&gt;""),AND(LO29&gt;=LU$40,LO29&lt;&gt;""),AND(LT29&gt;=LU$40,LT29&lt;&gt;""),AND(MQ29&gt;=MW$40,MQ29&lt;&gt;""),AND(MV29&gt;=MW$40,MV29&lt;&gt;""),AND(NS29&gt;=NY$40,NS29&lt;&gt;""),AND(NX29&gt;=NY$40,NX29&lt;&gt;""),AND(OU29&gt;=PA$40,OU29&lt;&gt;""),AND(OZ29&gt;=PA$40,OZ29&lt;&gt;""),AND(PW29&gt;=QC$40,PW29&lt;&gt;""),AND(QB29&gt;=QC$40,QB29&lt;&gt;"")),"P","")</f>
        <v/>
      </c>
      <c r="J29" s="36" t="str">
        <f>IF(AND(I29="P",H29=""),"No DD",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Merit",IF(OR(AND(AS29&gt;=AW$38,AT29&gt;=AW$42,AS29&lt;&gt;"",AO29=""),AND(BV29&gt;=BZ$38,BW29&gt;=BZ$42,BV29&lt;&gt;"",BR29=""),AND(CY29&gt;=DC$38,CZ29&gt;=DC$42,CY29&lt;&gt;"",CU29=""),AND(EC29&gt;=EG$38,ED29&gt;=EG$42,EC29&lt;&gt;""),AND(FE29&gt;=FI$38,FF29&gt;=FI$42,FE29&lt;&gt;""),AND(GG29&gt;=GK$38,GH29&gt;=GK$42,GG29&lt;&gt;""),AND(HI29&gt;=HM$38,HJ29&gt;=HM$42,HI29&lt;&gt;""),AND(IK29&gt;=IO$38,IL29&gt;=IO$42,IK29&lt;&gt;""),AND(JM29&gt;=JQ$38,JN29&gt;=JQ$42,JM29&lt;&gt;""),AND(KO29&gt;=KS$38,KP29&gt;=KS$42,KO29&lt;&gt;""),AND(LQ29&gt;=LU$38,LR29&gt;=LU$42,LQ29&lt;&gt;""),AND(MS29&gt;=MW$38,MT29&gt;=MW$42,MS29&lt;&gt;""),AND(NU29&gt;=NY$38,NV29&gt;=NY$42,NU29&lt;&gt;""),AND(OW29&gt;=PA$38,OX29&gt;=PA$42,OW29&lt;&gt;""),AND(PY29&gt;=QC$38,PZ29&gt;=QC$42,PY29&lt;&gt;"")),"Excellence",IF(K29="P","Worlds Team",IF(H29="P","National Team","")))))</f>
        <v/>
      </c>
      <c r="K29" s="3" t="str">
        <f>IF(OR(AND(AS29&gt;=AW$37,AT29&gt;=AW$41,AS29&lt;&gt;"",AO29=""),AND(BV29&gt;=BZ$37,BW29&gt;=BZ$41,BV29&lt;&gt;"",BR29=""),AND(CY29&gt;=DC$37,CZ29&gt;=DC$41,CY29&lt;&gt;"",CU29=""),AND(EC29&gt;=EG$37,ED29&gt;=EG$41,EC29&lt;&gt;""),AND(FE29&gt;=FI$37,FF29&gt;=FI$41,FE29&lt;&gt;""),AND(GG29&gt;=GK$37,GH29&gt;=GK$41,GG29&lt;&gt;""),AND(HI29&gt;=HM$37,HJ29&gt;=HM$41,HI29&lt;&gt;""),AND(IK29&gt;=IO$37,IL29&gt;=IO$41,IK29&lt;&gt;""),AND(JM29&gt;=JQ$37,JN29&gt;=JQ$41,JM29&lt;&gt;""),AND(KO29&gt;=KS$37,KP29&gt;=KS$41,KO29&lt;&gt;""),AND(LQ29&gt;=LU$37,LR29&gt;=LU$41,LQ29&lt;&gt;""),AND(MS29&gt;=MW$37,MT29&gt;=MW$41,MS29&lt;&gt;""),AND(NU29&gt;=NY$37,NV29&gt;=NY$41,NU29&lt;&gt;""),AND(OW29&gt;=PA$37,OX29&gt;=PA$41,OW29&lt;&gt;""),AND(PY29&gt;=QC$37,PZ29&gt;=QC$41,PY29&lt;&gt;"")),"P","")</f>
        <v/>
      </c>
      <c r="L29" s="8">
        <f>IF(COUNT(AQ29,BT29,CW29)&gt;0,LARGE((AQ29,BT29,CW29),1),0)</f>
        <v>43.5</v>
      </c>
      <c r="M29" s="8" t="str">
        <f>IF(L29=0,"",IF(L29=CW29,$CA$1,IF(L29=BT29,$AX$1,IF(L29=AQ29,$U$1,""))))</f>
        <v>2025 Nationals</v>
      </c>
      <c r="N29" s="8">
        <f>IF(COUNT(AQ29,BT29,CW29)&gt;1,LARGE((AQ29,BT29,CW29),2),0)</f>
        <v>0</v>
      </c>
      <c r="O29" s="8" t="str">
        <f>IF(N29=0,"",IF(AND(N29=L29,N29=AQ29,N29=BT29),$U$1,IF(AND(N29=L29,N29=AQ29,N29=CW29),$U$1,IF(AND(N29=L29,N29=BT29,N29=CW29),$AX$1,IF(N29=CW29,$CA$1,IF(N29=BT29,$AX$1,IF(N29=AQ29,$U$1,"")))))))</f>
        <v/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>
        <v>18.5</v>
      </c>
      <c r="AY29" s="18">
        <v>4.4000000000000004</v>
      </c>
      <c r="AZ29" s="18">
        <v>0.8</v>
      </c>
      <c r="BA29" s="18">
        <v>0</v>
      </c>
      <c r="BB29" s="18">
        <v>18</v>
      </c>
      <c r="BC29" s="18">
        <v>3.6</v>
      </c>
      <c r="BD29" s="18">
        <v>0.2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8</v>
      </c>
      <c r="BT29" s="11">
        <f>IF(SUM(AX29:AY29,BA29:BC29,BE29)-AZ29-BD29&gt;0,SUM(AX29:AY29,BA29:BC29,BE29)-AZ29-BD29,"")</f>
        <v>43.5</v>
      </c>
      <c r="BU29" s="11" t="str">
        <f>IF(SUM(BF29:BG29,BI29)-BH29&gt;0,SUM(BF29:BG29,BI29)-BH29,"")</f>
        <v/>
      </c>
      <c r="BV29" s="11">
        <f>IF(SUM(AY29,BC29,BG29)&gt;0,SUM(AY29,BC29,BG29),"")</f>
        <v>8</v>
      </c>
      <c r="BW29" s="11">
        <f>IF(SUM(BT29,BU29)&gt;0,SUM(BT29,BU29),"")</f>
        <v>43.5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43.5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9.25</v>
      </c>
      <c r="QE29" s="22">
        <f>IF($CU29="P",CB29,(CB29+AY29)/2)</f>
        <v>2.2000000000000002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9</v>
      </c>
      <c r="QI29" s="22">
        <f>IF($CU29="P",CF29,(CF29+BC29)/2)</f>
        <v>1.8</v>
      </c>
      <c r="QJ29" s="22">
        <f>IF($CU29="P",CG29,(CG29+BD29)/2)</f>
        <v>0.1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4</v>
      </c>
      <c r="QZ29" s="40">
        <f>IF(SUM(QD29:QE29,QG29:QI29,QK29)-QF29-QJ29&gt;0,SUM(QD29:QE29,QG29:QI29,QK29)-QF29-QJ29,"")</f>
        <v>21.75</v>
      </c>
      <c r="RA29" s="40" t="str">
        <f>IF(SUM(QL29:QM29,QO29)-QN29&gt;0,SUM(QL29:QM29,QO29)-QN29,"")</f>
        <v/>
      </c>
      <c r="RB29" s="40">
        <f>IF(SUM(QE29,QI29,QM29)&gt;0,SUM(QE29,QI29,QM29),"")</f>
        <v>4</v>
      </c>
      <c r="RC29" s="40">
        <f>IF(SUM(QZ29,RA29)&gt;0,SUM(QZ29,RA29),"")</f>
        <v>21.75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21.75</v>
      </c>
    </row>
    <row r="30" spans="1:474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152</v>
      </c>
      <c r="D30" s="4" t="s">
        <v>3</v>
      </c>
      <c r="E30" s="4">
        <v>2006</v>
      </c>
      <c r="F30" s="9">
        <f>SUM(L30:R30)+SUM(L30:O30)*0.0000001+SUM(L30)*0.0000000000001</f>
        <v>43.300004330004334</v>
      </c>
      <c r="G30" s="64"/>
      <c r="H30" s="3" t="str">
        <f>IF(OR(AND(AP30&gt;=AW$36,AQ30&gt;=AW$40,AP30&lt;&gt;"",AO30=""),AND(AU30&gt;=AW$36,AV30&gt;=AW$40,AU30&lt;&gt;"",AO30=""),AND(BS30&gt;=BZ$36,BT30&gt;=BZ$40,BS30&lt;&gt;"",BR30=""),AND(BX30&gt;=BZ$36,BY30&gt;=BZ$40,BX30&lt;&gt;"",BR30=""),AND(CV30&gt;=DC$36,CW30&gt;=DC$40,CV30&lt;&gt;"",CU30=""),AND(DA30&gt;=DC$36,DB30&gt;=DC$40,DA30&lt;&gt;""),AND(DZ30&gt;=EG$36,EA30&gt;=EG$40,DZ30&lt;&gt;""),AND(EE30&gt;=EG$36,EF30&gt;=EG$40,EE30&lt;&gt;""),AND(FB30&gt;=FI$36,FC30&gt;=FI$40,FB30&lt;&gt;""),AND(FG30&gt;=FI$36,FH30&gt;=FI$40,FG30&lt;&gt;""),AND(GD30&gt;=GK$36,GE30&gt;=GK$40,GD30&lt;&gt;""),AND(GI30&gt;=GK$36,GJ30&gt;=GK$40,GI30&lt;&gt;""),AND(HF30&gt;=HM$36,HG30&gt;=HM$40,HF30&lt;&gt;""),AND(HK30&gt;=HM$36,HL30&gt;=HM$40,HK30&lt;&gt;""),AND(IH30&gt;=IO$36,II30&gt;=IO$40,IH30&lt;&gt;""),AND(IM30&gt;=IO$36,IN30&gt;=IO$40,IM30&lt;&gt;""),AND(JJ30&gt;=JQ$36,JK30&gt;=JQ$40,JJ30&lt;&gt;""),AND(JO30&gt;=JQ$36,JP30&gt;=JQ$40,JO30&lt;&gt;""),AND(KL30&gt;=KS$36,KM30&gt;=KS$40,KL30&lt;&gt;""),AND(KQ30&gt;=KS$36,KR30&gt;=KS$40,KQ30&lt;&gt;""),AND(LN30&gt;=LU$36,LO30&gt;=LU$40,LN30&lt;&gt;""),AND(LS30&gt;=LU$36,LT30&gt;=LU$40,LS30&lt;&gt;""),AND(MP30&gt;=MW$36,MQ30&gt;=MW$40,MP30&lt;&gt;""),AND(MU30&gt;=MW$36,MV30&gt;=MW$40,MU30&lt;&gt;""),AND(NR30&gt;=NY$36,NS30&gt;=NY$40,NR30&lt;&gt;""),AND(NW30&gt;=NY$36,NX30&gt;=NY$40,NW30&lt;&gt;""),AND(OT30&gt;=PA$36,OU30&gt;=PA$40,OT30&lt;&gt;""),AND(OY30&gt;=PA$36,OZ30&gt;=PA$40,OY30&lt;&gt;""),AND(PV30&gt;=QC$36,PW30&gt;=QC$40,PV30&lt;&gt;""),AND(QA30&gt;=QC$36,QB30&gt;=QC$40,QA30&lt;&gt;"")),"P","")</f>
        <v/>
      </c>
      <c r="I30" s="3" t="str">
        <f>IF(OR(AND(AQ30&gt;=AW$40,AQ30&lt;&gt;"",AO30=""),AND(AV30&gt;=AW$40,AV30&lt;&gt;"",AO30=""),AND(BT30&gt;=BZ$40,BT30&lt;&gt;"",BR30=""),AND(BY30&gt;=BZ$40,BY30&lt;&gt;"",BR30=""),AND(CW30&gt;=DC$40,CW30&lt;&gt;"",CU30=""),AND(DB30&gt;=DC$40,DB30&lt;&gt;"",CU30=""),AND(EA30&gt;=EG$40,EA30&lt;&gt;""),AND(EF30&gt;=EG$40,EF30&lt;&gt;""),AND(FC30&gt;=FI$40,FC30&lt;&gt;""),AND(FH30&gt;=FI$40,FH30&lt;&gt;""),AND(GE30&gt;=GK$40,GE30&lt;&gt;""),AND(GJ30&gt;=GK$40,GJ30&lt;&gt;""),AND(HG30&gt;=HM$40,HG30&lt;&gt;""),AND(HL30&gt;=HM$40,HL30&lt;&gt;""),AND(II30&gt;=IO$40,II30&lt;&gt;""),AND(IN30&gt;=IO$40,IN30&lt;&gt;""),AND(JK30&gt;=JQ$40,JK30&lt;&gt;""),AND(JP30&gt;=JQ$40,JP30&lt;&gt;""),AND(KM30&gt;=KS$40,KM30&lt;&gt;""),AND(KR30&gt;=KS$40,KR30&lt;&gt;""),AND(LO30&gt;=LU$40,LO30&lt;&gt;""),AND(LT30&gt;=LU$40,LT30&lt;&gt;""),AND(MQ30&gt;=MW$40,MQ30&lt;&gt;""),AND(MV30&gt;=MW$40,MV30&lt;&gt;""),AND(NS30&gt;=NY$40,NS30&lt;&gt;""),AND(NX30&gt;=NY$40,NX30&lt;&gt;""),AND(OU30&gt;=PA$40,OU30&lt;&gt;""),AND(OZ30&gt;=PA$40,OZ30&lt;&gt;""),AND(PW30&gt;=QC$40,PW30&lt;&gt;""),AND(QB30&gt;=QC$40,QB30&lt;&gt;"")),"P","")</f>
        <v/>
      </c>
      <c r="J30" s="36" t="str">
        <f>IF(AND(I30="P",H30=""),"No DD",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Merit",IF(OR(AND(AS30&gt;=AW$38,AT30&gt;=AW$42,AS30&lt;&gt;"",AO30=""),AND(BV30&gt;=BZ$38,BW30&gt;=BZ$42,BV30&lt;&gt;"",BR30=""),AND(CY30&gt;=DC$38,CZ30&gt;=DC$42,CY30&lt;&gt;"",CU30=""),AND(EC30&gt;=EG$38,ED30&gt;=EG$42,EC30&lt;&gt;""),AND(FE30&gt;=FI$38,FF30&gt;=FI$42,FE30&lt;&gt;""),AND(GG30&gt;=GK$38,GH30&gt;=GK$42,GG30&lt;&gt;""),AND(HI30&gt;=HM$38,HJ30&gt;=HM$42,HI30&lt;&gt;""),AND(IK30&gt;=IO$38,IL30&gt;=IO$42,IK30&lt;&gt;""),AND(JM30&gt;=JQ$38,JN30&gt;=JQ$42,JM30&lt;&gt;""),AND(KO30&gt;=KS$38,KP30&gt;=KS$42,KO30&lt;&gt;""),AND(LQ30&gt;=LU$38,LR30&gt;=LU$42,LQ30&lt;&gt;""),AND(MS30&gt;=MW$38,MT30&gt;=MW$42,MS30&lt;&gt;""),AND(NU30&gt;=NY$38,NV30&gt;=NY$42,NU30&lt;&gt;""),AND(OW30&gt;=PA$38,OX30&gt;=PA$42,OW30&lt;&gt;""),AND(PY30&gt;=QC$38,PZ30&gt;=QC$42,PY30&lt;&gt;"")),"Excellence",IF(K30="P","Worlds Team",IF(H30="P","National Team","")))))</f>
        <v/>
      </c>
      <c r="K30" s="3" t="str">
        <f>IF(OR(AND(AS30&gt;=AW$37,AT30&gt;=AW$41,AS30&lt;&gt;"",AO30=""),AND(BV30&gt;=BZ$37,BW30&gt;=BZ$41,BV30&lt;&gt;"",BR30=""),AND(CY30&gt;=DC$37,CZ30&gt;=DC$41,CY30&lt;&gt;"",CU30=""),AND(EC30&gt;=EG$37,ED30&gt;=EG$41,EC30&lt;&gt;""),AND(FE30&gt;=FI$37,FF30&gt;=FI$41,FE30&lt;&gt;""),AND(GG30&gt;=GK$37,GH30&gt;=GK$41,GG30&lt;&gt;""),AND(HI30&gt;=HM$37,HJ30&gt;=HM$41,HI30&lt;&gt;""),AND(IK30&gt;=IO$37,IL30&gt;=IO$41,IK30&lt;&gt;""),AND(JM30&gt;=JQ$37,JN30&gt;=JQ$41,JM30&lt;&gt;""),AND(KO30&gt;=KS$37,KP30&gt;=KS$41,KO30&lt;&gt;""),AND(LQ30&gt;=LU$37,LR30&gt;=LU$41,LQ30&lt;&gt;""),AND(MS30&gt;=MW$37,MT30&gt;=MW$41,MS30&lt;&gt;""),AND(NU30&gt;=NY$37,NV30&gt;=NY$41,NU30&lt;&gt;""),AND(OW30&gt;=PA$37,OX30&gt;=PA$41,OW30&lt;&gt;""),AND(PY30&gt;=QC$37,PZ30&gt;=QC$41,PY30&lt;&gt;"")),"P","")</f>
        <v/>
      </c>
      <c r="L30" s="8">
        <f>IF(COUNT(AQ30,BT30,CW30)&gt;0,LARGE((AQ30,BT30,CW30),1),0)</f>
        <v>43.300000000000004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19.100000000000001</v>
      </c>
      <c r="AY30" s="18">
        <v>3.1</v>
      </c>
      <c r="AZ30" s="18">
        <v>0.6</v>
      </c>
      <c r="BA30" s="18">
        <v>0</v>
      </c>
      <c r="BB30" s="18">
        <v>18.8</v>
      </c>
      <c r="BC30" s="18">
        <v>3.2</v>
      </c>
      <c r="BD30" s="18">
        <v>0.3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>IF(SUM(AY30,BC30)&gt;0,SUM(AY30,BC30),"")</f>
        <v>6.3000000000000007</v>
      </c>
      <c r="BT30" s="11">
        <f>IF(SUM(AX30:AY30,BA30:BC30,BE30)-AZ30-BD30&gt;0,SUM(AX30:AY30,BA30:BC30,BE30)-AZ30-BD30,"")</f>
        <v>43.300000000000004</v>
      </c>
      <c r="BU30" s="11" t="str">
        <f>IF(SUM(BF30:BG30,BI30)-BH30&gt;0,SUM(BF30:BG30,BI30)-BH30,"")</f>
        <v/>
      </c>
      <c r="BV30" s="11">
        <f>IF(SUM(AY30,BC30,BG30)&gt;0,SUM(AY30,BC30,BG30),"")</f>
        <v>6.3000000000000007</v>
      </c>
      <c r="BW30" s="11">
        <f>IF(SUM(BT30,BU30)&gt;0,SUM(BT30,BU30),"")</f>
        <v>43.300000000000004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43.300000000000004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9.5500000000000007</v>
      </c>
      <c r="QE30" s="22">
        <f>IF($CU30="P",CB30,(CB30+AY30)/2)</f>
        <v>1.55</v>
      </c>
      <c r="QF30" s="22">
        <f>IF($CU30="P",CC30,(CC30+AZ30)/2)</f>
        <v>0.3</v>
      </c>
      <c r="QG30" s="22">
        <f>IF($CU30="P",CD30,(CD30+BA30)/2)</f>
        <v>0</v>
      </c>
      <c r="QH30" s="22">
        <f>IF($CU30="P",CE30,(CE30+BB30)/2)</f>
        <v>9.4</v>
      </c>
      <c r="QI30" s="22">
        <f>IF($CU30="P",CF30,(CF30+BC30)/2)</f>
        <v>1.6</v>
      </c>
      <c r="QJ30" s="22">
        <f>IF($CU30="P",CG30,(CG30+BD30)/2)</f>
        <v>0.15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0</v>
      </c>
      <c r="QQ30" s="22">
        <f>IF($CU30="P",CN30,(CN30+BK30)/2)</f>
        <v>0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0</v>
      </c>
      <c r="QU30" s="22">
        <f>IF($CU30="P",CR30,(CR30+BO30)/2)</f>
        <v>0</v>
      </c>
      <c r="QV30" s="22">
        <f>IF($CU30="P",CS30,(CS30+BP30)/2)</f>
        <v>0</v>
      </c>
      <c r="QW30" s="22">
        <f>IF($CU30="P",CT30,(CT30+BQ30)/2)</f>
        <v>0</v>
      </c>
      <c r="QX30" s="27" t="s">
        <v>46</v>
      </c>
      <c r="QY30" s="40">
        <f>IF(SUM(QE30,QI30)&gt;0,SUM(QE30,QI30),"")</f>
        <v>3.1500000000000004</v>
      </c>
      <c r="QZ30" s="40">
        <f>IF(SUM(QD30:QE30,QG30:QI30,QK30)-QF30-QJ30&gt;0,SUM(QD30:QE30,QG30:QI30,QK30)-QF30-QJ30,"")</f>
        <v>21.650000000000002</v>
      </c>
      <c r="RA30" s="40" t="str">
        <f>IF(SUM(QL30:QM30,QO30)-QN30&gt;0,SUM(QL30:QM30,QO30)-QN30,"")</f>
        <v/>
      </c>
      <c r="RB30" s="40">
        <f>IF(SUM(QE30,QI30,QM30)&gt;0,SUM(QE30,QI30,QM30),"")</f>
        <v>3.1500000000000004</v>
      </c>
      <c r="RC30" s="40">
        <f>IF(SUM(QZ30,RA30)&gt;0,SUM(QZ30,RA30),"")</f>
        <v>21.650000000000002</v>
      </c>
      <c r="RD30" s="40" t="str">
        <f>IF(SUM(QQ30,QU30)&gt;0,SUM(QQ30,QU30),"")</f>
        <v/>
      </c>
      <c r="RE30" s="40" t="str">
        <f>IF(SUM(QP30:QQ30,QS30:QU30,QW30)-SUM(QR30,QV30)&gt;0,SUM(QP30:QQ30,QS30:QU30,QW30)-SUM(QR30,QV30),"")</f>
        <v/>
      </c>
      <c r="RF30" s="40">
        <f>IF(SUM(QZ30,RA30,RE30)&gt;0,SUM(QZ30,RA30,RE30),"")</f>
        <v>21.650000000000002</v>
      </c>
    </row>
    <row r="31" spans="1:474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191</v>
      </c>
      <c r="D31" s="4" t="s">
        <v>4</v>
      </c>
      <c r="E31" s="4">
        <v>2006</v>
      </c>
      <c r="F31" s="9">
        <f>SUM(L31:R31)+SUM(L31:O31)*0.0000001+SUM(L31)*0.0000000000001</f>
        <v>42.700004270004271</v>
      </c>
      <c r="G31" s="64"/>
      <c r="H31" s="3" t="str">
        <f>IF(OR(AND(AP31&gt;=AW$36,AQ31&gt;=AW$40,AP31&lt;&gt;"",AO31=""),AND(AU31&gt;=AW$36,AV31&gt;=AW$40,AU31&lt;&gt;"",AO31=""),AND(BS31&gt;=BZ$36,BT31&gt;=BZ$40,BS31&lt;&gt;"",BR31=""),AND(BX31&gt;=BZ$36,BY31&gt;=BZ$40,BX31&lt;&gt;"",BR31=""),AND(CV31&gt;=DC$36,CW31&gt;=DC$40,CV31&lt;&gt;"",CU31=""),AND(DA31&gt;=DC$36,DB31&gt;=DC$40,DA31&lt;&gt;""),AND(DZ31&gt;=EG$36,EA31&gt;=EG$40,DZ31&lt;&gt;""),AND(EE31&gt;=EG$36,EF31&gt;=EG$40,EE31&lt;&gt;""),AND(FB31&gt;=FI$36,FC31&gt;=FI$40,FB31&lt;&gt;""),AND(FG31&gt;=FI$36,FH31&gt;=FI$40,FG31&lt;&gt;""),AND(GD31&gt;=GK$36,GE31&gt;=GK$40,GD31&lt;&gt;""),AND(GI31&gt;=GK$36,GJ31&gt;=GK$40,GI31&lt;&gt;""),AND(HF31&gt;=HM$36,HG31&gt;=HM$40,HF31&lt;&gt;""),AND(HK31&gt;=HM$36,HL31&gt;=HM$40,HK31&lt;&gt;""),AND(IH31&gt;=IO$36,II31&gt;=IO$40,IH31&lt;&gt;""),AND(IM31&gt;=IO$36,IN31&gt;=IO$40,IM31&lt;&gt;""),AND(JJ31&gt;=JQ$36,JK31&gt;=JQ$40,JJ31&lt;&gt;""),AND(JO31&gt;=JQ$36,JP31&gt;=JQ$40,JO31&lt;&gt;""),AND(KL31&gt;=KS$36,KM31&gt;=KS$40,KL31&lt;&gt;""),AND(KQ31&gt;=KS$36,KR31&gt;=KS$40,KQ31&lt;&gt;""),AND(LN31&gt;=LU$36,LO31&gt;=LU$40,LN31&lt;&gt;""),AND(LS31&gt;=LU$36,LT31&gt;=LU$40,LS31&lt;&gt;""),AND(MP31&gt;=MW$36,MQ31&gt;=MW$40,MP31&lt;&gt;""),AND(MU31&gt;=MW$36,MV31&gt;=MW$40,MU31&lt;&gt;""),AND(NR31&gt;=NY$36,NS31&gt;=NY$40,NR31&lt;&gt;""),AND(NW31&gt;=NY$36,NX31&gt;=NY$40,NW31&lt;&gt;""),AND(OT31&gt;=PA$36,OU31&gt;=PA$40,OT31&lt;&gt;""),AND(OY31&gt;=PA$36,OZ31&gt;=PA$40,OY31&lt;&gt;""),AND(PV31&gt;=QC$36,PW31&gt;=QC$40,PV31&lt;&gt;""),AND(QA31&gt;=QC$36,QB31&gt;=QC$40,QA31&lt;&gt;"")),"P","")</f>
        <v/>
      </c>
      <c r="I31" s="3" t="str">
        <f>IF(OR(AND(AQ31&gt;=AW$40,AQ31&lt;&gt;"",AO31=""),AND(AV31&gt;=AW$40,AV31&lt;&gt;"",AO31=""),AND(BT31&gt;=BZ$40,BT31&lt;&gt;"",BR31=""),AND(BY31&gt;=BZ$40,BY31&lt;&gt;"",BR31=""),AND(CW31&gt;=DC$40,CW31&lt;&gt;"",CU31=""),AND(DB31&gt;=DC$40,DB31&lt;&gt;"",CU31=""),AND(EA31&gt;=EG$40,EA31&lt;&gt;""),AND(EF31&gt;=EG$40,EF31&lt;&gt;""),AND(FC31&gt;=FI$40,FC31&lt;&gt;""),AND(FH31&gt;=FI$40,FH31&lt;&gt;""),AND(GE31&gt;=GK$40,GE31&lt;&gt;""),AND(GJ31&gt;=GK$40,GJ31&lt;&gt;""),AND(HG31&gt;=HM$40,HG31&lt;&gt;""),AND(HL31&gt;=HM$40,HL31&lt;&gt;""),AND(II31&gt;=IO$40,II31&lt;&gt;""),AND(IN31&gt;=IO$40,IN31&lt;&gt;""),AND(JK31&gt;=JQ$40,JK31&lt;&gt;""),AND(JP31&gt;=JQ$40,JP31&lt;&gt;""),AND(KM31&gt;=KS$40,KM31&lt;&gt;""),AND(KR31&gt;=KS$40,KR31&lt;&gt;""),AND(LO31&gt;=LU$40,LO31&lt;&gt;""),AND(LT31&gt;=LU$40,LT31&lt;&gt;""),AND(MQ31&gt;=MW$40,MQ31&lt;&gt;""),AND(MV31&gt;=MW$40,MV31&lt;&gt;""),AND(NS31&gt;=NY$40,NS31&lt;&gt;""),AND(NX31&gt;=NY$40,NX31&lt;&gt;""),AND(OU31&gt;=PA$40,OU31&lt;&gt;""),AND(OZ31&gt;=PA$40,OZ31&lt;&gt;""),AND(PW31&gt;=QC$40,PW31&lt;&gt;""),AND(QB31&gt;=QC$40,QB31&lt;&gt;"")),"P","")</f>
        <v/>
      </c>
      <c r="J31" s="36" t="str">
        <f>IF(AND(I31="P",H31=""),"No DD",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Merit",IF(OR(AND(AS31&gt;=AW$38,AT31&gt;=AW$42,AS31&lt;&gt;"",AO31=""),AND(BV31&gt;=BZ$38,BW31&gt;=BZ$42,BV31&lt;&gt;"",BR31=""),AND(CY31&gt;=DC$38,CZ31&gt;=DC$42,CY31&lt;&gt;"",CU31=""),AND(EC31&gt;=EG$38,ED31&gt;=EG$42,EC31&lt;&gt;""),AND(FE31&gt;=FI$38,FF31&gt;=FI$42,FE31&lt;&gt;""),AND(GG31&gt;=GK$38,GH31&gt;=GK$42,GG31&lt;&gt;""),AND(HI31&gt;=HM$38,HJ31&gt;=HM$42,HI31&lt;&gt;""),AND(IK31&gt;=IO$38,IL31&gt;=IO$42,IK31&lt;&gt;""),AND(JM31&gt;=JQ$38,JN31&gt;=JQ$42,JM31&lt;&gt;""),AND(KO31&gt;=KS$38,KP31&gt;=KS$42,KO31&lt;&gt;""),AND(LQ31&gt;=LU$38,LR31&gt;=LU$42,LQ31&lt;&gt;""),AND(MS31&gt;=MW$38,MT31&gt;=MW$42,MS31&lt;&gt;""),AND(NU31&gt;=NY$38,NV31&gt;=NY$42,NU31&lt;&gt;""),AND(OW31&gt;=PA$38,OX31&gt;=PA$42,OW31&lt;&gt;""),AND(PY31&gt;=QC$38,PZ31&gt;=QC$42,PY31&lt;&gt;"")),"Excellence",IF(K31="P","Worlds Team",IF(H31="P","National Team","")))))</f>
        <v/>
      </c>
      <c r="K31" s="3" t="str">
        <f>IF(OR(AND(AS31&gt;=AW$37,AT31&gt;=AW$41,AS31&lt;&gt;"",AO31=""),AND(BV31&gt;=BZ$37,BW31&gt;=BZ$41,BV31&lt;&gt;"",BR31=""),AND(CY31&gt;=DC$37,CZ31&gt;=DC$41,CY31&lt;&gt;"",CU31=""),AND(EC31&gt;=EG$37,ED31&gt;=EG$41,EC31&lt;&gt;""),AND(FE31&gt;=FI$37,FF31&gt;=FI$41,FE31&lt;&gt;""),AND(GG31&gt;=GK$37,GH31&gt;=GK$41,GG31&lt;&gt;""),AND(HI31&gt;=HM$37,HJ31&gt;=HM$41,HI31&lt;&gt;""),AND(IK31&gt;=IO$37,IL31&gt;=IO$41,IK31&lt;&gt;""),AND(JM31&gt;=JQ$37,JN31&gt;=JQ$41,JM31&lt;&gt;""),AND(KO31&gt;=KS$37,KP31&gt;=KS$41,KO31&lt;&gt;""),AND(LQ31&gt;=LU$37,LR31&gt;=LU$41,LQ31&lt;&gt;""),AND(MS31&gt;=MW$37,MT31&gt;=MW$41,MS31&lt;&gt;""),AND(NU31&gt;=NY$37,NV31&gt;=NY$41,NU31&lt;&gt;""),AND(OW31&gt;=PA$37,OX31&gt;=PA$41,OW31&lt;&gt;""),AND(PY31&gt;=QC$37,PZ31&gt;=QC$41,PY31&lt;&gt;"")),"P","")</f>
        <v/>
      </c>
      <c r="L31" s="8">
        <f>IF(COUNT(AQ31,BT31,CW31)&gt;0,LARGE((AQ31,BT31,CW31),1),0)</f>
        <v>42.7</v>
      </c>
      <c r="M31" s="8" t="str">
        <f>IF(L31=0,"",IF(L31=CW31,$CA$1,IF(L31=BT31,$AX$1,IF(L31=AQ31,$U$1,""))))</f>
        <v>2025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17.3</v>
      </c>
      <c r="AY31" s="18">
        <v>3.5</v>
      </c>
      <c r="AZ31" s="18">
        <v>0.6</v>
      </c>
      <c r="BA31" s="18">
        <v>0</v>
      </c>
      <c r="BB31" s="18">
        <v>18.899999999999999</v>
      </c>
      <c r="BC31" s="18">
        <v>3.6</v>
      </c>
      <c r="BD31" s="18">
        <v>0</v>
      </c>
      <c r="BE31" s="18">
        <v>0</v>
      </c>
      <c r="BF31" s="18"/>
      <c r="BG31" s="18"/>
      <c r="BH31" s="18"/>
      <c r="BI31" s="18"/>
      <c r="BJ31" s="18" t="s">
        <v>185</v>
      </c>
      <c r="BK31" s="18" t="s">
        <v>185</v>
      </c>
      <c r="BL31" s="18" t="s">
        <v>185</v>
      </c>
      <c r="BM31" s="18" t="s">
        <v>185</v>
      </c>
      <c r="BN31" s="18" t="s">
        <v>185</v>
      </c>
      <c r="BO31" s="18" t="s">
        <v>185</v>
      </c>
      <c r="BP31" s="18" t="s">
        <v>185</v>
      </c>
      <c r="BQ31" s="18" t="s">
        <v>185</v>
      </c>
      <c r="BR31" s="28"/>
      <c r="BS31" s="11">
        <f>IF(SUM(AY31,BC31)&gt;0,SUM(AY31,BC31),"")</f>
        <v>7.1</v>
      </c>
      <c r="BT31" s="11">
        <f>IF(SUM(AX31:AY31,BA31:BC31,BE31)-AZ31-BD31&gt;0,SUM(AX31:AY31,BA31:BC31,BE31)-AZ31-BD31,"")</f>
        <v>42.7</v>
      </c>
      <c r="BU31" s="11" t="str">
        <f>IF(SUM(BF31:BG31,BI31)-BH31&gt;0,SUM(BF31:BG31,BI31)-BH31,"")</f>
        <v/>
      </c>
      <c r="BV31" s="11">
        <f>IF(SUM(AY31,BC31,BG31)&gt;0,SUM(AY31,BC31,BG31),"")</f>
        <v>7.1</v>
      </c>
      <c r="BW31" s="11">
        <f>IF(SUM(BT31,BU31)&gt;0,SUM(BT31,BU31),"")</f>
        <v>42.7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42.7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8.65</v>
      </c>
      <c r="QE31" s="22">
        <f>IF($CU31="P",CB31,(CB31+AY31)/2)</f>
        <v>1.75</v>
      </c>
      <c r="QF31" s="22">
        <f>IF($CU31="P",CC31,(CC31+AZ31)/2)</f>
        <v>0.3</v>
      </c>
      <c r="QG31" s="22">
        <f>IF($CU31="P",CD31,(CD31+BA31)/2)</f>
        <v>0</v>
      </c>
      <c r="QH31" s="22">
        <f>IF($CU31="P",CE31,(CE31+BB31)/2)</f>
        <v>9.4499999999999993</v>
      </c>
      <c r="QI31" s="22">
        <f>IF($CU31="P",CF31,(CF31+BC31)/2)</f>
        <v>1.8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 t="e">
        <f>IF($CU31="P",CM31,(CM31+BJ31)/2)</f>
        <v>#VALUE!</v>
      </c>
      <c r="QQ31" s="22" t="e">
        <f>IF($CU31="P",CN31,(CN31+BK31)/2)</f>
        <v>#VALUE!</v>
      </c>
      <c r="QR31" s="22" t="e">
        <f>IF($CU31="P",CO31,(CO31+BL31)/2)</f>
        <v>#VALUE!</v>
      </c>
      <c r="QS31" s="22" t="e">
        <f>IF($CU31="P",CP31,(CP31+BM31)/2)</f>
        <v>#VALUE!</v>
      </c>
      <c r="QT31" s="22" t="e">
        <f>IF($CU31="P",CQ31,(CQ31+BN31)/2)</f>
        <v>#VALUE!</v>
      </c>
      <c r="QU31" s="22" t="e">
        <f>IF($CU31="P",CR31,(CR31+BO31)/2)</f>
        <v>#VALUE!</v>
      </c>
      <c r="QV31" s="22" t="e">
        <f>IF($CU31="P",CS31,(CS31+BP31)/2)</f>
        <v>#VALUE!</v>
      </c>
      <c r="QW31" s="22" t="e">
        <f>IF($CU31="P",CT31,(CT31+BQ31)/2)</f>
        <v>#VALUE!</v>
      </c>
      <c r="QX31" s="27" t="s">
        <v>46</v>
      </c>
      <c r="QY31" s="40">
        <f>IF(SUM(QE31,QI31)&gt;0,SUM(QE31,QI31),"")</f>
        <v>3.55</v>
      </c>
      <c r="QZ31" s="40">
        <f>IF(SUM(QD31:QE31,QG31:QI31,QK31)-QF31-QJ31&gt;0,SUM(QD31:QE31,QG31:QI31,QK31)-QF31-QJ31,"")</f>
        <v>21.35</v>
      </c>
      <c r="RA31" s="40" t="str">
        <f>IF(SUM(QL31:QM31,QO31)-QN31&gt;0,SUM(QL31:QM31,QO31)-QN31,"")</f>
        <v/>
      </c>
      <c r="RB31" s="40">
        <f>IF(SUM(QE31,QI31,QM31)&gt;0,SUM(QE31,QI31,QM31),"")</f>
        <v>3.55</v>
      </c>
      <c r="RC31" s="40">
        <f>IF(SUM(QZ31,RA31)&gt;0,SUM(QZ31,RA31),"")</f>
        <v>21.35</v>
      </c>
      <c r="RD31" s="40" t="e">
        <f>IF(SUM(QQ31,QU31)&gt;0,SUM(QQ31,QU31),"")</f>
        <v>#VALUE!</v>
      </c>
      <c r="RE31" s="40" t="e">
        <f>IF(SUM(QP31:QQ31,QS31:QU31,QW31)-SUM(QR31,QV31)&gt;0,SUM(QP31:QQ31,QS31:QU31,QW31)-SUM(QR31,QV31),"")</f>
        <v>#VALUE!</v>
      </c>
      <c r="RF31" s="40" t="e">
        <f>IF(SUM(QZ31,RA31,RE31)&gt;0,SUM(QZ31,RA31,RE31),"")</f>
        <v>#VALUE!</v>
      </c>
    </row>
    <row r="32" spans="1:474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146</v>
      </c>
      <c r="D32" s="4" t="s">
        <v>5</v>
      </c>
      <c r="E32" s="4">
        <v>2005</v>
      </c>
      <c r="F32" s="9">
        <f>SUM(L32:R32)+SUM(L32:O32)*0.0000001+SUM(L32)*0.0000000000001</f>
        <v>36.300003630003637</v>
      </c>
      <c r="G32" s="64"/>
      <c r="H32" s="3" t="str">
        <f>IF(OR(AND(AP32&gt;=AW$36,AQ32&gt;=AW$40,AP32&lt;&gt;"",AO32=""),AND(AU32&gt;=AW$36,AV32&gt;=AW$40,AU32&lt;&gt;"",AO32=""),AND(BS32&gt;=BZ$36,BT32&gt;=BZ$40,BS32&lt;&gt;"",BR32=""),AND(BX32&gt;=BZ$36,BY32&gt;=BZ$40,BX32&lt;&gt;"",BR32=""),AND(CV32&gt;=DC$36,CW32&gt;=DC$40,CV32&lt;&gt;"",CU32=""),AND(DA32&gt;=DC$36,DB32&gt;=DC$40,DA32&lt;&gt;""),AND(DZ32&gt;=EG$36,EA32&gt;=EG$40,DZ32&lt;&gt;""),AND(EE32&gt;=EG$36,EF32&gt;=EG$40,EE32&lt;&gt;""),AND(FB32&gt;=FI$36,FC32&gt;=FI$40,FB32&lt;&gt;""),AND(FG32&gt;=FI$36,FH32&gt;=FI$40,FG32&lt;&gt;""),AND(GD32&gt;=GK$36,GE32&gt;=GK$40,GD32&lt;&gt;""),AND(GI32&gt;=GK$36,GJ32&gt;=GK$40,GI32&lt;&gt;""),AND(HF32&gt;=HM$36,HG32&gt;=HM$40,HF32&lt;&gt;""),AND(HK32&gt;=HM$36,HL32&gt;=HM$40,HK32&lt;&gt;""),AND(IH32&gt;=IO$36,II32&gt;=IO$40,IH32&lt;&gt;""),AND(IM32&gt;=IO$36,IN32&gt;=IO$40,IM32&lt;&gt;""),AND(JJ32&gt;=JQ$36,JK32&gt;=JQ$40,JJ32&lt;&gt;""),AND(JO32&gt;=JQ$36,JP32&gt;=JQ$40,JO32&lt;&gt;""),AND(KL32&gt;=KS$36,KM32&gt;=KS$40,KL32&lt;&gt;""),AND(KQ32&gt;=KS$36,KR32&gt;=KS$40,KQ32&lt;&gt;""),AND(LN32&gt;=LU$36,LO32&gt;=LU$40,LN32&lt;&gt;""),AND(LS32&gt;=LU$36,LT32&gt;=LU$40,LS32&lt;&gt;""),AND(MP32&gt;=MW$36,MQ32&gt;=MW$40,MP32&lt;&gt;""),AND(MU32&gt;=MW$36,MV32&gt;=MW$40,MU32&lt;&gt;""),AND(NR32&gt;=NY$36,NS32&gt;=NY$40,NR32&lt;&gt;""),AND(NW32&gt;=NY$36,NX32&gt;=NY$40,NW32&lt;&gt;""),AND(OT32&gt;=PA$36,OU32&gt;=PA$40,OT32&lt;&gt;""),AND(OY32&gt;=PA$36,OZ32&gt;=PA$40,OY32&lt;&gt;""),AND(PV32&gt;=QC$36,PW32&gt;=QC$40,PV32&lt;&gt;""),AND(QA32&gt;=QC$36,QB32&gt;=QC$40,QA32&lt;&gt;"")),"P","")</f>
        <v/>
      </c>
      <c r="I32" s="3" t="str">
        <f>IF(OR(AND(AQ32&gt;=AW$40,AQ32&lt;&gt;"",AO32=""),AND(AV32&gt;=AW$40,AV32&lt;&gt;"",AO32=""),AND(BT32&gt;=BZ$40,BT32&lt;&gt;"",BR32=""),AND(BY32&gt;=BZ$40,BY32&lt;&gt;"",BR32=""),AND(CW32&gt;=DC$40,CW32&lt;&gt;"",CU32=""),AND(DB32&gt;=DC$40,DB32&lt;&gt;"",CU32=""),AND(EA32&gt;=EG$40,EA32&lt;&gt;""),AND(EF32&gt;=EG$40,EF32&lt;&gt;""),AND(FC32&gt;=FI$40,FC32&lt;&gt;""),AND(FH32&gt;=FI$40,FH32&lt;&gt;""),AND(GE32&gt;=GK$40,GE32&lt;&gt;""),AND(GJ32&gt;=GK$40,GJ32&lt;&gt;""),AND(HG32&gt;=HM$40,HG32&lt;&gt;""),AND(HL32&gt;=HM$40,HL32&lt;&gt;""),AND(II32&gt;=IO$40,II32&lt;&gt;""),AND(IN32&gt;=IO$40,IN32&lt;&gt;""),AND(JK32&gt;=JQ$40,JK32&lt;&gt;""),AND(JP32&gt;=JQ$40,JP32&lt;&gt;""),AND(KM32&gt;=KS$40,KM32&lt;&gt;""),AND(KR32&gt;=KS$40,KR32&lt;&gt;""),AND(LO32&gt;=LU$40,LO32&lt;&gt;""),AND(LT32&gt;=LU$40,LT32&lt;&gt;""),AND(MQ32&gt;=MW$40,MQ32&lt;&gt;""),AND(MV32&gt;=MW$40,MV32&lt;&gt;""),AND(NS32&gt;=NY$40,NS32&lt;&gt;""),AND(NX32&gt;=NY$40,NX32&lt;&gt;""),AND(OU32&gt;=PA$40,OU32&lt;&gt;""),AND(OZ32&gt;=PA$40,OZ32&lt;&gt;""),AND(PW32&gt;=QC$40,PW32&lt;&gt;""),AND(QB32&gt;=QC$40,QB32&lt;&gt;"")),"P","")</f>
        <v/>
      </c>
      <c r="J32" s="36" t="str">
        <f>IF(AND(I32="P",H32=""),"No DD",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Merit",IF(OR(AND(AS32&gt;=AW$38,AT32&gt;=AW$42,AS32&lt;&gt;"",AO32=""),AND(BV32&gt;=BZ$38,BW32&gt;=BZ$42,BV32&lt;&gt;"",BR32=""),AND(CY32&gt;=DC$38,CZ32&gt;=DC$42,CY32&lt;&gt;"",CU32=""),AND(EC32&gt;=EG$38,ED32&gt;=EG$42,EC32&lt;&gt;""),AND(FE32&gt;=FI$38,FF32&gt;=FI$42,FE32&lt;&gt;""),AND(GG32&gt;=GK$38,GH32&gt;=GK$42,GG32&lt;&gt;""),AND(HI32&gt;=HM$38,HJ32&gt;=HM$42,HI32&lt;&gt;""),AND(IK32&gt;=IO$38,IL32&gt;=IO$42,IK32&lt;&gt;""),AND(JM32&gt;=JQ$38,JN32&gt;=JQ$42,JM32&lt;&gt;""),AND(KO32&gt;=KS$38,KP32&gt;=KS$42,KO32&lt;&gt;""),AND(LQ32&gt;=LU$38,LR32&gt;=LU$42,LQ32&lt;&gt;""),AND(MS32&gt;=MW$38,MT32&gt;=MW$42,MS32&lt;&gt;""),AND(NU32&gt;=NY$38,NV32&gt;=NY$42,NU32&lt;&gt;""),AND(OW32&gt;=PA$38,OX32&gt;=PA$42,OW32&lt;&gt;""),AND(PY32&gt;=QC$38,PZ32&gt;=QC$42,PY32&lt;&gt;"")),"Excellence",IF(K32="P","Worlds Team",IF(H32="P","National Team","")))))</f>
        <v/>
      </c>
      <c r="K32" s="3" t="str">
        <f>IF(OR(AND(AS32&gt;=AW$37,AT32&gt;=AW$41,AS32&lt;&gt;"",AO32=""),AND(BV32&gt;=BZ$37,BW32&gt;=BZ$41,BV32&lt;&gt;"",BR32=""),AND(CY32&gt;=DC$37,CZ32&gt;=DC$41,CY32&lt;&gt;"",CU32=""),AND(EC32&gt;=EG$37,ED32&gt;=EG$41,EC32&lt;&gt;""),AND(FE32&gt;=FI$37,FF32&gt;=FI$41,FE32&lt;&gt;""),AND(GG32&gt;=GK$37,GH32&gt;=GK$41,GG32&lt;&gt;""),AND(HI32&gt;=HM$37,HJ32&gt;=HM$41,HI32&lt;&gt;""),AND(IK32&gt;=IO$37,IL32&gt;=IO$41,IK32&lt;&gt;""),AND(JM32&gt;=JQ$37,JN32&gt;=JQ$41,JM32&lt;&gt;""),AND(KO32&gt;=KS$37,KP32&gt;=KS$41,KO32&lt;&gt;""),AND(LQ32&gt;=LU$37,LR32&gt;=LU$41,LQ32&lt;&gt;""),AND(MS32&gt;=MW$37,MT32&gt;=MW$41,MS32&lt;&gt;""),AND(NU32&gt;=NY$37,NV32&gt;=NY$41,NU32&lt;&gt;""),AND(OW32&gt;=PA$37,OX32&gt;=PA$41,OW32&lt;&gt;""),AND(PY32&gt;=QC$37,PZ32&gt;=QC$41,PY32&lt;&gt;"")),"P","")</f>
        <v/>
      </c>
      <c r="L32" s="8">
        <f>IF(COUNT(AQ32,BT32,CW32)&gt;0,LARGE((AQ32,BT32,CW32),1),0)</f>
        <v>36.300000000000004</v>
      </c>
      <c r="M32" s="8" t="str">
        <f>IF(L32=0,"",IF(L32=CW32,$CA$1,IF(L32=BT32,$AX$1,IF(L32=AQ32,$U$1,""))))</f>
        <v>2025 Elite Canada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>
        <v>18</v>
      </c>
      <c r="V32" s="19">
        <v>2.7</v>
      </c>
      <c r="W32" s="19">
        <v>1</v>
      </c>
      <c r="X32" s="19">
        <v>0</v>
      </c>
      <c r="Y32" s="19">
        <v>15.4</v>
      </c>
      <c r="Z32" s="19">
        <v>1.2</v>
      </c>
      <c r="AA32" s="19">
        <v>0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3.9000000000000004</v>
      </c>
      <c r="AQ32" s="40">
        <f>IF(SUM(U32:V32,X32:Z32,AB32)-W32-AA32&gt;0,SUM(U32:V32,X32:Z32,AB32)-W32-AA32,"")</f>
        <v>36.300000000000004</v>
      </c>
      <c r="AR32" s="40" t="str">
        <f>IF(SUM(AC32:AD32,AF32)-AE32&gt;0,SUM(AC32:AD32,AF32)-AE32,"")</f>
        <v/>
      </c>
      <c r="AS32" s="40">
        <f>IF(SUM(V32,Z32,AD32)&gt;0,SUM(V32,Z32,AD32),"")</f>
        <v>3.9000000000000004</v>
      </c>
      <c r="AT32" s="40">
        <f>IF(SUM(AQ32,AR32)&gt;0,SUM(AQ32,AR32),"")</f>
        <v>36.300000000000004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36.300000000000004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0</v>
      </c>
      <c r="QE32" s="22">
        <f>IF($CU32="P",CB32,(CB32+AY32)/2)</f>
        <v>0</v>
      </c>
      <c r="QF32" s="22">
        <f>IF($CU32="P",CC32,(CC32+AZ32)/2)</f>
        <v>0</v>
      </c>
      <c r="QG32" s="22">
        <f>IF($CU32="P",CD32,(CD32+BA32)/2)</f>
        <v>0</v>
      </c>
      <c r="QH32" s="22">
        <f>IF($CU32="P",CE32,(CE32+BB32)/2)</f>
        <v>0</v>
      </c>
      <c r="QI32" s="22">
        <f>IF($CU32="P",CF32,(CF32+BC32)/2)</f>
        <v>0</v>
      </c>
      <c r="QJ32" s="22">
        <f>IF($CU32="P",CG32,(CG32+BD32)/2)</f>
        <v>0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0</v>
      </c>
      <c r="QQ32" s="22">
        <f>IF($CU32="P",CN32,(CN32+BK32)/2)</f>
        <v>0</v>
      </c>
      <c r="QR32" s="22">
        <f>IF($CU32="P",CO32,(CO32+BL32)/2)</f>
        <v>0</v>
      </c>
      <c r="QS32" s="22">
        <f>IF($CU32="P",CP32,(CP32+BM32)/2)</f>
        <v>0</v>
      </c>
      <c r="QT32" s="22">
        <f>IF($CU32="P",CQ32,(CQ32+BN32)/2)</f>
        <v>0</v>
      </c>
      <c r="QU32" s="22">
        <f>IF($CU32="P",CR32,(CR32+BO32)/2)</f>
        <v>0</v>
      </c>
      <c r="QV32" s="22">
        <f>IF($CU32="P",CS32,(CS32+BP32)/2)</f>
        <v>0</v>
      </c>
      <c r="QW32" s="22">
        <f>IF($CU32="P",CT32,(CT32+BQ32)/2)</f>
        <v>0</v>
      </c>
      <c r="QX32" s="27" t="s">
        <v>46</v>
      </c>
      <c r="QY32" s="40" t="str">
        <f>IF(SUM(QE32,QI32)&gt;0,SUM(QE32,QI32),"")</f>
        <v/>
      </c>
      <c r="QZ32" s="40" t="str">
        <f>IF(SUM(QD32:QE32,QG32:QI32,QK32)-QF32-QJ32&gt;0,SUM(QD32:QE32,QG32:QI32,QK32)-QF32-QJ32,"")</f>
        <v/>
      </c>
      <c r="RA32" s="40" t="str">
        <f>IF(SUM(QL32:QM32,QO32)-QN32&gt;0,SUM(QL32:QM32,QO32)-QN32,"")</f>
        <v/>
      </c>
      <c r="RB32" s="40" t="str">
        <f>IF(SUM(QE32,QI32,QM32)&gt;0,SUM(QE32,QI32,QM32),"")</f>
        <v/>
      </c>
      <c r="RC32" s="40" t="str">
        <f>IF(SUM(QZ32,RA32)&gt;0,SUM(QZ32,RA32),"")</f>
        <v/>
      </c>
      <c r="RD32" s="40" t="str">
        <f>IF(SUM(QQ32,QU32)&gt;0,SUM(QQ32,QU32),"")</f>
        <v/>
      </c>
      <c r="RE32" s="40" t="str">
        <f>IF(SUM(QP32:QQ32,QS32:QU32,QW32)-SUM(QR32,QV32)&gt;0,SUM(QP32:QQ32,QS32:QU32,QW32)-SUM(QR32,QV32),"")</f>
        <v/>
      </c>
      <c r="RF32" s="40" t="str">
        <f>IF(SUM(QZ32,RA32,RE32)&gt;0,SUM(QZ32,RA32,RE32),"")</f>
        <v/>
      </c>
    </row>
    <row r="33" spans="1:47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192</v>
      </c>
      <c r="D33" s="4" t="s">
        <v>4</v>
      </c>
      <c r="E33" s="4">
        <v>2007</v>
      </c>
      <c r="F33" s="9">
        <f>SUM(L33:R33)+SUM(L33:O33)*0.0000001+SUM(L33)*0.0000000000001</f>
        <v>32.700003270003265</v>
      </c>
      <c r="G33" s="64"/>
      <c r="H33" s="3" t="str">
        <f>IF(OR(AND(AP33&gt;=AW$36,AQ33&gt;=AW$40,AP33&lt;&gt;"",AO33=""),AND(AU33&gt;=AW$36,AV33&gt;=AW$40,AU33&lt;&gt;"",AO33=""),AND(BS33&gt;=BZ$36,BT33&gt;=BZ$40,BS33&lt;&gt;"",BR33=""),AND(BX33&gt;=BZ$36,BY33&gt;=BZ$40,BX33&lt;&gt;"",BR33=""),AND(CV33&gt;=DC$36,CW33&gt;=DC$40,CV33&lt;&gt;"",CU33=""),AND(DA33&gt;=DC$36,DB33&gt;=DC$40,DA33&lt;&gt;""),AND(DZ33&gt;=EG$36,EA33&gt;=EG$40,DZ33&lt;&gt;""),AND(EE33&gt;=EG$36,EF33&gt;=EG$40,EE33&lt;&gt;""),AND(FB33&gt;=FI$36,FC33&gt;=FI$40,FB33&lt;&gt;""),AND(FG33&gt;=FI$36,FH33&gt;=FI$40,FG33&lt;&gt;""),AND(GD33&gt;=GK$36,GE33&gt;=GK$40,GD33&lt;&gt;""),AND(GI33&gt;=GK$36,GJ33&gt;=GK$40,GI33&lt;&gt;""),AND(HF33&gt;=HM$36,HG33&gt;=HM$40,HF33&lt;&gt;""),AND(HK33&gt;=HM$36,HL33&gt;=HM$40,HK33&lt;&gt;""),AND(IH33&gt;=IO$36,II33&gt;=IO$40,IH33&lt;&gt;""),AND(IM33&gt;=IO$36,IN33&gt;=IO$40,IM33&lt;&gt;""),AND(JJ33&gt;=JQ$36,JK33&gt;=JQ$40,JJ33&lt;&gt;""),AND(JO33&gt;=JQ$36,JP33&gt;=JQ$40,JO33&lt;&gt;""),AND(KL33&gt;=KS$36,KM33&gt;=KS$40,KL33&lt;&gt;""),AND(KQ33&gt;=KS$36,KR33&gt;=KS$40,KQ33&lt;&gt;""),AND(LN33&gt;=LU$36,LO33&gt;=LU$40,LN33&lt;&gt;""),AND(LS33&gt;=LU$36,LT33&gt;=LU$40,LS33&lt;&gt;""),AND(MP33&gt;=MW$36,MQ33&gt;=MW$40,MP33&lt;&gt;""),AND(MU33&gt;=MW$36,MV33&gt;=MW$40,MU33&lt;&gt;""),AND(NR33&gt;=NY$36,NS33&gt;=NY$40,NR33&lt;&gt;""),AND(NW33&gt;=NY$36,NX33&gt;=NY$40,NW33&lt;&gt;""),AND(OT33&gt;=PA$36,OU33&gt;=PA$40,OT33&lt;&gt;""),AND(OY33&gt;=PA$36,OZ33&gt;=PA$40,OY33&lt;&gt;""),AND(PV33&gt;=QC$36,PW33&gt;=QC$40,PV33&lt;&gt;""),AND(QA33&gt;=QC$36,QB33&gt;=QC$40,QA33&lt;&gt;"")),"P","")</f>
        <v/>
      </c>
      <c r="I33" s="3" t="str">
        <f>IF(OR(AND(AQ33&gt;=AW$40,AQ33&lt;&gt;"",AO33=""),AND(AV33&gt;=AW$40,AV33&lt;&gt;"",AO33=""),AND(BT33&gt;=BZ$40,BT33&lt;&gt;"",BR33=""),AND(BY33&gt;=BZ$40,BY33&lt;&gt;"",BR33=""),AND(CW33&gt;=DC$40,CW33&lt;&gt;"",CU33=""),AND(DB33&gt;=DC$40,DB33&lt;&gt;"",CU33=""),AND(EA33&gt;=EG$40,EA33&lt;&gt;""),AND(EF33&gt;=EG$40,EF33&lt;&gt;""),AND(FC33&gt;=FI$40,FC33&lt;&gt;""),AND(FH33&gt;=FI$40,FH33&lt;&gt;""),AND(GE33&gt;=GK$40,GE33&lt;&gt;""),AND(GJ33&gt;=GK$40,GJ33&lt;&gt;""),AND(HG33&gt;=HM$40,HG33&lt;&gt;""),AND(HL33&gt;=HM$40,HL33&lt;&gt;""),AND(II33&gt;=IO$40,II33&lt;&gt;""),AND(IN33&gt;=IO$40,IN33&lt;&gt;""),AND(JK33&gt;=JQ$40,JK33&lt;&gt;""),AND(JP33&gt;=JQ$40,JP33&lt;&gt;""),AND(KM33&gt;=KS$40,KM33&lt;&gt;""),AND(KR33&gt;=KS$40,KR33&lt;&gt;""),AND(LO33&gt;=LU$40,LO33&lt;&gt;""),AND(LT33&gt;=LU$40,LT33&lt;&gt;""),AND(MQ33&gt;=MW$40,MQ33&lt;&gt;""),AND(MV33&gt;=MW$40,MV33&lt;&gt;""),AND(NS33&gt;=NY$40,NS33&lt;&gt;""),AND(NX33&gt;=NY$40,NX33&lt;&gt;""),AND(OU33&gt;=PA$40,OU33&lt;&gt;""),AND(OZ33&gt;=PA$40,OZ33&lt;&gt;""),AND(PW33&gt;=QC$40,PW33&lt;&gt;""),AND(QB33&gt;=QC$40,QB33&lt;&gt;"")),"P","")</f>
        <v/>
      </c>
      <c r="J33" s="36" t="str">
        <f>IF(AND(I33="P",H33=""),"No DD",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Merit",IF(OR(AND(AS33&gt;=AW$38,AT33&gt;=AW$42,AS33&lt;&gt;"",AO33=""),AND(BV33&gt;=BZ$38,BW33&gt;=BZ$42,BV33&lt;&gt;"",BR33=""),AND(CY33&gt;=DC$38,CZ33&gt;=DC$42,CY33&lt;&gt;"",CU33=""),AND(EC33&gt;=EG$38,ED33&gt;=EG$42,EC33&lt;&gt;""),AND(FE33&gt;=FI$38,FF33&gt;=FI$42,FE33&lt;&gt;""),AND(GG33&gt;=GK$38,GH33&gt;=GK$42,GG33&lt;&gt;""),AND(HI33&gt;=HM$38,HJ33&gt;=HM$42,HI33&lt;&gt;""),AND(IK33&gt;=IO$38,IL33&gt;=IO$42,IK33&lt;&gt;""),AND(JM33&gt;=JQ$38,JN33&gt;=JQ$42,JM33&lt;&gt;""),AND(KO33&gt;=KS$38,KP33&gt;=KS$42,KO33&lt;&gt;""),AND(LQ33&gt;=LU$38,LR33&gt;=LU$42,LQ33&lt;&gt;""),AND(MS33&gt;=MW$38,MT33&gt;=MW$42,MS33&lt;&gt;""),AND(NU33&gt;=NY$38,NV33&gt;=NY$42,NU33&lt;&gt;""),AND(OW33&gt;=PA$38,OX33&gt;=PA$42,OW33&lt;&gt;""),AND(PY33&gt;=QC$38,PZ33&gt;=QC$42,PY33&lt;&gt;"")),"Excellence",IF(K33="P","Worlds Team",IF(H33="P","National Team","")))))</f>
        <v/>
      </c>
      <c r="K33" s="3" t="str">
        <f>IF(OR(AND(AS33&gt;=AW$37,AT33&gt;=AW$41,AS33&lt;&gt;"",AO33=""),AND(BV33&gt;=BZ$37,BW33&gt;=BZ$41,BV33&lt;&gt;"",BR33=""),AND(CY33&gt;=DC$37,CZ33&gt;=DC$41,CY33&lt;&gt;"",CU33=""),AND(EC33&gt;=EG$37,ED33&gt;=EG$41,EC33&lt;&gt;""),AND(FE33&gt;=FI$37,FF33&gt;=FI$41,FE33&lt;&gt;""),AND(GG33&gt;=GK$37,GH33&gt;=GK$41,GG33&lt;&gt;""),AND(HI33&gt;=HM$37,HJ33&gt;=HM$41,HI33&lt;&gt;""),AND(IK33&gt;=IO$37,IL33&gt;=IO$41,IK33&lt;&gt;""),AND(JM33&gt;=JQ$37,JN33&gt;=JQ$41,JM33&lt;&gt;""),AND(KO33&gt;=KS$37,KP33&gt;=KS$41,KO33&lt;&gt;""),AND(LQ33&gt;=LU$37,LR33&gt;=LU$41,LQ33&lt;&gt;""),AND(MS33&gt;=MW$37,MT33&gt;=MW$41,MS33&lt;&gt;""),AND(NU33&gt;=NY$37,NV33&gt;=NY$41,NU33&lt;&gt;""),AND(OW33&gt;=PA$37,OX33&gt;=PA$41,OW33&lt;&gt;""),AND(PY33&gt;=QC$37,PZ33&gt;=QC$41,PY33&lt;&gt;"")),"P","")</f>
        <v/>
      </c>
      <c r="L33" s="8">
        <f>IF(COUNT(AQ33,BT33,CW33)&gt;0,LARGE((AQ33,BT33,CW33),1),0)</f>
        <v>32.699999999999996</v>
      </c>
      <c r="M33" s="8" t="str">
        <f>IF(L33=0,"",IF(L33=CW33,$CA$1,IF(L33=BT33,$AX$1,IF(L33=AQ33,$U$1,""))))</f>
        <v>2025 Nationals</v>
      </c>
      <c r="N33" s="8">
        <f>IF(COUNT(AQ33,BT33,CW33)&gt;1,LARGE((AQ33,BT33,CW33),2),0)</f>
        <v>0</v>
      </c>
      <c r="O33" s="8" t="str">
        <f>IF(N33=0,"",IF(AND(N33=L33,N33=AQ33,N33=BT33),$U$1,IF(AND(N33=L33,N33=AQ33,N33=CW33),$U$1,IF(AND(N33=L33,N33=BT33,N33=CW33),$AX$1,IF(N33=CW33,$CA$1,IF(N33=BT33,$AX$1,IF(N33=AQ33,$U$1,"")))))))</f>
        <v/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IF(SUM(AQ33,AR33,AV33)&gt;0,SUM(AQ33,AR33,AV33),"")</f>
        <v/>
      </c>
      <c r="AX33" s="18">
        <v>15.3</v>
      </c>
      <c r="AY33" s="18">
        <v>2.4</v>
      </c>
      <c r="AZ33" s="18">
        <v>0</v>
      </c>
      <c r="BA33" s="18">
        <v>0</v>
      </c>
      <c r="BB33" s="18">
        <v>15.2</v>
      </c>
      <c r="BC33" s="18">
        <v>0</v>
      </c>
      <c r="BD33" s="18">
        <v>0.2</v>
      </c>
      <c r="BE33" s="18">
        <v>0</v>
      </c>
      <c r="BF33" s="18"/>
      <c r="BG33" s="18"/>
      <c r="BH33" s="18"/>
      <c r="BI33" s="18"/>
      <c r="BJ33" s="18" t="s">
        <v>185</v>
      </c>
      <c r="BK33" s="18" t="s">
        <v>185</v>
      </c>
      <c r="BL33" s="18" t="s">
        <v>185</v>
      </c>
      <c r="BM33" s="18" t="s">
        <v>185</v>
      </c>
      <c r="BN33" s="18" t="s">
        <v>185</v>
      </c>
      <c r="BO33" s="18" t="s">
        <v>185</v>
      </c>
      <c r="BP33" s="18" t="s">
        <v>185</v>
      </c>
      <c r="BQ33" s="18" t="s">
        <v>185</v>
      </c>
      <c r="BR33" s="28"/>
      <c r="BS33" s="11">
        <f>IF(SUM(AY33,BC33)&gt;0,SUM(AY33,BC33),"")</f>
        <v>2.4</v>
      </c>
      <c r="BT33" s="11">
        <f>IF(SUM(AX33:AY33,BA33:BC33,BE33)-AZ33-BD33&gt;0,SUM(AX33:AY33,BA33:BC33,BE33)-AZ33-BD33,"")</f>
        <v>32.699999999999996</v>
      </c>
      <c r="BU33" s="11" t="str">
        <f>IF(SUM(BF33:BG33,BI33)-BH33&gt;0,SUM(BF33:BG33,BI33)-BH33,"")</f>
        <v/>
      </c>
      <c r="BV33" s="11">
        <f>IF(SUM(AY33,BC33,BG33)&gt;0,SUM(AY33,BC33,BG33),"")</f>
        <v>2.4</v>
      </c>
      <c r="BW33" s="11">
        <f>IF(SUM(BT33,BU33)&gt;0,SUM(BT33,BU33),"")</f>
        <v>32.699999999999996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32.699999999999996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7.65</v>
      </c>
      <c r="QE33" s="22">
        <f>IF($CU33="P",CB33,(CB33+AY33)/2)</f>
        <v>1.2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7.6</v>
      </c>
      <c r="QI33" s="22">
        <f>IF($CU33="P",CF33,(CF33+BC33)/2)</f>
        <v>0</v>
      </c>
      <c r="QJ33" s="22">
        <f>IF($CU33="P",CG33,(CG33+BD33)/2)</f>
        <v>0.1</v>
      </c>
      <c r="QK33" s="22">
        <f>IF($CU33="P",CH33,(CH33+BE33)/2)</f>
        <v>0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 t="e">
        <f>IF($CU33="P",CM33,(CM33+BJ33)/2)</f>
        <v>#VALUE!</v>
      </c>
      <c r="QQ33" s="22" t="e">
        <f>IF($CU33="P",CN33,(CN33+BK33)/2)</f>
        <v>#VALUE!</v>
      </c>
      <c r="QR33" s="22" t="e">
        <f>IF($CU33="P",CO33,(CO33+BL33)/2)</f>
        <v>#VALUE!</v>
      </c>
      <c r="QS33" s="22" t="e">
        <f>IF($CU33="P",CP33,(CP33+BM33)/2)</f>
        <v>#VALUE!</v>
      </c>
      <c r="QT33" s="22" t="e">
        <f>IF($CU33="P",CQ33,(CQ33+BN33)/2)</f>
        <v>#VALUE!</v>
      </c>
      <c r="QU33" s="22" t="e">
        <f>IF($CU33="P",CR33,(CR33+BO33)/2)</f>
        <v>#VALUE!</v>
      </c>
      <c r="QV33" s="22" t="e">
        <f>IF($CU33="P",CS33,(CS33+BP33)/2)</f>
        <v>#VALUE!</v>
      </c>
      <c r="QW33" s="22" t="e">
        <f>IF($CU33="P",CT33,(CT33+BQ33)/2)</f>
        <v>#VALUE!</v>
      </c>
      <c r="QX33" s="27" t="s">
        <v>46</v>
      </c>
      <c r="QY33" s="40">
        <f>IF(SUM(QE33,QI33)&gt;0,SUM(QE33,QI33),"")</f>
        <v>1.2</v>
      </c>
      <c r="QZ33" s="40">
        <f>IF(SUM(QD33:QE33,QG33:QI33,QK33)-QF33-QJ33&gt;0,SUM(QD33:QE33,QG33:QI33,QK33)-QF33-QJ33,"")</f>
        <v>16.349999999999998</v>
      </c>
      <c r="RA33" s="40" t="str">
        <f>IF(SUM(QL33:QM33,QO33)-QN33&gt;0,SUM(QL33:QM33,QO33)-QN33,"")</f>
        <v/>
      </c>
      <c r="RB33" s="40">
        <f>IF(SUM(QE33,QI33,QM33)&gt;0,SUM(QE33,QI33,QM33),"")</f>
        <v>1.2</v>
      </c>
      <c r="RC33" s="40">
        <f>IF(SUM(QZ33,RA33)&gt;0,SUM(QZ33,RA33),"")</f>
        <v>16.349999999999998</v>
      </c>
      <c r="RD33" s="40" t="e">
        <f>IF(SUM(QQ33,QU33)&gt;0,SUM(QQ33,QU33),"")</f>
        <v>#VALUE!</v>
      </c>
      <c r="RE33" s="40" t="e">
        <f>IF(SUM(QP33:QQ33,QS33:QU33,QW33)-SUM(QR33,QV33)&gt;0,SUM(QP33:QQ33,QS33:QU33,QW33)-SUM(QR33,QV33),"")</f>
        <v>#VALUE!</v>
      </c>
      <c r="RF33" s="40" t="e">
        <f>IF(SUM(QZ33,RA33,RE33)&gt;0,SUM(QZ33,RA33,RE33),"")</f>
        <v>#VALUE!</v>
      </c>
    </row>
    <row r="34" spans="1:474" ht="17" x14ac:dyDescent="0.2">
      <c r="G34" s="64"/>
      <c r="R34" s="10"/>
      <c r="S34" s="10"/>
      <c r="T34" s="10"/>
    </row>
    <row r="35" spans="1:474" ht="17" x14ac:dyDescent="0.2">
      <c r="G35" s="64"/>
      <c r="R35" s="10"/>
      <c r="S35" s="10"/>
      <c r="T35" s="10"/>
    </row>
    <row r="36" spans="1:474" ht="17" x14ac:dyDescent="0.2">
      <c r="C36" s="23" t="s">
        <v>44</v>
      </c>
      <c r="G36" s="64"/>
      <c r="R36" s="10"/>
      <c r="S36" s="10"/>
      <c r="T36" s="10"/>
      <c r="AP36" s="4"/>
      <c r="AW36" s="42">
        <v>10.4</v>
      </c>
      <c r="BS36" s="4"/>
      <c r="BZ36" s="42">
        <v>10.4</v>
      </c>
      <c r="CV36" s="4"/>
      <c r="DC36" s="42">
        <v>10.4</v>
      </c>
      <c r="DZ36" s="4"/>
      <c r="EG36" s="42">
        <v>10.4</v>
      </c>
      <c r="FB36" s="4"/>
      <c r="FI36" s="42">
        <v>10.4</v>
      </c>
      <c r="GD36" s="4"/>
      <c r="GK36" s="42">
        <v>10.4</v>
      </c>
      <c r="HF36" s="4"/>
      <c r="HM36" s="42">
        <v>10.4</v>
      </c>
      <c r="IH36" s="4"/>
      <c r="IO36" s="42">
        <v>10.4</v>
      </c>
      <c r="JJ36" s="4"/>
      <c r="JQ36" s="42">
        <v>10.4</v>
      </c>
      <c r="KL36" s="4"/>
      <c r="KS36" s="42">
        <v>10.4</v>
      </c>
      <c r="LN36" s="4"/>
      <c r="LU36" s="42">
        <v>10.4</v>
      </c>
      <c r="MP36" s="4"/>
      <c r="MW36" s="42">
        <v>10.4</v>
      </c>
      <c r="NR36" s="4"/>
      <c r="NY36" s="42">
        <v>10.4</v>
      </c>
      <c r="OT36" s="4"/>
      <c r="PA36" s="42">
        <v>10.4</v>
      </c>
      <c r="PV36" s="4"/>
      <c r="QC36" s="42">
        <v>10.4</v>
      </c>
    </row>
    <row r="37" spans="1:474" ht="17" hidden="1" x14ac:dyDescent="0.2">
      <c r="C37" s="30" t="s">
        <v>43</v>
      </c>
      <c r="G37" s="64"/>
      <c r="R37" s="10"/>
      <c r="S37" s="10"/>
      <c r="T37" s="10"/>
      <c r="AP37" s="4"/>
      <c r="AW37" s="51">
        <v>1000</v>
      </c>
      <c r="BS37" s="4"/>
      <c r="BZ37" s="51">
        <v>1000</v>
      </c>
      <c r="CV37" s="4"/>
      <c r="DC37" s="51">
        <v>1000</v>
      </c>
      <c r="DZ37" s="4"/>
      <c r="EG37" s="51">
        <v>1000</v>
      </c>
      <c r="FB37" s="4"/>
      <c r="FI37" s="51">
        <v>1000</v>
      </c>
      <c r="GD37" s="4"/>
      <c r="GK37" s="51">
        <v>1000</v>
      </c>
      <c r="HF37" s="4"/>
      <c r="HM37" s="51">
        <v>1000</v>
      </c>
      <c r="IH37" s="4"/>
      <c r="IO37" s="51">
        <v>1000</v>
      </c>
      <c r="JJ37" s="4"/>
      <c r="JQ37" s="51">
        <v>1000</v>
      </c>
      <c r="KL37" s="4"/>
      <c r="KS37" s="51">
        <v>1000</v>
      </c>
      <c r="LN37" s="4"/>
      <c r="LU37" s="51">
        <v>1000</v>
      </c>
      <c r="MP37" s="4"/>
      <c r="MW37" s="51">
        <v>1000</v>
      </c>
      <c r="NR37" s="4"/>
      <c r="NY37" s="51">
        <v>1000</v>
      </c>
      <c r="OT37" s="4"/>
      <c r="PA37" s="51">
        <v>1000</v>
      </c>
      <c r="PV37" s="4"/>
      <c r="QC37" s="51">
        <v>1000</v>
      </c>
    </row>
    <row r="38" spans="1:474" ht="17" hidden="1" x14ac:dyDescent="0.2">
      <c r="A38" s="5"/>
      <c r="B38" s="5"/>
      <c r="C38" s="31" t="s">
        <v>55</v>
      </c>
      <c r="D38" s="20"/>
      <c r="G38" s="64"/>
      <c r="R38" s="10"/>
      <c r="S38" s="10"/>
      <c r="T38" s="10"/>
      <c r="AP38" s="4"/>
      <c r="AW38" s="43">
        <v>1000</v>
      </c>
      <c r="BS38" s="4"/>
      <c r="BZ38" s="43">
        <v>1000</v>
      </c>
      <c r="CV38" s="4"/>
      <c r="DC38" s="43">
        <v>1000</v>
      </c>
      <c r="DZ38" s="4"/>
      <c r="EG38" s="43">
        <v>1000</v>
      </c>
      <c r="FB38" s="4"/>
      <c r="FI38" s="43">
        <v>1000</v>
      </c>
      <c r="GD38" s="4"/>
      <c r="GK38" s="43">
        <v>1000</v>
      </c>
      <c r="HF38" s="4"/>
      <c r="HM38" s="43">
        <v>1000</v>
      </c>
      <c r="IH38" s="4"/>
      <c r="IO38" s="43">
        <v>1000</v>
      </c>
      <c r="JJ38" s="4"/>
      <c r="JQ38" s="43">
        <v>1000</v>
      </c>
      <c r="KL38" s="4"/>
      <c r="KS38" s="43">
        <v>1000</v>
      </c>
      <c r="LN38" s="4"/>
      <c r="LU38" s="43">
        <v>1000</v>
      </c>
      <c r="MP38" s="4"/>
      <c r="MW38" s="43">
        <v>1000</v>
      </c>
      <c r="NR38" s="4"/>
      <c r="NY38" s="43">
        <v>1000</v>
      </c>
      <c r="OT38" s="4"/>
      <c r="PA38" s="43">
        <v>1000</v>
      </c>
      <c r="PV38" s="4"/>
      <c r="QC38" s="43">
        <v>1000</v>
      </c>
    </row>
    <row r="39" spans="1:474" ht="17" hidden="1" x14ac:dyDescent="0.2">
      <c r="A39" s="5"/>
      <c r="B39" s="5"/>
      <c r="C39" s="35" t="s">
        <v>60</v>
      </c>
      <c r="D39" s="20"/>
      <c r="G39" s="64"/>
      <c r="R39" s="10"/>
      <c r="S39" s="10"/>
      <c r="T39" s="10"/>
      <c r="AP39" s="4"/>
      <c r="AW39" s="62">
        <v>1000</v>
      </c>
      <c r="BS39" s="4"/>
      <c r="BZ39" s="62">
        <v>1000</v>
      </c>
      <c r="CV39" s="4"/>
      <c r="DC39" s="62">
        <v>1000</v>
      </c>
      <c r="DZ39" s="4"/>
      <c r="EG39" s="62">
        <v>1000</v>
      </c>
      <c r="FB39" s="4"/>
      <c r="FI39" s="62">
        <v>1000</v>
      </c>
      <c r="GD39" s="4"/>
      <c r="GK39" s="62">
        <v>1000</v>
      </c>
      <c r="HF39" s="4"/>
      <c r="HM39" s="62">
        <v>1000</v>
      </c>
      <c r="IH39" s="4"/>
      <c r="IO39" s="62">
        <v>1000</v>
      </c>
      <c r="JJ39" s="4"/>
      <c r="JQ39" s="62">
        <v>1000</v>
      </c>
      <c r="KL39" s="4"/>
      <c r="KS39" s="62">
        <v>1000</v>
      </c>
      <c r="LN39" s="4"/>
      <c r="LU39" s="62">
        <v>1000</v>
      </c>
      <c r="MP39" s="4"/>
      <c r="MW39" s="62">
        <v>1000</v>
      </c>
      <c r="NR39" s="4"/>
      <c r="NY39" s="62">
        <v>1000</v>
      </c>
      <c r="OT39" s="4"/>
      <c r="PA39" s="62">
        <v>1000</v>
      </c>
      <c r="PV39" s="4"/>
      <c r="QC39" s="62">
        <v>1000</v>
      </c>
    </row>
    <row r="40" spans="1:474" ht="17" x14ac:dyDescent="0.2">
      <c r="A40" s="5"/>
      <c r="B40" s="5"/>
      <c r="C40" s="34" t="s">
        <v>41</v>
      </c>
      <c r="D40" s="20"/>
      <c r="G40" s="64"/>
      <c r="R40" s="10"/>
      <c r="S40" s="10"/>
      <c r="T40" s="10"/>
      <c r="AP40" s="4"/>
      <c r="AW40" s="63">
        <v>46.8</v>
      </c>
      <c r="BS40" s="4"/>
      <c r="BZ40" s="63">
        <v>46.8</v>
      </c>
      <c r="CV40" s="4"/>
      <c r="DC40" s="63">
        <v>46.8</v>
      </c>
      <c r="DZ40" s="4"/>
      <c r="EG40" s="63">
        <v>46.8</v>
      </c>
      <c r="FB40" s="4"/>
      <c r="FI40" s="63">
        <v>46.8</v>
      </c>
      <c r="GD40" s="4"/>
      <c r="GK40" s="63">
        <v>46.8</v>
      </c>
      <c r="HF40" s="4"/>
      <c r="HM40" s="63">
        <v>46.8</v>
      </c>
      <c r="IH40" s="4"/>
      <c r="IO40" s="63">
        <v>46.8</v>
      </c>
      <c r="JJ40" s="4"/>
      <c r="JQ40" s="63">
        <v>46.8</v>
      </c>
      <c r="KL40" s="4"/>
      <c r="KS40" s="63">
        <v>46.8</v>
      </c>
      <c r="LN40" s="4"/>
      <c r="LU40" s="63">
        <v>46.8</v>
      </c>
      <c r="MP40" s="4"/>
      <c r="MW40" s="63">
        <v>46.8</v>
      </c>
      <c r="NR40" s="4"/>
      <c r="NY40" s="63">
        <v>46.8</v>
      </c>
      <c r="OT40" s="4"/>
      <c r="PA40" s="63">
        <v>46.8</v>
      </c>
      <c r="PV40" s="4"/>
      <c r="QC40" s="63">
        <v>46.8</v>
      </c>
    </row>
    <row r="41" spans="1:474" ht="17" hidden="1" x14ac:dyDescent="0.2">
      <c r="A41" s="5"/>
      <c r="B41" s="5"/>
      <c r="C41" s="24" t="s">
        <v>42</v>
      </c>
      <c r="D41" s="20"/>
      <c r="R41" s="10"/>
      <c r="S41" s="10"/>
      <c r="T41" s="10"/>
      <c r="AP41" s="4"/>
      <c r="AW41" s="46">
        <v>1000</v>
      </c>
      <c r="BS41" s="4"/>
      <c r="BZ41" s="46">
        <v>1000</v>
      </c>
      <c r="CV41" s="4"/>
      <c r="DC41" s="46">
        <v>1000</v>
      </c>
      <c r="DZ41" s="4"/>
      <c r="EG41" s="46">
        <v>1000</v>
      </c>
      <c r="FB41" s="4"/>
      <c r="FI41" s="46">
        <v>1000</v>
      </c>
      <c r="GD41" s="4"/>
      <c r="GK41" s="46">
        <v>1000</v>
      </c>
      <c r="HF41" s="4"/>
      <c r="HM41" s="46">
        <v>1000</v>
      </c>
      <c r="IH41" s="4"/>
      <c r="IO41" s="46">
        <v>1000</v>
      </c>
      <c r="JJ41" s="4"/>
      <c r="JQ41" s="46">
        <v>1000</v>
      </c>
      <c r="KL41" s="4"/>
      <c r="KS41" s="46">
        <v>1000</v>
      </c>
      <c r="LN41" s="4"/>
      <c r="LU41" s="46">
        <v>1000</v>
      </c>
      <c r="MP41" s="4"/>
      <c r="MW41" s="46">
        <v>1000</v>
      </c>
      <c r="NR41" s="4"/>
      <c r="NY41" s="46">
        <v>1000</v>
      </c>
      <c r="OT41" s="4"/>
      <c r="PA41" s="46">
        <v>1000</v>
      </c>
      <c r="PV41" s="4"/>
      <c r="QC41" s="46">
        <v>1000</v>
      </c>
    </row>
    <row r="42" spans="1:474" ht="17" hidden="1" x14ac:dyDescent="0.2">
      <c r="A42" s="5"/>
      <c r="B42" s="5"/>
      <c r="C42" s="33" t="s">
        <v>54</v>
      </c>
      <c r="D42" s="20"/>
      <c r="R42" s="10"/>
      <c r="S42" s="10"/>
      <c r="T42" s="10"/>
      <c r="AP42" s="4"/>
      <c r="AW42" s="47">
        <v>1000</v>
      </c>
      <c r="BS42" s="4"/>
      <c r="BZ42" s="47">
        <v>1000</v>
      </c>
      <c r="CV42" s="4"/>
      <c r="DC42" s="47">
        <v>1000</v>
      </c>
      <c r="DZ42" s="4"/>
      <c r="EG42" s="47">
        <v>1000</v>
      </c>
      <c r="FB42" s="4"/>
      <c r="FI42" s="47">
        <v>1000</v>
      </c>
      <c r="GD42" s="4"/>
      <c r="GK42" s="47">
        <v>1000</v>
      </c>
      <c r="HF42" s="4"/>
      <c r="HM42" s="47">
        <v>1000</v>
      </c>
      <c r="IH42" s="4"/>
      <c r="IO42" s="47">
        <v>1000</v>
      </c>
      <c r="JJ42" s="4"/>
      <c r="JQ42" s="47">
        <v>1000</v>
      </c>
      <c r="KL42" s="4"/>
      <c r="KS42" s="47">
        <v>1000</v>
      </c>
      <c r="LN42" s="4"/>
      <c r="LU42" s="47">
        <v>1000</v>
      </c>
      <c r="MP42" s="4"/>
      <c r="MW42" s="47">
        <v>1000</v>
      </c>
      <c r="NR42" s="4"/>
      <c r="NY42" s="47">
        <v>1000</v>
      </c>
      <c r="OT42" s="4"/>
      <c r="PA42" s="47">
        <v>1000</v>
      </c>
      <c r="PV42" s="4"/>
      <c r="QC42" s="47">
        <v>1000</v>
      </c>
    </row>
    <row r="43" spans="1:474" ht="17" hidden="1" x14ac:dyDescent="0.2">
      <c r="A43" s="5"/>
      <c r="B43" s="5"/>
      <c r="C43" s="25" t="s">
        <v>27</v>
      </c>
      <c r="D43" s="20"/>
      <c r="R43" s="10"/>
      <c r="S43" s="10"/>
      <c r="T43" s="10"/>
      <c r="AP43" s="4"/>
      <c r="AW43" s="48">
        <v>1000</v>
      </c>
      <c r="BS43" s="4"/>
      <c r="BZ43" s="48">
        <v>1000</v>
      </c>
      <c r="CV43" s="4"/>
      <c r="DC43" s="48">
        <v>1000</v>
      </c>
      <c r="DZ43" s="4"/>
      <c r="EG43" s="48">
        <v>1000</v>
      </c>
      <c r="FB43" s="4"/>
      <c r="FI43" s="48">
        <v>1000</v>
      </c>
      <c r="GD43" s="4"/>
      <c r="GK43" s="48">
        <v>1000</v>
      </c>
      <c r="HF43" s="4"/>
      <c r="HM43" s="48">
        <v>1000</v>
      </c>
      <c r="IH43" s="4"/>
      <c r="IO43" s="48">
        <v>1000</v>
      </c>
      <c r="JJ43" s="4"/>
      <c r="JQ43" s="48">
        <v>1000</v>
      </c>
      <c r="KL43" s="4"/>
      <c r="KS43" s="48">
        <v>1000</v>
      </c>
      <c r="LN43" s="4"/>
      <c r="LU43" s="48">
        <v>1000</v>
      </c>
      <c r="MP43" s="4"/>
      <c r="MW43" s="48">
        <v>1000</v>
      </c>
      <c r="NR43" s="4"/>
      <c r="NY43" s="48">
        <v>1000</v>
      </c>
      <c r="OT43" s="4"/>
      <c r="PA43" s="48">
        <v>1000</v>
      </c>
      <c r="PV43" s="4"/>
      <c r="QC43" s="48">
        <v>1000</v>
      </c>
    </row>
    <row r="44" spans="1:474" x14ac:dyDescent="0.2">
      <c r="C44" s="29" t="s">
        <v>47</v>
      </c>
      <c r="D44" s="2"/>
    </row>
    <row r="45" spans="1:474" x14ac:dyDescent="0.2">
      <c r="A45" s="5"/>
      <c r="B45" s="5"/>
      <c r="C45" s="5"/>
      <c r="D45" s="20"/>
      <c r="G45" s="64"/>
      <c r="QE45" s="2"/>
      <c r="QF45" s="2"/>
      <c r="QG45" s="2"/>
      <c r="QH45" s="2"/>
      <c r="QI45" s="2"/>
      <c r="QJ45" s="2"/>
      <c r="QK45" s="2"/>
      <c r="QL45" s="2"/>
      <c r="QM45" s="2"/>
    </row>
    <row r="46" spans="1:474" x14ac:dyDescent="0.2">
      <c r="A46" s="5"/>
      <c r="B46" s="5"/>
      <c r="C46" s="5"/>
      <c r="D46" s="20"/>
      <c r="G46" s="64"/>
    </row>
    <row r="47" spans="1:474" x14ac:dyDescent="0.2">
      <c r="A47" s="5"/>
      <c r="B47" s="5"/>
      <c r="C47" s="5"/>
      <c r="D47" s="20"/>
    </row>
    <row r="48" spans="1:474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3">
      <sortCondition descending="1" ref="H1:H34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</mergeCells>
  <conditionalFormatting sqref="U4:AW33">
    <cfRule type="expression" dxfId="29" priority="7" stopIfTrue="1">
      <formula>IF($AO4&lt;&gt;"",1,0)</formula>
    </cfRule>
  </conditionalFormatting>
  <conditionalFormatting sqref="AX4:BZ33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3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4:AT1048576 BW44:BW1048576 ED44:ED1048576 BW1:BW42 CZ1:CZ1048576 ED1:ED42 FF1:FF1048576 GH1:GH1048576 HJ1:HJ1048576 IL1:IL1048576 JN1:JN1048576 KP1:KP1048576 LR1:LR1048576 MT1:MT1048576 NV1:NV1048576 OX1:OX1048576 PZ1:PZ1048576 AT1:AT42">
    <cfRule type="cellIs" dxfId="16" priority="60354" operator="between">
      <formula>AW$43</formula>
      <formula>1000</formula>
    </cfRule>
    <cfRule type="cellIs" dxfId="15" priority="60355" operator="between">
      <formula>AW$42</formula>
      <formula>AW$43</formula>
    </cfRule>
    <cfRule type="cellIs" dxfId="14" priority="60356" operator="between">
      <formula>AW$41</formula>
      <formula>AW$42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7339" operator="between">
      <formula>AW$36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7384" operator="between">
      <formula>AW$40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7429" operator="between">
      <formula>AW$36</formula>
      <formula>AW$37</formula>
    </cfRule>
    <cfRule type="cellIs" dxfId="9" priority="247430" operator="between">
      <formula>AW$37</formula>
      <formula>AW$38</formula>
    </cfRule>
    <cfRule type="cellIs" dxfId="8" priority="247431" operator="between">
      <formula>AW$38</formula>
      <formula>AW$39</formula>
    </cfRule>
    <cfRule type="cellIs" dxfId="7" priority="247432" operator="between">
      <formula>AW$39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7609" operator="between">
      <formula>AW$40</formula>
      <formula>AW$41</formula>
    </cfRule>
    <cfRule type="cellIs" dxfId="5" priority="247610" operator="between">
      <formula>AW$41</formula>
      <formula>AW$42</formula>
    </cfRule>
    <cfRule type="cellIs" dxfId="4" priority="247611" operator="between">
      <formula>AW$42</formula>
      <formula>AW$43</formula>
    </cfRule>
    <cfRule type="cellIs" dxfId="3" priority="247612" operator="between">
      <formula>AW$43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7789" operator="between">
      <formula>AW$39</formula>
      <formula>1000</formula>
    </cfRule>
    <cfRule type="cellIs" dxfId="1" priority="247790" operator="between">
      <formula>AW$38</formula>
      <formula>AW$39</formula>
    </cfRule>
    <cfRule type="cellIs" dxfId="0" priority="247791" operator="between">
      <formula>AW$37</formula>
      <formula>AW$38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2025-09-23T22:32:58Z</dcterms:modified>
</cp:coreProperties>
</file>