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515"/>
  <workbookPr codeName="ThisWorkbook" autoCompressPictures="0"/>
  <bookViews>
    <workbookView xWindow="0" yWindow="0" windowWidth="32720" windowHeight="20560" activeTab="6"/>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45" i="15" l="1"/>
  <c r="Q56" i="15"/>
  <c r="P45" i="15"/>
  <c r="P56" i="15"/>
  <c r="M45" i="15"/>
  <c r="M56" i="15"/>
  <c r="L45" i="15"/>
  <c r="L56" i="15"/>
  <c r="I45" i="15"/>
  <c r="I56" i="15"/>
  <c r="H45" i="15"/>
  <c r="H56" i="15"/>
  <c r="L37" i="15"/>
  <c r="Q55" i="15"/>
  <c r="L34" i="15"/>
  <c r="N55" i="15"/>
  <c r="L33" i="15"/>
  <c r="M55" i="15"/>
  <c r="L30" i="15"/>
  <c r="J55" i="15"/>
  <c r="L26" i="15"/>
  <c r="F55" i="15"/>
  <c r="K53" i="15"/>
  <c r="J53" i="15"/>
  <c r="I53" i="15"/>
  <c r="H53" i="15"/>
  <c r="G53" i="15"/>
  <c r="M26" i="15"/>
  <c r="F53" i="15"/>
  <c r="R52" i="15"/>
  <c r="Q51" i="15"/>
  <c r="N45" i="15"/>
  <c r="N51" i="15"/>
  <c r="M51" i="15"/>
  <c r="J45" i="15"/>
  <c r="J51" i="15"/>
  <c r="I51" i="15"/>
  <c r="E45" i="15"/>
  <c r="E51" i="15"/>
  <c r="F45" i="15"/>
  <c r="F51" i="15"/>
  <c r="H30" i="15"/>
  <c r="J49" i="15"/>
  <c r="H29" i="15"/>
  <c r="I49" i="15"/>
  <c r="H28" i="15"/>
  <c r="H49" i="15"/>
  <c r="H25" i="15"/>
  <c r="E49" i="15"/>
  <c r="I47" i="15"/>
  <c r="H47" i="15"/>
  <c r="G47" i="15"/>
  <c r="R46" i="15"/>
  <c r="Q50" i="15"/>
  <c r="P50" i="15"/>
  <c r="O45" i="15"/>
  <c r="O50" i="15"/>
  <c r="N56" i="15"/>
  <c r="M50" i="15"/>
  <c r="L50" i="15"/>
  <c r="K45" i="15"/>
  <c r="K50" i="15"/>
  <c r="J56" i="15"/>
  <c r="I50" i="15"/>
  <c r="H50" i="15"/>
  <c r="G45" i="15"/>
  <c r="E50" i="15"/>
  <c r="E20" i="15"/>
  <c r="I39" i="15"/>
  <c r="T27" i="15"/>
  <c r="T28" i="15"/>
  <c r="K38" i="15"/>
  <c r="J38" i="15"/>
  <c r="G38" i="15"/>
  <c r="F38" i="15"/>
  <c r="E38" i="15"/>
  <c r="D38" i="15"/>
  <c r="R51" i="15"/>
  <c r="M37" i="15"/>
  <c r="Q53" i="15"/>
  <c r="Q37" i="15"/>
  <c r="H37" i="15"/>
  <c r="Q49" i="15"/>
  <c r="B37" i="15"/>
  <c r="L36" i="15"/>
  <c r="H36" i="15"/>
  <c r="I36" i="15"/>
  <c r="P36" i="15"/>
  <c r="P49" i="15"/>
  <c r="B36" i="15"/>
  <c r="L35" i="15"/>
  <c r="H35" i="15"/>
  <c r="I35" i="15"/>
  <c r="O47" i="15"/>
  <c r="O49" i="15"/>
  <c r="B35" i="15"/>
  <c r="M34" i="15"/>
  <c r="N53" i="15"/>
  <c r="Q34" i="15"/>
  <c r="H34" i="15"/>
  <c r="N49" i="15"/>
  <c r="B34" i="15"/>
  <c r="M33" i="15"/>
  <c r="M53" i="15"/>
  <c r="Q33" i="15"/>
  <c r="H33" i="15"/>
  <c r="M49" i="15"/>
  <c r="B33" i="15"/>
  <c r="L32" i="15"/>
  <c r="H32" i="15"/>
  <c r="I32" i="15"/>
  <c r="P32" i="15"/>
  <c r="L49" i="15"/>
  <c r="B32" i="15"/>
  <c r="L31" i="15"/>
  <c r="Q31" i="15"/>
  <c r="K55" i="15"/>
  <c r="H31" i="15"/>
  <c r="I31" i="15"/>
  <c r="U31" i="15"/>
  <c r="K49" i="15"/>
  <c r="B31" i="15"/>
  <c r="Q30" i="15"/>
  <c r="I30" i="15"/>
  <c r="J47" i="15"/>
  <c r="N30" i="15"/>
  <c r="B30" i="15"/>
  <c r="U29" i="15"/>
  <c r="N29" i="15"/>
  <c r="L29" i="15"/>
  <c r="L25" i="15"/>
  <c r="L27" i="15"/>
  <c r="L28" i="15"/>
  <c r="L38" i="15"/>
  <c r="P29" i="15"/>
  <c r="B29" i="15"/>
  <c r="U28" i="15"/>
  <c r="S28" i="15"/>
  <c r="P28" i="15"/>
  <c r="N28" i="15"/>
  <c r="H55" i="15"/>
  <c r="B28" i="15"/>
  <c r="U27" i="15"/>
  <c r="H27" i="15"/>
  <c r="P27" i="15"/>
  <c r="N27" i="15"/>
  <c r="G55" i="15"/>
  <c r="G49" i="15"/>
  <c r="B27" i="15"/>
  <c r="T26" i="15"/>
  <c r="Q26" i="15"/>
  <c r="H26" i="15"/>
  <c r="H38" i="15"/>
  <c r="B26" i="15"/>
  <c r="S25" i="15"/>
  <c r="M25" i="15"/>
  <c r="Q25" i="15"/>
  <c r="T24" i="15"/>
  <c r="T25" i="15"/>
  <c r="J20" i="15"/>
  <c r="F20" i="15"/>
  <c r="D13" i="15"/>
  <c r="D12" i="15"/>
  <c r="D11" i="15"/>
  <c r="C11" i="15"/>
  <c r="Q46" i="7"/>
  <c r="C7" i="15"/>
  <c r="C13" i="13"/>
  <c r="C12" i="13"/>
  <c r="C11" i="13"/>
  <c r="B11" i="13"/>
  <c r="Q10" i="12"/>
  <c r="P10" i="12"/>
  <c r="Q9" i="12"/>
  <c r="P9" i="12"/>
  <c r="Q8" i="12"/>
  <c r="P8" i="12"/>
  <c r="Q7" i="12"/>
  <c r="P7" i="12"/>
  <c r="Q6" i="12"/>
  <c r="P6" i="12"/>
  <c r="Q5" i="12"/>
  <c r="P5" i="12"/>
  <c r="Q4" i="12"/>
  <c r="P4" i="12"/>
  <c r="Q3" i="12"/>
  <c r="P3" i="12"/>
  <c r="W2" i="12"/>
  <c r="X2" i="12"/>
  <c r="Y2" i="12"/>
  <c r="X3" i="12"/>
  <c r="X4" i="12"/>
  <c r="X5" i="12"/>
  <c r="X6" i="12"/>
  <c r="X7" i="12"/>
  <c r="X8" i="12"/>
  <c r="X9" i="12"/>
  <c r="X10" i="12"/>
  <c r="W3" i="12"/>
  <c r="Q2" i="12"/>
  <c r="S2" i="12"/>
  <c r="S3" i="12"/>
  <c r="S4" i="12"/>
  <c r="S5" i="12"/>
  <c r="S6" i="12"/>
  <c r="S7" i="12"/>
  <c r="S8" i="12"/>
  <c r="S9" i="12"/>
  <c r="S10" i="12"/>
  <c r="P2" i="12"/>
  <c r="R2" i="12"/>
  <c r="T2" i="12"/>
  <c r="V24" i="9"/>
  <c r="G24" i="9"/>
  <c r="D24" i="9"/>
  <c r="L24" i="9"/>
  <c r="Q24" i="9"/>
  <c r="I24" i="9"/>
  <c r="H24" i="9"/>
  <c r="E24" i="9"/>
  <c r="F24" i="9"/>
  <c r="N24" i="9"/>
  <c r="C13" i="9"/>
  <c r="C12" i="9"/>
  <c r="C11" i="9"/>
  <c r="B11" i="9"/>
  <c r="G38" i="8"/>
  <c r="G37" i="8"/>
  <c r="G36" i="8"/>
  <c r="G35" i="8"/>
  <c r="G34" i="8"/>
  <c r="G33" i="8"/>
  <c r="G32" i="8"/>
  <c r="G31" i="8"/>
  <c r="G30" i="8"/>
  <c r="G29" i="8"/>
  <c r="G42" i="8"/>
  <c r="G27" i="8"/>
  <c r="G26" i="8"/>
  <c r="G25" i="8"/>
  <c r="G24" i="8"/>
  <c r="G23" i="8"/>
  <c r="G22" i="8"/>
  <c r="G21" i="8"/>
  <c r="G20" i="8"/>
  <c r="G19" i="8"/>
  <c r="G18" i="8"/>
  <c r="G41" i="8"/>
  <c r="C13" i="8"/>
  <c r="C12" i="8"/>
  <c r="C11" i="8"/>
  <c r="B11" i="8"/>
  <c r="B7" i="8"/>
  <c r="B7" i="13"/>
  <c r="C13" i="7"/>
  <c r="C12" i="7"/>
  <c r="C11" i="7"/>
  <c r="B11" i="7"/>
  <c r="B7" i="7"/>
  <c r="G28" i="6"/>
  <c r="G27" i="6"/>
  <c r="G26" i="6"/>
  <c r="G25" i="6"/>
  <c r="G24" i="6"/>
  <c r="B6" i="13"/>
  <c r="C13" i="6"/>
  <c r="C12" i="6"/>
  <c r="C11" i="6"/>
  <c r="B11" i="6"/>
  <c r="B7" i="6"/>
  <c r="B6" i="6"/>
  <c r="B29" i="5"/>
  <c r="N15" i="5"/>
  <c r="G27" i="5"/>
  <c r="L27" i="5"/>
  <c r="M27" i="5"/>
  <c r="K27" i="5"/>
  <c r="H27" i="5"/>
  <c r="G26" i="5"/>
  <c r="L26" i="5"/>
  <c r="M26" i="5"/>
  <c r="K26" i="5"/>
  <c r="H26" i="5"/>
  <c r="K25" i="5"/>
  <c r="H25" i="5"/>
  <c r="G25" i="5"/>
  <c r="L25" i="5"/>
  <c r="M25" i="5"/>
  <c r="K24" i="5"/>
  <c r="H24" i="5"/>
  <c r="G24" i="5"/>
  <c r="L24" i="5"/>
  <c r="M24" i="5"/>
  <c r="G23" i="5"/>
  <c r="L23" i="5"/>
  <c r="M23" i="5"/>
  <c r="K23" i="5"/>
  <c r="H23" i="5"/>
  <c r="G22" i="5"/>
  <c r="L22" i="5"/>
  <c r="M22" i="5"/>
  <c r="K22" i="5"/>
  <c r="H22" i="5"/>
  <c r="K21" i="5"/>
  <c r="H21" i="5"/>
  <c r="G21" i="5"/>
  <c r="L21" i="5"/>
  <c r="M21" i="5"/>
  <c r="K20" i="5"/>
  <c r="H20" i="5"/>
  <c r="G20" i="5"/>
  <c r="G19" i="5"/>
  <c r="G29" i="5"/>
  <c r="N17" i="5"/>
  <c r="K19" i="5"/>
  <c r="K29" i="5"/>
  <c r="N16" i="5"/>
  <c r="H19" i="5"/>
  <c r="L19" i="5"/>
  <c r="M19" i="5"/>
  <c r="D13" i="5"/>
  <c r="D12" i="5"/>
  <c r="D11" i="5"/>
  <c r="B11" i="5"/>
  <c r="B7" i="5"/>
  <c r="G19" i="4"/>
  <c r="G20" i="4"/>
  <c r="G21" i="4"/>
  <c r="G22" i="4"/>
  <c r="G23" i="4"/>
  <c r="G25" i="4"/>
  <c r="B4" i="4"/>
  <c r="C13" i="4"/>
  <c r="C12" i="4"/>
  <c r="C11" i="4"/>
  <c r="B11" i="4"/>
  <c r="B7" i="4"/>
  <c r="F29" i="3"/>
  <c r="B29" i="3"/>
  <c r="D29" i="3"/>
  <c r="K27" i="3"/>
  <c r="J26" i="3"/>
  <c r="K26" i="3"/>
  <c r="I26" i="3"/>
  <c r="H26" i="3"/>
  <c r="J25" i="3"/>
  <c r="K25" i="3"/>
  <c r="I25" i="3"/>
  <c r="H25" i="3"/>
  <c r="J24" i="3"/>
  <c r="K24" i="3"/>
  <c r="I24" i="3"/>
  <c r="H24" i="3"/>
  <c r="J23" i="3"/>
  <c r="K23" i="3"/>
  <c r="I23" i="3"/>
  <c r="H23" i="3"/>
  <c r="J22" i="3"/>
  <c r="K22" i="3"/>
  <c r="I22" i="3"/>
  <c r="H22" i="3"/>
  <c r="J21" i="3"/>
  <c r="K21" i="3"/>
  <c r="I21" i="3"/>
  <c r="H21" i="3"/>
  <c r="J20" i="3"/>
  <c r="K20" i="3"/>
  <c r="I20" i="3"/>
  <c r="H20" i="3"/>
  <c r="J19" i="3"/>
  <c r="K19" i="3"/>
  <c r="I19" i="3"/>
  <c r="C29" i="3"/>
  <c r="H19" i="3"/>
  <c r="C13" i="3"/>
  <c r="C12" i="3"/>
  <c r="C11" i="3"/>
  <c r="B11" i="3"/>
  <c r="B7" i="3"/>
  <c r="O36" i="2"/>
  <c r="P36" i="2"/>
  <c r="H36" i="2"/>
  <c r="I36" i="2"/>
  <c r="O35" i="2"/>
  <c r="P35" i="2"/>
  <c r="H35" i="2"/>
  <c r="I35" i="2"/>
  <c r="H34" i="2"/>
  <c r="I34" i="2"/>
  <c r="H33" i="2"/>
  <c r="O33" i="2"/>
  <c r="O32" i="2"/>
  <c r="P32" i="2"/>
  <c r="I32" i="2"/>
  <c r="O31" i="2"/>
  <c r="H30" i="2"/>
  <c r="O30" i="2"/>
  <c r="P30" i="2"/>
  <c r="I30" i="2"/>
  <c r="H29" i="2"/>
  <c r="I29" i="2"/>
  <c r="O28" i="2"/>
  <c r="O27" i="2"/>
  <c r="P27" i="2"/>
  <c r="I27" i="2"/>
  <c r="O26" i="2"/>
  <c r="P26" i="2"/>
  <c r="I26" i="2"/>
  <c r="O25" i="2"/>
  <c r="P25" i="2"/>
  <c r="N25" i="2"/>
  <c r="I25" i="2"/>
  <c r="O24" i="2"/>
  <c r="P24" i="2"/>
  <c r="N24" i="2"/>
  <c r="I24" i="2"/>
  <c r="O23" i="2"/>
  <c r="P23" i="2"/>
  <c r="I23" i="2"/>
  <c r="O22" i="2"/>
  <c r="P22" i="2"/>
  <c r="I22" i="2"/>
  <c r="O21" i="2"/>
  <c r="P21" i="2"/>
  <c r="N21" i="2"/>
  <c r="I21" i="2"/>
  <c r="O20" i="2"/>
  <c r="P20" i="2"/>
  <c r="N20" i="2"/>
  <c r="I20" i="2"/>
  <c r="O19" i="2"/>
  <c r="P19" i="2"/>
  <c r="I19" i="2"/>
  <c r="D13" i="2"/>
  <c r="D12" i="2"/>
  <c r="D11" i="2"/>
  <c r="B11" i="2"/>
  <c r="B7" i="2"/>
  <c r="B43" i="1"/>
  <c r="T40" i="1"/>
  <c r="T38" i="1"/>
  <c r="T41" i="1"/>
  <c r="I28" i="1"/>
  <c r="B7" i="1"/>
  <c r="N26" i="2"/>
  <c r="N19" i="2"/>
  <c r="N23" i="2"/>
  <c r="N27" i="2"/>
  <c r="N32" i="2"/>
  <c r="N36" i="2"/>
  <c r="N22" i="2"/>
  <c r="I33" i="2"/>
  <c r="P31" i="2"/>
  <c r="N31" i="2"/>
  <c r="I31" i="2"/>
  <c r="I28" i="2"/>
  <c r="O24" i="9"/>
  <c r="R24" i="9"/>
  <c r="Y3" i="12"/>
  <c r="W4" i="12"/>
  <c r="K20" i="15"/>
  <c r="R56" i="15"/>
  <c r="R54" i="15"/>
  <c r="H43" i="8"/>
  <c r="L20" i="15"/>
  <c r="N28" i="2"/>
  <c r="P28" i="2"/>
  <c r="N33" i="2"/>
  <c r="P33" i="2"/>
  <c r="G20" i="15"/>
  <c r="R50" i="15"/>
  <c r="K28" i="3"/>
  <c r="Q29" i="15"/>
  <c r="P30" i="15"/>
  <c r="P31" i="15"/>
  <c r="N32" i="15"/>
  <c r="P35" i="15"/>
  <c r="N36" i="15"/>
  <c r="L47" i="15"/>
  <c r="P47" i="15"/>
  <c r="J50" i="15"/>
  <c r="N50" i="15"/>
  <c r="H51" i="15"/>
  <c r="L51" i="15"/>
  <c r="P51" i="15"/>
  <c r="E53" i="15"/>
  <c r="E55" i="15"/>
  <c r="I55" i="15"/>
  <c r="K56" i="15"/>
  <c r="O56" i="15"/>
  <c r="I27" i="1"/>
  <c r="B6" i="2"/>
  <c r="B6" i="3"/>
  <c r="B6" i="4"/>
  <c r="E15" i="4"/>
  <c r="B6" i="5"/>
  <c r="L20" i="5"/>
  <c r="M20" i="5"/>
  <c r="M28" i="5"/>
  <c r="B4" i="6"/>
  <c r="B6" i="7"/>
  <c r="B4" i="8"/>
  <c r="B7" i="9"/>
  <c r="B7" i="10"/>
  <c r="X11" i="12"/>
  <c r="X24" i="9"/>
  <c r="AC24" i="9"/>
  <c r="AD24" i="9"/>
  <c r="C6" i="15"/>
  <c r="H20" i="15"/>
  <c r="I25" i="15"/>
  <c r="N25" i="15"/>
  <c r="P25" i="15"/>
  <c r="U25" i="15"/>
  <c r="Q27" i="15"/>
  <c r="Q28" i="15"/>
  <c r="N31" i="15"/>
  <c r="M32" i="15"/>
  <c r="I34" i="15"/>
  <c r="N47" i="15"/>
  <c r="N35" i="15"/>
  <c r="M36" i="15"/>
  <c r="K47" i="15"/>
  <c r="G51" i="15"/>
  <c r="K51" i="15"/>
  <c r="O51" i="15"/>
  <c r="L55" i="15"/>
  <c r="P55" i="15"/>
  <c r="B4" i="5"/>
  <c r="B4" i="7"/>
  <c r="B6" i="8"/>
  <c r="C4" i="15"/>
  <c r="B4" i="1"/>
  <c r="O29" i="2"/>
  <c r="N30" i="2"/>
  <c r="O34" i="2"/>
  <c r="N35" i="2"/>
  <c r="B4" i="9"/>
  <c r="B4" i="10"/>
  <c r="R3" i="12"/>
  <c r="B4" i="13"/>
  <c r="B6" i="1"/>
  <c r="B6" i="9"/>
  <c r="M24" i="9"/>
  <c r="P24" i="9"/>
  <c r="B6" i="10"/>
  <c r="I26" i="15"/>
  <c r="P26" i="15"/>
  <c r="U30" i="15"/>
  <c r="I33" i="15"/>
  <c r="M47" i="15"/>
  <c r="N34" i="15"/>
  <c r="M35" i="15"/>
  <c r="Q35" i="15"/>
  <c r="I37" i="15"/>
  <c r="Q47" i="15"/>
  <c r="F49" i="15"/>
  <c r="R49" i="15"/>
  <c r="O55" i="15"/>
  <c r="N26" i="15"/>
  <c r="N33" i="15"/>
  <c r="U34" i="15"/>
  <c r="N37" i="15"/>
  <c r="I25" i="1"/>
  <c r="B4" i="2"/>
  <c r="B4" i="3"/>
  <c r="I38" i="2"/>
  <c r="B5" i="1"/>
  <c r="C5" i="15"/>
  <c r="B5" i="7"/>
  <c r="B5" i="5"/>
  <c r="B5" i="4"/>
  <c r="B5" i="3"/>
  <c r="B5" i="2"/>
  <c r="I26" i="1"/>
  <c r="B5" i="8"/>
  <c r="B5" i="6"/>
  <c r="B5" i="13"/>
  <c r="B5" i="10"/>
  <c r="B5" i="9"/>
  <c r="I15" i="5"/>
  <c r="B8" i="4"/>
  <c r="B8" i="3"/>
  <c r="B8" i="2"/>
  <c r="I29" i="1"/>
  <c r="B8" i="13"/>
  <c r="B8" i="10"/>
  <c r="B8" i="9"/>
  <c r="B8" i="1"/>
  <c r="C8" i="15"/>
  <c r="E15" i="8"/>
  <c r="B8" i="7"/>
  <c r="B8" i="5"/>
  <c r="B8" i="8"/>
  <c r="B8" i="6"/>
  <c r="Y4" i="12"/>
  <c r="W5" i="12"/>
  <c r="F50" i="15"/>
  <c r="G50" i="15"/>
  <c r="P29" i="2"/>
  <c r="N29" i="2"/>
  <c r="P53" i="15"/>
  <c r="U36" i="15"/>
  <c r="L53" i="15"/>
  <c r="U32" i="15"/>
  <c r="B3" i="8"/>
  <c r="B3" i="6"/>
  <c r="C3" i="15"/>
  <c r="B3" i="7"/>
  <c r="B3" i="5"/>
  <c r="B3" i="4"/>
  <c r="B3" i="3"/>
  <c r="B3" i="2"/>
  <c r="I24" i="1"/>
  <c r="B3" i="13"/>
  <c r="B3" i="10"/>
  <c r="B3" i="9"/>
  <c r="F15" i="3"/>
  <c r="B3" i="1"/>
  <c r="P37" i="15"/>
  <c r="U37" i="15"/>
  <c r="M38" i="15"/>
  <c r="Q36" i="15"/>
  <c r="U26" i="15"/>
  <c r="F47" i="15"/>
  <c r="E54" i="15"/>
  <c r="F54" i="15"/>
  <c r="G54" i="15"/>
  <c r="H54" i="15"/>
  <c r="I54" i="15"/>
  <c r="J54" i="15"/>
  <c r="K54" i="15"/>
  <c r="L54" i="15"/>
  <c r="M54" i="15"/>
  <c r="N54" i="15"/>
  <c r="U33" i="15"/>
  <c r="O53" i="15"/>
  <c r="U35" i="15"/>
  <c r="T3" i="12"/>
  <c r="R4" i="12"/>
  <c r="P34" i="2"/>
  <c r="N34" i="2"/>
  <c r="E47" i="15"/>
  <c r="I38" i="15"/>
  <c r="R55" i="15"/>
  <c r="E56" i="15"/>
  <c r="F56" i="15"/>
  <c r="G56" i="15"/>
  <c r="P33" i="15"/>
  <c r="P34" i="15"/>
  <c r="P38" i="15"/>
  <c r="Q32" i="15"/>
  <c r="Q38" i="15"/>
  <c r="R53" i="15"/>
  <c r="P37" i="2"/>
  <c r="B2" i="10"/>
  <c r="T23" i="15"/>
  <c r="T29" i="15"/>
  <c r="I20" i="15"/>
  <c r="T4" i="12"/>
  <c r="R5" i="12"/>
  <c r="Y5" i="12"/>
  <c r="W6" i="12"/>
  <c r="R47" i="15"/>
  <c r="E48" i="15"/>
  <c r="F48" i="15"/>
  <c r="G48" i="15"/>
  <c r="H48" i="15"/>
  <c r="I48" i="15"/>
  <c r="J48" i="15"/>
  <c r="K48" i="15"/>
  <c r="L48" i="15"/>
  <c r="M48" i="15"/>
  <c r="N48" i="15"/>
  <c r="O48" i="15"/>
  <c r="P48" i="15"/>
  <c r="Q48" i="15"/>
  <c r="R48" i="15"/>
  <c r="O54" i="15"/>
  <c r="P54" i="15"/>
  <c r="Q54" i="15"/>
  <c r="F41" i="15"/>
  <c r="B2" i="3"/>
  <c r="C2" i="15"/>
  <c r="B2" i="9"/>
  <c r="J15" i="2"/>
  <c r="B2" i="7"/>
  <c r="B2" i="1"/>
  <c r="B2" i="2"/>
  <c r="B2" i="5"/>
  <c r="B2" i="8"/>
  <c r="B2" i="13"/>
  <c r="I23" i="1"/>
  <c r="U33" i="1"/>
  <c r="B2" i="4"/>
  <c r="B2" i="6"/>
  <c r="T5" i="12"/>
  <c r="R6" i="12"/>
  <c r="W33" i="1"/>
  <c r="B9" i="1"/>
  <c r="C9" i="15"/>
  <c r="H15" i="9"/>
  <c r="B9" i="7"/>
  <c r="B9" i="5"/>
  <c r="B9" i="4"/>
  <c r="B9" i="3"/>
  <c r="B9" i="2"/>
  <c r="I30" i="1"/>
  <c r="B9" i="8"/>
  <c r="B9" i="6"/>
  <c r="B9" i="13"/>
  <c r="B9" i="10"/>
  <c r="B9" i="9"/>
  <c r="J15" i="15"/>
  <c r="Y6" i="12"/>
  <c r="W7" i="12"/>
  <c r="V33" i="1"/>
  <c r="Y7" i="12"/>
  <c r="W8" i="12"/>
  <c r="V34" i="1"/>
  <c r="W34" i="1"/>
  <c r="W35" i="1"/>
  <c r="U34" i="1"/>
  <c r="U35" i="1"/>
  <c r="AE32" i="1"/>
  <c r="T6" i="12"/>
  <c r="R7" i="12"/>
  <c r="V35" i="1"/>
  <c r="B1" i="1"/>
  <c r="C1" i="15"/>
  <c r="B1" i="7"/>
  <c r="B1" i="5"/>
  <c r="B1" i="4"/>
  <c r="B1" i="3"/>
  <c r="B1" i="2"/>
  <c r="M12" i="1"/>
  <c r="B1" i="8"/>
  <c r="B1" i="6"/>
  <c r="B1" i="13"/>
  <c r="B1" i="10"/>
  <c r="B1" i="9"/>
  <c r="I31" i="1"/>
  <c r="Y8" i="12"/>
  <c r="W9" i="12"/>
  <c r="T7" i="12"/>
  <c r="R8" i="12"/>
  <c r="T8" i="12"/>
  <c r="R9" i="12"/>
  <c r="Y9" i="12"/>
  <c r="W10" i="12"/>
  <c r="Y10" i="12"/>
  <c r="W11" i="12"/>
  <c r="T9" i="12"/>
  <c r="R10" i="12"/>
  <c r="T10" i="12"/>
  <c r="Y11" i="12"/>
  <c r="W24" i="9"/>
  <c r="AA24" i="9"/>
  <c r="AB24" i="9"/>
  <c r="AE24" i="9"/>
  <c r="Y24" i="9"/>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<sst xmlns="http://schemas.openxmlformats.org/spreadsheetml/2006/main" count="690" uniqueCount="395">
  <si>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</si>
  <si>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</si>
  <si>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</si>
  <si>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</si>
  <si>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</si>
  <si>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</si>
  <si>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</si>
  <si>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</si>
  <si>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</si>
  <si>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</si>
  <si>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</si>
  <si>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</si>
  <si>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</si>
  <si>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</si>
  <si>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</si>
  <si>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</si>
  <si>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</si>
  <si>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</si>
  <si>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</si>
  <si>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</si>
  <si>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</si>
  <si>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</si>
  <si>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</si>
  <si>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</si>
  <si>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</si>
  <si>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</si>
  <si>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</si>
  <si>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</si>
  <si>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</si>
  <si>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</si>
  <si>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</si>
  <si>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</si>
  <si>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</si>
  <si>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</si>
  <si>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</si>
  <si>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</si>
  <si>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</si>
  <si>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</si>
  <si>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</si>
  <si>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</si>
  <si>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</si>
  <si>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</si>
  <si>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</si>
  <si>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</si>
  <si>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</si>
  <si>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</si>
  <si>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</si>
  <si>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</si>
  <si>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</si>
  <si>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</si>
  <si>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</si>
  <si>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</si>
  <si>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</si>
  <si>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</si>
  <si>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</si>
  <si>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</si>
  <si>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</si>
  <si>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</si>
  <si>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</si>
  <si>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</si>
  <si>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</si>
  <si>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</si>
  <si>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</si>
  <si>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</si>
  <si>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</si>
  <si>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</si>
  <si>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</si>
  <si>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</si>
  <si>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</si>
  <si>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</si>
  <si>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</si>
  <si>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</si>
  <si>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</si>
  <si>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</si>
  <si>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</si>
  <si>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</si>
  <si>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</si>
  <si>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</si>
  <si>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</si>
  <si>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</si>
  <si>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</si>
  <si>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</si>
  <si>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</si>
  <si>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</si>
  <si>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</si>
  <si>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</si>
  <si>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</si>
  <si>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</si>
  <si>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</si>
  <si>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</si>
  <si>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</si>
  <si>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</si>
  <si>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</si>
  <si>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</si>
  <si>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</si>
  <si>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</si>
  <si>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</si>
  <si>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</si>
  <si>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please note that none of these dates take into account the change request we submitted, but we are back on target for those amended dates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</si>
  <si>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</si>
  <si>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</si>
  <si>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</si>
  <si>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</si>
  <si>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</si>
  <si>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</si>
  <si>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</si>
  <si>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</si>
  <si>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</si>
  <si>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</si>
  <si>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</si>
  <si>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</si>
  <si>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</si>
  <si>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</si>
  <si>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</si>
  <si>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</si>
  <si>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</si>
  <si>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</si>
  <si>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</si>
  <si>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</si>
  <si>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</si>
  <si>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</si>
  <si>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</si>
  <si>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</si>
  <si>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</si>
  <si>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</si>
  <si>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</si>
  <si>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</si>
  <si>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</si>
  <si>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The impact of the reduced $ and delay of the GVL project on genomics storage is unknown</t>
  </si>
  <si>
    <t xml:space="preserve"> Genomic Data Repository (installed at UNSW) determined not to be suitable so will be developing a solution in-house.  GVL project continues to be delayed.</t>
  </si>
  <si>
    <t>Amber</t>
  </si>
  <si>
    <t xml:space="preserve">Availability of appropriately skilled development resources. </t>
  </si>
  <si>
    <t>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In the interim an increased output from some key members has allowed the project to make up for this shortfall as staff roll back into productivity</t>
  </si>
  <si>
    <t>Ongoing availability of partner organisation resources.</t>
  </si>
  <si>
    <t>Resourcing is not currently an issue.</t>
  </si>
  <si>
    <t>Green</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</si>
  <si>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</si>
  <si>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</si>
  <si>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</si>
  <si>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</si>
  <si>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</si>
  <si>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</si>
  <si>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</si>
  <si>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</si>
  <si>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</si>
  <si>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</si>
  <si>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</si>
  <si>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</si>
  <si>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</si>
  <si>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</si>
  <si>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</si>
  <si>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</si>
  <si>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</si>
  <si>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</si>
  <si>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</si>
  <si>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</si>
  <si>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</si>
  <si>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</si>
  <si>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</si>
  <si>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</si>
  <si>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</si>
  <si>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</si>
  <si>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</si>
  <si>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</si>
  <si>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</si>
  <si>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</si>
  <si>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</si>
  <si>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</si>
  <si>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</si>
  <si>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</si>
  <si>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</si>
  <si>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</si>
  <si>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</si>
  <si>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</si>
  <si>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</si>
  <si>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</si>
  <si>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</si>
  <si>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</si>
  <si>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</si>
  <si>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</si>
  <si>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</si>
  <si>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</si>
  <si>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</si>
  <si>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</si>
  <si>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</si>
  <si>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</si>
  <si>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</si>
  <si>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</si>
  <si>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</si>
  <si>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</si>
  <si>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</si>
  <si>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</si>
  <si>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</si>
  <si>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</si>
  <si>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</si>
  <si>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</si>
  <si>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</si>
  <si>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</si>
  <si>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</si>
  <si>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</si>
  <si>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</si>
  <si>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</si>
  <si>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</si>
  <si>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</si>
  <si>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</si>
  <si>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</si>
  <si>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</si>
  <si>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</si>
  <si>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</si>
  <si>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</si>
  <si>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</si>
  <si>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</si>
  <si>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</si>
  <si>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</si>
  <si>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</si>
  <si>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</si>
  <si>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</si>
  <si>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</si>
  <si>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</si>
  <si>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article</t>
  </si>
  <si>
    <t>No</t>
  </si>
  <si>
    <t>Press Release once we have permission from some of our current users.</t>
  </si>
  <si>
    <t>e-news</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</si>
  <si>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</si>
  <si>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</si>
  <si>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</si>
  <si>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</si>
  <si>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</si>
  <si>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</si>
  <si>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</si>
  <si>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</si>
  <si>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</si>
  <si>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</si>
  <si>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</si>
  <si>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</si>
  <si>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</si>
  <si>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</si>
  <si>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</si>
  <si>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</si>
  <si>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</si>
  <si>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</si>
  <si>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</si>
  <si>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</si>
  <si>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</si>
  <si>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</si>
  <si>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</si>
  <si>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</si>
  <si>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</si>
  <si>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</si>
  <si>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</si>
  <si>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</si>
  <si>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</si>
  <si>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</si>
  <si>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</si>
  <si>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</si>
  <si>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</si>
  <si>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</si>
  <si>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</si>
  <si>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</si>
  <si>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</si>
  <si>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</si>
  <si>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</si>
  <si>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</si>
  <si>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</si>
  <si>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</si>
  <si>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</si>
  <si>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</si>
  <si>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</si>
  <si>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</si>
  <si>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</si>
  <si>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</si>
  <si>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</si>
  <si>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</si>
  <si>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</si>
  <si>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</si>
  <si>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</si>
  <si>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</si>
  <si>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</si>
  <si>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</si>
  <si>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</si>
  <si>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Pilot</t>
  </si>
  <si>
    <t>Hardware</t>
  </si>
  <si>
    <t>closed</t>
  </si>
  <si>
    <t>press release</t>
  </si>
  <si>
    <t>Production</t>
  </si>
  <si>
    <t>Software</t>
  </si>
  <si>
    <t>radio item</t>
  </si>
  <si>
    <t>Out of Service</t>
  </si>
  <si>
    <t>Document</t>
  </si>
  <si>
    <t>television item</t>
  </si>
  <si>
    <t>event</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</si>
  <si>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</si>
  <si>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</si>
  <si>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</si>
  <si>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</si>
  <si>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</si>
  <si>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</si>
  <si>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</si>
  <si>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</si>
  <si>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</si>
  <si>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</si>
  <si>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</si>
  <si>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</si>
  <si>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</si>
  <si>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</si>
  <si>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</si>
  <si>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</si>
  <si>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</si>
  <si>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</si>
  <si>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</si>
  <si>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</si>
  <si>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</si>
  <si>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</si>
  <si>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</si>
  <si>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</si>
  <si>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</si>
  <si>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</si>
  <si>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</si>
  <si>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</si>
  <si>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</si>
  <si>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</si>
  <si>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</si>
  <si>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</si>
  <si>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</si>
  <si>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</si>
  <si>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</si>
  <si>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</si>
  <si>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</si>
  <si>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</si>
  <si>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</si>
  <si>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</si>
  <si>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</si>
  <si>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</si>
  <si>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</si>
  <si>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</si>
  <si>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</si>
  <si>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</si>
  <si>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</si>
  <si>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</si>
  <si>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</si>
  <si>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</si>
  <si>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</si>
  <si>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</si>
  <si>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</si>
  <si>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</si>
  <si>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</si>
  <si>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</si>
  <si>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</si>
  <si>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</si>
  <si>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</si>
  <si>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</si>
  <si>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</si>
  <si>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</si>
  <si>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</si>
  <si>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</si>
  <si>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</si>
  <si>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</si>
  <si>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</si>
  <si>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</si>
  <si>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</si>
  <si>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</si>
  <si>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</si>
  <si>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</si>
  <si>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</si>
  <si>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</si>
  <si>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</si>
  <si>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</si>
  <si>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</si>
  <si>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</si>
  <si>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</si>
  <si>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</si>
  <si>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</si>
  <si>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</si>
  <si>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</si>
  <si>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</si>
  <si>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</si>
  <si>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</si>
  <si>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</si>
  <si>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</si>
  <si>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</si>
  <si>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</si>
  <si>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</si>
  <si>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</si>
  <si>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</si>
  <si>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</si>
  <si>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completed, signed off</t>
  </si>
  <si>
    <t>Approx 90% complete as Data Extraction is the majority of this milestone.</t>
  </si>
  <si>
    <t>http://thearktools.blogspot.com.au/</t>
  </si>
  <si>
    <t>Monthly blog - 4 blogs since march 25</t>
  </si>
  <si>
    <t>Presented to Princess Margeret Hospital, Telethon Institute of Child Health Research and Health Dep WA staff</t>
  </si>
  <si>
    <t>Have corrected our current website to give up to date information and fix factual errors</t>
  </si>
  <si>
    <t>http://www.wager.org.au/</t>
  </si>
  <si>
    <t>Have corrected NECTaRwebsite to give up to date information and fix factual errors</t>
  </si>
  <si>
    <t>daily</t>
  </si>
  <si>
    <t>Implemented and tested sub-study management capability to allow subjects from a parent study to be allocated to sub-studies without duplicating core subject data.  Subproject concept is documented and within the UAT documents for Nik Zeps and ATR.  Travis believes this may need separate UAT document, but this functionality has been coded, tested and signed off as part of initial production release by WARTN Team.    Note the dates are wrong due to cell validation rules...actual date was 28/03/2013.  Added additional signoff documents 7/8/13 in order to make sure we met all NECTaR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</si>
</sst>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quot;$&quot;* #,##0.00_-;\-&quot;$&quot;* #,##0.00_-;_-&quot;$&quot;* &quot;-&quot;??_-;_-@_-"/>
    <numFmt numFmtId="165" formatCode="[$-C09]dd\-mmm\-yy;@"/>
    <numFmt numFmtId="166" formatCode="&quot;$&quot;#,##0.00"/>
    <numFmt numFmtId="167" formatCode="[$-C09]dd\-mmmm\-yyyy;@"/>
    <numFmt numFmtId="168" formatCode="&quot;$&quot;#,##0.00;[Red]&quot;$&quot;#,##0.00"/>
    <numFmt numFmtId="169" formatCode="[&gt;=1000]#,##0,&quot;&quot;;0"/>
    <numFmt numFmtId="170"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3">
    <xf numFmtId="0" fontId="0" fillId="0" borderId="0"/>
    <xf numFmtId="0" fontId="39" fillId="0" borderId="0" applyNumberFormat="0" applyFill="0" applyBorder="0" applyAlignment="0" applyProtection="0"/>
    <xf numFmtId="0" fontId="39" fillId="0" borderId="0" applyNumberFormat="0" applyFill="0" applyBorder="0" applyAlignment="0" applyProtection="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5"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5"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5"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5"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6"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7"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5" fontId="3" fillId="5" borderId="0" xfId="0" applyNumberFormat="1" applyFont="1" applyFill="1" applyAlignment="1">
      <alignment horizontal="left"/>
    </xf>
    <xf numFmtId="165"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6"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6" fontId="1" fillId="3" borderId="29" xfId="0" applyNumberFormat="1" applyFont="1" applyFill="1" applyBorder="1" applyAlignment="1">
      <alignment horizontal="center"/>
    </xf>
    <xf numFmtId="166" fontId="1" fillId="3" borderId="11" xfId="0" applyNumberFormat="1" applyFont="1" applyFill="1" applyBorder="1" applyAlignment="1">
      <alignment horizontal="center"/>
    </xf>
    <xf numFmtId="166" fontId="0" fillId="2" borderId="19" xfId="0" applyNumberFormat="1" applyFill="1" applyBorder="1" applyAlignment="1" applyProtection="1">
      <alignment horizontal="center"/>
      <protection locked="0"/>
    </xf>
    <xf numFmtId="166" fontId="0" fillId="2" borderId="20" xfId="0" applyNumberFormat="1" applyFill="1" applyBorder="1" applyAlignment="1" applyProtection="1">
      <alignment horizontal="center"/>
      <protection locked="0"/>
    </xf>
    <xf numFmtId="166" fontId="0" fillId="4" borderId="19" xfId="0" applyNumberFormat="1" applyFill="1" applyBorder="1" applyAlignment="1">
      <alignment horizontal="center" wrapText="1"/>
    </xf>
    <xf numFmtId="166" fontId="0" fillId="4" borderId="1" xfId="0" applyNumberFormat="1" applyFill="1" applyBorder="1" applyAlignment="1">
      <alignment horizontal="center" wrapText="1"/>
    </xf>
    <xf numFmtId="166"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5"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5"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5"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5" fontId="3" fillId="5" borderId="25" xfId="0" applyNumberFormat="1" applyFont="1" applyFill="1" applyBorder="1" applyAlignment="1">
      <alignment horizontal="left"/>
    </xf>
    <xf numFmtId="0" fontId="3" fillId="5" borderId="0" xfId="0" applyFont="1" applyFill="1" applyAlignment="1">
      <alignment horizontal="left"/>
    </xf>
    <xf numFmtId="167"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5"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8"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8" fontId="0" fillId="2" borderId="1" xfId="0" applyNumberFormat="1" applyFill="1" applyBorder="1"/>
    <xf numFmtId="168" fontId="1" fillId="3" borderId="1" xfId="0" applyNumberFormat="1" applyFont="1" applyFill="1" applyBorder="1"/>
    <xf numFmtId="168" fontId="0" fillId="2" borderId="1" xfId="0" applyNumberFormat="1" applyFill="1" applyBorder="1"/>
    <xf numFmtId="168" fontId="0" fillId="2" borderId="0" xfId="0" applyNumberFormat="1" applyFill="1"/>
    <xf numFmtId="168"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8" fontId="0" fillId="2" borderId="19" xfId="0" applyNumberFormat="1" applyFill="1" applyBorder="1"/>
    <xf numFmtId="168" fontId="1" fillId="3" borderId="20" xfId="0" applyNumberFormat="1" applyFont="1" applyFill="1" applyBorder="1"/>
    <xf numFmtId="168" fontId="0" fillId="2" borderId="29" xfId="0" applyNumberFormat="1" applyFill="1" applyBorder="1"/>
    <xf numFmtId="168" fontId="0" fillId="2" borderId="11" xfId="0" applyNumberFormat="1" applyFill="1" applyBorder="1"/>
    <xf numFmtId="168" fontId="1" fillId="3" borderId="11" xfId="0" applyNumberFormat="1" applyFont="1" applyFill="1" applyBorder="1"/>
    <xf numFmtId="168"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6" fontId="1" fillId="3" borderId="29" xfId="0" applyNumberFormat="1" applyFont="1" applyFill="1" applyBorder="1"/>
    <xf numFmtId="166" fontId="1" fillId="3" borderId="11" xfId="0" applyNumberFormat="1" applyFont="1" applyFill="1" applyBorder="1"/>
    <xf numFmtId="166" fontId="1" fillId="3" borderId="17" xfId="0" applyNumberFormat="1" applyFont="1" applyFill="1" applyBorder="1"/>
    <xf numFmtId="168" fontId="1" fillId="3" borderId="29" xfId="0" applyNumberFormat="1" applyFont="1" applyFill="1" applyBorder="1"/>
    <xf numFmtId="0" fontId="1" fillId="3" borderId="2" xfId="0" applyFont="1" applyFill="1" applyBorder="1"/>
    <xf numFmtId="0" fontId="5" fillId="2" borderId="0" xfId="0" applyFont="1" applyFill="1"/>
    <xf numFmtId="168" fontId="1" fillId="3" borderId="26" xfId="0" applyNumberFormat="1" applyFont="1" applyFill="1" applyBorder="1"/>
    <xf numFmtId="168" fontId="1" fillId="3" borderId="49" xfId="0" applyNumberFormat="1" applyFont="1" applyFill="1" applyBorder="1"/>
    <xf numFmtId="168" fontId="1" fillId="3" borderId="50" xfId="0" applyNumberFormat="1" applyFont="1" applyFill="1" applyBorder="1"/>
    <xf numFmtId="168" fontId="1" fillId="3" borderId="51" xfId="0" applyNumberFormat="1" applyFont="1" applyFill="1" applyBorder="1"/>
    <xf numFmtId="168"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7"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5" fontId="0" fillId="4" borderId="1" xfId="0" applyNumberFormat="1" applyFill="1" applyBorder="1" applyAlignment="1">
      <alignment horizontal="left" vertical="center" wrapText="1"/>
    </xf>
    <xf numFmtId="165"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1" xfId="0" applyNumberFormat="1" applyFill="1" applyBorder="1" applyAlignment="1" applyProtection="1">
      <alignment horizontal="left" vertical="center" wrapText="1"/>
      <protection locked="0"/>
    </xf>
    <xf numFmtId="165"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5"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5" fontId="0" fillId="2" borderId="11" xfId="0" applyNumberFormat="1" applyFill="1" applyBorder="1" applyAlignment="1" applyProtection="1">
      <alignment horizontal="left" vertical="center"/>
      <protection locked="0"/>
    </xf>
    <xf numFmtId="165" fontId="0" fillId="2" borderId="20" xfId="0" applyNumberFormat="1" applyFill="1" applyBorder="1" applyAlignment="1" applyProtection="1">
      <alignment horizontal="left" vertical="center"/>
      <protection locked="0"/>
    </xf>
    <xf numFmtId="165"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6" fontId="25" fillId="2" borderId="55" xfId="0" applyNumberFormat="1" applyFont="1" applyFill="1" applyBorder="1" applyAlignment="1" applyProtection="1">
      <alignment wrapText="1"/>
      <protection locked="0"/>
    </xf>
    <xf numFmtId="0" fontId="0" fillId="2" borderId="0" xfId="0" applyFill="1"/>
    <xf numFmtId="165" fontId="5" fillId="2" borderId="0" xfId="0" applyNumberFormat="1" applyFont="1" applyFill="1" applyAlignment="1">
      <alignment horizontal="left"/>
    </xf>
    <xf numFmtId="165"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164" fontId="27" fillId="2" borderId="0" xfId="0" applyNumberFormat="1" applyFont="1" applyFill="1"/>
    <xf numFmtId="164" fontId="0" fillId="2" borderId="1" xfId="0" applyNumberFormat="1" applyFill="1" applyBorder="1" applyProtection="1">
      <protection locked="0"/>
    </xf>
    <xf numFmtId="0" fontId="7" fillId="2" borderId="0" xfId="0" applyFont="1" applyFill="1"/>
    <xf numFmtId="164" fontId="1" fillId="3" borderId="1" xfId="0" applyNumberFormat="1" applyFont="1" applyFill="1" applyBorder="1"/>
    <xf numFmtId="164" fontId="1" fillId="3" borderId="54" xfId="0" applyNumberFormat="1" applyFont="1" applyFill="1" applyBorder="1"/>
    <xf numFmtId="164" fontId="1" fillId="3" borderId="1" xfId="0" applyNumberFormat="1" applyFont="1" applyFill="1" applyBorder="1" applyAlignment="1">
      <alignment horizontal="left" wrapText="1"/>
    </xf>
    <xf numFmtId="164" fontId="1" fillId="3" borderId="16" xfId="0" applyNumberFormat="1" applyFont="1" applyFill="1" applyBorder="1"/>
    <xf numFmtId="164" fontId="7" fillId="2" borderId="0" xfId="0" applyNumberFormat="1" applyFont="1" applyFill="1"/>
    <xf numFmtId="164" fontId="0" fillId="2" borderId="19" xfId="0" applyNumberFormat="1" applyFill="1" applyBorder="1" applyProtection="1">
      <protection locked="0"/>
    </xf>
    <xf numFmtId="164" fontId="0" fillId="2" borderId="13" xfId="0" applyNumberFormat="1" applyFill="1" applyBorder="1" applyProtection="1">
      <protection locked="0"/>
    </xf>
    <xf numFmtId="0" fontId="7" fillId="2" borderId="0" xfId="0" applyFont="1" applyFill="1"/>
    <xf numFmtId="16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16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164" fontId="7" fillId="2" borderId="0" xfId="0" applyNumberFormat="1" applyFont="1" applyFill="1" applyAlignment="1">
      <alignment vertical="top" wrapText="1"/>
    </xf>
    <xf numFmtId="164" fontId="7" fillId="2" borderId="0" xfId="0" applyNumberFormat="1" applyFont="1" applyFill="1"/>
    <xf numFmtId="1" fontId="27" fillId="2" borderId="0" xfId="0" applyNumberFormat="1" applyFont="1" applyFill="1"/>
    <xf numFmtId="165" fontId="0" fillId="4" borderId="4" xfId="0" applyNumberFormat="1" applyFill="1" applyBorder="1" applyAlignment="1">
      <alignment horizontal="left" wrapText="1"/>
    </xf>
    <xf numFmtId="0" fontId="0" fillId="4" borderId="57" xfId="0" applyFill="1" applyBorder="1" applyAlignment="1">
      <alignment horizontal="left" wrapText="1"/>
    </xf>
    <xf numFmtId="164" fontId="1" fillId="3" borderId="50" xfId="0" applyNumberFormat="1" applyFont="1" applyFill="1" applyBorder="1"/>
    <xf numFmtId="164" fontId="1" fillId="3" borderId="19" xfId="0" applyNumberFormat="1" applyFont="1" applyFill="1" applyBorder="1"/>
    <xf numFmtId="0" fontId="1" fillId="3" borderId="0" xfId="0" applyFont="1" applyFill="1"/>
    <xf numFmtId="165" fontId="1" fillId="3" borderId="4" xfId="0" applyNumberFormat="1" applyFont="1" applyFill="1" applyBorder="1" applyAlignment="1">
      <alignment horizontal="left" wrapText="1"/>
    </xf>
    <xf numFmtId="16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164" fontId="0" fillId="2" borderId="4" xfId="0" applyNumberFormat="1" applyFill="1" applyBorder="1" applyProtection="1">
      <protection locked="0"/>
    </xf>
    <xf numFmtId="164" fontId="1" fillId="3" borderId="4" xfId="0" applyNumberFormat="1" applyFont="1" applyFill="1" applyBorder="1"/>
    <xf numFmtId="164" fontId="1" fillId="3" borderId="26" xfId="0" applyNumberFormat="1" applyFont="1" applyFill="1" applyBorder="1"/>
    <xf numFmtId="164" fontId="1" fillId="3" borderId="6" xfId="0" applyNumberFormat="1" applyFont="1" applyFill="1" applyBorder="1"/>
    <xf numFmtId="164" fontId="1" fillId="3" borderId="49" xfId="0" applyNumberFormat="1" applyFont="1" applyFill="1" applyBorder="1"/>
    <xf numFmtId="164" fontId="1" fillId="3" borderId="58" xfId="0" applyNumberFormat="1" applyFont="1" applyFill="1" applyBorder="1"/>
    <xf numFmtId="164" fontId="1" fillId="3" borderId="59" xfId="0" applyNumberFormat="1" applyFont="1" applyFill="1" applyBorder="1"/>
    <xf numFmtId="164" fontId="1" fillId="3" borderId="60" xfId="0" applyNumberFormat="1" applyFont="1" applyFill="1" applyBorder="1"/>
    <xf numFmtId="164" fontId="29" fillId="12" borderId="2" xfId="0" applyNumberFormat="1" applyFont="1" applyFill="1" applyBorder="1"/>
    <xf numFmtId="0" fontId="1" fillId="3" borderId="47" xfId="0" applyFont="1" applyFill="1" applyBorder="1"/>
    <xf numFmtId="164" fontId="1" fillId="3" borderId="61" xfId="0" applyNumberFormat="1" applyFont="1" applyFill="1" applyBorder="1"/>
    <xf numFmtId="164" fontId="1" fillId="3" borderId="30" xfId="0" applyNumberFormat="1" applyFont="1" applyFill="1" applyBorder="1"/>
    <xf numFmtId="164" fontId="1" fillId="3" borderId="31" xfId="0" applyNumberFormat="1" applyFont="1" applyFill="1" applyBorder="1"/>
    <xf numFmtId="16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5" fontId="0" fillId="4" borderId="63" xfId="0" applyNumberFormat="1" applyFill="1" applyBorder="1" applyAlignment="1">
      <alignment horizontal="left" wrapText="1"/>
    </xf>
    <xf numFmtId="164" fontId="0" fillId="2" borderId="32" xfId="0" applyNumberFormat="1" applyFill="1" applyBorder="1" applyAlignment="1" applyProtection="1">
      <alignment horizontal="left" wrapText="1"/>
      <protection locked="0"/>
    </xf>
    <xf numFmtId="164" fontId="0" fillId="2" borderId="33" xfId="0" applyNumberFormat="1" applyFill="1" applyBorder="1" applyAlignment="1" applyProtection="1">
      <alignment horizontal="left" wrapText="1"/>
      <protection locked="0"/>
    </xf>
    <xf numFmtId="16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5"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5" fontId="0" fillId="4" borderId="13" xfId="0" applyNumberFormat="1" applyFill="1" applyBorder="1" applyAlignment="1">
      <alignment horizontal="left" wrapText="1"/>
    </xf>
    <xf numFmtId="165" fontId="1" fillId="3" borderId="13" xfId="0" applyNumberFormat="1" applyFont="1" applyFill="1" applyBorder="1" applyAlignment="1">
      <alignment horizontal="left" wrapText="1"/>
    </xf>
    <xf numFmtId="165"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5" fontId="0" fillId="4" borderId="66" xfId="0" applyNumberFormat="1" applyFill="1" applyBorder="1" applyAlignment="1">
      <alignment horizontal="left" wrapText="1"/>
    </xf>
    <xf numFmtId="0" fontId="0" fillId="4" borderId="1" xfId="0" applyFill="1" applyBorder="1" applyAlignment="1">
      <alignment horizontal="left" wrapText="1"/>
    </xf>
    <xf numFmtId="164" fontId="1" fillId="3" borderId="2" xfId="0" applyNumberFormat="1" applyFont="1" applyFill="1" applyBorder="1"/>
    <xf numFmtId="17" fontId="1" fillId="3" borderId="1" xfId="0" applyNumberFormat="1" applyFont="1" applyFill="1" applyBorder="1" applyAlignment="1">
      <alignment horizontal="center"/>
    </xf>
    <xf numFmtId="169" fontId="0" fillId="4" borderId="1" xfId="0" applyNumberFormat="1" applyFill="1" applyBorder="1" applyAlignment="1">
      <alignment horizontal="left" wrapText="1"/>
    </xf>
    <xf numFmtId="169" fontId="1" fillId="3" borderId="1" xfId="0" applyNumberFormat="1" applyFont="1" applyFill="1" applyBorder="1" applyAlignment="1">
      <alignment horizontal="left" wrapText="1"/>
    </xf>
    <xf numFmtId="169" fontId="1" fillId="3" borderId="1" xfId="0" applyNumberFormat="1" applyFont="1" applyFill="1" applyBorder="1"/>
    <xf numFmtId="0" fontId="11" fillId="2" borderId="0" xfId="0" applyFont="1" applyFill="1" applyAlignment="1">
      <alignment vertical="top" wrapText="1"/>
    </xf>
    <xf numFmtId="164" fontId="1" fillId="3" borderId="63" xfId="0" applyNumberFormat="1" applyFont="1" applyFill="1" applyBorder="1"/>
    <xf numFmtId="16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164" fontId="1" fillId="3" borderId="29" xfId="0" applyNumberFormat="1" applyFont="1" applyFill="1" applyBorder="1" applyAlignment="1">
      <alignment horizontal="left" wrapText="1"/>
    </xf>
    <xf numFmtId="164" fontId="1" fillId="3" borderId="11" xfId="0" applyNumberFormat="1" applyFont="1" applyFill="1" applyBorder="1" applyAlignment="1">
      <alignment horizontal="left" wrapText="1"/>
    </xf>
    <xf numFmtId="164" fontId="1" fillId="3" borderId="53" xfId="0" applyNumberFormat="1" applyFont="1" applyFill="1" applyBorder="1" applyAlignment="1">
      <alignment horizontal="left" wrapText="1"/>
    </xf>
    <xf numFmtId="164" fontId="7" fillId="13" borderId="68" xfId="0" applyNumberFormat="1" applyFont="1" applyFill="1" applyBorder="1" applyAlignment="1">
      <alignment horizontal="center" vertical="center"/>
    </xf>
    <xf numFmtId="164" fontId="1" fillId="3" borderId="36" xfId="0" applyNumberFormat="1" applyFont="1" applyFill="1" applyBorder="1"/>
    <xf numFmtId="164" fontId="1" fillId="3" borderId="69" xfId="0" applyNumberFormat="1" applyFont="1" applyFill="1" applyBorder="1" applyAlignment="1">
      <alignment horizontal="right"/>
    </xf>
    <xf numFmtId="16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70" fontId="0" fillId="2" borderId="46" xfId="0" applyNumberFormat="1" applyFill="1" applyBorder="1" applyAlignment="1" applyProtection="1">
      <alignment horizontal="left"/>
      <protection locked="0"/>
    </xf>
    <xf numFmtId="170" fontId="0" fillId="2" borderId="33" xfId="0" applyNumberFormat="1" applyFill="1" applyBorder="1" applyAlignment="1" applyProtection="1">
      <alignment horizontal="left"/>
      <protection locked="0"/>
    </xf>
    <xf numFmtId="170"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3">
    <cellStyle name="Followed Hyperlink" xfId="1" builtinId="9" hidden="1"/>
    <cellStyle name="Followed Hyperlink" xfId="2"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7</v>
      </c>
      <c r="E15" s="280"/>
      <c r="F15" s="62" t="s">
        <v>17</v>
      </c>
      <c r="G15" s="352">
        <v>41365</v>
      </c>
      <c r="H15" s="280"/>
      <c r="I15" s="280"/>
      <c r="J15" s="280"/>
      <c r="K15" s="280"/>
      <c r="L15" s="280"/>
      <c r="M15" s="280"/>
      <c r="N15" s="280"/>
    </row>
    <row r="16" spans="1:35" ht="15" customHeight="1">
      <c r="A16" s="65"/>
      <c r="B16" s="276"/>
      <c r="C16" s="62"/>
      <c r="D16" s="66"/>
      <c r="E16" s="66"/>
      <c r="F16" s="62" t="s">
        <v>18</v>
      </c>
      <c r="G16" s="352">
        <v>41455</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135</v>
      </c>
      <c r="E12" s="156" t="s">
        <v>130</v>
      </c>
      <c r="F12" s="157" t="s">
        <v>251</v>
      </c>
    </row>
    <row r="13" spans="1:6" ht="27" customHeight="1">
      <c r="C13" s="154" t="s">
        <v>10</v>
      </c>
      <c r="D13" s="490" t="s">
        <v>252</v>
      </c>
      <c r="E13" s="490"/>
      <c r="F13" s="490"/>
    </row>
    <row r="14" spans="1:6" ht="28" customHeight="1">
      <c r="C14" s="154" t="s">
        <v>1</v>
      </c>
      <c r="D14" s="151" t="s">
        <v>253</v>
      </c>
      <c r="E14" s="152" t="s">
        <v>254</v>
      </c>
      <c r="F14" s="153" t="s">
        <v>255</v>
      </c>
    </row>
    <row r="15" spans="1:6" ht="28" customHeight="1">
      <c r="C15" s="154" t="s">
        <v>2</v>
      </c>
      <c r="D15" s="151" t="s">
        <v>253</v>
      </c>
      <c r="E15" s="152" t="s">
        <v>254</v>
      </c>
      <c r="F15" s="153" t="s">
        <v>256</v>
      </c>
    </row>
    <row r="16" spans="1:6" ht="28" customHeight="1">
      <c r="C16" s="154" t="s">
        <v>3</v>
      </c>
      <c r="D16" s="151" t="s">
        <v>257</v>
      </c>
      <c r="E16" s="152" t="s">
        <v>258</v>
      </c>
      <c r="F16" s="153" t="s">
        <v>259</v>
      </c>
    </row>
    <row r="17" spans="3:6" ht="28" customHeight="1">
      <c r="C17" s="154" t="s">
        <v>4</v>
      </c>
      <c r="D17" s="151" t="s">
        <v>253</v>
      </c>
      <c r="E17" s="152" t="s">
        <v>254</v>
      </c>
      <c r="F17" s="153" t="s">
        <v>256</v>
      </c>
    </row>
    <row r="18" spans="3:6" ht="28" customHeight="1">
      <c r="C18" s="154" t="s">
        <v>5</v>
      </c>
      <c r="D18" s="151" t="s">
        <v>260</v>
      </c>
      <c r="E18" s="152" t="s">
        <v>260</v>
      </c>
      <c r="F18" s="153" t="s">
        <v>260</v>
      </c>
    </row>
    <row r="19" spans="3:6" ht="28" customHeight="1">
      <c r="C19" s="154" t="s">
        <v>6</v>
      </c>
      <c r="D19" s="151" t="s">
        <v>260</v>
      </c>
      <c r="E19" s="152" t="s">
        <v>260</v>
      </c>
      <c r="F19" s="153" t="s">
        <v>260</v>
      </c>
    </row>
    <row r="20" spans="3:6" ht="33" customHeight="1">
      <c r="C20" s="154" t="s">
        <v>7</v>
      </c>
      <c r="D20" s="151" t="s">
        <v>261</v>
      </c>
      <c r="E20" s="152" t="s">
        <v>262</v>
      </c>
      <c r="F20" s="153" t="s">
        <v>263</v>
      </c>
    </row>
    <row r="21" spans="3:6" ht="60" customHeight="1">
      <c r="C21" s="154" t="s">
        <v>8</v>
      </c>
      <c r="D21" s="151" t="s">
        <v>264</v>
      </c>
      <c r="E21" s="152" t="s">
        <v>265</v>
      </c>
      <c r="F21" s="153" t="s">
        <v>266</v>
      </c>
    </row>
    <row r="22" spans="3:6" ht="60" customHeight="1">
      <c r="C22" s="376" t="s">
        <v>267</v>
      </c>
      <c r="D22" s="151" t="s">
        <v>268</v>
      </c>
      <c r="E22" s="152" t="s">
        <v>269</v>
      </c>
      <c r="F22" s="153" t="s">
        <v>270</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271</v>
      </c>
      <c r="C1" t="s">
        <v>272</v>
      </c>
      <c r="D1" t="s">
        <v>273</v>
      </c>
      <c r="E1" t="s">
        <v>274</v>
      </c>
      <c r="F1" t="s">
        <v>275</v>
      </c>
      <c r="G1" t="s">
        <v>276</v>
      </c>
      <c r="H1" s="345" t="s">
        <v>277</v>
      </c>
      <c r="I1" s="345" t="s">
        <v>278</v>
      </c>
    </row>
    <row r="2" spans="1:9" ht="15" customHeight="1">
      <c r="A2" t="s">
        <v>279</v>
      </c>
      <c r="B2">
        <v>0</v>
      </c>
      <c r="C2" t="s">
        <v>222</v>
      </c>
      <c r="D2" t="s">
        <v>135</v>
      </c>
      <c r="E2" t="s">
        <v>223</v>
      </c>
      <c r="F2" s="125">
        <v>40909</v>
      </c>
      <c r="G2" s="125">
        <v>42004</v>
      </c>
      <c r="H2" s="345" t="s">
        <v>280</v>
      </c>
      <c r="I2" s="345" t="s">
        <v>281</v>
      </c>
    </row>
    <row r="3" spans="1:9" ht="15" customHeight="1">
      <c r="A3" t="s">
        <v>282</v>
      </c>
      <c r="B3">
        <v>25</v>
      </c>
      <c r="C3" t="s">
        <v>283</v>
      </c>
      <c r="D3" t="s">
        <v>130</v>
      </c>
      <c r="E3" t="s">
        <v>220</v>
      </c>
      <c r="H3" s="345" t="s">
        <v>284</v>
      </c>
      <c r="I3" s="345" t="s">
        <v>285</v>
      </c>
    </row>
    <row r="4" spans="1:9" ht="15" customHeight="1">
      <c r="B4">
        <v>50</v>
      </c>
      <c r="C4" t="s">
        <v>286</v>
      </c>
      <c r="D4" t="s">
        <v>251</v>
      </c>
      <c r="H4" s="345" t="s">
        <v>287</v>
      </c>
      <c r="I4" s="345" t="s">
        <v>288</v>
      </c>
    </row>
    <row r="5" spans="1:9" ht="15" customHeight="1">
      <c r="B5">
        <v>75</v>
      </c>
      <c r="C5" t="s">
        <v>289</v>
      </c>
      <c r="H5" s="345"/>
      <c r="I5" s="345" t="s">
        <v>249</v>
      </c>
    </row>
    <row r="6" spans="1:9">
      <c r="B6">
        <v>100</v>
      </c>
      <c r="C6" t="s">
        <v>219</v>
      </c>
    </row>
    <row r="7" spans="1:9">
      <c r="C7" t="s">
        <v>290</v>
      </c>
    </row>
    <row r="8" spans="1:9" s="5" customFormat="1">
      <c r="C8" s="351" t="s">
        <v>291</v>
      </c>
    </row>
    <row r="9" spans="1:9">
      <c r="C9" t="s">
        <v>292</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293</v>
      </c>
      <c r="C1" s="234" t="s">
        <v>294</v>
      </c>
      <c r="D1" s="234" t="s">
        <v>295</v>
      </c>
      <c r="E1" s="234" t="s">
        <v>296</v>
      </c>
      <c r="F1" s="234" t="s">
        <v>297</v>
      </c>
      <c r="G1" s="235" t="s">
        <v>298</v>
      </c>
      <c r="H1" s="236" t="s">
        <v>299</v>
      </c>
      <c r="I1" s="237" t="s">
        <v>300</v>
      </c>
      <c r="J1" s="235" t="s">
        <v>301</v>
      </c>
      <c r="K1" s="236" t="s">
        <v>302</v>
      </c>
      <c r="L1" s="237" t="s">
        <v>303</v>
      </c>
      <c r="M1" s="235" t="s">
        <v>304</v>
      </c>
      <c r="N1" s="236" t="s">
        <v>305</v>
      </c>
      <c r="O1" s="237" t="s">
        <v>306</v>
      </c>
      <c r="P1" s="238" t="s">
        <v>307</v>
      </c>
      <c r="Q1" s="238" t="s">
        <v>308</v>
      </c>
      <c r="R1" s="239" t="s">
        <v>309</v>
      </c>
      <c r="S1" s="239" t="s">
        <v>310</v>
      </c>
      <c r="T1" s="239" t="s">
        <v>311</v>
      </c>
      <c r="U1" s="247" t="s">
        <v>312</v>
      </c>
      <c r="V1" s="248" t="s">
        <v>313</v>
      </c>
      <c r="W1" s="248" t="s">
        <v>314</v>
      </c>
      <c r="X1" s="248" t="s">
        <v>315</v>
      </c>
      <c r="Y1" s="249" t="s">
        <v>316</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317</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41365</v>
      </c>
      <c r="D12" s="208"/>
      <c r="E12" s="65"/>
    </row>
    <row r="13" spans="1:5" ht="16" customHeight="1">
      <c r="A13" s="72"/>
      <c r="B13" s="209" t="s">
        <v>43</v>
      </c>
      <c r="C13" s="210">
        <f>LastDateReport</f>
        <v>41455</v>
      </c>
      <c r="D13" s="208"/>
      <c r="E13" s="65"/>
    </row>
    <row r="14" spans="1:5" ht="16" customHeight="1">
      <c r="A14" s="72"/>
      <c r="B14" s="211"/>
      <c r="C14" s="212"/>
      <c r="D14" s="208"/>
      <c r="E14" s="65"/>
    </row>
    <row r="15" spans="1:5" ht="19" customHeight="1">
      <c r="A15" s="65"/>
      <c r="B15" s="94" t="s">
        <v>318</v>
      </c>
      <c r="C15" s="94"/>
      <c r="D15" s="94"/>
      <c r="E15" s="94"/>
    </row>
    <row r="16" spans="1:5" ht="16" customHeight="1">
      <c r="A16" s="65"/>
      <c r="B16" s="477" t="s">
        <v>319</v>
      </c>
      <c r="C16" s="477"/>
      <c r="D16" s="477"/>
      <c r="E16" s="477"/>
    </row>
    <row r="17" spans="2:10" ht="15" customHeight="1">
      <c r="B17" s="346" t="s">
        <v>320</v>
      </c>
    </row>
    <row r="18" spans="2:10" s="5" customFormat="1" ht="15" customHeight="1">
      <c r="B18" s="346"/>
    </row>
    <row r="19" spans="2:10" ht="32" customHeight="1">
      <c r="B19" s="347" t="s">
        <v>321</v>
      </c>
      <c r="C19" s="347" t="s">
        <v>322</v>
      </c>
      <c r="D19" s="347" t="s">
        <v>323</v>
      </c>
      <c r="E19" s="347" t="s">
        <v>324</v>
      </c>
      <c r="F19" s="347" t="s">
        <v>325</v>
      </c>
      <c r="G19" s="347" t="s">
        <v>326</v>
      </c>
      <c r="H19" s="347" t="s">
        <v>327</v>
      </c>
      <c r="I19" s="347" t="s">
        <v>328</v>
      </c>
      <c r="J19" s="347" t="s">
        <v>116</v>
      </c>
    </row>
    <row r="20" spans="2:10" ht="32" customHeight="1">
      <c r="B20" s="348" t="s">
        <v>329</v>
      </c>
      <c r="C20" s="348" t="s">
        <v>285</v>
      </c>
      <c r="D20" s="348" t="s">
        <v>330</v>
      </c>
      <c r="E20" s="349" t="s">
        <v>331</v>
      </c>
      <c r="F20" s="348" t="s">
        <v>332</v>
      </c>
      <c r="G20" s="350">
        <v>54768</v>
      </c>
      <c r="H20" s="348" t="s">
        <v>333</v>
      </c>
      <c r="I20" s="348" t="s">
        <v>329</v>
      </c>
      <c r="J20" s="348" t="s">
        <v>284</v>
      </c>
    </row>
    <row r="21" spans="2:10" ht="32" customHeight="1">
      <c r="B21" s="348" t="s">
        <v>334</v>
      </c>
      <c r="C21" s="348" t="s">
        <v>285</v>
      </c>
      <c r="D21" s="348" t="s">
        <v>335</v>
      </c>
      <c r="E21" s="349" t="s">
        <v>331</v>
      </c>
      <c r="F21" s="348" t="s">
        <v>332</v>
      </c>
      <c r="G21" s="350">
        <v>42374</v>
      </c>
      <c r="H21" s="348" t="s">
        <v>333</v>
      </c>
      <c r="I21" s="348" t="s">
        <v>334</v>
      </c>
      <c r="J21" s="348" t="s">
        <v>284</v>
      </c>
    </row>
    <row r="22" spans="2:10" ht="32" customHeight="1">
      <c r="B22" s="348" t="s">
        <v>336</v>
      </c>
      <c r="C22" s="348" t="s">
        <v>285</v>
      </c>
      <c r="D22" s="348" t="s">
        <v>337</v>
      </c>
      <c r="E22" s="349" t="s">
        <v>338</v>
      </c>
      <c r="F22" s="348" t="s">
        <v>332</v>
      </c>
      <c r="G22" s="350">
        <v>42374</v>
      </c>
      <c r="H22" s="348" t="s">
        <v>333</v>
      </c>
      <c r="I22" s="348" t="s">
        <v>336</v>
      </c>
      <c r="J22" s="348" t="s">
        <v>284</v>
      </c>
    </row>
    <row r="23" spans="2:10" ht="32" customHeight="1">
      <c r="B23" s="348" t="s">
        <v>339</v>
      </c>
      <c r="C23" s="348" t="s">
        <v>285</v>
      </c>
      <c r="D23" s="348" t="s">
        <v>340</v>
      </c>
      <c r="E23" s="349" t="s">
        <v>338</v>
      </c>
      <c r="F23" s="348" t="s">
        <v>332</v>
      </c>
      <c r="G23" s="350">
        <v>97714</v>
      </c>
      <c r="H23" s="348" t="s">
        <v>333</v>
      </c>
      <c r="I23" s="348" t="s">
        <v>339</v>
      </c>
      <c r="J23" s="348" t="s">
        <v>284</v>
      </c>
    </row>
    <row r="24" spans="2:10" ht="32" customHeight="1">
      <c r="B24" s="348"/>
      <c r="C24" s="348"/>
      <c r="D24" s="348"/>
      <c r="E24" s="349"/>
      <c r="F24" s="348"/>
      <c r="G24" s="350"/>
      <c r="H24" s="348"/>
      <c r="I24" s="348"/>
      <c r="J24" s="348"/>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41365</v>
      </c>
      <c r="F12" s="125"/>
      <c r="R12" s="10"/>
    </row>
    <row r="13" spans="2:18" s="5" customFormat="1" ht="16" customHeight="1">
      <c r="B13" s="61"/>
      <c r="C13" s="129" t="s">
        <v>43</v>
      </c>
      <c r="D13" s="134">
        <f>LastDateReport</f>
        <v>41455</v>
      </c>
      <c r="F13" s="125"/>
      <c r="R13" s="10"/>
    </row>
    <row r="14" spans="2:18" s="5" customFormat="1" ht="6" customHeight="1">
      <c r="B14" s="61"/>
      <c r="C14" s="126"/>
      <c r="D14" s="126"/>
      <c r="E14" s="127"/>
      <c r="F14" s="125"/>
      <c r="R14" s="10"/>
    </row>
    <row r="15" spans="2:18" s="5" customFormat="1" ht="19" customHeight="1">
      <c r="C15" s="12" t="s">
        <v>225</v>
      </c>
      <c r="D15" s="12"/>
      <c r="E15" s="12"/>
      <c r="F15" s="12"/>
      <c r="I15" s="12" t="s">
        <v>45</v>
      </c>
      <c r="J15" s="12" t="str">
        <f>FINANCELIGHT</f>
        <v>GREEN</v>
      </c>
      <c r="K15" s="12"/>
      <c r="M15" s="12"/>
    </row>
    <row r="17" spans="1:21" ht="15" customHeight="1"/>
    <row r="18" spans="1:21" ht="15" customHeight="1">
      <c r="C18" s="370"/>
      <c r="D18" s="371"/>
      <c r="E18" s="506" t="s">
        <v>341</v>
      </c>
      <c r="F18" s="507"/>
      <c r="G18" s="507"/>
      <c r="H18" s="508"/>
      <c r="I18" s="444"/>
      <c r="J18" s="509" t="s">
        <v>342</v>
      </c>
      <c r="K18" s="510"/>
      <c r="L18" s="511"/>
    </row>
    <row r="19" spans="1:21" ht="57" customHeight="1">
      <c r="C19" s="372" t="s">
        <v>343</v>
      </c>
      <c r="D19" s="373"/>
      <c r="E19" s="445" t="s">
        <v>344</v>
      </c>
      <c r="F19" s="446" t="s">
        <v>345</v>
      </c>
      <c r="G19" s="446" t="s">
        <v>346</v>
      </c>
      <c r="H19" s="447" t="s">
        <v>347</v>
      </c>
      <c r="I19" s="448" t="s">
        <v>348</v>
      </c>
      <c r="J19" s="449" t="s">
        <v>349</v>
      </c>
      <c r="K19" s="450" t="s">
        <v>350</v>
      </c>
      <c r="L19" s="451" t="s">
        <v>351</v>
      </c>
    </row>
    <row r="20" spans="1:21" ht="15" customHeight="1">
      <c r="C20" s="374"/>
      <c r="D20" s="375"/>
      <c r="E20" s="452">
        <f>R46</f>
        <v>289000</v>
      </c>
      <c r="F20" s="453">
        <f>D38</f>
        <v>104000</v>
      </c>
      <c r="G20" s="453">
        <f>H38</f>
        <v>152482</v>
      </c>
      <c r="H20" s="454">
        <f>E20-F20</f>
        <v>185000</v>
      </c>
      <c r="I20" s="455">
        <f>E20-I38</f>
        <v>0</v>
      </c>
      <c r="J20" s="456">
        <f>R52</f>
        <v>323892</v>
      </c>
      <c r="K20" s="457">
        <f>L38</f>
        <v>84748</v>
      </c>
      <c r="L20" s="458">
        <f>J20-K20</f>
        <v>239144</v>
      </c>
    </row>
    <row r="22" spans="1:21" ht="15.75" customHeight="1">
      <c r="N22" s="360" t="s">
        <v>352</v>
      </c>
      <c r="P22" s="360"/>
      <c r="S22" s="409" t="s">
        <v>353</v>
      </c>
      <c r="T22" s="409" t="s">
        <v>116</v>
      </c>
      <c r="U22" s="441"/>
    </row>
    <row r="23" spans="1:21" s="356" customFormat="1" ht="20.25" customHeight="1">
      <c r="A23" s="512" t="s">
        <v>354</v>
      </c>
      <c r="B23" s="514" t="s">
        <v>355</v>
      </c>
      <c r="C23" s="515"/>
      <c r="D23" s="500" t="s">
        <v>356</v>
      </c>
      <c r="E23" s="502" t="s">
        <v>357</v>
      </c>
      <c r="F23" s="500"/>
      <c r="G23" s="500"/>
      <c r="H23" s="503"/>
      <c r="I23" s="504" t="s">
        <v>358</v>
      </c>
      <c r="J23" s="494" t="s">
        <v>359</v>
      </c>
      <c r="K23" s="495"/>
      <c r="L23" s="496"/>
      <c r="M23" s="497" t="s">
        <v>360</v>
      </c>
      <c r="N23" s="355"/>
      <c r="P23" s="499" t="s">
        <v>361</v>
      </c>
      <c r="Q23" s="499" t="s">
        <v>362</v>
      </c>
      <c r="S23" s="379" t="s">
        <v>363</v>
      </c>
      <c r="T23" s="381" t="str">
        <f>IF(I38&lt;&gt;I39,"RED","Correct "&amp;I38&amp;" = "&amp;I39)</f>
        <v>Correct 289000 = 289000</v>
      </c>
      <c r="U23" s="516" t="s">
        <v>364</v>
      </c>
    </row>
    <row r="24" spans="1:21" s="356" customFormat="1" ht="38.25" customHeight="1">
      <c r="A24" s="513"/>
      <c r="B24" s="428" t="s">
        <v>295</v>
      </c>
      <c r="C24" s="394" t="s">
        <v>365</v>
      </c>
      <c r="D24" s="501"/>
      <c r="E24" s="392" t="s">
        <v>248</v>
      </c>
      <c r="F24" s="393" t="s">
        <v>247</v>
      </c>
      <c r="G24" s="393" t="s">
        <v>249</v>
      </c>
      <c r="H24" s="394" t="s">
        <v>35</v>
      </c>
      <c r="I24" s="505"/>
      <c r="J24" s="392" t="s">
        <v>366</v>
      </c>
      <c r="K24" s="393" t="s">
        <v>367</v>
      </c>
      <c r="L24" s="394" t="s">
        <v>35</v>
      </c>
      <c r="M24" s="498"/>
      <c r="N24" s="355"/>
      <c r="P24" s="499"/>
      <c r="Q24" s="499"/>
      <c r="S24" s="356" t="s">
        <v>368</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15552</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369</v>
      </c>
      <c r="T26" s="380">
        <f>LASTQUARTER</f>
        <v>15552</v>
      </c>
      <c r="U26" s="396">
        <f t="shared" si="4"/>
        <v>40113</v>
      </c>
    </row>
    <row r="27" spans="1:21" ht="15" customHeight="1">
      <c r="A27" s="432">
        <v>3</v>
      </c>
      <c r="B27" s="429">
        <f t="shared" si="5"/>
        <v>41365</v>
      </c>
      <c r="C27" s="385">
        <v>41455</v>
      </c>
      <c r="D27" s="419"/>
      <c r="E27" s="366"/>
      <c r="F27" s="359"/>
      <c r="G27" s="359"/>
      <c r="H27" s="369">
        <f t="shared" si="0"/>
        <v>0</v>
      </c>
      <c r="I27" s="395">
        <v>60141</v>
      </c>
      <c r="J27" s="366"/>
      <c r="K27" s="359"/>
      <c r="L27" s="369">
        <f t="shared" si="1"/>
        <v>0</v>
      </c>
      <c r="M27" s="367">
        <v>10945</v>
      </c>
      <c r="N27" s="357" t="str">
        <f>IF(H27&gt;0,IF(I27&lt;&gt;H27,"WARNING!! UPDATE: I27 $"&amp;I27&amp;" WITH ACTUAL SPEND:$ "&amp;H27,""),"")</f>
        <v/>
      </c>
      <c r="P27" s="363">
        <f t="shared" si="2"/>
        <v>60141</v>
      </c>
      <c r="Q27" s="377">
        <f t="shared" si="3"/>
        <v>10945</v>
      </c>
      <c r="S27" s="380" t="s">
        <v>370</v>
      </c>
      <c r="T27" s="383">
        <f>I39*0.2</f>
        <v>57800</v>
      </c>
      <c r="U27" s="396">
        <f t="shared" si="4"/>
        <v>71086</v>
      </c>
    </row>
    <row r="28" spans="1:21" ht="15.75" customHeight="1">
      <c r="A28" s="432">
        <v>4</v>
      </c>
      <c r="B28" s="429">
        <f t="shared" si="5"/>
        <v>41456</v>
      </c>
      <c r="C28" s="385">
        <v>41547</v>
      </c>
      <c r="D28" s="419"/>
      <c r="E28" s="366"/>
      <c r="F28" s="359"/>
      <c r="G28" s="359"/>
      <c r="H28" s="369">
        <f t="shared" si="0"/>
        <v>0</v>
      </c>
      <c r="I28" s="395">
        <v>60825</v>
      </c>
      <c r="J28" s="366"/>
      <c r="K28" s="359"/>
      <c r="L28" s="369">
        <f t="shared" si="1"/>
        <v>0</v>
      </c>
      <c r="M28" s="367">
        <v>6000</v>
      </c>
      <c r="N28" s="357" t="str">
        <f>IF(H28&gt;0,IF(I28&lt;&gt;H28,"WARNING!! UPDATE: I28 $"&amp;I28&amp;" WITH ACTUAL SPEND:$ "&amp;H28,""),"")</f>
        <v/>
      </c>
      <c r="P28" s="363">
        <f t="shared" si="2"/>
        <v>60825</v>
      </c>
      <c r="Q28" s="377">
        <f t="shared" si="3"/>
        <v>6000</v>
      </c>
      <c r="S28" s="380" t="str">
        <f>S27&amp; " or more in last quarter"</f>
        <v>20% of funds or more in last quarter</v>
      </c>
      <c r="T28" s="380" t="str">
        <f>IF(LASTQUARTER&gt;T27-1,"AMBER","Less than "&amp;S27&amp;" in last quarter: "&amp;LASTQUARTER)</f>
        <v>Less than 20% of funds in last quarter: 15552</v>
      </c>
      <c r="U28" s="396">
        <f t="shared" si="4"/>
        <v>66825</v>
      </c>
    </row>
    <row r="29" spans="1:21" ht="15.75" customHeight="1">
      <c r="A29" s="432">
        <v>5</v>
      </c>
      <c r="B29" s="429">
        <f t="shared" si="5"/>
        <v>41548</v>
      </c>
      <c r="C29" s="385">
        <v>41639</v>
      </c>
      <c r="D29" s="419"/>
      <c r="E29" s="366"/>
      <c r="F29" s="359"/>
      <c r="G29" s="359"/>
      <c r="H29" s="369">
        <f t="shared" si="0"/>
        <v>0</v>
      </c>
      <c r="I29" s="395">
        <v>15552</v>
      </c>
      <c r="J29" s="366"/>
      <c r="K29" s="359"/>
      <c r="L29" s="369">
        <f t="shared" si="1"/>
        <v>0</v>
      </c>
      <c r="M29" s="367">
        <v>16637</v>
      </c>
      <c r="N29" s="357" t="str">
        <f>IF(H29&gt;0,IF(I29&lt;&gt;H29,"WARNING!! UPDATE: I29 $"&amp;I29&amp;" WITH ACTUAL SPEND:$ "&amp;H29,""),"")</f>
        <v/>
      </c>
      <c r="P29" s="363">
        <f t="shared" si="2"/>
        <v>15552</v>
      </c>
      <c r="Q29" s="377">
        <f t="shared" si="3"/>
        <v>16637</v>
      </c>
      <c r="S29" s="380" t="s">
        <v>371</v>
      </c>
      <c r="T29" s="380" t="str">
        <f>IF(T23="RED","RED",IF(T25="RED","RED",IF(T28="AMBER","AMBER","GREEN")))</f>
        <v>GREEN</v>
      </c>
      <c r="U29" s="396">
        <f t="shared" si="4"/>
        <v>32189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372</v>
      </c>
      <c r="D38" s="402">
        <f t="shared" ref="D38:M38" si="8">SUM(D25:D37)</f>
        <v>104000</v>
      </c>
      <c r="E38" s="406">
        <f t="shared" si="8"/>
        <v>152482</v>
      </c>
      <c r="F38" s="401">
        <f t="shared" si="8"/>
        <v>0</v>
      </c>
      <c r="G38" s="401">
        <f t="shared" si="8"/>
        <v>0</v>
      </c>
      <c r="H38" s="407">
        <f t="shared" si="8"/>
        <v>152482</v>
      </c>
      <c r="I38" s="403">
        <f t="shared" si="8"/>
        <v>289000</v>
      </c>
      <c r="J38" s="406">
        <f t="shared" si="8"/>
        <v>2364</v>
      </c>
      <c r="K38" s="401">
        <f t="shared" si="8"/>
        <v>82384</v>
      </c>
      <c r="L38" s="407">
        <f t="shared" si="8"/>
        <v>84748</v>
      </c>
      <c r="M38" s="408">
        <f t="shared" si="8"/>
        <v>324965</v>
      </c>
      <c r="N38" s="358"/>
      <c r="P38" s="364">
        <f>SUM(P25:P37)</f>
        <v>289000</v>
      </c>
      <c r="Q38" s="362">
        <f>SUM(Q25:Q37)</f>
        <v>324965</v>
      </c>
    </row>
    <row r="39" spans="1:21">
      <c r="H39" s="426" t="s">
        <v>373</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374</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375</v>
      </c>
      <c r="D47" s="389"/>
      <c r="E47" s="440">
        <f>I25</f>
        <v>122279</v>
      </c>
      <c r="F47" s="440">
        <f>I26</f>
        <v>30203</v>
      </c>
      <c r="G47" s="440">
        <f>I27</f>
        <v>60141</v>
      </c>
      <c r="H47" s="440">
        <f>I28</f>
        <v>60825</v>
      </c>
      <c r="I47" s="440">
        <f>I29</f>
        <v>15552</v>
      </c>
      <c r="J47" s="440">
        <f>I30</f>
        <v>0</v>
      </c>
      <c r="K47" s="440">
        <f>I31</f>
        <v>0</v>
      </c>
      <c r="L47" s="440">
        <f>I32</f>
        <v>0</v>
      </c>
      <c r="M47" s="440">
        <f>I33</f>
        <v>0</v>
      </c>
      <c r="N47" s="440">
        <f>I34</f>
        <v>0</v>
      </c>
      <c r="O47" s="440">
        <f>I35</f>
        <v>0</v>
      </c>
      <c r="P47" s="440">
        <f>I36</f>
        <v>0</v>
      </c>
      <c r="Q47" s="440">
        <f>I37</f>
        <v>0</v>
      </c>
      <c r="R47" s="440">
        <f>SUM(E47:Q47)</f>
        <v>289000</v>
      </c>
    </row>
    <row r="48" spans="1:21" hidden="1">
      <c r="C48" s="426" t="s">
        <v>376</v>
      </c>
      <c r="D48" s="389"/>
      <c r="E48" s="440">
        <f>E47</f>
        <v>122279</v>
      </c>
      <c r="F48" s="440">
        <f t="shared" ref="F48:Q48" si="9">E48+F47</f>
        <v>152482</v>
      </c>
      <c r="G48" s="440">
        <f t="shared" si="9"/>
        <v>212623</v>
      </c>
      <c r="H48" s="440">
        <f t="shared" si="9"/>
        <v>273448</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377</v>
      </c>
      <c r="D49" s="389"/>
      <c r="E49" s="440">
        <f>H25</f>
        <v>122279</v>
      </c>
      <c r="F49" s="440">
        <f>H26</f>
        <v>30203</v>
      </c>
      <c r="G49" s="440">
        <f>H27</f>
        <v>0</v>
      </c>
      <c r="H49" s="440">
        <f>H28</f>
        <v>0</v>
      </c>
      <c r="I49" s="440">
        <f>H29</f>
        <v>0</v>
      </c>
      <c r="J49" s="440">
        <f>H30</f>
        <v>0</v>
      </c>
      <c r="K49" s="440">
        <f>H31</f>
        <v>0</v>
      </c>
      <c r="L49" s="440">
        <f>H32</f>
        <v>0</v>
      </c>
      <c r="M49" s="440">
        <f>H33</f>
        <v>0</v>
      </c>
      <c r="N49" s="440">
        <f>H34</f>
        <v>0</v>
      </c>
      <c r="O49" s="440">
        <f>H35</f>
        <v>0</v>
      </c>
      <c r="P49" s="440">
        <f>H36</f>
        <v>0</v>
      </c>
      <c r="Q49" s="440">
        <f>H37</f>
        <v>0</v>
      </c>
      <c r="R49" s="440">
        <f>SUM(E49:Q49)</f>
        <v>152482</v>
      </c>
    </row>
    <row r="50" spans="3:18" hidden="1">
      <c r="C50" s="426" t="s">
        <v>378</v>
      </c>
      <c r="D50" s="389"/>
      <c r="E50" s="440">
        <f>IF(E45&gt;LastDateReport,NA(),E49)</f>
        <v>122279</v>
      </c>
      <c r="F50" s="440">
        <f t="shared" ref="F50:Q50" si="10">IF(F45&gt;LastDateReport,NA(),E50+F49)</f>
        <v>152482</v>
      </c>
      <c r="G50" s="440">
        <f t="shared" si="10"/>
        <v>152482</v>
      </c>
      <c r="H50" s="440" t="e">
        <f t="shared" si="10"/>
        <v>#N/A</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152482</v>
      </c>
    </row>
    <row r="51" spans="3:18" ht="15" hidden="1" customHeight="1">
      <c r="C51" s="426" t="s">
        <v>379</v>
      </c>
      <c r="D51" s="389"/>
      <c r="E51" s="440">
        <f>IF(E45&gt;LastDateReport,NA(),D25)</f>
        <v>104000</v>
      </c>
      <c r="F51" s="440">
        <f>IF(F45&gt;LastDateReport,NA(),$D26+E51)</f>
        <v>104000</v>
      </c>
      <c r="G51" s="440">
        <f>IF(G45&gt;LastDateReport,NA(),D27+F51)</f>
        <v>104000</v>
      </c>
      <c r="H51" s="440" t="e">
        <f>IF(H45&gt;LastDateReport,NA(),D28+G51)</f>
        <v>#N/A</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104000</v>
      </c>
    </row>
    <row r="52" spans="3:18" ht="26.25" hidden="1" customHeight="1">
      <c r="C52" s="427" t="s">
        <v>380</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381</v>
      </c>
      <c r="D53" s="389"/>
      <c r="E53" s="440">
        <f>$M25</f>
        <v>74838</v>
      </c>
      <c r="F53" s="440">
        <f>$M26</f>
        <v>9910</v>
      </c>
      <c r="G53" s="440">
        <f>M$27</f>
        <v>10945</v>
      </c>
      <c r="H53" s="440">
        <f>$M28</f>
        <v>6000</v>
      </c>
      <c r="I53" s="440">
        <f>M29</f>
        <v>16637</v>
      </c>
      <c r="J53" s="440">
        <f>M30</f>
        <v>103317.5</v>
      </c>
      <c r="K53" s="440">
        <f>M31</f>
        <v>103317.5</v>
      </c>
      <c r="L53" s="440">
        <f>M32</f>
        <v>0</v>
      </c>
      <c r="M53" s="440">
        <f>M33</f>
        <v>0</v>
      </c>
      <c r="N53" s="440">
        <f>M34</f>
        <v>0</v>
      </c>
      <c r="O53" s="440">
        <f>M35</f>
        <v>0</v>
      </c>
      <c r="P53" s="440">
        <f>M36</f>
        <v>0</v>
      </c>
      <c r="Q53" s="440">
        <f>M37</f>
        <v>0</v>
      </c>
      <c r="R53" s="440">
        <f>SUM(E53:Q53)</f>
        <v>324965</v>
      </c>
    </row>
    <row r="54" spans="3:18" hidden="1">
      <c r="C54" s="426" t="s">
        <v>382</v>
      </c>
      <c r="D54" s="389"/>
      <c r="E54" s="440">
        <f>IF(E45&gt;LastDateReport,NA(),E53)</f>
        <v>74838</v>
      </c>
      <c r="F54" s="440">
        <f t="shared" ref="F54:Q54" si="11">E54+F53</f>
        <v>84748</v>
      </c>
      <c r="G54" s="440">
        <f t="shared" si="11"/>
        <v>95693</v>
      </c>
      <c r="H54" s="440">
        <f t="shared" si="11"/>
        <v>101693</v>
      </c>
      <c r="I54" s="440">
        <f t="shared" si="11"/>
        <v>118330</v>
      </c>
      <c r="J54" s="440">
        <f t="shared" si="11"/>
        <v>221647.5</v>
      </c>
      <c r="K54" s="440">
        <f t="shared" si="11"/>
        <v>324965</v>
      </c>
      <c r="L54" s="440">
        <f t="shared" si="11"/>
        <v>324965</v>
      </c>
      <c r="M54" s="440">
        <f t="shared" si="11"/>
        <v>324965</v>
      </c>
      <c r="N54" s="440">
        <f t="shared" si="11"/>
        <v>324965</v>
      </c>
      <c r="O54" s="440">
        <f t="shared" si="11"/>
        <v>324965</v>
      </c>
      <c r="P54" s="440">
        <f t="shared" si="11"/>
        <v>324965</v>
      </c>
      <c r="Q54" s="440">
        <f t="shared" si="11"/>
        <v>324965</v>
      </c>
      <c r="R54" s="440">
        <f>L38</f>
        <v>84748</v>
      </c>
    </row>
    <row r="55" spans="3:18" hidden="1">
      <c r="C55" s="389" t="s">
        <v>383</v>
      </c>
      <c r="D55" s="389"/>
      <c r="E55" s="440">
        <f>L25</f>
        <v>74838</v>
      </c>
      <c r="F55" s="440">
        <f>L26</f>
        <v>9910</v>
      </c>
      <c r="G55" s="440">
        <f>L27</f>
        <v>0</v>
      </c>
      <c r="H55" s="440">
        <f>L28</f>
        <v>0</v>
      </c>
      <c r="I55" s="440">
        <f>L29</f>
        <v>0</v>
      </c>
      <c r="J55" s="440">
        <f>L30</f>
        <v>0</v>
      </c>
      <c r="K55" s="440">
        <f>L31</f>
        <v>0</v>
      </c>
      <c r="L55" s="440">
        <f>L32</f>
        <v>0</v>
      </c>
      <c r="M55" s="440">
        <f>L33</f>
        <v>0</v>
      </c>
      <c r="N55" s="440">
        <f>L34</f>
        <v>0</v>
      </c>
      <c r="O55" s="440">
        <f>L35</f>
        <v>0</v>
      </c>
      <c r="P55" s="440">
        <f>L36</f>
        <v>0</v>
      </c>
      <c r="Q55" s="440">
        <f>L37</f>
        <v>0</v>
      </c>
      <c r="R55" s="440">
        <f>SUM(E55:Q55)</f>
        <v>84748</v>
      </c>
    </row>
    <row r="56" spans="3:18" hidden="1">
      <c r="C56" s="389" t="s">
        <v>384</v>
      </c>
      <c r="D56" s="389"/>
      <c r="E56" s="440">
        <f>IF(E45&gt;LastDateReport,NA(),E55)</f>
        <v>74838</v>
      </c>
      <c r="F56" s="440">
        <f t="shared" ref="F56:Q56" si="12">IF(F45&gt;LastDateReport,NA(),E56+F55)</f>
        <v>84748</v>
      </c>
      <c r="G56" s="440">
        <f t="shared" si="12"/>
        <v>84748</v>
      </c>
      <c r="H56" s="440" t="e">
        <f t="shared" si="12"/>
        <v>#N/A</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84748</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20" workbookViewId="0">
      <selection activeCell="M32" sqref="M32"/>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41365</v>
      </c>
      <c r="E12" s="125"/>
      <c r="O12" s="10"/>
    </row>
    <row r="13" spans="1:18" s="5" customFormat="1" ht="16" customHeight="1">
      <c r="A13" s="72"/>
      <c r="B13" s="129" t="s">
        <v>43</v>
      </c>
      <c r="C13" s="197"/>
      <c r="D13" s="134">
        <f>LastDateReport</f>
        <v>41455</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385</v>
      </c>
      <c r="N28" s="162" t="str">
        <f t="shared" si="1"/>
        <v/>
      </c>
      <c r="O28" s="225" t="str">
        <f t="shared" si="2"/>
        <v>COMPLETE</v>
      </c>
      <c r="P28" s="31" t="str">
        <f t="shared" si="3"/>
        <v/>
      </c>
    </row>
    <row r="29" spans="1:18" s="5" customFormat="1" ht="42" customHeight="1">
      <c r="B29" s="322">
        <v>11</v>
      </c>
      <c r="C29" s="322">
        <v>11</v>
      </c>
      <c r="D29" s="323" t="s">
        <v>87</v>
      </c>
      <c r="E29" s="323" t="s">
        <v>88</v>
      </c>
      <c r="F29" s="191">
        <v>41197</v>
      </c>
      <c r="G29" s="123">
        <v>75</v>
      </c>
      <c r="H29" s="353" t="str">
        <f>IF(G29=100,"Enter date of completion","")</f>
        <v/>
      </c>
      <c r="I29" s="228" t="str">
        <f t="shared" si="0"/>
        <v/>
      </c>
      <c r="J29" s="195"/>
      <c r="K29" s="193" t="s">
        <v>65</v>
      </c>
      <c r="L29" s="194"/>
      <c r="M29" s="315" t="s">
        <v>89</v>
      </c>
      <c r="N29" s="162" t="str">
        <f t="shared" si="1"/>
        <v>COMMENT REQUIRED</v>
      </c>
      <c r="O29" s="225" t="str">
        <f t="shared" si="2"/>
        <v>NOT COMPLETE</v>
      </c>
      <c r="P29" s="31" t="str">
        <f t="shared" si="3"/>
        <v>RED</v>
      </c>
    </row>
    <row r="30" spans="1:18" s="5" customFormat="1" ht="25.5" customHeight="1">
      <c r="B30" s="322">
        <v>12</v>
      </c>
      <c r="C30" s="322">
        <v>12</v>
      </c>
      <c r="D30" s="323" t="s">
        <v>90</v>
      </c>
      <c r="E30" s="323" t="s">
        <v>91</v>
      </c>
      <c r="F30" s="191">
        <v>41243</v>
      </c>
      <c r="G30" s="123">
        <v>75</v>
      </c>
      <c r="H30" s="353" t="str">
        <f>IF(G30=100,"Enter date of completion","")</f>
        <v/>
      </c>
      <c r="I30" s="228" t="str">
        <f t="shared" si="0"/>
        <v/>
      </c>
      <c r="J30" s="195" t="s">
        <v>65</v>
      </c>
      <c r="K30" s="193"/>
      <c r="L30" s="194"/>
      <c r="M30" s="315" t="s">
        <v>386</v>
      </c>
      <c r="N30" s="162" t="str">
        <f t="shared" si="1"/>
        <v>COMMENT REQUIRED</v>
      </c>
      <c r="O30" s="225" t="str">
        <f t="shared" si="2"/>
        <v>NOT COMPLETE</v>
      </c>
      <c r="P30" s="31" t="str">
        <f t="shared" si="3"/>
        <v>RED</v>
      </c>
    </row>
    <row r="31" spans="1:18" ht="42" customHeight="1">
      <c r="B31" s="322">
        <v>13</v>
      </c>
      <c r="C31" s="322">
        <v>13</v>
      </c>
      <c r="D31" s="323" t="s">
        <v>92</v>
      </c>
      <c r="E31" s="323" t="s">
        <v>93</v>
      </c>
      <c r="F31" s="191">
        <v>41258</v>
      </c>
      <c r="G31" s="123">
        <v>100</v>
      </c>
      <c r="H31" s="353">
        <v>41466</v>
      </c>
      <c r="I31" s="228">
        <f t="shared" si="0"/>
        <v>208</v>
      </c>
      <c r="J31" s="195"/>
      <c r="K31" s="193" t="s">
        <v>65</v>
      </c>
      <c r="L31" s="194"/>
      <c r="M31" s="315" t="s">
        <v>385</v>
      </c>
      <c r="N31" s="162" t="str">
        <f t="shared" si="1"/>
        <v/>
      </c>
      <c r="O31" s="225" t="str">
        <f t="shared" si="2"/>
        <v>COMPLETE</v>
      </c>
      <c r="P31" s="31" t="str">
        <f t="shared" si="3"/>
        <v/>
      </c>
      <c r="Q31" s="4"/>
      <c r="R31" s="4"/>
    </row>
    <row r="32" spans="1:18" ht="42" customHeight="1">
      <c r="B32" s="322">
        <v>14</v>
      </c>
      <c r="C32" s="322">
        <v>14</v>
      </c>
      <c r="D32" s="323" t="s">
        <v>94</v>
      </c>
      <c r="E32" s="323" t="s">
        <v>95</v>
      </c>
      <c r="F32" s="191">
        <v>41258</v>
      </c>
      <c r="G32" s="123">
        <v>100</v>
      </c>
      <c r="H32" s="353">
        <v>41347</v>
      </c>
      <c r="I32" s="228">
        <f t="shared" si="0"/>
        <v>89</v>
      </c>
      <c r="J32" s="195"/>
      <c r="K32" s="193" t="s">
        <v>65</v>
      </c>
      <c r="L32" s="194"/>
      <c r="M32" s="315" t="s">
        <v>394</v>
      </c>
      <c r="N32" s="162" t="str">
        <f t="shared" si="1"/>
        <v/>
      </c>
      <c r="O32" s="225" t="str">
        <f t="shared" si="2"/>
        <v>COMPLETE</v>
      </c>
      <c r="P32" s="31" t="str">
        <f t="shared" si="3"/>
        <v/>
      </c>
      <c r="Q32" s="4"/>
      <c r="R32" s="4"/>
    </row>
    <row r="33" spans="2:18" ht="42" customHeight="1">
      <c r="B33" s="322">
        <v>15</v>
      </c>
      <c r="C33" s="322">
        <v>15</v>
      </c>
      <c r="D33" s="323" t="s">
        <v>96</v>
      </c>
      <c r="E33" s="323" t="s">
        <v>97</v>
      </c>
      <c r="F33" s="191">
        <v>41333</v>
      </c>
      <c r="G33" s="123">
        <v>25</v>
      </c>
      <c r="H33" s="353" t="str">
        <f>IF(G33=100,"Enter date of completion","")</f>
        <v/>
      </c>
      <c r="I33" s="228" t="str">
        <f t="shared" si="0"/>
        <v/>
      </c>
      <c r="J33" s="195"/>
      <c r="K33" s="193" t="s">
        <v>65</v>
      </c>
      <c r="L33" s="194"/>
      <c r="M33" s="315" t="s">
        <v>98</v>
      </c>
      <c r="N33" s="162" t="str">
        <f t="shared" si="1"/>
        <v>COMMENT REQUIRED</v>
      </c>
      <c r="O33" s="225" t="str">
        <f t="shared" si="2"/>
        <v>NOT COMPLETE</v>
      </c>
      <c r="P33" s="31" t="str">
        <f t="shared" si="3"/>
        <v>RED</v>
      </c>
      <c r="Q33" s="4"/>
      <c r="R33" s="4"/>
    </row>
    <row r="34" spans="2:18" s="5" customFormat="1" ht="42" customHeight="1">
      <c r="B34" s="322">
        <v>16</v>
      </c>
      <c r="C34" s="322">
        <v>16</v>
      </c>
      <c r="D34" s="323" t="s">
        <v>99</v>
      </c>
      <c r="E34" s="323" t="s">
        <v>100</v>
      </c>
      <c r="F34" s="191">
        <v>41334</v>
      </c>
      <c r="G34" s="123">
        <v>50</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101</v>
      </c>
      <c r="E35" s="323" t="s">
        <v>102</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103</v>
      </c>
      <c r="E36" s="323" t="s">
        <v>104</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41365</v>
      </c>
      <c r="D12" s="125"/>
      <c r="N12" s="10"/>
    </row>
    <row r="13" spans="1:18" s="5" customFormat="1" ht="16" customHeight="1">
      <c r="A13" s="72"/>
      <c r="B13" s="129" t="s">
        <v>43</v>
      </c>
      <c r="C13" s="134">
        <f>LastDateReport</f>
        <v>41455</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7" t="s">
        <v>108</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6"/>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workbookViewId="0">
      <selection activeCell="E23" sqref="E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41365</v>
      </c>
      <c r="D12" s="125"/>
      <c r="N12" s="10"/>
    </row>
    <row r="13" spans="1:15" s="5" customFormat="1" ht="16" customHeight="1">
      <c r="A13" s="72"/>
      <c r="B13" s="129" t="s">
        <v>43</v>
      </c>
      <c r="C13" s="134">
        <f>LastDateReport</f>
        <v>41455</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7" t="s">
        <v>122</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127</v>
      </c>
      <c r="C19" s="416" t="s">
        <v>128</v>
      </c>
      <c r="D19" s="304" t="s">
        <v>129</v>
      </c>
      <c r="E19" s="410" t="s">
        <v>130</v>
      </c>
      <c r="F19" s="93"/>
      <c r="G19" s="48" t="str">
        <f>IF(C19&gt;0,"","ENTER RISK 1")</f>
        <v/>
      </c>
      <c r="H19" s="4"/>
      <c r="I19" s="4"/>
      <c r="J19" s="4"/>
      <c r="K19" s="4"/>
      <c r="L19" s="4"/>
      <c r="M19" s="4"/>
      <c r="N19" s="4"/>
      <c r="O19" s="4"/>
    </row>
    <row r="20" spans="1:15" ht="81.75" customHeight="1">
      <c r="B20" s="302">
        <v>1</v>
      </c>
      <c r="C20" s="303" t="s">
        <v>131</v>
      </c>
      <c r="D20" s="304" t="s">
        <v>132</v>
      </c>
      <c r="E20" s="410" t="s">
        <v>130</v>
      </c>
      <c r="F20" s="93"/>
      <c r="G20" s="48" t="str">
        <f>IF(C20&gt;0,"","ENTER RISK 2")</f>
        <v/>
      </c>
      <c r="H20" s="4"/>
      <c r="I20" s="4"/>
      <c r="J20" s="4"/>
      <c r="K20" s="4"/>
      <c r="L20" s="4"/>
      <c r="M20" s="4"/>
      <c r="N20" s="4"/>
      <c r="O20" s="4"/>
    </row>
    <row r="21" spans="1:15" ht="81.75" customHeight="1">
      <c r="B21" s="302">
        <v>2</v>
      </c>
      <c r="C21" s="303" t="s">
        <v>133</v>
      </c>
      <c r="D21" s="304" t="s">
        <v>134</v>
      </c>
      <c r="E21" s="410" t="s">
        <v>135</v>
      </c>
      <c r="F21" s="93"/>
      <c r="G21" s="48" t="str">
        <f>IF(C21&gt;0,"","ENTER RISK 3")</f>
        <v/>
      </c>
      <c r="H21" s="4"/>
      <c r="I21" s="4"/>
      <c r="J21" s="4"/>
      <c r="K21" s="4"/>
      <c r="L21" s="4"/>
      <c r="M21" s="4"/>
      <c r="N21" s="4"/>
      <c r="O21" s="4"/>
    </row>
    <row r="22" spans="1:15" ht="81.75" customHeight="1">
      <c r="B22" s="302">
        <v>3</v>
      </c>
      <c r="C22" s="303" t="s">
        <v>136</v>
      </c>
      <c r="D22" s="304" t="s">
        <v>137</v>
      </c>
      <c r="E22" s="410" t="s">
        <v>135</v>
      </c>
      <c r="F22" s="93"/>
      <c r="G22" s="48" t="str">
        <f>IF(C22&gt;0,"","ENTER RISK 4")</f>
        <v/>
      </c>
      <c r="H22" s="4"/>
      <c r="I22" s="4"/>
      <c r="J22" s="4"/>
      <c r="K22" s="4"/>
      <c r="L22" s="4"/>
      <c r="M22" s="4"/>
      <c r="N22" s="4"/>
      <c r="O22" s="4"/>
    </row>
    <row r="23" spans="1:15" ht="81.75" customHeight="1">
      <c r="B23" s="305">
        <v>4</v>
      </c>
      <c r="C23" s="306" t="s">
        <v>138</v>
      </c>
      <c r="D23" s="307" t="s">
        <v>139</v>
      </c>
      <c r="E23" s="411" t="s">
        <v>130</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N34" sqref="N34"/>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41365</v>
      </c>
      <c r="E12" s="125"/>
      <c r="O12" s="10"/>
    </row>
    <row r="13" spans="1:28" s="5" customFormat="1" ht="16" customHeight="1">
      <c r="A13" s="72"/>
      <c r="B13" s="129" t="s">
        <v>43</v>
      </c>
      <c r="C13" s="197"/>
      <c r="D13" s="134">
        <f>LastDateReport</f>
        <v>41455</v>
      </c>
      <c r="E13" s="125"/>
      <c r="O13" s="10"/>
    </row>
    <row r="14" spans="1:28" s="5" customFormat="1" ht="6" customHeight="1">
      <c r="A14" s="72"/>
      <c r="B14" s="126"/>
      <c r="C14" s="126"/>
      <c r="D14" s="127"/>
      <c r="E14" s="125"/>
      <c r="O14" s="10"/>
    </row>
    <row r="15" spans="1:28" s="4" customFormat="1" ht="19" customHeight="1">
      <c r="A15" s="65"/>
      <c r="B15" s="12" t="s">
        <v>140</v>
      </c>
      <c r="C15" s="12"/>
      <c r="D15" s="12"/>
      <c r="E15" s="12"/>
      <c r="F15" s="12"/>
      <c r="G15" s="12"/>
      <c r="H15" s="12" t="s">
        <v>45</v>
      </c>
      <c r="I15" s="12" t="str">
        <f>CHANGELIGHT</f>
        <v>RED</v>
      </c>
      <c r="J15" s="94"/>
      <c r="K15" s="94"/>
      <c r="L15" s="1" t="s">
        <v>141</v>
      </c>
      <c r="M15" s="1"/>
      <c r="N15" s="1">
        <f>B29</f>
        <v>0</v>
      </c>
      <c r="AB15" s="2"/>
    </row>
    <row r="16" spans="1:28" s="4" customFormat="1" ht="16" customHeight="1">
      <c r="A16" s="65"/>
      <c r="B16" s="46" t="s">
        <v>142</v>
      </c>
      <c r="C16" s="186"/>
      <c r="D16" s="46"/>
      <c r="E16" s="46"/>
      <c r="F16" s="46"/>
      <c r="G16" s="46"/>
      <c r="H16" s="46"/>
      <c r="I16" s="46"/>
      <c r="J16" s="91"/>
      <c r="K16" s="91"/>
      <c r="L16" s="1" t="s">
        <v>143</v>
      </c>
      <c r="M16" s="1"/>
      <c r="N16" s="1" t="str">
        <f>K29</f>
        <v/>
      </c>
      <c r="AB16" s="2"/>
    </row>
    <row r="17" spans="1:28" s="4" customFormat="1" ht="15" customHeight="1">
      <c r="B17" s="33"/>
      <c r="C17" s="33"/>
      <c r="D17" s="33"/>
      <c r="E17" s="33"/>
      <c r="F17" s="33"/>
      <c r="G17" s="33"/>
      <c r="H17" s="33"/>
      <c r="I17" s="33"/>
      <c r="J17" s="63"/>
      <c r="K17" s="63"/>
      <c r="L17" s="1" t="s">
        <v>144</v>
      </c>
      <c r="M17" s="1"/>
      <c r="N17" s="1">
        <f>G29</f>
        <v>1</v>
      </c>
      <c r="AB17" s="2"/>
    </row>
    <row r="18" spans="1:28" s="4" customFormat="1" ht="57.75" customHeight="1">
      <c r="B18" s="49" t="s">
        <v>145</v>
      </c>
      <c r="C18" s="198" t="s">
        <v>146</v>
      </c>
      <c r="D18" s="50" t="s">
        <v>147</v>
      </c>
      <c r="E18" s="50" t="s">
        <v>148</v>
      </c>
      <c r="F18" s="50" t="s">
        <v>149</v>
      </c>
      <c r="G18" s="50" t="s">
        <v>116</v>
      </c>
      <c r="H18" s="50" t="s">
        <v>150</v>
      </c>
      <c r="I18" s="51" t="s">
        <v>151</v>
      </c>
      <c r="J18" s="95"/>
      <c r="K18" s="96" t="s">
        <v>152</v>
      </c>
      <c r="AB18" s="2"/>
    </row>
    <row r="19" spans="1:28" s="4" customFormat="1" ht="42" customHeight="1">
      <c r="A19" s="21" t="s">
        <v>48</v>
      </c>
      <c r="B19" s="324" t="s">
        <v>153</v>
      </c>
      <c r="C19" s="325" t="s">
        <v>154</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155</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20" workbookViewId="0">
      <selection activeCell="B9" sqref="B9"/>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41365</v>
      </c>
      <c r="D12" s="208"/>
      <c r="O12" s="71"/>
    </row>
    <row r="13" spans="1:15" ht="16" customHeight="1">
      <c r="A13" s="72"/>
      <c r="B13" s="209" t="s">
        <v>43</v>
      </c>
      <c r="C13" s="210">
        <f>LastDateReport</f>
        <v>41455</v>
      </c>
      <c r="D13" s="208"/>
      <c r="O13" s="71"/>
    </row>
    <row r="14" spans="1:15" ht="6" customHeight="1">
      <c r="A14" s="72"/>
      <c r="B14" s="211"/>
      <c r="C14" s="212"/>
      <c r="D14" s="208"/>
      <c r="O14" s="71"/>
    </row>
    <row r="15" spans="1:15" ht="19" customHeight="1">
      <c r="B15" s="94" t="s">
        <v>156</v>
      </c>
      <c r="C15" s="94"/>
      <c r="D15" s="94"/>
      <c r="E15" s="94"/>
      <c r="F15" s="94"/>
    </row>
    <row r="16" spans="1:15" ht="16" customHeight="1">
      <c r="B16" s="477" t="s">
        <v>157</v>
      </c>
      <c r="C16" s="477"/>
      <c r="D16" s="477"/>
      <c r="E16" s="477"/>
      <c r="F16" s="91"/>
    </row>
    <row r="17" spans="1:7" ht="16" customHeight="1">
      <c r="B17" s="478"/>
      <c r="C17" s="478"/>
      <c r="D17" s="478"/>
      <c r="E17" s="478"/>
      <c r="F17" s="213"/>
    </row>
    <row r="18" spans="1:7" ht="44" customHeight="1">
      <c r="B18" s="227" t="s">
        <v>158</v>
      </c>
      <c r="C18" s="227" t="s">
        <v>159</v>
      </c>
      <c r="D18" s="227" t="s">
        <v>160</v>
      </c>
      <c r="E18" s="227" t="s">
        <v>161</v>
      </c>
      <c r="F18" s="227" t="s">
        <v>33</v>
      </c>
      <c r="G18" s="214" t="s">
        <v>162</v>
      </c>
    </row>
    <row r="19" spans="1:7" ht="42" customHeight="1">
      <c r="A19" s="109" t="s">
        <v>48</v>
      </c>
      <c r="B19" s="281" t="s">
        <v>163</v>
      </c>
      <c r="C19" s="281" t="s">
        <v>164</v>
      </c>
      <c r="D19" s="282">
        <v>41000</v>
      </c>
      <c r="E19" s="281" t="s">
        <v>165</v>
      </c>
      <c r="F19" s="461" t="s">
        <v>166</v>
      </c>
      <c r="G19" s="96"/>
    </row>
    <row r="20" spans="1:7" ht="44" customHeight="1">
      <c r="B20" s="281" t="s">
        <v>167</v>
      </c>
      <c r="C20" s="281" t="s">
        <v>168</v>
      </c>
      <c r="D20" s="282">
        <v>41122</v>
      </c>
      <c r="E20" s="281" t="s">
        <v>169</v>
      </c>
      <c r="F20" s="461"/>
      <c r="G20" s="96"/>
    </row>
    <row r="21" spans="1:7" ht="44" customHeight="1">
      <c r="B21" s="281" t="s">
        <v>170</v>
      </c>
      <c r="C21" s="281" t="s">
        <v>171</v>
      </c>
      <c r="D21" s="282"/>
      <c r="E21" s="281" t="s">
        <v>172</v>
      </c>
      <c r="F21" s="461" t="s">
        <v>173</v>
      </c>
      <c r="G21" s="96"/>
    </row>
    <row r="22" spans="1:7" ht="44" customHeight="1">
      <c r="B22" s="281" t="s">
        <v>174</v>
      </c>
      <c r="C22" s="281" t="s">
        <v>175</v>
      </c>
      <c r="D22" s="282">
        <v>41122</v>
      </c>
      <c r="E22" s="281" t="s">
        <v>169</v>
      </c>
      <c r="F22" s="461" t="s">
        <v>176</v>
      </c>
      <c r="G22" s="96"/>
    </row>
    <row r="23" spans="1:7" ht="42" customHeight="1">
      <c r="B23" s="281" t="s">
        <v>177</v>
      </c>
      <c r="C23" s="281" t="s">
        <v>178</v>
      </c>
      <c r="D23" s="282">
        <v>41091</v>
      </c>
      <c r="E23" s="281" t="s">
        <v>169</v>
      </c>
      <c r="F23" s="461" t="s">
        <v>179</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tabSelected="1" workbookViewId="0">
      <selection activeCell="R20" sqref="R20"/>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41365</v>
      </c>
      <c r="D12" s="133"/>
      <c r="E12" s="133"/>
      <c r="F12" s="133"/>
      <c r="G12" s="133"/>
      <c r="H12" s="125"/>
      <c r="I12" s="125"/>
      <c r="R12" s="10"/>
    </row>
    <row r="13" spans="1:18" s="5" customFormat="1" ht="16" customHeight="1">
      <c r="A13" s="61"/>
      <c r="B13" s="129" t="s">
        <v>43</v>
      </c>
      <c r="C13" s="134">
        <f>LastDateReport</f>
        <v>41455</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180</v>
      </c>
      <c r="C15" s="12"/>
      <c r="D15" s="12"/>
      <c r="E15" s="12"/>
      <c r="F15" s="12"/>
      <c r="G15" s="12"/>
      <c r="H15" s="30"/>
      <c r="I15" s="30"/>
    </row>
    <row r="16" spans="1:18" ht="16" customHeight="1">
      <c r="B16" s="477" t="s">
        <v>181</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182</v>
      </c>
      <c r="H18" s="482"/>
      <c r="I18" s="481" t="s">
        <v>183</v>
      </c>
      <c r="J18" s="482"/>
      <c r="K18" s="481" t="s">
        <v>184</v>
      </c>
      <c r="L18" s="482"/>
      <c r="M18" s="479" t="s">
        <v>185</v>
      </c>
      <c r="N18" s="480"/>
      <c r="O18" s="479" t="s">
        <v>186</v>
      </c>
      <c r="P18" s="480"/>
      <c r="Q18" s="479" t="s">
        <v>187</v>
      </c>
      <c r="R18" s="480"/>
    </row>
    <row r="19" spans="2:18" ht="32" customHeight="1">
      <c r="B19" s="139" t="s">
        <v>188</v>
      </c>
      <c r="C19" s="140" t="s">
        <v>189</v>
      </c>
      <c r="D19" s="140" t="s">
        <v>190</v>
      </c>
      <c r="E19" s="142" t="s">
        <v>191</v>
      </c>
      <c r="F19" s="217" t="s">
        <v>192</v>
      </c>
      <c r="G19" s="216" t="s">
        <v>193</v>
      </c>
      <c r="H19" s="144" t="s">
        <v>194</v>
      </c>
      <c r="I19" s="143" t="s">
        <v>193</v>
      </c>
      <c r="J19" s="144" t="s">
        <v>194</v>
      </c>
      <c r="K19" s="143" t="s">
        <v>193</v>
      </c>
      <c r="L19" s="144" t="s">
        <v>194</v>
      </c>
      <c r="M19" s="143" t="s">
        <v>193</v>
      </c>
      <c r="N19" s="144" t="s">
        <v>194</v>
      </c>
      <c r="O19" s="143" t="s">
        <v>193</v>
      </c>
      <c r="P19" s="144" t="s">
        <v>194</v>
      </c>
      <c r="Q19" s="143" t="s">
        <v>193</v>
      </c>
      <c r="R19" s="144" t="s">
        <v>194</v>
      </c>
    </row>
    <row r="20" spans="2:18" s="4" customFormat="1" ht="28" customHeight="1">
      <c r="B20" s="283">
        <v>1</v>
      </c>
      <c r="C20" s="283" t="s">
        <v>66</v>
      </c>
      <c r="D20" s="284">
        <v>41044</v>
      </c>
      <c r="E20" s="285">
        <v>41044</v>
      </c>
      <c r="F20" s="286" t="s">
        <v>195</v>
      </c>
      <c r="G20" s="287">
        <v>15</v>
      </c>
      <c r="H20" s="146">
        <v>28</v>
      </c>
      <c r="I20" s="145" t="s">
        <v>196</v>
      </c>
      <c r="J20" s="147" t="s">
        <v>393</v>
      </c>
      <c r="K20" s="145"/>
      <c r="L20" s="147"/>
      <c r="M20" s="145"/>
      <c r="N20" s="146"/>
      <c r="O20" s="145">
        <v>1</v>
      </c>
      <c r="P20" s="147">
        <v>25</v>
      </c>
      <c r="Q20" s="145">
        <v>32500</v>
      </c>
      <c r="R20" s="147"/>
    </row>
    <row r="21" spans="2:18" ht="28" customHeight="1">
      <c r="B21" s="283">
        <v>2</v>
      </c>
      <c r="C21" s="288" t="s">
        <v>70</v>
      </c>
      <c r="D21" s="284">
        <v>41075</v>
      </c>
      <c r="E21" s="285">
        <v>41136</v>
      </c>
      <c r="F21" s="286" t="s">
        <v>197</v>
      </c>
      <c r="G21" s="287">
        <v>0</v>
      </c>
      <c r="H21" s="146">
        <v>28</v>
      </c>
      <c r="I21" s="145" t="s">
        <v>196</v>
      </c>
      <c r="J21" s="148" t="s">
        <v>393</v>
      </c>
      <c r="K21" s="145"/>
      <c r="L21" s="147"/>
      <c r="M21" s="145"/>
      <c r="N21" s="146"/>
      <c r="O21" s="145"/>
      <c r="P21" s="147"/>
      <c r="Q21" s="145"/>
      <c r="R21" s="147"/>
    </row>
    <row r="22" spans="2:18" ht="28" customHeight="1">
      <c r="B22" s="283">
        <v>3</v>
      </c>
      <c r="C22" s="283" t="s">
        <v>76</v>
      </c>
      <c r="D22" s="284">
        <v>41136</v>
      </c>
      <c r="E22" s="285">
        <v>41167</v>
      </c>
      <c r="F22" s="286" t="s">
        <v>198</v>
      </c>
      <c r="G22" s="287">
        <v>0</v>
      </c>
      <c r="H22" s="148">
        <v>4</v>
      </c>
      <c r="I22" s="145" t="s">
        <v>196</v>
      </c>
      <c r="J22" s="148" t="s">
        <v>393</v>
      </c>
      <c r="K22" s="145"/>
      <c r="L22" s="147"/>
      <c r="M22" s="145"/>
      <c r="N22" s="148"/>
      <c r="O22" s="145"/>
      <c r="P22" s="147"/>
      <c r="Q22" s="145"/>
      <c r="R22" s="147"/>
    </row>
    <row r="23" spans="2:18" ht="28" customHeight="1">
      <c r="B23" s="283">
        <v>4</v>
      </c>
      <c r="C23" s="283" t="s">
        <v>79</v>
      </c>
      <c r="D23" s="284">
        <v>41136</v>
      </c>
      <c r="E23" s="285">
        <v>41167</v>
      </c>
      <c r="F23" s="286" t="s">
        <v>199</v>
      </c>
      <c r="G23" s="287">
        <v>9</v>
      </c>
      <c r="H23" s="147">
        <v>28</v>
      </c>
      <c r="I23" s="145" t="s">
        <v>196</v>
      </c>
      <c r="J23" s="148" t="s">
        <v>393</v>
      </c>
      <c r="K23" s="145"/>
      <c r="L23" s="147">
        <v>4</v>
      </c>
      <c r="M23" s="145">
        <v>6</v>
      </c>
      <c r="N23" s="147">
        <v>32290</v>
      </c>
      <c r="O23" s="145">
        <v>2</v>
      </c>
      <c r="P23" s="147">
        <v>29</v>
      </c>
      <c r="Q23" s="145"/>
      <c r="R23" s="147"/>
    </row>
    <row r="24" spans="2:18" ht="28" customHeight="1">
      <c r="B24" s="283">
        <v>5</v>
      </c>
      <c r="C24" s="283" t="s">
        <v>85</v>
      </c>
      <c r="D24" s="284">
        <v>41182</v>
      </c>
      <c r="E24" s="285">
        <v>41212</v>
      </c>
      <c r="F24" s="286" t="s">
        <v>200</v>
      </c>
      <c r="G24" s="287"/>
      <c r="H24" s="147">
        <v>28</v>
      </c>
      <c r="I24" s="145"/>
      <c r="J24" s="148" t="s">
        <v>393</v>
      </c>
      <c r="K24" s="145"/>
      <c r="L24" s="147"/>
      <c r="M24" s="145"/>
      <c r="N24" s="147"/>
      <c r="O24" s="145"/>
      <c r="P24" s="147"/>
      <c r="Q24" s="145"/>
      <c r="R24" s="147"/>
    </row>
    <row r="25" spans="2:18" ht="28" customHeight="1">
      <c r="B25" s="283">
        <v>6</v>
      </c>
      <c r="C25" s="283" t="s">
        <v>87</v>
      </c>
      <c r="D25" s="284">
        <v>41197</v>
      </c>
      <c r="E25" s="285">
        <v>41228</v>
      </c>
      <c r="F25" s="286" t="s">
        <v>201</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202</v>
      </c>
      <c r="G26" s="287"/>
      <c r="H26" s="147">
        <v>28</v>
      </c>
      <c r="I26" s="145"/>
      <c r="J26" s="148" t="s">
        <v>393</v>
      </c>
      <c r="K26" s="145"/>
      <c r="L26" s="147"/>
      <c r="M26" s="145"/>
      <c r="N26" s="147"/>
      <c r="O26" s="145"/>
      <c r="P26" s="147"/>
      <c r="Q26" s="145"/>
      <c r="R26" s="147"/>
    </row>
    <row r="27" spans="2:18" ht="28" customHeight="1">
      <c r="B27" s="283">
        <v>8</v>
      </c>
      <c r="C27" s="283" t="s">
        <v>94</v>
      </c>
      <c r="D27" s="284">
        <v>41258</v>
      </c>
      <c r="E27" s="285">
        <v>41304</v>
      </c>
      <c r="F27" s="286" t="s">
        <v>203</v>
      </c>
      <c r="G27" s="287"/>
      <c r="H27" s="147">
        <v>28</v>
      </c>
      <c r="I27" s="145" t="s">
        <v>196</v>
      </c>
      <c r="J27" s="148" t="s">
        <v>393</v>
      </c>
      <c r="K27" s="145"/>
      <c r="L27" s="147"/>
      <c r="M27" s="145"/>
      <c r="N27" s="147"/>
      <c r="O27" s="145"/>
      <c r="P27" s="147"/>
      <c r="Q27" s="145"/>
      <c r="R27" s="147"/>
    </row>
    <row r="28" spans="2:18" ht="28" customHeight="1">
      <c r="B28" s="283">
        <v>9</v>
      </c>
      <c r="C28" s="283" t="s">
        <v>96</v>
      </c>
      <c r="D28" s="284">
        <v>41333</v>
      </c>
      <c r="E28" s="285">
        <v>41363</v>
      </c>
      <c r="F28" s="286" t="s">
        <v>204</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205</v>
      </c>
      <c r="D35" s="159"/>
    </row>
    <row r="36" spans="2:18">
      <c r="B36" s="17"/>
    </row>
    <row r="37" spans="2:18">
      <c r="B37" s="18" t="s">
        <v>206</v>
      </c>
    </row>
    <row r="38" spans="2:18" ht="14" customHeight="1">
      <c r="B38" s="475" t="s">
        <v>28</v>
      </c>
      <c r="C38" s="475"/>
      <c r="D38" s="475"/>
      <c r="E38" s="475"/>
    </row>
    <row r="39" spans="2:18">
      <c r="B39" s="17"/>
    </row>
    <row r="40" spans="2:18">
      <c r="B40" s="17"/>
      <c r="C40" s="460" t="s">
        <v>207</v>
      </c>
    </row>
    <row r="41" spans="2:18">
      <c r="C41" s="460" t="s">
        <v>208</v>
      </c>
    </row>
    <row r="42" spans="2:18">
      <c r="C42" s="460" t="s">
        <v>209</v>
      </c>
    </row>
    <row r="43" spans="2:18">
      <c r="C43" s="460" t="s">
        <v>210</v>
      </c>
    </row>
    <row r="44" spans="2:18">
      <c r="C44" s="460" t="s">
        <v>211</v>
      </c>
      <c r="O44" s="4"/>
      <c r="P44" s="5"/>
      <c r="Q44" s="4"/>
      <c r="R44" s="4"/>
    </row>
    <row r="45" spans="2:18" ht="15" customHeight="1">
      <c r="C45" s="460" t="s">
        <v>212</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topLeftCell="A7" workbookViewId="0">
      <selection activeCell="E22" sqref="E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41365</v>
      </c>
      <c r="D12" s="133"/>
      <c r="E12" s="125"/>
      <c r="O12" s="10"/>
    </row>
    <row r="13" spans="1:15" s="5" customFormat="1" ht="16" customHeight="1">
      <c r="A13" s="72"/>
      <c r="B13" s="129" t="s">
        <v>43</v>
      </c>
      <c r="C13" s="134">
        <f>LastDateReport</f>
        <v>41455</v>
      </c>
      <c r="D13" s="133"/>
      <c r="E13" s="125"/>
      <c r="O13" s="10"/>
    </row>
    <row r="14" spans="1:15" s="5" customFormat="1" ht="6" customHeight="1">
      <c r="A14" s="72"/>
      <c r="B14" s="126"/>
      <c r="C14" s="127"/>
      <c r="D14" s="127"/>
      <c r="E14" s="125"/>
      <c r="O14" s="10"/>
    </row>
    <row r="15" spans="1:15" ht="19" customHeight="1">
      <c r="A15" s="65"/>
      <c r="B15" s="12" t="s">
        <v>213</v>
      </c>
      <c r="C15" s="12"/>
      <c r="D15" s="12"/>
      <c r="E15" s="12" t="str">
        <f>COMMUNICATIONLIGHT</f>
        <v>AMBER</v>
      </c>
      <c r="F15" s="94"/>
    </row>
    <row r="16" spans="1:15" s="5" customFormat="1" ht="20" customHeight="1">
      <c r="A16" s="65"/>
      <c r="B16" s="12"/>
      <c r="C16" s="12"/>
      <c r="D16" s="12"/>
      <c r="E16" s="12"/>
      <c r="F16" s="94"/>
    </row>
    <row r="17" spans="1:7" ht="15" customHeight="1">
      <c r="A17" s="65"/>
      <c r="B17" s="53" t="s">
        <v>214</v>
      </c>
      <c r="C17" s="54" t="s">
        <v>215</v>
      </c>
      <c r="D17" s="218" t="s">
        <v>216</v>
      </c>
      <c r="E17" s="55" t="s">
        <v>217</v>
      </c>
      <c r="F17" s="103"/>
      <c r="G17" s="56" t="s">
        <v>218</v>
      </c>
    </row>
    <row r="18" spans="1:7" ht="28" customHeight="1">
      <c r="A18" s="109" t="s">
        <v>48</v>
      </c>
      <c r="B18" s="290" t="s">
        <v>388</v>
      </c>
      <c r="C18" s="296" t="s">
        <v>219</v>
      </c>
      <c r="D18" s="275" t="s">
        <v>223</v>
      </c>
      <c r="E18" s="299" t="s">
        <v>387</v>
      </c>
      <c r="F18" s="101"/>
      <c r="G18" s="57" t="str">
        <f t="shared" ref="G18:G27" si="0">IF(B18&gt;0,"THIS PERIOD 1","")</f>
        <v>THIS PERIOD 1</v>
      </c>
    </row>
    <row r="19" spans="1:7" ht="28" customHeight="1">
      <c r="A19" s="65"/>
      <c r="B19" s="290" t="s">
        <v>221</v>
      </c>
      <c r="C19" s="296" t="s">
        <v>222</v>
      </c>
      <c r="D19" s="275" t="s">
        <v>220</v>
      </c>
      <c r="E19" s="298"/>
      <c r="F19" s="101"/>
      <c r="G19" s="57" t="str">
        <f t="shared" si="0"/>
        <v>THIS PERIOD 1</v>
      </c>
    </row>
    <row r="20" spans="1:7" s="5" customFormat="1" ht="28" customHeight="1">
      <c r="A20" s="65"/>
      <c r="B20" s="290" t="s">
        <v>389</v>
      </c>
      <c r="C20" s="296" t="s">
        <v>291</v>
      </c>
      <c r="D20" s="275" t="s">
        <v>223</v>
      </c>
      <c r="E20" s="298"/>
      <c r="F20" s="101"/>
      <c r="G20" s="57" t="str">
        <f t="shared" si="0"/>
        <v>THIS PERIOD 1</v>
      </c>
    </row>
    <row r="21" spans="1:7" s="5" customFormat="1" ht="28" customHeight="1">
      <c r="B21" s="290" t="s">
        <v>390</v>
      </c>
      <c r="C21" s="296" t="s">
        <v>219</v>
      </c>
      <c r="D21" s="275" t="s">
        <v>223</v>
      </c>
      <c r="E21" s="299" t="s">
        <v>391</v>
      </c>
      <c r="F21" s="101"/>
      <c r="G21" s="57" t="str">
        <f t="shared" si="0"/>
        <v>THIS PERIOD 1</v>
      </c>
    </row>
    <row r="22" spans="1:7" s="5" customFormat="1" ht="28" customHeight="1">
      <c r="B22" s="308" t="s">
        <v>392</v>
      </c>
      <c r="C22" s="461" t="s">
        <v>219</v>
      </c>
      <c r="D22" s="275" t="s">
        <v>223</v>
      </c>
      <c r="E22" s="298"/>
      <c r="F22" s="101"/>
      <c r="G22" s="57" t="str">
        <f t="shared" si="0"/>
        <v>THIS PERIOD 1</v>
      </c>
    </row>
    <row r="23" spans="1:7" s="5" customFormat="1" ht="28" customHeight="1">
      <c r="B23" s="290"/>
      <c r="C23" s="296"/>
      <c r="D23" s="275" t="s">
        <v>223</v>
      </c>
      <c r="E23" s="298"/>
      <c r="F23" s="101"/>
      <c r="G23" s="57" t="str">
        <f t="shared" si="0"/>
        <v/>
      </c>
    </row>
    <row r="24" spans="1:7" ht="28" customHeight="1">
      <c r="B24" s="290"/>
      <c r="C24" s="296"/>
      <c r="D24" s="275" t="s">
        <v>223</v>
      </c>
      <c r="E24" s="298"/>
      <c r="F24" s="101"/>
      <c r="G24" s="57" t="str">
        <f t="shared" si="0"/>
        <v/>
      </c>
    </row>
    <row r="25" spans="1:7" ht="28" customHeight="1">
      <c r="B25" s="290"/>
      <c r="C25" s="296"/>
      <c r="D25" s="275" t="s">
        <v>223</v>
      </c>
      <c r="E25" s="298"/>
      <c r="F25" s="101"/>
      <c r="G25" s="57" t="str">
        <f t="shared" si="0"/>
        <v/>
      </c>
    </row>
    <row r="26" spans="1:7" ht="28" customHeight="1">
      <c r="B26" s="291"/>
      <c r="C26" s="297"/>
      <c r="D26" s="275" t="s">
        <v>223</v>
      </c>
      <c r="E26" s="299"/>
      <c r="F26" s="70"/>
      <c r="G26" s="57" t="str">
        <f t="shared" si="0"/>
        <v/>
      </c>
    </row>
    <row r="27" spans="1:7" s="4" customFormat="1" ht="28" customHeight="1">
      <c r="B27" s="291"/>
      <c r="C27" s="297"/>
      <c r="D27" s="275" t="s">
        <v>223</v>
      </c>
      <c r="E27" s="299"/>
      <c r="F27" s="70"/>
      <c r="G27" s="57" t="str">
        <f t="shared" si="0"/>
        <v/>
      </c>
    </row>
    <row r="28" spans="1:7" ht="27" customHeight="1">
      <c r="B28" s="121" t="s">
        <v>224</v>
      </c>
      <c r="C28" s="25" t="s">
        <v>215</v>
      </c>
      <c r="D28" s="219"/>
      <c r="E28" s="122" t="s">
        <v>217</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5</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41365</v>
      </c>
      <c r="D12" s="125"/>
      <c r="P12" s="10"/>
    </row>
    <row r="13" spans="1:18" s="5" customFormat="1" ht="16" customHeight="1">
      <c r="A13" s="61"/>
      <c r="B13" s="129" t="s">
        <v>43</v>
      </c>
      <c r="C13" s="134">
        <f>LastDateReport</f>
        <v>41455</v>
      </c>
      <c r="D13" s="125"/>
      <c r="P13" s="10"/>
    </row>
    <row r="14" spans="1:18" s="5" customFormat="1" ht="6" customHeight="1">
      <c r="A14" s="61"/>
      <c r="B14" s="126"/>
      <c r="C14" s="127"/>
      <c r="D14" s="125"/>
      <c r="P14" s="10"/>
    </row>
    <row r="15" spans="1:18" ht="19" customHeight="1">
      <c r="B15" s="12" t="s">
        <v>225</v>
      </c>
      <c r="C15" s="12"/>
      <c r="D15" s="12"/>
      <c r="G15" s="12" t="s">
        <v>45</v>
      </c>
      <c r="H15" s="12" t="str">
        <f>FINANCELIGHT</f>
        <v>GREEN</v>
      </c>
      <c r="I15" s="12"/>
      <c r="K15" s="12"/>
    </row>
    <row r="16" spans="1:18" s="5" customFormat="1" ht="19" customHeight="1">
      <c r="B16" s="22" t="s">
        <v>226</v>
      </c>
      <c r="C16" s="12"/>
      <c r="D16" s="12"/>
      <c r="E16" s="12"/>
      <c r="F16" s="12"/>
      <c r="G16" s="12"/>
      <c r="H16" s="12"/>
      <c r="I16" s="12"/>
      <c r="J16" s="12"/>
      <c r="K16" s="12"/>
      <c r="L16" s="489" t="s">
        <v>227</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228</v>
      </c>
      <c r="AB17" s="489"/>
      <c r="AC17" s="489"/>
      <c r="AD17" s="489"/>
      <c r="AE17" s="489"/>
    </row>
    <row r="18" spans="1:31" ht="15" customHeight="1">
      <c r="A18" s="65"/>
      <c r="B18" s="106"/>
      <c r="C18" s="106"/>
      <c r="D18" s="65"/>
      <c r="E18" s="65"/>
      <c r="F18" s="65"/>
      <c r="G18" s="65"/>
      <c r="H18" s="65"/>
      <c r="I18" s="65"/>
      <c r="J18" s="68"/>
      <c r="K18" s="107"/>
      <c r="L18" s="83" t="s">
        <v>229</v>
      </c>
      <c r="M18" s="83" t="s">
        <v>230</v>
      </c>
      <c r="N18" s="83" t="s">
        <v>231</v>
      </c>
      <c r="O18" s="83" t="s">
        <v>232</v>
      </c>
      <c r="P18" s="83" t="s">
        <v>233</v>
      </c>
      <c r="Q18" s="83" t="s">
        <v>234</v>
      </c>
      <c r="R18" s="83" t="s">
        <v>235</v>
      </c>
      <c r="S18" s="65"/>
      <c r="T18" s="65"/>
      <c r="U18" s="65"/>
      <c r="V18" s="65"/>
      <c r="AA18" s="489"/>
      <c r="AB18" s="489"/>
      <c r="AC18" s="489"/>
      <c r="AD18" s="489"/>
      <c r="AE18" s="489"/>
    </row>
    <row r="19" spans="1:31" s="4" customFormat="1" ht="15" customHeight="1">
      <c r="A19" s="65"/>
      <c r="B19" s="106"/>
      <c r="C19" s="106"/>
      <c r="D19" s="486" t="s">
        <v>236</v>
      </c>
      <c r="E19" s="487"/>
      <c r="F19" s="488"/>
      <c r="G19" s="486" t="s">
        <v>237</v>
      </c>
      <c r="H19" s="487"/>
      <c r="I19" s="488"/>
      <c r="J19" s="68"/>
      <c r="K19" s="107"/>
      <c r="L19" s="83"/>
      <c r="M19" s="83"/>
      <c r="N19" s="83"/>
      <c r="O19" s="83"/>
      <c r="P19" s="83"/>
      <c r="Q19" s="83"/>
      <c r="R19" s="83"/>
      <c r="S19" s="65"/>
      <c r="T19" s="486" t="s">
        <v>238</v>
      </c>
      <c r="U19" s="487"/>
      <c r="V19" s="488"/>
      <c r="W19" s="486" t="s">
        <v>239</v>
      </c>
      <c r="X19" s="487"/>
      <c r="Y19" s="488"/>
      <c r="AA19" s="1" t="s">
        <v>240</v>
      </c>
      <c r="AB19" s="1" t="s">
        <v>230</v>
      </c>
      <c r="AC19" s="1" t="s">
        <v>241</v>
      </c>
      <c r="AD19" s="1" t="s">
        <v>242</v>
      </c>
      <c r="AE19" s="1" t="s">
        <v>106</v>
      </c>
    </row>
    <row r="20" spans="1:31" ht="15" customHeight="1">
      <c r="A20" s="65"/>
      <c r="B20" s="106"/>
      <c r="C20" s="106"/>
      <c r="D20" s="167" t="s">
        <v>243</v>
      </c>
      <c r="E20" s="168" t="s">
        <v>244</v>
      </c>
      <c r="F20" s="169" t="s">
        <v>245</v>
      </c>
      <c r="G20" s="167" t="s">
        <v>243</v>
      </c>
      <c r="H20" s="168" t="s">
        <v>244</v>
      </c>
      <c r="I20" s="169" t="s">
        <v>245</v>
      </c>
      <c r="J20" s="62"/>
      <c r="K20" s="108"/>
      <c r="L20" s="83"/>
      <c r="M20" s="83"/>
      <c r="N20" s="83"/>
      <c r="O20" s="83"/>
      <c r="P20" s="83"/>
      <c r="Q20" s="83"/>
      <c r="R20" s="83"/>
      <c r="S20" s="65"/>
      <c r="T20" s="256" t="s">
        <v>243</v>
      </c>
      <c r="U20" s="257" t="s">
        <v>246</v>
      </c>
      <c r="V20" s="258" t="s">
        <v>35</v>
      </c>
      <c r="W20" s="256" t="s">
        <v>243</v>
      </c>
      <c r="X20" s="257" t="s">
        <v>246</v>
      </c>
      <c r="Y20" s="258" t="s">
        <v>35</v>
      </c>
      <c r="AA20" s="1"/>
      <c r="AB20" s="1"/>
      <c r="AC20" s="1"/>
      <c r="AD20" s="1"/>
      <c r="AE20" s="1"/>
    </row>
    <row r="21" spans="1:31" ht="28" customHeight="1">
      <c r="A21" s="109" t="s">
        <v>48</v>
      </c>
      <c r="B21" s="110" t="s">
        <v>247</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248</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249</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250</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Raelene Endersby</cp:lastModifiedBy>
  <dcterms:created xsi:type="dcterms:W3CDTF">2012-03-07T21:58:04Z</dcterms:created>
  <dcterms:modified xsi:type="dcterms:W3CDTF">2013-07-11T02:15:53Z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515e1907a8afd</vt:lpwstr>
  </property>
</Properties>
</file>