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1105"/>
  <workbookPr codeName="ThisWorkbook" autoCompressPictures="0"/>
  <bookViews>
    <workbookView xWindow="0" yWindow="440" windowWidth="25600" windowHeight="15620" activeTab="3"/>
  </bookViews>
  <sheets>
    <sheet name="1.Header" sheetId="1" r:id="rId1"/>
    <sheet name="2.Milestones" sheetId="2" r:id="rId2"/>
    <sheet name="3.Issues" sheetId="3" r:id="rId3"/>
    <sheet name="4.Risks" sheetId="4" r:id="rId4"/>
    <sheet name="5.Changes" sheetId="5" r:id="rId5"/>
    <sheet name="6.Dependencies" sheetId="6" r:id="rId6"/>
    <sheet name="7.Measures" sheetId="7" r:id="rId7"/>
    <sheet name="8.Communications" sheetId="8" r:id="rId8"/>
    <sheet name="9.Finance" sheetId="9" state="hidden" r:id="rId9"/>
    <sheet name="Legend" sheetId="10" r:id="rId10"/>
    <sheet name="Data- TO BE HIDDEN" sheetId="11" state="hidden" r:id="rId11"/>
    <sheet name="ReportInformation" sheetId="12" state="hidden" r:id="rId12"/>
    <sheet name="10.Assets" sheetId="13" r:id="rId13"/>
    <sheet name="Sheet1" sheetId="14" state="hidden" r:id="rId14"/>
    <sheet name="Finance 2" sheetId="15" r:id="rId15"/>
  </sheet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HIDDEN'!$C$2:$C$9</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'Finance 2'!$T$29</definedName>
    <definedName name="FINANCESTART">'Finance 2'!$D$25</definedName>
    <definedName name="ISSUELIGHT">'3.Issues'!$K$28</definedName>
    <definedName name="ISSUESTART">'3.Issues'!$B$19</definedName>
    <definedName name="LastDateReport">'1.Header'!$G$16</definedName>
    <definedName name="LASTQUARTER">'Finance 2'!$I$29</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_xlnm.Print_Area" localSheetId="0">'1.Header'!$B$11:$N$42</definedName>
    <definedName name="_xlnm.Print_Area" localSheetId="12">'10.Assets'!$B$11:$J$36</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'7.Measures'!$B$11:$R$45</definedName>
    <definedName name="_xlnm.Print_Area" localSheetId="7">'8.Communications'!$B$11:$E$38</definedName>
    <definedName name="_xlnm.Print_Area" localSheetId="8">'9.Finance'!$B$11:$I$29</definedName>
    <definedName name="_xlnm.Print_Area" localSheetId="14">'Finance 2'!$B$11:$M$102</definedName>
    <definedName name="_xlnm.Print_Area" localSheetId="9">Legend!$C$10:$F$22</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TOTALEIF">'Finance 2'!$E$20</definedName>
    <definedName name="YesNo">'Data- TO BE HIDDEN'!$E$2:$E$3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25" i="15" l="1"/>
  <c r="L26" i="15"/>
  <c r="L27" i="15"/>
  <c r="L28" i="15"/>
  <c r="L29" i="15"/>
  <c r="L30" i="15"/>
  <c r="L31" i="15"/>
  <c r="L32" i="15"/>
  <c r="L33" i="15"/>
  <c r="L34" i="15"/>
  <c r="L35" i="15"/>
  <c r="L36" i="15"/>
  <c r="L37" i="15"/>
  <c r="L38" i="15"/>
  <c r="R56" i="15"/>
  <c r="Q45" i="15"/>
  <c r="Q56" i="15"/>
  <c r="P45" i="15"/>
  <c r="P56" i="15"/>
  <c r="O45" i="15"/>
  <c r="O56" i="15"/>
  <c r="N45" i="15"/>
  <c r="N56" i="15"/>
  <c r="M45" i="15"/>
  <c r="M56" i="15"/>
  <c r="L45" i="15"/>
  <c r="L56" i="15"/>
  <c r="K45" i="15"/>
  <c r="K56" i="15"/>
  <c r="J45" i="15"/>
  <c r="J56" i="15"/>
  <c r="I45" i="15"/>
  <c r="I56" i="15"/>
  <c r="H45" i="15"/>
  <c r="G45" i="15"/>
  <c r="F45" i="15"/>
  <c r="E45" i="15"/>
  <c r="E55" i="15"/>
  <c r="E56" i="15"/>
  <c r="F55" i="15"/>
  <c r="F56" i="15"/>
  <c r="G55" i="15"/>
  <c r="G56" i="15"/>
  <c r="H55" i="15"/>
  <c r="H56" i="15"/>
  <c r="I55" i="15"/>
  <c r="J55" i="15"/>
  <c r="K55" i="15"/>
  <c r="L55" i="15"/>
  <c r="M55" i="15"/>
  <c r="N55" i="15"/>
  <c r="O55" i="15"/>
  <c r="P55" i="15"/>
  <c r="Q55" i="15"/>
  <c r="R55" i="15"/>
  <c r="R54" i="15"/>
  <c r="M25" i="15"/>
  <c r="E53" i="15"/>
  <c r="E54" i="15"/>
  <c r="M26" i="15"/>
  <c r="F53" i="15"/>
  <c r="F54" i="15"/>
  <c r="M27" i="15"/>
  <c r="G53" i="15"/>
  <c r="G54" i="15"/>
  <c r="H53" i="15"/>
  <c r="H54" i="15"/>
  <c r="I53" i="15"/>
  <c r="I54" i="15"/>
  <c r="J53" i="15"/>
  <c r="J54" i="15"/>
  <c r="K53" i="15"/>
  <c r="K54" i="15"/>
  <c r="M32" i="15"/>
  <c r="L53" i="15"/>
  <c r="L54" i="15"/>
  <c r="M33" i="15"/>
  <c r="M53" i="15"/>
  <c r="M54" i="15"/>
  <c r="M34" i="15"/>
  <c r="N53" i="15"/>
  <c r="N54" i="15"/>
  <c r="M35" i="15"/>
  <c r="O53" i="15"/>
  <c r="O54" i="15"/>
  <c r="M36" i="15"/>
  <c r="P53" i="15"/>
  <c r="P54" i="15"/>
  <c r="M37" i="15"/>
  <c r="Q53" i="15"/>
  <c r="Q54" i="15"/>
  <c r="R53" i="15"/>
  <c r="R52" i="15"/>
  <c r="D38" i="15"/>
  <c r="R51" i="15"/>
  <c r="Q51" i="15"/>
  <c r="P51" i="15"/>
  <c r="O51" i="15"/>
  <c r="N51" i="15"/>
  <c r="M51" i="15"/>
  <c r="L51" i="15"/>
  <c r="K51" i="15"/>
  <c r="J51" i="15"/>
  <c r="I51" i="15"/>
  <c r="E51" i="15"/>
  <c r="F51" i="15"/>
  <c r="G51" i="15"/>
  <c r="H51" i="15"/>
  <c r="H25" i="15"/>
  <c r="H26" i="15"/>
  <c r="H27" i="15"/>
  <c r="H28" i="15"/>
  <c r="H29" i="15"/>
  <c r="H30" i="15"/>
  <c r="H31" i="15"/>
  <c r="H32" i="15"/>
  <c r="H33" i="15"/>
  <c r="H34" i="15"/>
  <c r="H35" i="15"/>
  <c r="H36" i="15"/>
  <c r="H37" i="15"/>
  <c r="H38" i="15"/>
  <c r="R50" i="15"/>
  <c r="Q50" i="15"/>
  <c r="P50" i="15"/>
  <c r="O50" i="15"/>
  <c r="N50" i="15"/>
  <c r="M50" i="15"/>
  <c r="L50" i="15"/>
  <c r="K50" i="15"/>
  <c r="J50" i="15"/>
  <c r="I50" i="15"/>
  <c r="E49" i="15"/>
  <c r="E50" i="15"/>
  <c r="F49" i="15"/>
  <c r="F50" i="15"/>
  <c r="G49" i="15"/>
  <c r="G50" i="15"/>
  <c r="H49" i="15"/>
  <c r="H50" i="15"/>
  <c r="I49" i="15"/>
  <c r="J49" i="15"/>
  <c r="K49" i="15"/>
  <c r="L49" i="15"/>
  <c r="M49" i="15"/>
  <c r="N49" i="15"/>
  <c r="O49" i="15"/>
  <c r="P49" i="15"/>
  <c r="Q49" i="15"/>
  <c r="R49" i="15"/>
  <c r="I25" i="15"/>
  <c r="E47" i="15"/>
  <c r="E48" i="15"/>
  <c r="I26" i="15"/>
  <c r="F47" i="15"/>
  <c r="F48" i="15"/>
  <c r="I27" i="15"/>
  <c r="G47" i="15"/>
  <c r="G48" i="15"/>
  <c r="H47" i="15"/>
  <c r="H48" i="15"/>
  <c r="I29" i="15"/>
  <c r="I47" i="15"/>
  <c r="I48" i="15"/>
  <c r="I30" i="15"/>
  <c r="J47" i="15"/>
  <c r="J48" i="15"/>
  <c r="I31" i="15"/>
  <c r="K47" i="15"/>
  <c r="K48" i="15"/>
  <c r="I32" i="15"/>
  <c r="L47" i="15"/>
  <c r="L48" i="15"/>
  <c r="I33" i="15"/>
  <c r="M47" i="15"/>
  <c r="M48" i="15"/>
  <c r="I34" i="15"/>
  <c r="N47" i="15"/>
  <c r="N48" i="15"/>
  <c r="I35" i="15"/>
  <c r="O47" i="15"/>
  <c r="O48" i="15"/>
  <c r="I36" i="15"/>
  <c r="P47" i="15"/>
  <c r="P48" i="15"/>
  <c r="I37" i="15"/>
  <c r="Q47" i="15"/>
  <c r="Q48" i="15"/>
  <c r="R48" i="15"/>
  <c r="R47" i="15"/>
  <c r="R46" i="15"/>
  <c r="N25" i="15"/>
  <c r="N26" i="15"/>
  <c r="N27" i="15"/>
  <c r="N28" i="15"/>
  <c r="N29" i="15"/>
  <c r="N30" i="15"/>
  <c r="N31" i="15"/>
  <c r="N32" i="15"/>
  <c r="N33" i="15"/>
  <c r="N34" i="15"/>
  <c r="N35" i="15"/>
  <c r="N36" i="15"/>
  <c r="N37" i="15"/>
  <c r="I38" i="15"/>
  <c r="E20" i="15"/>
  <c r="I39" i="15"/>
  <c r="F41" i="15"/>
  <c r="Q25" i="15"/>
  <c r="Q26" i="15"/>
  <c r="Q27" i="15"/>
  <c r="Q28" i="15"/>
  <c r="Q29" i="15"/>
  <c r="Q30" i="15"/>
  <c r="Q31" i="15"/>
  <c r="Q32" i="15"/>
  <c r="Q33" i="15"/>
  <c r="Q34" i="15"/>
  <c r="Q35" i="15"/>
  <c r="Q36" i="15"/>
  <c r="Q37" i="15"/>
  <c r="Q38" i="15"/>
  <c r="P25" i="15"/>
  <c r="P26" i="15"/>
  <c r="P27" i="15"/>
  <c r="P28" i="15"/>
  <c r="P29" i="15"/>
  <c r="P30" i="15"/>
  <c r="P31" i="15"/>
  <c r="P32" i="15"/>
  <c r="P33" i="15"/>
  <c r="P34" i="15"/>
  <c r="P35" i="15"/>
  <c r="P36" i="15"/>
  <c r="P37" i="15"/>
  <c r="P38" i="15"/>
  <c r="M38" i="15"/>
  <c r="K38" i="15"/>
  <c r="J38" i="15"/>
  <c r="G38" i="15"/>
  <c r="F38" i="15"/>
  <c r="E38" i="15"/>
  <c r="U37" i="15"/>
  <c r="B37" i="15"/>
  <c r="U36" i="15"/>
  <c r="B36" i="15"/>
  <c r="U35" i="15"/>
  <c r="B35" i="15"/>
  <c r="U34" i="15"/>
  <c r="B34" i="15"/>
  <c r="U33" i="15"/>
  <c r="B33" i="15"/>
  <c r="U32" i="15"/>
  <c r="B32" i="15"/>
  <c r="U31" i="15"/>
  <c r="B31" i="15"/>
  <c r="U30" i="15"/>
  <c r="B30" i="15"/>
  <c r="U29" i="15"/>
  <c r="T23" i="15"/>
  <c r="T29" i="15"/>
  <c r="B29" i="15"/>
  <c r="U28" i="15"/>
  <c r="T27" i="15"/>
  <c r="T28" i="15"/>
  <c r="S28" i="15"/>
  <c r="B28" i="15"/>
  <c r="U27" i="15"/>
  <c r="B27" i="15"/>
  <c r="U26" i="15"/>
  <c r="T26" i="15"/>
  <c r="B26" i="15"/>
  <c r="U25" i="15"/>
  <c r="T24" i="15"/>
  <c r="T25" i="15"/>
  <c r="S25" i="15"/>
  <c r="J20" i="15"/>
  <c r="K20" i="15"/>
  <c r="L20" i="15"/>
  <c r="I20" i="15"/>
  <c r="F20" i="15"/>
  <c r="H20" i="15"/>
  <c r="G20" i="15"/>
  <c r="J15" i="15"/>
  <c r="D13" i="15"/>
  <c r="D12" i="15"/>
  <c r="D11" i="15"/>
  <c r="C11" i="15"/>
  <c r="C9" i="15"/>
  <c r="G18" i="8"/>
  <c r="G19" i="8"/>
  <c r="G20" i="8"/>
  <c r="G21" i="8"/>
  <c r="G22" i="8"/>
  <c r="G23" i="8"/>
  <c r="G24" i="8"/>
  <c r="G25" i="8"/>
  <c r="G26" i="8"/>
  <c r="G27" i="8"/>
  <c r="G41" i="8"/>
  <c r="G29" i="8"/>
  <c r="G30" i="8"/>
  <c r="G31" i="8"/>
  <c r="G32" i="8"/>
  <c r="G33" i="8"/>
  <c r="G34" i="8"/>
  <c r="G35" i="8"/>
  <c r="G36" i="8"/>
  <c r="G37" i="8"/>
  <c r="G38" i="8"/>
  <c r="G42" i="8"/>
  <c r="H43" i="8"/>
  <c r="C8" i="15"/>
  <c r="Q46" i="7"/>
  <c r="C7" i="15"/>
  <c r="G24" i="6"/>
  <c r="C6" i="15"/>
  <c r="G19" i="5"/>
  <c r="H19" i="5"/>
  <c r="L19" i="5"/>
  <c r="M19" i="5"/>
  <c r="G20" i="5"/>
  <c r="L20" i="5"/>
  <c r="M20" i="5"/>
  <c r="G21" i="5"/>
  <c r="L21" i="5"/>
  <c r="M21" i="5"/>
  <c r="G22" i="5"/>
  <c r="L22" i="5"/>
  <c r="M22" i="5"/>
  <c r="G23" i="5"/>
  <c r="L23" i="5"/>
  <c r="M23" i="5"/>
  <c r="G24" i="5"/>
  <c r="L24" i="5"/>
  <c r="M24" i="5"/>
  <c r="G25" i="5"/>
  <c r="L25" i="5"/>
  <c r="M25" i="5"/>
  <c r="G26" i="5"/>
  <c r="L26" i="5"/>
  <c r="M26" i="5"/>
  <c r="G27" i="5"/>
  <c r="L27" i="5"/>
  <c r="M27" i="5"/>
  <c r="M28" i="5"/>
  <c r="C5" i="15"/>
  <c r="G19" i="4"/>
  <c r="G20" i="4"/>
  <c r="G21" i="4"/>
  <c r="G22" i="4"/>
  <c r="G23" i="4"/>
  <c r="G25" i="4"/>
  <c r="C4" i="15"/>
  <c r="J19" i="3"/>
  <c r="K19" i="3"/>
  <c r="J20" i="3"/>
  <c r="K20" i="3"/>
  <c r="J21" i="3"/>
  <c r="K21" i="3"/>
  <c r="J22" i="3"/>
  <c r="K22" i="3"/>
  <c r="J23" i="3"/>
  <c r="K23" i="3"/>
  <c r="J24" i="3"/>
  <c r="K24" i="3"/>
  <c r="J25" i="3"/>
  <c r="K25" i="3"/>
  <c r="J26" i="3"/>
  <c r="K26" i="3"/>
  <c r="K28" i="3"/>
  <c r="C3" i="15"/>
  <c r="O19" i="2"/>
  <c r="P19" i="2"/>
  <c r="O20" i="2"/>
  <c r="P20" i="2"/>
  <c r="O21" i="2"/>
  <c r="P21" i="2"/>
  <c r="O22" i="2"/>
  <c r="P22" i="2"/>
  <c r="O23" i="2"/>
  <c r="P23" i="2"/>
  <c r="O24" i="2"/>
  <c r="P24" i="2"/>
  <c r="O25" i="2"/>
  <c r="P25" i="2"/>
  <c r="O26" i="2"/>
  <c r="P26" i="2"/>
  <c r="O27" i="2"/>
  <c r="P27" i="2"/>
  <c r="O28" i="2"/>
  <c r="P28" i="2"/>
  <c r="H29" i="2"/>
  <c r="O29" i="2"/>
  <c r="P29" i="2"/>
  <c r="H30" i="2"/>
  <c r="O30" i="2"/>
  <c r="P30" i="2"/>
  <c r="O31" i="2"/>
  <c r="P31" i="2"/>
  <c r="O32" i="2"/>
  <c r="P32" i="2"/>
  <c r="H33" i="2"/>
  <c r="O33" i="2"/>
  <c r="P33" i="2"/>
  <c r="H34" i="2"/>
  <c r="O34" i="2"/>
  <c r="P34" i="2"/>
  <c r="O35" i="2"/>
  <c r="P35" i="2"/>
  <c r="O36" i="2"/>
  <c r="P36" i="2"/>
  <c r="P37" i="2"/>
  <c r="C2" i="15"/>
  <c r="I23" i="1"/>
  <c r="I24" i="1"/>
  <c r="I25" i="1"/>
  <c r="U33" i="1"/>
  <c r="I30" i="1"/>
  <c r="U34" i="1"/>
  <c r="U35" i="1"/>
  <c r="AE32" i="1"/>
  <c r="C1" i="15"/>
  <c r="C13" i="13"/>
  <c r="C12" i="13"/>
  <c r="C11" i="13"/>
  <c r="B11" i="13"/>
  <c r="B9" i="13"/>
  <c r="B8" i="13"/>
  <c r="B7" i="13"/>
  <c r="B6" i="13"/>
  <c r="B5" i="13"/>
  <c r="B4" i="13"/>
  <c r="B3" i="13"/>
  <c r="B2" i="13"/>
  <c r="B1" i="13"/>
  <c r="W2" i="12"/>
  <c r="W3" i="12"/>
  <c r="W4" i="12"/>
  <c r="W5" i="12"/>
  <c r="W6" i="12"/>
  <c r="W7" i="12"/>
  <c r="W8" i="12"/>
  <c r="W9" i="12"/>
  <c r="W10" i="12"/>
  <c r="W11" i="12"/>
  <c r="X2" i="12"/>
  <c r="X3" i="12"/>
  <c r="X4" i="12"/>
  <c r="X5" i="12"/>
  <c r="X6" i="12"/>
  <c r="X7" i="12"/>
  <c r="X8" i="12"/>
  <c r="X9" i="12"/>
  <c r="X10" i="12"/>
  <c r="X11" i="12"/>
  <c r="Y11" i="12"/>
  <c r="Y10" i="12"/>
  <c r="P2" i="12"/>
  <c r="R2" i="12"/>
  <c r="P3" i="12"/>
  <c r="R3" i="12"/>
  <c r="P4" i="12"/>
  <c r="R4" i="12"/>
  <c r="P5" i="12"/>
  <c r="R5" i="12"/>
  <c r="P6" i="12"/>
  <c r="R6" i="12"/>
  <c r="P7" i="12"/>
  <c r="R7" i="12"/>
  <c r="P8" i="12"/>
  <c r="R8" i="12"/>
  <c r="P9" i="12"/>
  <c r="R9" i="12"/>
  <c r="P10" i="12"/>
  <c r="R10" i="12"/>
  <c r="Q2" i="12"/>
  <c r="S2" i="12"/>
  <c r="Q3" i="12"/>
  <c r="S3" i="12"/>
  <c r="Q4" i="12"/>
  <c r="S4" i="12"/>
  <c r="Q5" i="12"/>
  <c r="S5" i="12"/>
  <c r="Q6" i="12"/>
  <c r="S6" i="12"/>
  <c r="Q7" i="12"/>
  <c r="S7" i="12"/>
  <c r="Q8" i="12"/>
  <c r="S8" i="12"/>
  <c r="Q9" i="12"/>
  <c r="S9" i="12"/>
  <c r="Q10" i="12"/>
  <c r="S10" i="12"/>
  <c r="T10" i="12"/>
  <c r="Y9" i="12"/>
  <c r="T9" i="12"/>
  <c r="Y8" i="12"/>
  <c r="T8" i="12"/>
  <c r="Y7" i="12"/>
  <c r="T7" i="12"/>
  <c r="Y6" i="12"/>
  <c r="T6" i="12"/>
  <c r="Y5" i="12"/>
  <c r="T5" i="12"/>
  <c r="Y4" i="12"/>
  <c r="T4" i="12"/>
  <c r="Y3" i="12"/>
  <c r="T3" i="12"/>
  <c r="Y2" i="12"/>
  <c r="T2" i="12"/>
  <c r="B9" i="10"/>
  <c r="B8" i="10"/>
  <c r="B7" i="10"/>
  <c r="B6" i="10"/>
  <c r="B5" i="10"/>
  <c r="B4" i="10"/>
  <c r="B3" i="10"/>
  <c r="B2" i="10"/>
  <c r="B1" i="10"/>
  <c r="G24" i="9"/>
  <c r="W24" i="9"/>
  <c r="AA24" i="9"/>
  <c r="AB24" i="9"/>
  <c r="AE24" i="9"/>
  <c r="H24" i="9"/>
  <c r="I24" i="9"/>
  <c r="X24" i="9"/>
  <c r="AC24" i="9"/>
  <c r="AD24" i="9"/>
  <c r="Y24" i="9"/>
  <c r="V24" i="9"/>
  <c r="E24" i="9"/>
  <c r="F24" i="9"/>
  <c r="N24" i="9"/>
  <c r="R24" i="9"/>
  <c r="D24" i="9"/>
  <c r="L24" i="9"/>
  <c r="Q24" i="9"/>
  <c r="M24" i="9"/>
  <c r="O24" i="9"/>
  <c r="P24" i="9"/>
  <c r="H15" i="9"/>
  <c r="C13" i="9"/>
  <c r="C12" i="9"/>
  <c r="C11" i="9"/>
  <c r="B11" i="9"/>
  <c r="B9" i="9"/>
  <c r="B8" i="9"/>
  <c r="B7" i="9"/>
  <c r="B6" i="9"/>
  <c r="B5" i="9"/>
  <c r="B4" i="9"/>
  <c r="B3" i="9"/>
  <c r="B2" i="9"/>
  <c r="B1" i="9"/>
  <c r="E15" i="8"/>
  <c r="C13" i="8"/>
  <c r="C12" i="8"/>
  <c r="C11" i="8"/>
  <c r="B11" i="8"/>
  <c r="B9" i="8"/>
  <c r="B8" i="8"/>
  <c r="B7" i="8"/>
  <c r="B6" i="8"/>
  <c r="B5" i="8"/>
  <c r="B4" i="8"/>
  <c r="B3" i="8"/>
  <c r="B2" i="8"/>
  <c r="B1" i="8"/>
  <c r="C13" i="7"/>
  <c r="C12" i="7"/>
  <c r="C11" i="7"/>
  <c r="B11" i="7"/>
  <c r="B9" i="7"/>
  <c r="B8" i="7"/>
  <c r="B7" i="7"/>
  <c r="B6" i="7"/>
  <c r="B5" i="7"/>
  <c r="B4" i="7"/>
  <c r="B3" i="7"/>
  <c r="B2" i="7"/>
  <c r="B1" i="7"/>
  <c r="G28" i="6"/>
  <c r="G27" i="6"/>
  <c r="G26" i="6"/>
  <c r="G25" i="6"/>
  <c r="C13" i="6"/>
  <c r="C12" i="6"/>
  <c r="C11" i="6"/>
  <c r="B11" i="6"/>
  <c r="B9" i="6"/>
  <c r="B8" i="6"/>
  <c r="B7" i="6"/>
  <c r="B6" i="6"/>
  <c r="B5" i="6"/>
  <c r="B4" i="6"/>
  <c r="B3" i="6"/>
  <c r="B2" i="6"/>
  <c r="B1" i="6"/>
  <c r="K19" i="5"/>
  <c r="K20" i="5"/>
  <c r="K21" i="5"/>
  <c r="K22" i="5"/>
  <c r="K23" i="5"/>
  <c r="K24" i="5"/>
  <c r="K25" i="5"/>
  <c r="K26" i="5"/>
  <c r="K27" i="5"/>
  <c r="K29" i="5"/>
  <c r="G29" i="5"/>
  <c r="B29" i="5"/>
  <c r="H27" i="5"/>
  <c r="H26" i="5"/>
  <c r="H25" i="5"/>
  <c r="H24" i="5"/>
  <c r="H23" i="5"/>
  <c r="H22" i="5"/>
  <c r="H21" i="5"/>
  <c r="H20" i="5"/>
  <c r="N17" i="5"/>
  <c r="N16" i="5"/>
  <c r="N15" i="5"/>
  <c r="I15" i="5"/>
  <c r="D13" i="5"/>
  <c r="D12" i="5"/>
  <c r="D11" i="5"/>
  <c r="B11" i="5"/>
  <c r="B9" i="5"/>
  <c r="B8" i="5"/>
  <c r="B7" i="5"/>
  <c r="B6" i="5"/>
  <c r="B5" i="5"/>
  <c r="B4" i="5"/>
  <c r="B3" i="5"/>
  <c r="B2" i="5"/>
  <c r="B1" i="5"/>
  <c r="E15" i="4"/>
  <c r="C13" i="4"/>
  <c r="C12" i="4"/>
  <c r="C11" i="4"/>
  <c r="B11" i="4"/>
  <c r="B9" i="4"/>
  <c r="B8" i="4"/>
  <c r="B7" i="4"/>
  <c r="B6" i="4"/>
  <c r="B5" i="4"/>
  <c r="B4" i="4"/>
  <c r="B3" i="4"/>
  <c r="B2" i="4"/>
  <c r="B1" i="4"/>
  <c r="F29" i="3"/>
  <c r="B29" i="3"/>
  <c r="D29" i="3"/>
  <c r="I19" i="3"/>
  <c r="I20" i="3"/>
  <c r="I21" i="3"/>
  <c r="I22" i="3"/>
  <c r="I23" i="3"/>
  <c r="I24" i="3"/>
  <c r="I25" i="3"/>
  <c r="I26" i="3"/>
  <c r="C29" i="3"/>
  <c r="K27" i="3"/>
  <c r="H26" i="3"/>
  <c r="H25" i="3"/>
  <c r="H24" i="3"/>
  <c r="H23" i="3"/>
  <c r="H22" i="3"/>
  <c r="H21" i="3"/>
  <c r="H20" i="3"/>
  <c r="H19" i="3"/>
  <c r="F15" i="3"/>
  <c r="C13" i="3"/>
  <c r="C12" i="3"/>
  <c r="C11" i="3"/>
  <c r="B11" i="3"/>
  <c r="B9" i="3"/>
  <c r="B8" i="3"/>
  <c r="B7" i="3"/>
  <c r="B6" i="3"/>
  <c r="B5" i="3"/>
  <c r="B4" i="3"/>
  <c r="B3" i="3"/>
  <c r="B2" i="3"/>
  <c r="B1" i="3"/>
  <c r="I19" i="2"/>
  <c r="I20" i="2"/>
  <c r="I21" i="2"/>
  <c r="I22" i="2"/>
  <c r="I23" i="2"/>
  <c r="I24" i="2"/>
  <c r="I25" i="2"/>
  <c r="I26" i="2"/>
  <c r="I27" i="2"/>
  <c r="I28" i="2"/>
  <c r="I29" i="2"/>
  <c r="I30" i="2"/>
  <c r="I31" i="2"/>
  <c r="I32" i="2"/>
  <c r="I33" i="2"/>
  <c r="I34" i="2"/>
  <c r="H35" i="2"/>
  <c r="I35" i="2"/>
  <c r="H36" i="2"/>
  <c r="I36" i="2"/>
  <c r="I38" i="2"/>
  <c r="N36" i="2"/>
  <c r="N35" i="2"/>
  <c r="N34" i="2"/>
  <c r="N33" i="2"/>
  <c r="N32" i="2"/>
  <c r="N31" i="2"/>
  <c r="N30" i="2"/>
  <c r="N29" i="2"/>
  <c r="N28" i="2"/>
  <c r="N27" i="2"/>
  <c r="N26" i="2"/>
  <c r="N25" i="2"/>
  <c r="N24" i="2"/>
  <c r="N23" i="2"/>
  <c r="N22" i="2"/>
  <c r="N21" i="2"/>
  <c r="N20" i="2"/>
  <c r="N19" i="2"/>
  <c r="J15" i="2"/>
  <c r="D13" i="2"/>
  <c r="D12" i="2"/>
  <c r="D11" i="2"/>
  <c r="B11" i="2"/>
  <c r="B9" i="2"/>
  <c r="B8" i="2"/>
  <c r="B7" i="2"/>
  <c r="B6" i="2"/>
  <c r="B5" i="2"/>
  <c r="B4" i="2"/>
  <c r="B3" i="2"/>
  <c r="B2" i="2"/>
  <c r="B1" i="2"/>
  <c r="B43" i="1"/>
  <c r="T38" i="1"/>
  <c r="T40" i="1"/>
  <c r="T41" i="1"/>
  <c r="W33" i="1"/>
  <c r="W34" i="1"/>
  <c r="W35" i="1"/>
  <c r="V33" i="1"/>
  <c r="V34" i="1"/>
  <c r="V35" i="1"/>
  <c r="I31" i="1"/>
  <c r="I29" i="1"/>
  <c r="I28" i="1"/>
  <c r="I27" i="1"/>
  <c r="I26" i="1"/>
  <c r="M12" i="1"/>
  <c r="B9" i="1"/>
  <c r="B8" i="1"/>
  <c r="B7" i="1"/>
  <c r="B6" i="1"/>
  <c r="B5" i="1"/>
  <c r="B4" i="1"/>
  <c r="B3" i="1"/>
  <c r="B2" i="1"/>
  <c r="B1" i="1"/>
</calcChain>
</file>

<file path=xl/comments1.xml><?xml version="1.0" encoding="utf-8"?>
<comments xmlns="http://schemas.openxmlformats.org/spreadsheetml/2006/main">
  <authors>
    <author>The University Of Melbourne</author>
  </authors>
  <commentList>
    <comment ref="Q11" authorId="0">
      <text>
        <r>
          <rPr>
            <b/>
            <sz val="9"/>
            <color rgb="FF000000"/>
            <rFont val="Calibri"/>
          </rPr>
          <t>The University Of Melbourne:</t>
        </r>
        <r>
          <rPr>
            <sz val="9"/>
            <color rgb="FF000000"/>
            <rFont val="Calibri"/>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FINANCE 2
CHECK FINANCE 2 Sheet for instructions.
7. REPORT INFORMATION
Complete report dates and planned finance.
HIDE SHEET
8. ON HEADER SHEET, HIDE COL Q (THIS COMMENT) LOCK SHEET
DONE</t>
        </r>
      </text>
    </comment>
  </commentList>
</comments>
</file>

<file path=xl/comments2.xml><?xml version="1.0" encoding="utf-8"?>
<comments xmlns="http://schemas.openxmlformats.org/spreadsheetml/2006/main">
  <authors>
    <author>The University Of Melbourne</author>
  </authors>
  <commentList>
    <comment ref="G24" authorId="0">
      <text>
        <r>
          <rPr>
            <b/>
            <sz val="9"/>
            <color rgb="FF000000"/>
            <rFont val="Calibri"/>
          </rPr>
          <t>The University Of Melbourne:</t>
        </r>
        <r>
          <rPr>
            <sz val="9"/>
            <color rgb="FF000000"/>
            <rFont val="Calibri"/>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comments3.xml><?xml version="1.0" encoding="utf-8"?>
<comments xmlns="http://schemas.openxmlformats.org/spreadsheetml/2006/main">
  <authors>
    <author>The University Of Melbourne</author>
  </authors>
  <commentList>
    <comment ref="U2" authorId="0">
      <text>
        <r>
          <rPr>
            <b/>
            <sz val="9"/>
            <color rgb="FF000000"/>
            <rFont val="Calibri"/>
          </rPr>
          <t>The University Of Melbourne:</t>
        </r>
        <r>
          <rPr>
            <sz val="9"/>
            <color rgb="FF000000"/>
            <rFont val="Calibri"/>
          </rPr>
          <t xml:space="preserve">
These fields are to come from the database. On creating report 2, report 1 data will be included in the actual EIF and Actual Co row against report 1.</t>
        </r>
      </text>
    </comment>
  </commentList>
</comments>
</file>

<file path=xl/comments4.xml><?xml version="1.0" encoding="utf-8"?>
<comments xmlns="http://schemas.openxmlformats.org/spreadsheetml/2006/main">
  <authors>
    <author>mecolesm</author>
  </authors>
  <commentList>
    <comment ref="O19" authorId="0">
      <text>
        <r>
          <rPr>
            <b/>
            <sz val="8"/>
            <color rgb="FF000000"/>
            <rFont val="Tahoma"/>
          </rPr>
          <t>mecolesm:</t>
        </r>
        <r>
          <rPr>
            <sz val="8"/>
            <color rgb="FF000000"/>
            <rFont val="Tahoma"/>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sharedStrings.xml><?xml version="1.0" encoding="utf-8"?>
<sst xmlns="http://schemas.openxmlformats.org/spreadsheetml/2006/main" count="685" uniqueCount="391">
  <si>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</si>
  <si>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</si>
  <si>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</si>
  <si>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</si>
  <si>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</si>
  <si>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</si>
  <si>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</si>
  <si>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</si>
  <si>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</si>
  <si>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</si>
  <si>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</si>
  <si>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</si>
  <si>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</si>
  <si>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</si>
  <si>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</si>
  <si>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</si>
  <si>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</si>
  <si>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</si>
  <si>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Report Period To:</t>
  </si>
  <si>
    <t>Proj Manager:</t>
  </si>
  <si>
    <t>Paul White</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</si>
  <si>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</si>
  <si>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</si>
  <si>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</si>
  <si>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</si>
  <si>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</si>
  <si>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</si>
  <si>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</si>
  <si>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See Legend</t>
  </si>
  <si>
    <t>RED</t>
  </si>
  <si>
    <t>AMBER</t>
  </si>
  <si>
    <t>GREEN</t>
  </si>
  <si>
    <t xml:space="preserve">                  </t>
  </si>
  <si>
    <t>Optional Comment</t>
  </si>
  <si>
    <t>Fin</t>
  </si>
  <si>
    <t>Total</t>
  </si>
  <si>
    <t>Signoff</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</si>
  <si>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</si>
  <si>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</si>
  <si>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</si>
  <si>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</si>
  <si>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</si>
  <si>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</si>
  <si>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</si>
  <si>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</si>
  <si>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</si>
  <si>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</si>
  <si>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Updated with RFC N1009</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</si>
  <si>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</si>
  <si>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</si>
  <si>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</si>
  <si>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</si>
  <si>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</si>
  <si>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</si>
  <si>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</si>
  <si>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</si>
  <si>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</si>
  <si>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</si>
  <si>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</si>
  <si>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</si>
  <si>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</si>
  <si>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</si>
  <si>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completed, signed off, paid</t>
  </si>
  <si>
    <t>Funding Milestone 1</t>
  </si>
  <si>
    <t>Linked to Milestone 1</t>
  </si>
  <si>
    <t>y</t>
  </si>
  <si>
    <t>Established Support Tools &amp; Processes (Linked to Funding Milestone 2)</t>
  </si>
  <si>
    <t>Support Tools &amp; Processes</t>
  </si>
  <si>
    <t>Project Initiation complete (Linked to Funding Milestone 2)</t>
  </si>
  <si>
    <t>Communications plan prepared and sent to NeCTAR (Signed contract + two months).</t>
  </si>
  <si>
    <t>Integrated existing application with AAF Authentication Services (Linked to Funding Milestone 2)</t>
  </si>
  <si>
    <t>Integrate existing application with AAF Authentication Services</t>
  </si>
  <si>
    <t>Functionality completed, system tested and deployed from Development to Test. Demonstration to Nik Zeps, Steering Committee member, scheduled for 14 June 2012 for signoff.</t>
  </si>
  <si>
    <t>Funding Milestone 2</t>
  </si>
  <si>
    <t>Linked to Milestone 3, 4 and 5</t>
  </si>
  <si>
    <t>Funding milestone completed</t>
  </si>
  <si>
    <t>Integrated Invoicing &amp; Billing Complete (Linked to Funding Milestone 3)</t>
  </si>
  <si>
    <t>Integrated Invoicing &amp; Billing Module</t>
  </si>
  <si>
    <t>Completed Coding and Testing - will submit for final Steering Committee signoff along with initial Production Research Cloud Deployment for Funding Milestone 3</t>
  </si>
  <si>
    <t>Initial Production Research Cloud Deployed (Linked to Funding Milestone 3)</t>
  </si>
  <si>
    <t>Initial Production Research Cloud Deployment</t>
  </si>
  <si>
    <t>Some delay due to team member illness and reprioritisation of milestones to commence work on Data Extraction for Analysis module earlier. 
ADDITIONAL COMMENT Note the dates are wrong due to cell validation rules...actual date was 28/03/2013</t>
  </si>
  <si>
    <t>Funding Milestone 3</t>
  </si>
  <si>
    <t>Linked to Milestone 7 and 8</t>
  </si>
  <si>
    <t xml:space="preserve"> Note the dates are wrong due to cell validation rules...actual date was 28/03/2013</t>
  </si>
  <si>
    <t>Implemented Data Extraction for Analysis Module (Linked to Funding Milestone 4)</t>
  </si>
  <si>
    <t>Data Extraction for Analysis Module</t>
  </si>
  <si>
    <t>completed, signed off</t>
  </si>
  <si>
    <t>Implemented Pedigree Storage &amp; Visualisation Module (Linked to Funding Milestone 4)</t>
  </si>
  <si>
    <t>Pedigree Storage &amp; Visualisation Module</t>
  </si>
  <si>
    <t>Have completed design work and database schema changes. Have also identified &amp; are utilizing suitable pedigree visualisation tool for integration.  Just finalizing integration/presentation of the data beyond picture-based visualization of uploads to be manipulatable and presented in text/table formats</t>
  </si>
  <si>
    <t>Funding Milestone 4</t>
  </si>
  <si>
    <t>Linked to Milestone 10 and 11</t>
  </si>
  <si>
    <t>In reality approx 90-95% complete as Data Extraction is the majority of this milestone.</t>
  </si>
  <si>
    <t>Enhanced Data Linkage &amp; Reporting Module Complete (Linked to Funding Milestone 5)</t>
  </si>
  <si>
    <t>Enhanced Data Linkage &amp; Reporting Module</t>
  </si>
  <si>
    <t>Implemented Registry Management Module (Linked to Funding Milestone 5)</t>
  </si>
  <si>
    <t>Registry Management Module</t>
  </si>
  <si>
    <t>Implemented and tested sub-study management capability to allow subjects from a parent study to be allocated to sub-studies without duplicating core subject data.  This functionality had been coded, tested and signed off as part of initial production release by WARTN Team.     Added additional individual signoff documents 7/8/13 in order to make sure we met all NECTaR requirements</t>
  </si>
  <si>
    <t>Integrated Genotypic Data Management Capability (Linked to Funding Milestone 5)</t>
  </si>
  <si>
    <t>Integrate Genotypic Data Management Capability</t>
  </si>
  <si>
    <t>Started, designed.  Probably more like 15% right now, but wanted to indicate started and that is the best this worksheet offers</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</si>
  <si>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</si>
  <si>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</si>
  <si>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</si>
  <si>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</si>
  <si>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</si>
  <si>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</si>
  <si>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</si>
  <si>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</si>
  <si>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</si>
  <si>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Closed issues will be removed automatically for the next report template.</t>
  </si>
  <si>
    <r>
      <t xml:space="preserve">ID from your issues log
</t>
    </r>
    <r>
      <rPr>
        <b/>
        <sz val="12"/>
        <color rgb="FF1F497D"/>
        <rFont val="Calibri"/>
      </rPr>
      <t>*Required Field</t>
    </r>
  </si>
  <si>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</si>
  <si>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</si>
  <si>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</si>
  <si>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</si>
  <si>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</si>
  <si>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</si>
  <si>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</si>
  <si>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</si>
  <si>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</si>
  <si>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</si>
  <si>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</si>
  <si>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</si>
  <si>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 Once a risk has occurred, please move it to an Issue and replace with another risk.</t>
  </si>
  <si>
    <r>
      <t xml:space="preserve">ID from your risk log
</t>
    </r>
    <r>
      <rPr>
        <b/>
        <sz val="12"/>
        <color rgb="FF1F497D"/>
        <rFont val="Calibri"/>
      </rPr>
      <t>* Required Field</t>
    </r>
  </si>
  <si>
    <t>Brief description of risk</t>
  </si>
  <si>
    <t>Mitigation</t>
  </si>
  <si>
    <t>Residual risk rating</t>
  </si>
  <si>
    <t>Ark-628</t>
  </si>
  <si>
    <t>Amber</t>
  </si>
  <si>
    <t xml:space="preserve">Availability of appropriately skilled development resources. </t>
  </si>
  <si>
    <t>Ongoing availability of partner organisation resources.</t>
  </si>
  <si>
    <t>Resourcing is not currently an issue.</t>
  </si>
  <si>
    <t>Green</t>
  </si>
  <si>
    <t>Availability RDSI, AAF and the Research Cloud.</t>
  </si>
  <si>
    <t>NSP stability is good. UWA will support use of UWA AAF services for production authentication.  This is going well but we now have a lot of studies and data and will need more processing power.  Travis to address this</t>
  </si>
  <si>
    <t>Completeness of configuration documentation for new studies</t>
  </si>
  <si>
    <t>Pushing back on deployment dates to ensure clients have clearly documented their configuration requirements</t>
  </si>
  <si>
    <t>Changes</t>
  </si>
  <si>
    <t>Number of changes:</t>
  </si>
  <si>
    <t>All changes formally requested through a Request For Change (RFC).</t>
  </si>
  <si>
    <t>Average days to approve:</t>
  </si>
  <si>
    <t>Number of open changes:</t>
  </si>
  <si>
    <r>
      <rPr>
        <b/>
        <sz val="10"/>
        <color rgb="FF1F497D"/>
        <rFont val="Calibri"/>
      </rPr>
      <t>No. (in Nectar register)</t>
    </r>
    <r>
      <rPr>
        <b/>
        <sz val="11"/>
        <color rgb="FF1F497D"/>
        <rFont val="Calibri"/>
      </rPr>
      <t xml:space="preserve">
</t>
    </r>
    <r>
      <rPr>
        <b/>
        <sz val="14"/>
        <color rgb="FF1F497D"/>
        <rFont val="Calibri"/>
      </rPr>
      <t>* Req'd Field</t>
    </r>
  </si>
  <si>
    <t>Change Title</t>
  </si>
  <si>
    <t>Time impact
 (+/- days)</t>
  </si>
  <si>
    <t>Cost impact 
(+/- $)</t>
  </si>
  <si>
    <t>Date requested</t>
  </si>
  <si>
    <t>Anticipated Close (+28days)</t>
  </si>
  <si>
    <t>Date approved</t>
  </si>
  <si>
    <t>No. of days to approve</t>
  </si>
  <si>
    <t>N1045</t>
  </si>
  <si>
    <t>RT029 Milestone Changes</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</si>
  <si>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</si>
  <si>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</si>
  <si>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</si>
  <si>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</si>
  <si>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</si>
  <si>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</si>
  <si>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</si>
  <si>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</si>
  <si>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</si>
  <si>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</si>
  <si>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Integrated exist</t>
  </si>
  <si>
    <t>Have received UWA permission to use one of the Universities service allocation of 12 services for use in production.  This is completed</t>
  </si>
  <si>
    <t>RDSI</t>
  </si>
  <si>
    <t>Research Data Service Infrastructure</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</si>
  <si>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</si>
  <si>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</si>
  <si>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</si>
  <si>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</si>
  <si>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</si>
  <si>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</si>
  <si>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</si>
  <si>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IVEC resource assigned to assist with implementation</t>
  </si>
  <si>
    <t xml:space="preserve">Genomics Virtual Laboratory Project </t>
  </si>
  <si>
    <t>Interface Definitions</t>
  </si>
  <si>
    <t>This project has now been signed off by NeCTAR so we are moving forward to determine solution fit.  GVL is behind schedule, so alternative in house solutions may be need in the interim?</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</si>
  <si>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</si>
  <si>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</si>
  <si>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</si>
  <si>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</si>
  <si>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</si>
  <si>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</si>
  <si>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</si>
  <si>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</si>
  <si>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</si>
  <si>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</si>
  <si>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</si>
  <si>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</si>
  <si>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</si>
  <si>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</si>
  <si>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</si>
  <si>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</si>
  <si>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daily</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</si>
  <si>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</si>
  <si>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</si>
  <si>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</si>
  <si>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</si>
  <si>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</si>
  <si>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</si>
  <si>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</si>
  <si>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</si>
  <si>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</si>
  <si>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</si>
  <si>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</si>
  <si>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</si>
  <si>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</si>
  <si>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</si>
  <si>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</si>
  <si>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</si>
  <si>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</si>
  <si>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</si>
  <si>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</si>
  <si>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</si>
  <si>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</si>
  <si>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</si>
  <si>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Broadly distributed email showcasing production projects and the software capabilities</t>
  </si>
  <si>
    <t>event</t>
  </si>
  <si>
    <t>No</t>
  </si>
  <si>
    <t>Second Steering Committee meeting</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</si>
  <si>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</si>
  <si>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</si>
  <si>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</si>
  <si>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</si>
  <si>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</si>
  <si>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</si>
  <si>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</si>
  <si>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</si>
  <si>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</si>
  <si>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</si>
  <si>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</si>
  <si>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</si>
  <si>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</si>
  <si>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</si>
  <si>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</si>
  <si>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</si>
  <si>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</si>
  <si>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</si>
  <si>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</si>
  <si>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</si>
  <si>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EIF</t>
  </si>
  <si>
    <t>In-kind</t>
  </si>
  <si>
    <t>Cash</t>
  </si>
  <si>
    <t>Coinvestment</t>
  </si>
  <si>
    <t>Equipment</t>
  </si>
  <si>
    <t>Personnel</t>
  </si>
  <si>
    <t>Other</t>
  </si>
  <si>
    <t>Outstanding Commitments (if relevant)</t>
  </si>
  <si>
    <t>Red</t>
  </si>
  <si>
    <t>Displays OVERALL Status</t>
  </si>
  <si>
    <t>No more than 7 days late</t>
  </si>
  <si>
    <t>Between 8 and 28 days late</t>
  </si>
  <si>
    <t xml:space="preserve"> More than 28 days late</t>
  </si>
  <si>
    <t>More than 28 days late</t>
  </si>
  <si>
    <t>5 identified</t>
  </si>
  <si>
    <t>4 identified</t>
  </si>
  <si>
    <t>0-3 identified</t>
  </si>
  <si>
    <t>N/A</t>
  </si>
  <si>
    <t>At least 1 activity planned AND
at least 1 activity this period</t>
  </si>
  <si>
    <t>No activity planned</t>
  </si>
  <si>
    <t>No activity this period</t>
  </si>
  <si>
    <t>Total PM Estimate = EIF Allocated (H38); AND
20% or less of total EIF spend is allocated to the final quarter</t>
  </si>
  <si>
    <t>Total PM Estimate = EIF Allocated (H38); AND
Between 20 and 30 percent of total EIF spend is allocated to the final quarter</t>
  </si>
  <si>
    <t>Total PM Estimate does not equal (&lt;&gt;) EIF Allocated (H38); AND/OR
more than 30% of total EIF spend is allocated to the final quarter</t>
  </si>
  <si>
    <t>OVERALL STATUS 
(Excludes comms and changes)</t>
  </si>
  <si>
    <t>0 sections RED AND 
no more than 1 section AMBER AND 
Finance AND Deliverables are GREEN</t>
  </si>
  <si>
    <t>3 or more sections AMBER; OR 
Finance or Deliverables are AMBER; OR 
1 section  RED</t>
  </si>
  <si>
    <t>2 or more sections RED</t>
  </si>
  <si>
    <t>Percentage</t>
  </si>
  <si>
    <t>CommsType</t>
  </si>
  <si>
    <t>RiskRating</t>
  </si>
  <si>
    <t>YesNo</t>
  </si>
  <si>
    <t>EarliestDate</t>
  </si>
  <si>
    <t>LatestDate</t>
  </si>
  <si>
    <t>StatusItems</t>
  </si>
  <si>
    <t>AssetType</t>
  </si>
  <si>
    <t>open</t>
  </si>
  <si>
    <t>e-news</t>
  </si>
  <si>
    <t>Pilot</t>
  </si>
  <si>
    <t>Hardware</t>
  </si>
  <si>
    <t>closed</t>
  </si>
  <si>
    <t>press release</t>
  </si>
  <si>
    <t>Production</t>
  </si>
  <si>
    <t>Software</t>
  </si>
  <si>
    <t>radio item</t>
  </si>
  <si>
    <t>Out of Service</t>
  </si>
  <si>
    <t>Document</t>
  </si>
  <si>
    <t>television item</t>
  </si>
  <si>
    <t>article</t>
  </si>
  <si>
    <t>presentation</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</si>
  <si>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</si>
  <si>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</si>
  <si>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</si>
  <si>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</si>
  <si>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</si>
  <si>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</si>
  <si>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</si>
  <si>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</si>
  <si>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</si>
  <si>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</si>
  <si>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</si>
  <si>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</si>
  <si>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</si>
  <si>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</si>
  <si>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</si>
  <si>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</si>
  <si>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</si>
  <si>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</si>
  <si>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</si>
  <si>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</si>
  <si>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</si>
  <si>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</si>
  <si>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</si>
  <si>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</si>
  <si>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</si>
  <si>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Values for these fields will now come from Finance 2 cells - ask Judd for advice</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</si>
  <si>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</si>
  <si>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</si>
  <si>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</si>
  <si>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</si>
  <si>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</si>
  <si>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</si>
  <si>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</si>
  <si>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</si>
  <si>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</si>
  <si>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</si>
  <si>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</si>
  <si>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ARK_1.1.1</t>
  </si>
  <si>
    <t>Integrated Billing &amp; Invoicing</t>
  </si>
  <si>
    <t>1.1.1</t>
  </si>
  <si>
    <t>UWA</t>
  </si>
  <si>
    <t>Atlassian Subversion Repository</t>
  </si>
  <si>
    <t>ARK_1.1.1a</t>
  </si>
  <si>
    <t>Questionnaire &amp; LIMS Modules</t>
  </si>
  <si>
    <t>ARK_1.1.1b</t>
  </si>
  <si>
    <t>Registry Module</t>
  </si>
  <si>
    <t>1.1.1c</t>
  </si>
  <si>
    <t>ARK_1.1.1c</t>
  </si>
  <si>
    <t>Initial Production Research Cloud Deployed</t>
  </si>
  <si>
    <t>ARK_1.1.1d</t>
  </si>
  <si>
    <t>1.1.1d</t>
  </si>
  <si>
    <t>Approved Nectar Funds</t>
  </si>
  <si>
    <t>Approved Co-investment</t>
  </si>
  <si>
    <t>FOR YOUR INFORMATION</t>
  </si>
  <si>
    <t>Total Approved Nectar Funds</t>
  </si>
  <si>
    <t>Actual Nectar Funds PAID to Project</t>
  </si>
  <si>
    <t>Actual Project Expenditure Reported</t>
  </si>
  <si>
    <t>Estimated Cost to complete</t>
  </si>
  <si>
    <t>Nectar Cash Flow amount to be allocated</t>
  </si>
  <si>
    <t>Total Approved Co-investment Funds</t>
  </si>
  <si>
    <t>Actual Co-investment and in-Kind Expenditure Reported</t>
  </si>
  <si>
    <t>Estimated Co-investment to Complete</t>
  </si>
  <si>
    <t>This column holds the values to put in the warning box in row 40</t>
  </si>
  <si>
    <t>FinanceLight Element</t>
  </si>
  <si>
    <t>Financial Reporting Period ID</t>
  </si>
  <si>
    <t>Financial Reporting Period</t>
  </si>
  <si>
    <t>Nectar Funds RECEIVED</t>
  </si>
  <si>
    <t>Expenditure: Actual Nectar Funds</t>
  </si>
  <si>
    <t>Project Manager's Nectar Funds FORECAST</t>
  </si>
  <si>
    <t>Expenditure: Actual Co-investment</t>
  </si>
  <si>
    <t>Project Manager's Co-investment FORECAST</t>
  </si>
  <si>
    <t>Estimated Project Cash Flow EIF
- Shows Actuals where available</t>
  </si>
  <si>
    <t>Project Manager's Estimated Project Cash Flow Co-investment</t>
  </si>
  <si>
    <t>PM estimate = EIF Allocated</t>
  </si>
  <si>
    <t>Total Project Manager's Nectar and Co-investment ACTUAL and FORECASTED Expenditure</t>
  </si>
  <si>
    <t>End Date</t>
  </si>
  <si>
    <t>Cash Contribution</t>
  </si>
  <si>
    <t>In-Kind Contribution</t>
  </si>
  <si>
    <t>30% of funds</t>
  </si>
  <si>
    <t>Last Quarter</t>
  </si>
  <si>
    <t>20% of funds</t>
  </si>
  <si>
    <t>FINANCE LIGHT</t>
  </si>
  <si>
    <t>TOTAL</t>
  </si>
  <si>
    <t>Nectar Allocated</t>
  </si>
  <si>
    <t>Nectar Proposal Budget</t>
  </si>
  <si>
    <t>PM Nectar Forecast</t>
  </si>
  <si>
    <t>PM Nectar Forecast (Accum)</t>
  </si>
  <si>
    <t>Nectar Actual</t>
  </si>
  <si>
    <t>Nectar Actual (Accum)</t>
  </si>
  <si>
    <t>Nectar Paid (Accum)</t>
  </si>
  <si>
    <t>Co Inv Proposal Budget</t>
  </si>
  <si>
    <t>PM Co inv Forecast</t>
  </si>
  <si>
    <t>PM Co inv Forecast (Accum)</t>
  </si>
  <si>
    <t>Co Inv Actuals</t>
  </si>
  <si>
    <t>Co Inv Actuals (Accum)</t>
  </si>
  <si>
    <t>We now have the resources required to finish the project by the amended deadline.</t>
  </si>
  <si>
    <t>Any changes to support plans and new work laid out to ensure future of the project must be carefully planned out to ensure resources are adequate to meet expected functionality.</t>
  </si>
  <si>
    <t>Complete documentation and work with all parties on realistic deadlines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</si>
</sst>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164" formatCode="[$-C09]dd\-mmm\-yy;@"/>
    <numFmt numFmtId="165" formatCode="&quot;$&quot;#,##0.00"/>
    <numFmt numFmtId="166" formatCode="[$-C09]dd\-mmmm\-yyyy;@"/>
    <numFmt numFmtId="167" formatCode="&quot;$&quot;#,##0.00;[Red]&quot;$&quot;#,##0.00"/>
    <numFmt numFmtId="168" formatCode="[&gt;=1000]#,##0,&quot;&quot;;0"/>
    <numFmt numFmtId="169" formatCode="[$-C09]d\ mmmm\ yyyy;@"/>
  </numFmts>
  <fonts count="39" x14ac:knownFonts="1">
    <font>
      <sz val="10"/>
      <color rgb="FF000000"/>
      <name val="Calibri"/>
    </font>
    <font>
      <sz val="10"/>
      <color rgb="FF7F7F7F"/>
      <name val="Calibri"/>
    </font>
    <font>
      <sz val="12"/>
      <color rgb="FFFFFFFF"/>
      <name val="Calibri"/>
    </font>
    <font>
      <b/>
      <sz val="13"/>
      <color rgb="FF1F497D"/>
      <name val="Calibri"/>
    </font>
    <font>
      <b/>
      <sz val="15"/>
      <color rgb="FF1F497D"/>
      <name val="Calibri"/>
    </font>
    <font>
      <b/>
      <sz val="10"/>
      <color rgb="FF000000"/>
      <name val="Calibri"/>
    </font>
    <font>
      <b/>
      <sz val="18"/>
      <color rgb="FF1F497D"/>
      <name val="Cambria"/>
    </font>
    <font>
      <sz val="11"/>
      <color rgb="FF000000"/>
      <name val="Calibri"/>
    </font>
    <font>
      <u/>
      <sz val="10"/>
      <color rgb="FF0000FF"/>
      <name val="Calibri"/>
    </font>
    <font>
      <b/>
      <u/>
      <sz val="10"/>
      <color rgb="FF0000FF"/>
      <name val="Calibri"/>
    </font>
    <font>
      <b/>
      <sz val="11"/>
      <color rgb="FF1F497D"/>
      <name val="Calibri"/>
    </font>
    <font>
      <b/>
      <sz val="9"/>
      <color rgb="FF1F497D"/>
      <name val="Calibri"/>
    </font>
    <font>
      <sz val="11"/>
      <color rgb="FF1F497D"/>
      <name val="Calibri"/>
    </font>
    <font>
      <sz val="12"/>
      <color rgb="FF006100"/>
      <name val="Calibri"/>
    </font>
    <font>
      <sz val="12"/>
      <color rgb="FF9C6500"/>
      <name val="Calibri"/>
    </font>
    <font>
      <sz val="12"/>
      <color rgb="FF9C0006"/>
      <name val="Calibri"/>
    </font>
    <font>
      <b/>
      <sz val="12"/>
      <color rgb="FF000000"/>
      <name val="Calibri"/>
    </font>
    <font>
      <b/>
      <sz val="12"/>
      <color rgb="FF006100"/>
      <name val="Calibri"/>
    </font>
    <font>
      <b/>
      <sz val="12"/>
      <color rgb="FF9C6500"/>
      <name val="Calibri"/>
    </font>
    <font>
      <b/>
      <sz val="12"/>
      <color rgb="FF9C0006"/>
      <name val="Calibri"/>
    </font>
    <font>
      <sz val="10"/>
      <color rgb="FFFFFFFF"/>
      <name val="Calibri"/>
    </font>
    <font>
      <b/>
      <sz val="12"/>
      <color rgb="FF3F3F3F"/>
      <name val="Calibri"/>
    </font>
    <font>
      <sz val="24"/>
      <color rgb="FF000000"/>
      <name val="Calibri"/>
    </font>
    <font>
      <b/>
      <sz val="12"/>
      <color rgb="FFFFFFFF"/>
      <name val="Calibri"/>
    </font>
    <font>
      <b/>
      <sz val="10"/>
      <color rgb="FF7F7F7F"/>
      <name val="Calibri"/>
    </font>
    <font>
      <sz val="12"/>
      <color rgb="FF000000"/>
      <name val="Calibri"/>
    </font>
    <font>
      <i/>
      <sz val="12"/>
      <color rgb="FF7F7F7F"/>
      <name val="Calibri"/>
    </font>
    <font>
      <b/>
      <sz val="11"/>
      <color rgb="FF000000"/>
      <name val="Calibri"/>
    </font>
    <font>
      <b/>
      <sz val="8"/>
      <color rgb="FF000000"/>
      <name val="Calibri"/>
    </font>
    <font>
      <b/>
      <sz val="10"/>
      <color rgb="FFFFFFFF"/>
      <name val="Calibri"/>
    </font>
    <font>
      <b/>
      <i/>
      <sz val="14"/>
      <color rgb="FFFF0000"/>
      <name val="Calibri"/>
    </font>
    <font>
      <b/>
      <sz val="10"/>
      <color rgb="FF1F497D"/>
      <name val="Calibri"/>
    </font>
    <font>
      <u/>
      <sz val="14"/>
      <color rgb="FF0000FF"/>
      <name val="Calibri"/>
    </font>
    <font>
      <b/>
      <sz val="12"/>
      <color rgb="FF1F497D"/>
      <name val="Calibri"/>
    </font>
    <font>
      <b/>
      <sz val="14"/>
      <color rgb="FF1F497D"/>
      <name val="Calibri"/>
    </font>
    <font>
      <b/>
      <sz val="9"/>
      <color rgb="FF000000"/>
      <name val="Calibri"/>
    </font>
    <font>
      <sz val="9"/>
      <color rgb="FF000000"/>
      <name val="Calibri"/>
    </font>
    <font>
      <b/>
      <sz val="8"/>
      <color rgb="FF000000"/>
      <name val="Tahoma"/>
    </font>
    <font>
      <sz val="8"/>
      <color rgb="FF000000"/>
      <name val="Tahoma"/>
    </font>
  </fonts>
  <fills count="15">
    <fill>
      <patternFill patternType="none"/>
    </fill>
    <fill>
      <patternFill patternType="gray125"/>
    </fill>
    <fill>
      <patternFill patternType="none"/>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0000"/>
        <bgColor rgb="FFFFFFFF"/>
      </patternFill>
    </fill>
    <fill>
      <patternFill patternType="solid">
        <fgColor rgb="FFFFFF00"/>
        <bgColor rgb="FFFFFFFF"/>
      </patternFill>
    </fill>
    <fill>
      <patternFill patternType="solid">
        <fgColor rgb="FFFFFFCC"/>
        <bgColor rgb="FF000000"/>
      </patternFill>
    </fill>
  </fills>
  <borders count="79">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rgb="FF4F81BD"/>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thin">
        <color rgb="FF3F3F3F"/>
      </left>
      <right style="thin">
        <color rgb="FF3F3F3F"/>
      </right>
      <top style="thin">
        <color rgb="FF3F3F3F"/>
      </top>
      <bottom style="thin">
        <color rgb="FF3F3F3F"/>
      </bottom>
      <diagonal/>
    </border>
    <border>
      <left/>
      <right/>
      <top/>
      <bottom style="medium">
        <color rgb="FF000000"/>
      </bottom>
      <diagonal/>
    </border>
    <border>
      <left/>
      <right style="thin">
        <color rgb="FF000000"/>
      </right>
      <top style="medium">
        <color rgb="FF000000"/>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A6BFDD"/>
      </top>
      <bottom style="thin">
        <color rgb="FF000000"/>
      </bottom>
      <diagonal/>
    </border>
    <border>
      <left style="medium">
        <color rgb="FF000000"/>
      </left>
      <right/>
      <top/>
      <bottom style="medium">
        <color rgb="FF000000"/>
      </bottom>
      <diagonal/>
    </border>
    <border>
      <left/>
      <right/>
      <top style="medium">
        <color rgb="FF95B3D7"/>
      </top>
      <bottom style="thin">
        <color rgb="FF000000"/>
      </bottom>
      <diagonal/>
    </border>
    <border>
      <left/>
      <right style="medium">
        <color rgb="FF000000"/>
      </right>
      <top style="thin">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style="thin">
        <color rgb="FF000000"/>
      </top>
      <bottom/>
      <diagonal/>
    </border>
    <border>
      <left/>
      <right/>
      <top/>
      <bottom style="medium">
        <color rgb="FF95B3D7"/>
      </bottom>
      <diagonal/>
    </border>
    <border>
      <left style="medium">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bottom style="thin">
        <color rgb="FF000000"/>
      </bottom>
      <diagonal/>
    </border>
    <border>
      <left style="mediumDashed">
        <color rgb="FF000000"/>
      </left>
      <right style="mediumDashed">
        <color rgb="FF000000"/>
      </right>
      <top style="mediumDashed">
        <color rgb="FF000000"/>
      </top>
      <bottom style="medium">
        <color rgb="FF000000"/>
      </bottom>
      <diagonal/>
    </border>
    <border>
      <left style="mediumDashed">
        <color rgb="FF000000"/>
      </left>
      <right style="mediumDashed">
        <color rgb="FF000000"/>
      </right>
      <top/>
      <bottom style="mediumDashed">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style="thin">
        <color rgb="FF000000"/>
      </right>
      <top style="medium">
        <color rgb="FF000000"/>
      </top>
      <bottom style="thin">
        <color rgb="FFA6BFDD"/>
      </bottom>
      <diagonal/>
    </border>
    <border>
      <left style="thin">
        <color rgb="FF000000"/>
      </left>
      <right style="medium">
        <color rgb="FF000000"/>
      </right>
      <top style="medium">
        <color rgb="FF000000"/>
      </top>
      <bottom style="thin">
        <color rgb="FFA6BFDD"/>
      </bottom>
      <diagonal/>
    </border>
    <border>
      <left style="medium">
        <color rgb="FF000000"/>
      </left>
      <right/>
      <top style="medium">
        <color rgb="FF000000"/>
      </top>
      <bottom style="medium">
        <color rgb="FF95B3D7"/>
      </bottom>
      <diagonal/>
    </border>
    <border>
      <left/>
      <right/>
      <top style="medium">
        <color rgb="FF000000"/>
      </top>
      <bottom style="medium">
        <color rgb="FF95B3D7"/>
      </bottom>
      <diagonal/>
    </border>
    <border>
      <left/>
      <right style="medium">
        <color rgb="FF000000"/>
      </right>
      <top style="medium">
        <color rgb="FF000000"/>
      </top>
      <bottom style="medium">
        <color rgb="FF95B3D7"/>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518">
    <xf numFmtId="0" fontId="0" fillId="2" borderId="0" xfId="0" applyFill="1"/>
    <xf numFmtId="0" fontId="1" fillId="3" borderId="0" xfId="0" applyFont="1" applyFill="1"/>
    <xf numFmtId="0" fontId="0" fillId="2" borderId="0" xfId="0" applyFill="1" applyAlignment="1">
      <alignment wrapText="1"/>
    </xf>
    <xf numFmtId="0" fontId="0" fillId="2" borderId="0" xfId="0" applyFill="1"/>
    <xf numFmtId="0" fontId="0" fillId="2" borderId="0" xfId="0" applyFill="1"/>
    <xf numFmtId="0" fontId="0" fillId="2" borderId="0" xfId="0" applyFill="1"/>
    <xf numFmtId="0" fontId="0" fillId="2" borderId="0" xfId="0" applyFill="1" applyAlignment="1">
      <alignment horizontal="center"/>
    </xf>
    <xf numFmtId="0" fontId="0" fillId="2" borderId="0" xfId="0" applyFill="1"/>
    <xf numFmtId="0" fontId="2" fillId="2" borderId="0" xfId="0" applyFont="1" applyFill="1"/>
    <xf numFmtId="0" fontId="0" fillId="2" borderId="0" xfId="0" applyFill="1"/>
    <xf numFmtId="0" fontId="0" fillId="2" borderId="0" xfId="0" applyFill="1"/>
    <xf numFmtId="0" fontId="3" fillId="2" borderId="0" xfId="0" applyFont="1" applyFill="1" applyAlignment="1">
      <alignment horizontal="center"/>
    </xf>
    <xf numFmtId="0" fontId="4" fillId="2" borderId="0" xfId="0" applyFont="1" applyFill="1" applyAlignment="1">
      <alignment horizontal="left"/>
    </xf>
    <xf numFmtId="0" fontId="5" fillId="2" borderId="0" xfId="0" applyFont="1" applyFill="1"/>
    <xf numFmtId="0" fontId="0" fillId="2" borderId="0" xfId="0" applyFill="1"/>
    <xf numFmtId="0" fontId="6" fillId="2" borderId="0" xfId="0" applyFont="1" applyFill="1"/>
    <xf numFmtId="0" fontId="7" fillId="2" borderId="0" xfId="0" applyFont="1" applyFill="1"/>
    <xf numFmtId="0" fontId="8" fillId="2" borderId="0" xfId="0" applyFont="1" applyFill="1"/>
    <xf numFmtId="0" fontId="0" fillId="2" borderId="0" xfId="0" applyFill="1"/>
    <xf numFmtId="0" fontId="5" fillId="2" borderId="0" xfId="0" applyFont="1" applyFill="1" applyAlignment="1">
      <alignment horizontal="left"/>
    </xf>
    <xf numFmtId="0" fontId="9" fillId="2" borderId="0" xfId="0" applyFont="1" applyFill="1"/>
    <xf numFmtId="0" fontId="0" fillId="2" borderId="0" xfId="0" applyFill="1" applyAlignment="1">
      <alignment horizontal="center" vertical="top" wrapText="1"/>
    </xf>
    <xf numFmtId="0" fontId="3" fillId="2" borderId="0" xfId="0" applyFont="1" applyFill="1"/>
    <xf numFmtId="0" fontId="3" fillId="2" borderId="0" xfId="0" applyFont="1" applyFill="1"/>
    <xf numFmtId="0" fontId="0" fillId="2" borderId="0" xfId="0" applyFill="1"/>
    <xf numFmtId="0" fontId="10" fillId="4" borderId="1" xfId="0" applyFont="1" applyFill="1" applyBorder="1" applyAlignment="1">
      <alignment wrapText="1"/>
    </xf>
    <xf numFmtId="164" fontId="0" fillId="3" borderId="0" xfId="0" applyNumberFormat="1" applyFill="1"/>
    <xf numFmtId="0" fontId="0" fillId="3" borderId="0" xfId="0" applyFill="1"/>
    <xf numFmtId="0" fontId="3" fillId="2" borderId="0" xfId="0" applyFont="1" applyFill="1"/>
    <xf numFmtId="0" fontId="0" fillId="2" borderId="0" xfId="0" applyFill="1" applyAlignment="1">
      <alignment horizontal="center"/>
    </xf>
    <xf numFmtId="0" fontId="4" fillId="2" borderId="0" xfId="0" applyFont="1" applyFill="1"/>
    <xf numFmtId="0" fontId="1" fillId="3" borderId="1" xfId="0" applyFont="1" applyFill="1" applyBorder="1"/>
    <xf numFmtId="0" fontId="0" fillId="2" borderId="2" xfId="0" applyFill="1" applyBorder="1"/>
    <xf numFmtId="0" fontId="0" fillId="2" borderId="0" xfId="0" applyFill="1" applyAlignment="1">
      <alignment horizontal="center"/>
    </xf>
    <xf numFmtId="0" fontId="1" fillId="3" borderId="0" xfId="0" applyFont="1" applyFill="1" applyAlignment="1">
      <alignment horizontal="center"/>
    </xf>
    <xf numFmtId="0" fontId="0" fillId="2" borderId="0" xfId="0" applyFill="1" applyAlignment="1">
      <alignment horizontal="right"/>
    </xf>
    <xf numFmtId="0" fontId="0" fillId="3" borderId="0" xfId="0" applyFill="1" applyAlignment="1">
      <alignment horizontal="center"/>
    </xf>
    <xf numFmtId="14" fontId="1" fillId="3" borderId="1" xfId="0" applyNumberFormat="1" applyFont="1" applyFill="1" applyBorder="1" applyAlignment="1">
      <alignment horizontal="center"/>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3"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3" fillId="2" borderId="0" xfId="0" applyFont="1" applyFill="1"/>
    <xf numFmtId="0" fontId="4" fillId="2" borderId="10" xfId="0" applyFont="1" applyFill="1" applyBorder="1" applyAlignment="1">
      <alignment horizontal="left"/>
    </xf>
    <xf numFmtId="0" fontId="1" fillId="3" borderId="0" xfId="0" applyFont="1" applyFill="1"/>
    <xf numFmtId="0" fontId="10"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14" fontId="1" fillId="3" borderId="11" xfId="0" applyNumberFormat="1" applyFont="1" applyFill="1" applyBorder="1" applyAlignment="1">
      <alignment horizontal="center"/>
    </xf>
    <xf numFmtId="0" fontId="10" fillId="4" borderId="7" xfId="0" applyFont="1" applyFill="1" applyBorder="1"/>
    <xf numFmtId="0" fontId="10" fillId="4" borderId="8" xfId="0" applyFont="1" applyFill="1" applyBorder="1"/>
    <xf numFmtId="0" fontId="10" fillId="4" borderId="9" xfId="0" applyFont="1" applyFill="1" applyBorder="1"/>
    <xf numFmtId="0" fontId="10" fillId="4" borderId="12" xfId="0" applyFont="1" applyFill="1" applyBorder="1"/>
    <xf numFmtId="0" fontId="1" fillId="3" borderId="13" xfId="0" applyFont="1" applyFill="1" applyBorder="1"/>
    <xf numFmtId="0" fontId="0" fillId="2" borderId="13" xfId="0" applyFill="1" applyBorder="1"/>
    <xf numFmtId="0" fontId="1" fillId="2" borderId="0" xfId="0" applyFont="1" applyFill="1" applyAlignment="1">
      <alignment horizontal="center"/>
    </xf>
    <xf numFmtId="0" fontId="8" fillId="2" borderId="0" xfId="0" applyFont="1" applyFill="1" applyProtection="1">
      <protection locked="0"/>
    </xf>
    <xf numFmtId="0" fontId="8" fillId="2" borderId="0" xfId="0" applyFont="1" applyFill="1" applyProtection="1">
      <protection locked="0"/>
    </xf>
    <xf numFmtId="0" fontId="0" fillId="2" borderId="0" xfId="0" applyFill="1"/>
    <xf numFmtId="0" fontId="0" fillId="2" borderId="0" xfId="0" applyFill="1" applyAlignment="1">
      <alignment horizontal="center"/>
    </xf>
    <xf numFmtId="0" fontId="0" fillId="2" borderId="0" xfId="0" applyFill="1"/>
    <xf numFmtId="0" fontId="0" fillId="2" borderId="0" xfId="0" applyFill="1"/>
    <xf numFmtId="0" fontId="0" fillId="2" borderId="0" xfId="0" applyFill="1"/>
    <xf numFmtId="0" fontId="0" fillId="2" borderId="0" xfId="0" applyFill="1"/>
    <xf numFmtId="0" fontId="10" fillId="2" borderId="0" xfId="0" applyFont="1" applyFill="1"/>
    <xf numFmtId="0" fontId="10" fillId="2" borderId="0" xfId="0" applyFont="1" applyFill="1"/>
    <xf numFmtId="0" fontId="0" fillId="2" borderId="0" xfId="0" applyFill="1"/>
    <xf numFmtId="0" fontId="0" fillId="2" borderId="0" xfId="0" applyFill="1"/>
    <xf numFmtId="0" fontId="8" fillId="2" borderId="0" xfId="0" applyFont="1" applyFill="1"/>
    <xf numFmtId="0" fontId="9"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10" fillId="2" borderId="0" xfId="0" applyFont="1" applyFill="1" applyAlignment="1">
      <alignment horizontal="center" wrapText="1"/>
    </xf>
    <xf numFmtId="164" fontId="0" fillId="2" borderId="0" xfId="0" applyNumberFormat="1" applyFill="1" applyAlignment="1">
      <alignment horizontal="center" wrapText="1"/>
    </xf>
    <xf numFmtId="0" fontId="1" fillId="3" borderId="1" xfId="0" applyFont="1" applyFill="1" applyBorder="1"/>
    <xf numFmtId="0" fontId="0" fillId="2" borderId="0" xfId="0" applyFill="1" applyAlignment="1">
      <alignment horizontal="center" wrapText="1"/>
    </xf>
    <xf numFmtId="0" fontId="0" fillId="2" borderId="0" xfId="0" applyFill="1" applyAlignment="1">
      <alignment horizontal="left" wrapText="1"/>
    </xf>
    <xf numFmtId="164" fontId="0" fillId="2" borderId="0" xfId="0" applyNumberFormat="1" applyFill="1" applyAlignment="1">
      <alignment horizontal="center" wrapText="1"/>
    </xf>
    <xf numFmtId="0" fontId="1" fillId="3" borderId="0" xfId="0" applyFont="1" applyFill="1"/>
    <xf numFmtId="0" fontId="0" fillId="3" borderId="1" xfId="0" applyFill="1" applyBorder="1" applyAlignment="1">
      <alignment horizontal="center" wrapText="1"/>
    </xf>
    <xf numFmtId="0" fontId="0" fillId="3" borderId="1" xfId="0" applyFill="1" applyBorder="1" applyAlignment="1">
      <alignment horizontal="center" wrapText="1"/>
    </xf>
    <xf numFmtId="0" fontId="0" fillId="2" borderId="0" xfId="0" applyFill="1" applyAlignment="1">
      <alignment horizontal="center" wrapText="1"/>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4" fillId="2" borderId="0" xfId="0" applyFont="1" applyFill="1"/>
    <xf numFmtId="0" fontId="3" fillId="2" borderId="0" xfId="0" applyFont="1" applyFill="1"/>
    <xf numFmtId="0" fontId="3" fillId="2" borderId="0" xfId="0" applyFont="1" applyFill="1" applyAlignment="1">
      <alignment horizontal="center"/>
    </xf>
    <xf numFmtId="0" fontId="0" fillId="2" borderId="0" xfId="0" applyFill="1" applyAlignment="1">
      <alignment horizontal="left" wrapText="1"/>
    </xf>
    <xf numFmtId="0" fontId="4" fillId="2" borderId="0" xfId="0" applyFont="1" applyFill="1" applyAlignment="1">
      <alignment horizontal="left"/>
    </xf>
    <xf numFmtId="0" fontId="10" fillId="2" borderId="0" xfId="0" applyFont="1" applyFill="1" applyAlignment="1">
      <alignment horizontal="center" wrapText="1"/>
    </xf>
    <xf numFmtId="0" fontId="1" fillId="3" borderId="1" xfId="0" applyFont="1" applyFill="1" applyBorder="1" applyAlignment="1">
      <alignment horizontal="center" wrapText="1"/>
    </xf>
    <xf numFmtId="164" fontId="0" fillId="2" borderId="0" xfId="0" applyNumberFormat="1" applyFill="1" applyAlignment="1">
      <alignment horizontal="center"/>
    </xf>
    <xf numFmtId="0" fontId="1" fillId="3" borderId="1" xfId="0" applyFont="1" applyFill="1" applyBorder="1" applyAlignment="1">
      <alignment horizontal="center"/>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7" fillId="2" borderId="0" xfId="0" applyFont="1" applyFill="1"/>
    <xf numFmtId="0" fontId="10" fillId="2" borderId="0" xfId="0" applyFont="1" applyFill="1"/>
    <xf numFmtId="0" fontId="3" fillId="2" borderId="0" xfId="0" applyFont="1" applyFill="1"/>
    <xf numFmtId="0" fontId="3" fillId="2" borderId="0" xfId="0" applyFont="1" applyFill="1"/>
    <xf numFmtId="0" fontId="0" fillId="2" borderId="0" xfId="0" applyFill="1"/>
    <xf numFmtId="0" fontId="10" fillId="2" borderId="0" xfId="0" applyFont="1" applyFill="1" applyAlignment="1">
      <alignment horizontal="center"/>
    </xf>
    <xf numFmtId="0" fontId="10" fillId="2" borderId="0" xfId="0" applyFont="1" applyFill="1" applyAlignment="1">
      <alignment horizontal="center"/>
    </xf>
    <xf numFmtId="0" fontId="0" fillId="2" borderId="0" xfId="0" applyFill="1" applyAlignment="1">
      <alignment horizontal="center" vertical="top" wrapText="1"/>
    </xf>
    <xf numFmtId="0" fontId="10" fillId="4" borderId="14" xfId="0" applyFont="1" applyFill="1" applyBorder="1"/>
    <xf numFmtId="0" fontId="0" fillId="2" borderId="0" xfId="0" applyFill="1" applyAlignment="1">
      <alignment horizontal="center"/>
    </xf>
    <xf numFmtId="0" fontId="10" fillId="4" borderId="15" xfId="0" applyFont="1" applyFill="1" applyBorder="1"/>
    <xf numFmtId="0" fontId="10" fillId="4" borderId="16" xfId="0" applyFont="1" applyFill="1" applyBorder="1"/>
    <xf numFmtId="165" fontId="1" fillId="3" borderId="17" xfId="0" applyNumberFormat="1" applyFont="1" applyFill="1" applyBorder="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0" fillId="2" borderId="18" xfId="0" applyFill="1" applyBorder="1"/>
    <xf numFmtId="0" fontId="3" fillId="2" borderId="0" xfId="0" applyFont="1" applyFill="1"/>
    <xf numFmtId="0" fontId="0" fillId="2" borderId="0" xfId="0" applyFill="1" applyAlignment="1">
      <alignment horizontal="center" wrapText="1"/>
    </xf>
    <xf numFmtId="0" fontId="0" fillId="2" borderId="0" xfId="0" applyFill="1" applyAlignment="1">
      <alignment wrapText="1"/>
    </xf>
    <xf numFmtId="0" fontId="10" fillId="4" borderId="19" xfId="0" applyFont="1" applyFill="1" applyBorder="1" applyAlignment="1">
      <alignment wrapText="1"/>
    </xf>
    <xf numFmtId="0" fontId="10" fillId="4" borderId="20" xfId="0" applyFont="1" applyFill="1" applyBorder="1" applyAlignment="1">
      <alignment wrapText="1"/>
    </xf>
    <xf numFmtId="0" fontId="0" fillId="2" borderId="1" xfId="0" applyFill="1" applyBorder="1" applyAlignment="1" applyProtection="1">
      <alignment horizontal="center" vertical="top"/>
      <protection locked="0"/>
    </xf>
    <xf numFmtId="0" fontId="3" fillId="2" borderId="0" xfId="0" applyFont="1" applyFill="1"/>
    <xf numFmtId="14" fontId="0" fillId="2" borderId="0" xfId="0" applyNumberFormat="1" applyFill="1"/>
    <xf numFmtId="0" fontId="3" fillId="5" borderId="0" xfId="0" applyFont="1" applyFill="1" applyAlignment="1">
      <alignment horizontal="left"/>
    </xf>
    <xf numFmtId="166" fontId="3" fillId="5" borderId="0" xfId="0" applyNumberFormat="1" applyFont="1" applyFill="1" applyAlignment="1">
      <alignment horizontal="left"/>
    </xf>
    <xf numFmtId="0" fontId="3" fillId="5" borderId="21" xfId="0" applyFont="1" applyFill="1" applyBorder="1" applyAlignment="1">
      <alignment horizontal="left"/>
    </xf>
    <xf numFmtId="0" fontId="3" fillId="5" borderId="22" xfId="0" applyFont="1" applyFill="1" applyBorder="1" applyAlignment="1">
      <alignment horizontal="left"/>
    </xf>
    <xf numFmtId="0" fontId="3" fillId="5" borderId="23" xfId="0" applyFont="1" applyFill="1" applyBorder="1" applyAlignment="1">
      <alignment horizontal="left"/>
    </xf>
    <xf numFmtId="0" fontId="3" fillId="5" borderId="24" xfId="0" applyFont="1" applyFill="1" applyBorder="1" applyAlignment="1">
      <alignment horizontal="left"/>
    </xf>
    <xf numFmtId="0" fontId="0" fillId="2" borderId="24" xfId="0" applyFill="1" applyBorder="1" applyAlignment="1">
      <alignment horizontal="center"/>
    </xf>
    <xf numFmtId="164" fontId="3" fillId="5" borderId="0" xfId="0" applyNumberFormat="1" applyFont="1" applyFill="1" applyAlignment="1">
      <alignment horizontal="left"/>
    </xf>
    <xf numFmtId="164" fontId="3" fillId="5" borderId="25" xfId="0" applyNumberFormat="1" applyFont="1" applyFill="1" applyBorder="1" applyAlignment="1">
      <alignment horizontal="left"/>
    </xf>
    <xf numFmtId="0" fontId="5" fillId="2" borderId="1" xfId="0" applyFont="1" applyFill="1" applyBorder="1" applyAlignment="1">
      <alignment horizontal="center"/>
    </xf>
    <xf numFmtId="0" fontId="0" fillId="2" borderId="1" xfId="0" applyFill="1" applyBorder="1" applyAlignment="1">
      <alignment horizontal="center"/>
    </xf>
    <xf numFmtId="0" fontId="10" fillId="2" borderId="0" xfId="0" applyFont="1" applyFill="1" applyAlignment="1">
      <alignment horizontal="left"/>
    </xf>
    <xf numFmtId="0" fontId="10" fillId="2" borderId="0" xfId="0" applyFont="1" applyFill="1" applyAlignment="1">
      <alignment horizontal="center"/>
    </xf>
    <xf numFmtId="0" fontId="3" fillId="2" borderId="26" xfId="0" applyFont="1" applyFill="1" applyBorder="1" applyAlignment="1">
      <alignment wrapText="1"/>
    </xf>
    <xf numFmtId="0" fontId="3" fillId="2" borderId="26" xfId="0" applyFont="1" applyFill="1" applyBorder="1" applyAlignment="1">
      <alignment wrapText="1"/>
    </xf>
    <xf numFmtId="0" fontId="6" fillId="2" borderId="10" xfId="0" applyFont="1" applyFill="1" applyBorder="1"/>
    <xf numFmtId="0" fontId="3" fillId="2" borderId="23" xfId="0" applyFont="1" applyFill="1" applyBorder="1" applyAlignment="1">
      <alignment wrapText="1"/>
    </xf>
    <xf numFmtId="0" fontId="3" fillId="2" borderId="27" xfId="0" applyFont="1" applyFill="1" applyBorder="1" applyAlignment="1">
      <alignment wrapText="1"/>
    </xf>
    <xf numFmtId="0" fontId="3" fillId="2" borderId="28" xfId="0" applyFont="1" applyFill="1" applyBorder="1" applyAlignment="1">
      <alignment wrapText="1"/>
    </xf>
    <xf numFmtId="0" fontId="0" fillId="4" borderId="19" xfId="0" applyFill="1" applyBorder="1" applyAlignment="1">
      <alignment horizontal="left" wrapText="1"/>
    </xf>
    <xf numFmtId="0" fontId="12" fillId="2" borderId="20" xfId="0" applyFont="1" applyFill="1" applyBorder="1" applyAlignment="1" applyProtection="1">
      <alignment wrapText="1"/>
      <protection locked="0"/>
    </xf>
    <xf numFmtId="0" fontId="0" fillId="2" borderId="20" xfId="0" applyFill="1" applyBorder="1" applyProtection="1">
      <protection locked="0"/>
    </xf>
    <xf numFmtId="0" fontId="0" fillId="2" borderId="20" xfId="0" applyFill="1" applyBorder="1" applyProtection="1">
      <protection locked="0"/>
    </xf>
    <xf numFmtId="0" fontId="0" fillId="4" borderId="29" xfId="0" applyFill="1" applyBorder="1" applyAlignment="1">
      <alignment horizontal="left" wrapText="1"/>
    </xf>
    <xf numFmtId="0" fontId="0" fillId="2" borderId="17" xfId="0" applyFill="1" applyBorder="1" applyProtection="1">
      <protection locked="0"/>
    </xf>
    <xf numFmtId="0" fontId="13" fillId="6"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17" fillId="6" borderId="26" xfId="0" applyFont="1" applyFill="1" applyBorder="1" applyAlignment="1">
      <alignment horizontal="center" vertical="center"/>
    </xf>
    <xf numFmtId="0" fontId="18" fillId="7" borderId="26" xfId="0" applyFont="1" applyFill="1" applyBorder="1" applyAlignment="1">
      <alignment horizontal="center" vertical="center"/>
    </xf>
    <xf numFmtId="0" fontId="19" fillId="8" borderId="26" xfId="0" applyFont="1" applyFill="1" applyBorder="1" applyAlignment="1">
      <alignment horizontal="center" vertical="center"/>
    </xf>
    <xf numFmtId="0" fontId="3" fillId="2" borderId="30" xfId="0" applyFont="1" applyFill="1" applyBorder="1" applyAlignment="1">
      <alignment horizontal="center" vertical="center"/>
    </xf>
    <xf numFmtId="2" fontId="0" fillId="2" borderId="31" xfId="0" applyNumberFormat="1" applyFill="1" applyBorder="1" applyProtection="1">
      <protection locked="0"/>
    </xf>
    <xf numFmtId="0" fontId="9" fillId="2" borderId="0" xfId="0" applyFont="1" applyFill="1" applyProtection="1">
      <protection locked="0"/>
    </xf>
    <xf numFmtId="0" fontId="20" fillId="2" borderId="5" xfId="0" applyFont="1" applyFill="1" applyBorder="1" applyAlignment="1">
      <alignment horizontal="center"/>
    </xf>
    <xf numFmtId="0" fontId="0" fillId="2" borderId="21" xfId="0" applyFill="1" applyBorder="1" applyAlignment="1">
      <alignment horizontal="left" wrapText="1"/>
    </xf>
    <xf numFmtId="0" fontId="10" fillId="4" borderId="32" xfId="0" applyFont="1" applyFill="1" applyBorder="1"/>
    <xf numFmtId="0" fontId="10" fillId="4" borderId="33" xfId="0" applyFont="1" applyFill="1" applyBorder="1"/>
    <xf numFmtId="0" fontId="10" fillId="4" borderId="34" xfId="0" applyFont="1" applyFill="1" applyBorder="1"/>
    <xf numFmtId="165" fontId="0" fillId="2" borderId="1" xfId="0" applyNumberFormat="1" applyFill="1" applyBorder="1" applyAlignment="1" applyProtection="1">
      <alignment horizontal="center"/>
      <protection locked="0"/>
    </xf>
    <xf numFmtId="0" fontId="10" fillId="4" borderId="7" xfId="0" applyFont="1" applyFill="1" applyBorder="1" applyAlignment="1">
      <alignment horizontal="center"/>
    </xf>
    <xf numFmtId="0" fontId="10" fillId="4" borderId="8" xfId="0" applyFont="1" applyFill="1" applyBorder="1" applyAlignment="1">
      <alignment horizontal="center"/>
    </xf>
    <xf numFmtId="0" fontId="10" fillId="4" borderId="9" xfId="0" applyFont="1" applyFill="1" applyBorder="1" applyAlignment="1">
      <alignment horizontal="center"/>
    </xf>
    <xf numFmtId="165" fontId="1" fillId="3" borderId="29" xfId="0" applyNumberFormat="1" applyFont="1" applyFill="1" applyBorder="1" applyAlignment="1">
      <alignment horizontal="center"/>
    </xf>
    <xf numFmtId="165" fontId="1" fillId="3" borderId="11" xfId="0" applyNumberFormat="1" applyFont="1" applyFill="1" applyBorder="1" applyAlignment="1">
      <alignment horizontal="center"/>
    </xf>
    <xf numFmtId="165" fontId="0" fillId="2" borderId="19" xfId="0" applyNumberFormat="1" applyFill="1" applyBorder="1" applyAlignment="1" applyProtection="1">
      <alignment horizontal="center"/>
      <protection locked="0"/>
    </xf>
    <xf numFmtId="165" fontId="0" fillId="2" borderId="20" xfId="0" applyNumberFormat="1" applyFill="1" applyBorder="1" applyAlignment="1" applyProtection="1">
      <alignment horizontal="center"/>
      <protection locked="0"/>
    </xf>
    <xf numFmtId="165" fontId="0" fillId="4" borderId="19" xfId="0" applyNumberFormat="1" applyFill="1" applyBorder="1" applyAlignment="1">
      <alignment horizontal="center" wrapText="1"/>
    </xf>
    <xf numFmtId="165" fontId="0" fillId="4" borderId="1" xfId="0" applyNumberFormat="1" applyFill="1" applyBorder="1" applyAlignment="1">
      <alignment horizontal="center" wrapText="1"/>
    </xf>
    <xf numFmtId="165" fontId="0" fillId="4" borderId="20" xfId="0" applyNumberFormat="1" applyFill="1" applyBorder="1" applyAlignment="1">
      <alignment horizontal="center" wrapText="1"/>
    </xf>
    <xf numFmtId="0" fontId="21" fillId="9" borderId="35" xfId="0" applyFont="1" applyFill="1" applyBorder="1" applyAlignment="1">
      <alignment horizontal="center"/>
    </xf>
    <xf numFmtId="0" fontId="22" fillId="2" borderId="0" xfId="0" applyFont="1" applyFill="1"/>
    <xf numFmtId="0" fontId="0" fillId="2" borderId="0" xfId="0" applyFill="1" applyProtection="1">
      <protection locked="0"/>
    </xf>
    <xf numFmtId="0" fontId="10" fillId="2" borderId="18" xfId="0" applyFont="1" applyFill="1" applyBorder="1" applyAlignment="1">
      <alignment horizontal="center" wrapText="1"/>
    </xf>
    <xf numFmtId="0" fontId="1" fillId="3" borderId="8" xfId="0" applyFont="1" applyFill="1" applyBorder="1" applyAlignment="1">
      <alignment wrapText="1"/>
    </xf>
    <xf numFmtId="164" fontId="0" fillId="2" borderId="36" xfId="0" applyNumberFormat="1" applyFill="1" applyBorder="1" applyAlignment="1">
      <alignment horizontal="center" wrapText="1"/>
    </xf>
    <xf numFmtId="0" fontId="1" fillId="3" borderId="11" xfId="0" applyFont="1" applyFill="1" applyBorder="1"/>
    <xf numFmtId="0" fontId="1" fillId="3" borderId="20" xfId="0" applyFont="1" applyFill="1" applyBorder="1"/>
    <xf numFmtId="0" fontId="1" fillId="3" borderId="17" xfId="0" applyFont="1" applyFill="1" applyBorder="1"/>
    <xf numFmtId="0" fontId="3" fillId="2" borderId="0" xfId="0" applyFont="1" applyFill="1"/>
    <xf numFmtId="0" fontId="10" fillId="4" borderId="1" xfId="0" applyFont="1" applyFill="1" applyBorder="1" applyAlignment="1">
      <alignment wrapText="1"/>
    </xf>
    <xf numFmtId="0" fontId="10" fillId="4" borderId="1" xfId="0" applyFont="1" applyFill="1" applyBorder="1"/>
    <xf numFmtId="0" fontId="10" fillId="4" borderId="1" xfId="0" applyFont="1" applyFill="1" applyBorder="1" applyAlignment="1">
      <alignment horizontal="left" wrapText="1"/>
    </xf>
    <xf numFmtId="0" fontId="10" fillId="4" borderId="0" xfId="0" applyFont="1" applyFill="1" applyAlignment="1">
      <alignment wrapText="1"/>
    </xf>
    <xf numFmtId="164" fontId="0" fillId="4" borderId="1" xfId="0" applyNumberFormat="1" applyFill="1" applyBorder="1" applyAlignment="1">
      <alignment horizontal="center" vertical="center" wrapText="1"/>
    </xf>
    <xf numFmtId="0" fontId="0" fillId="4" borderId="1" xfId="0" applyFill="1" applyBorder="1" applyAlignment="1">
      <alignment horizontal="left" wrapText="1"/>
    </xf>
    <xf numFmtId="0" fontId="0" fillId="4" borderId="1" xfId="0" applyFill="1" applyBorder="1" applyAlignment="1">
      <alignment horizontal="left" wrapText="1"/>
    </xf>
    <xf numFmtId="0" fontId="0" fillId="4" borderId="0" xfId="0" applyFill="1" applyAlignment="1">
      <alignment horizontal="left" wrapText="1"/>
    </xf>
    <xf numFmtId="0" fontId="0" fillId="4" borderId="1" xfId="0" applyFill="1" applyBorder="1" applyAlignment="1">
      <alignment horizontal="left" wrapText="1"/>
    </xf>
    <xf numFmtId="0" fontId="5" fillId="2" borderId="0" xfId="0" applyFont="1" applyFill="1" applyAlignment="1">
      <alignment horizontal="center"/>
    </xf>
    <xf numFmtId="0" fontId="3" fillId="5" borderId="25" xfId="0" applyFont="1" applyFill="1" applyBorder="1" applyAlignment="1">
      <alignment horizontal="left"/>
    </xf>
    <xf numFmtId="0" fontId="10" fillId="4" borderId="37" xfId="0" applyFont="1" applyFill="1" applyBorder="1" applyAlignment="1">
      <alignment horizontal="center" wrapText="1"/>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24" xfId="0" applyFill="1" applyBorder="1" applyAlignment="1">
      <alignment horizontal="center"/>
    </xf>
    <xf numFmtId="0" fontId="3" fillId="5" borderId="23" xfId="0" applyFont="1" applyFill="1" applyBorder="1" applyAlignment="1">
      <alignment horizontal="left"/>
    </xf>
    <xf numFmtId="0" fontId="3" fillId="5" borderId="24" xfId="0" applyFont="1" applyFill="1" applyBorder="1" applyAlignment="1">
      <alignment horizontal="left"/>
    </xf>
    <xf numFmtId="0" fontId="3" fillId="5" borderId="21" xfId="0" applyFont="1" applyFill="1" applyBorder="1" applyAlignment="1">
      <alignment horizontal="left"/>
    </xf>
    <xf numFmtId="164" fontId="3" fillId="5" borderId="0" xfId="0" applyNumberFormat="1" applyFont="1" applyFill="1" applyAlignment="1">
      <alignment horizontal="left"/>
    </xf>
    <xf numFmtId="14" fontId="0" fillId="2" borderId="0" xfId="0" applyNumberFormat="1" applyFill="1"/>
    <xf numFmtId="0" fontId="3" fillId="5" borderId="22" xfId="0" applyFont="1" applyFill="1" applyBorder="1" applyAlignment="1">
      <alignment horizontal="left"/>
    </xf>
    <xf numFmtId="164" fontId="3" fillId="5" borderId="25" xfId="0" applyNumberFormat="1" applyFont="1" applyFill="1" applyBorder="1" applyAlignment="1">
      <alignment horizontal="left"/>
    </xf>
    <xf numFmtId="0" fontId="3" fillId="5" borderId="0" xfId="0" applyFont="1" applyFill="1" applyAlignment="1">
      <alignment horizontal="left"/>
    </xf>
    <xf numFmtId="166" fontId="3" fillId="5" borderId="0" xfId="0" applyNumberFormat="1" applyFont="1" applyFill="1" applyAlignment="1">
      <alignment horizontal="left"/>
    </xf>
    <xf numFmtId="0" fontId="3" fillId="2" borderId="0" xfId="0" applyFont="1" applyFill="1" applyAlignment="1">
      <alignment horizontal="center"/>
    </xf>
    <xf numFmtId="0" fontId="10" fillId="4" borderId="1" xfId="0" applyFont="1" applyFill="1" applyBorder="1" applyAlignment="1">
      <alignment horizontal="center" wrapText="1"/>
    </xf>
    <xf numFmtId="0" fontId="0" fillId="2" borderId="0" xfId="0" applyFill="1"/>
    <xf numFmtId="0" fontId="3" fillId="2" borderId="38" xfId="0" applyFont="1" applyFill="1" applyBorder="1" applyAlignment="1">
      <alignment wrapText="1"/>
    </xf>
    <xf numFmtId="0" fontId="3" fillId="2" borderId="1" xfId="0" applyFont="1" applyFill="1" applyBorder="1" applyAlignment="1">
      <alignment wrapText="1"/>
    </xf>
    <xf numFmtId="0" fontId="10" fillId="4" borderId="39" xfId="0" applyFont="1" applyFill="1" applyBorder="1"/>
    <xf numFmtId="0" fontId="10" fillId="4" borderId="23" xfId="0" applyFont="1" applyFill="1" applyBorder="1" applyAlignment="1">
      <alignment wrapText="1"/>
    </xf>
    <xf numFmtId="0" fontId="23" fillId="10" borderId="26" xfId="0" applyFont="1" applyFill="1" applyBorder="1" applyAlignment="1" applyProtection="1">
      <alignment wrapText="1"/>
      <protection locked="0"/>
    </xf>
    <xf numFmtId="0" fontId="23" fillId="10" borderId="40" xfId="0" applyFont="1" applyFill="1" applyBorder="1" applyAlignment="1" applyProtection="1">
      <alignment wrapText="1"/>
      <protection locked="0"/>
    </xf>
    <xf numFmtId="0" fontId="23" fillId="10" borderId="41" xfId="0" applyFont="1" applyFill="1" applyBorder="1" applyAlignment="1" applyProtection="1">
      <alignment wrapText="1"/>
      <protection locked="0"/>
    </xf>
    <xf numFmtId="164" fontId="0" fillId="2" borderId="0" xfId="0" applyNumberFormat="1" applyFill="1"/>
    <xf numFmtId="0" fontId="24" fillId="3" borderId="1" xfId="0" applyFont="1" applyFill="1" applyBorder="1" applyAlignment="1">
      <alignment wrapText="1"/>
    </xf>
    <xf numFmtId="0" fontId="1" fillId="3" borderId="1" xfId="0" applyFont="1" applyFill="1" applyBorder="1" applyAlignment="1">
      <alignment horizontal="center" vertical="top" wrapText="1"/>
    </xf>
    <xf numFmtId="0" fontId="24" fillId="3" borderId="1" xfId="0" applyFont="1" applyFill="1" applyBorder="1"/>
    <xf numFmtId="0" fontId="10" fillId="4" borderId="26" xfId="0" applyFont="1" applyFill="1" applyBorder="1" applyAlignment="1">
      <alignment horizontal="center" wrapText="1"/>
    </xf>
    <xf numFmtId="1" fontId="1" fillId="3" borderId="1" xfId="0" applyNumberFormat="1" applyFont="1" applyFill="1" applyBorder="1" applyAlignment="1">
      <alignment horizontal="center"/>
    </xf>
    <xf numFmtId="0" fontId="0" fillId="2" borderId="1" xfId="0" applyFill="1" applyBorder="1"/>
    <xf numFmtId="0" fontId="10" fillId="4" borderId="42" xfId="0" applyFont="1" applyFill="1" applyBorder="1"/>
    <xf numFmtId="0" fontId="10" fillId="4" borderId="43" xfId="0" applyFont="1" applyFill="1" applyBorder="1"/>
    <xf numFmtId="167" fontId="0" fillId="2" borderId="31" xfId="0" applyNumberFormat="1" applyFill="1" applyBorder="1" applyProtection="1">
      <protection locked="0"/>
    </xf>
    <xf numFmtId="0" fontId="5" fillId="2" borderId="0" xfId="0" applyFont="1" applyFill="1" applyAlignment="1">
      <alignment wrapText="1"/>
    </xf>
    <xf numFmtId="0" fontId="16" fillId="2" borderId="0" xfId="0" applyFont="1" applyFill="1" applyAlignment="1">
      <alignment vertical="center" wrapText="1"/>
    </xf>
    <xf numFmtId="0" fontId="16" fillId="2" borderId="44" xfId="0" applyFont="1" applyFill="1" applyBorder="1" applyAlignment="1">
      <alignment wrapText="1"/>
    </xf>
    <xf numFmtId="0" fontId="16" fillId="2" borderId="18" xfId="0" applyFont="1" applyFill="1" applyBorder="1" applyAlignment="1">
      <alignment wrapText="1"/>
    </xf>
    <xf numFmtId="0" fontId="16" fillId="2" borderId="45" xfId="0" applyFont="1" applyFill="1" applyBorder="1" applyAlignment="1">
      <alignment wrapText="1"/>
    </xf>
    <xf numFmtId="0" fontId="16" fillId="2" borderId="0" xfId="0" applyFont="1" applyFill="1" applyAlignment="1">
      <alignment wrapText="1"/>
    </xf>
    <xf numFmtId="0" fontId="16" fillId="2" borderId="0" xfId="0" applyFont="1" applyFill="1" applyAlignment="1">
      <alignment wrapText="1"/>
    </xf>
    <xf numFmtId="0" fontId="25" fillId="2" borderId="1" xfId="0" applyFont="1" applyFill="1" applyBorder="1" applyAlignment="1">
      <alignment vertical="center"/>
    </xf>
    <xf numFmtId="14" fontId="25" fillId="2" borderId="1" xfId="0" applyNumberFormat="1" applyFont="1" applyFill="1" applyBorder="1" applyAlignment="1">
      <alignment vertical="center"/>
    </xf>
    <xf numFmtId="167" fontId="0" fillId="2" borderId="1" xfId="0" applyNumberFormat="1" applyFill="1" applyBorder="1"/>
    <xf numFmtId="167" fontId="1" fillId="3" borderId="1" xfId="0" applyNumberFormat="1" applyFont="1" applyFill="1" applyBorder="1"/>
    <xf numFmtId="167" fontId="0" fillId="2" borderId="1" xfId="0" applyNumberFormat="1" applyFill="1" applyBorder="1"/>
    <xf numFmtId="167" fontId="0" fillId="2" borderId="0" xfId="0" applyNumberFormat="1" applyFill="1"/>
    <xf numFmtId="167" fontId="1" fillId="3" borderId="46" xfId="0" applyNumberFormat="1" applyFont="1" applyFill="1" applyBorder="1"/>
    <xf numFmtId="0" fontId="16" fillId="2" borderId="7" xfId="0" applyFont="1" applyFill="1" applyBorder="1" applyAlignment="1">
      <alignment wrapText="1"/>
    </xf>
    <xf numFmtId="0" fontId="16" fillId="2" borderId="8" xfId="0" applyFont="1" applyFill="1" applyBorder="1" applyAlignment="1">
      <alignment wrapText="1"/>
    </xf>
    <xf numFmtId="0" fontId="16" fillId="2" borderId="9" xfId="0" applyFont="1" applyFill="1" applyBorder="1" applyAlignment="1">
      <alignment wrapText="1"/>
    </xf>
    <xf numFmtId="167" fontId="0" fillId="2" borderId="19" xfId="0" applyNumberFormat="1" applyFill="1" applyBorder="1"/>
    <xf numFmtId="167" fontId="1" fillId="3" borderId="20" xfId="0" applyNumberFormat="1" applyFont="1" applyFill="1" applyBorder="1"/>
    <xf numFmtId="167" fontId="0" fillId="2" borderId="29" xfId="0" applyNumberFormat="1" applyFill="1" applyBorder="1"/>
    <xf numFmtId="167" fontId="0" fillId="2" borderId="11" xfId="0" applyNumberFormat="1" applyFill="1" applyBorder="1"/>
    <xf numFmtId="167" fontId="1" fillId="3" borderId="11" xfId="0" applyNumberFormat="1" applyFont="1" applyFill="1" applyBorder="1"/>
    <xf numFmtId="167" fontId="1" fillId="3" borderId="17" xfId="0" applyNumberFormat="1" applyFont="1" applyFill="1" applyBorder="1"/>
    <xf numFmtId="0" fontId="10" fillId="4" borderId="19" xfId="0" applyFont="1" applyFill="1" applyBorder="1"/>
    <xf numFmtId="0" fontId="10" fillId="4" borderId="1" xfId="0" applyFont="1" applyFill="1" applyBorder="1"/>
    <xf numFmtId="0" fontId="10" fillId="4" borderId="20" xfId="0" applyFont="1" applyFill="1" applyBorder="1"/>
    <xf numFmtId="0" fontId="0" fillId="11" borderId="47" xfId="0" applyFill="1" applyBorder="1"/>
    <xf numFmtId="0" fontId="0" fillId="11" borderId="0" xfId="0" applyFill="1"/>
    <xf numFmtId="0" fontId="0" fillId="11" borderId="48" xfId="0" applyFill="1" applyBorder="1"/>
    <xf numFmtId="0" fontId="0" fillId="11" borderId="0" xfId="0" applyFill="1"/>
    <xf numFmtId="0" fontId="0" fillId="11" borderId="48" xfId="0" applyFill="1" applyBorder="1"/>
    <xf numFmtId="165" fontId="1" fillId="3" borderId="29" xfId="0" applyNumberFormat="1" applyFont="1" applyFill="1" applyBorder="1"/>
    <xf numFmtId="165" fontId="1" fillId="3" borderId="11" xfId="0" applyNumberFormat="1" applyFont="1" applyFill="1" applyBorder="1"/>
    <xf numFmtId="165" fontId="1" fillId="3" borderId="17" xfId="0" applyNumberFormat="1" applyFont="1" applyFill="1" applyBorder="1"/>
    <xf numFmtId="167" fontId="1" fillId="3" borderId="29" xfId="0" applyNumberFormat="1" applyFont="1" applyFill="1" applyBorder="1"/>
    <xf numFmtId="0" fontId="1" fillId="3" borderId="2" xfId="0" applyFont="1" applyFill="1" applyBorder="1"/>
    <xf numFmtId="0" fontId="5" fillId="2" borderId="0" xfId="0" applyFont="1" applyFill="1"/>
    <xf numFmtId="167" fontId="1" fillId="3" borderId="26" xfId="0" applyNumberFormat="1" applyFont="1" applyFill="1" applyBorder="1"/>
    <xf numFmtId="167" fontId="1" fillId="3" borderId="49" xfId="0" applyNumberFormat="1" applyFont="1" applyFill="1" applyBorder="1"/>
    <xf numFmtId="167" fontId="1" fillId="3" borderId="50" xfId="0" applyNumberFormat="1" applyFont="1" applyFill="1" applyBorder="1"/>
    <xf numFmtId="167" fontId="1" fillId="3" borderId="51" xfId="0" applyNumberFormat="1" applyFont="1" applyFill="1" applyBorder="1"/>
    <xf numFmtId="167" fontId="1" fillId="3" borderId="2" xfId="0" applyNumberFormat="1" applyFont="1" applyFill="1" applyBorder="1"/>
    <xf numFmtId="0" fontId="0" fillId="2" borderId="46" xfId="0" applyFill="1" applyBorder="1" applyAlignment="1" applyProtection="1">
      <alignment wrapText="1"/>
      <protection locked="0"/>
    </xf>
    <xf numFmtId="0" fontId="2" fillId="2" borderId="0" xfId="0" applyFont="1" applyFill="1"/>
    <xf numFmtId="166" fontId="5" fillId="2" borderId="0" xfId="0" applyNumberFormat="1" applyFont="1" applyFill="1" applyAlignment="1">
      <alignment horizontal="left"/>
    </xf>
    <xf numFmtId="0" fontId="5" fillId="2" borderId="0" xfId="0" applyFont="1" applyFill="1"/>
    <xf numFmtId="0" fontId="5" fillId="2" borderId="0" xfId="0" applyFont="1" applyFill="1"/>
    <xf numFmtId="0" fontId="23" fillId="2" borderId="0" xfId="0" applyFont="1" applyFill="1"/>
    <xf numFmtId="0" fontId="0" fillId="2" borderId="1" xfId="0"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4" borderId="1" xfId="0" applyFill="1" applyBorder="1" applyAlignment="1">
      <alignment horizontal="left" vertical="center" wrapText="1"/>
    </xf>
    <xf numFmtId="164" fontId="0" fillId="4" borderId="1" xfId="0" applyNumberFormat="1" applyFill="1" applyBorder="1" applyAlignment="1">
      <alignment horizontal="left" vertical="center" wrapText="1"/>
    </xf>
    <xf numFmtId="164" fontId="0" fillId="4" borderId="46" xfId="0" applyNumberFormat="1" applyFill="1" applyBorder="1" applyAlignment="1">
      <alignment horizontal="left" vertical="center" wrapText="1"/>
    </xf>
    <xf numFmtId="49" fontId="0" fillId="4" borderId="1" xfId="0" applyNumberFormat="1" applyFill="1" applyBorder="1" applyAlignment="1">
      <alignment horizontal="left" vertical="center" wrapText="1"/>
    </xf>
    <xf numFmtId="0" fontId="0" fillId="4" borderId="50" xfId="0" applyFill="1" applyBorder="1" applyAlignment="1">
      <alignment horizontal="left" vertical="center" wrapText="1"/>
    </xf>
    <xf numFmtId="0" fontId="0" fillId="4" borderId="1" xfId="0" applyFill="1" applyBorder="1" applyAlignment="1">
      <alignment horizontal="left" vertical="center" wrapText="1"/>
    </xf>
    <xf numFmtId="0" fontId="0" fillId="4" borderId="52" xfId="0" applyFill="1" applyBorder="1" applyAlignment="1">
      <alignment horizontal="left" vertical="center" wrapText="1"/>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top" wrapText="1"/>
      <protection locked="0"/>
    </xf>
    <xf numFmtId="0" fontId="0" fillId="2" borderId="46" xfId="0" applyFill="1" applyBorder="1" applyAlignment="1" applyProtection="1">
      <alignment horizontal="left" vertical="top" wrapText="1"/>
      <protection locked="0"/>
    </xf>
    <xf numFmtId="0" fontId="0" fillId="2" borderId="29" xfId="0" applyFill="1" applyBorder="1" applyAlignment="1" applyProtection="1">
      <alignment horizontal="left" vertical="top" wrapText="1"/>
      <protection locked="0"/>
    </xf>
    <xf numFmtId="0" fontId="0" fillId="2" borderId="53" xfId="0" applyFill="1" applyBorder="1" applyAlignment="1" applyProtection="1">
      <alignment horizontal="left" vertical="top"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13" xfId="0" applyFill="1" applyBorder="1" applyAlignment="1" applyProtection="1">
      <alignment horizontal="left" vertical="center" wrapText="1"/>
      <protection locked="0"/>
    </xf>
    <xf numFmtId="0" fontId="0" fillId="2" borderId="54"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164" fontId="0" fillId="2" borderId="1" xfId="0" applyNumberFormat="1" applyFill="1" applyBorder="1" applyAlignment="1" applyProtection="1">
      <alignment horizontal="left" vertical="center" wrapText="1"/>
      <protection locked="0"/>
    </xf>
    <xf numFmtId="164" fontId="0" fillId="2" borderId="20" xfId="0" applyNumberForma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4" fontId="0" fillId="2" borderId="11" xfId="0" applyNumberFormat="1" applyFill="1" applyBorder="1" applyAlignment="1" applyProtection="1">
      <alignment horizontal="left" vertical="center" wrapText="1"/>
      <protection locked="0"/>
    </xf>
    <xf numFmtId="164" fontId="0" fillId="2" borderId="17" xfId="0" applyNumberFormat="1" applyFill="1" applyBorder="1" applyAlignment="1" applyProtection="1">
      <alignment horizontal="left" vertical="center" wrapText="1"/>
      <protection locked="0"/>
    </xf>
    <xf numFmtId="0" fontId="0" fillId="2" borderId="46" xfId="0" applyFill="1" applyBorder="1" applyAlignment="1" applyProtection="1">
      <alignment horizontal="left" vertical="center" wrapText="1"/>
      <protection locked="0"/>
    </xf>
    <xf numFmtId="0" fontId="0" fillId="2" borderId="24" xfId="0" applyFill="1" applyBorder="1"/>
    <xf numFmtId="0" fontId="5" fillId="2" borderId="24" xfId="0" applyFont="1" applyFill="1" applyBorder="1"/>
    <xf numFmtId="0" fontId="0" fillId="2" borderId="25" xfId="0" applyFill="1" applyBorder="1"/>
    <xf numFmtId="0" fontId="5" fillId="2" borderId="25" xfId="0" applyFont="1" applyFill="1" applyBorder="1"/>
    <xf numFmtId="0" fontId="0" fillId="2" borderId="25" xfId="0" applyFill="1" applyBorder="1"/>
    <xf numFmtId="0" fontId="2" fillId="2" borderId="25" xfId="0" applyFont="1" applyFill="1" applyBorder="1"/>
    <xf numFmtId="0" fontId="0" fillId="4" borderId="1" xfId="0" applyFill="1" applyBorder="1" applyAlignment="1">
      <alignment horizontal="left" vertical="center" wrapText="1"/>
    </xf>
    <xf numFmtId="0" fontId="0" fillId="4" borderId="1" xfId="0" applyFill="1" applyBorder="1" applyAlignment="1">
      <alignment horizontal="left" vertical="center" wrapText="1"/>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0" fontId="0" fillId="2" borderId="1" xfId="0" applyFill="1" applyBorder="1" applyAlignment="1" applyProtection="1">
      <alignment horizontal="left" vertical="center"/>
      <protection locked="0"/>
    </xf>
    <xf numFmtId="3" fontId="0" fillId="2" borderId="1" xfId="0" applyNumberFormat="1" applyFill="1" applyBorder="1" applyAlignment="1" applyProtection="1">
      <alignment horizontal="left" vertical="center"/>
      <protection locked="0"/>
    </xf>
    <xf numFmtId="164" fontId="0" fillId="2" borderId="1" xfId="0" applyNumberFormat="1" applyFill="1" applyBorder="1" applyAlignment="1" applyProtection="1">
      <alignment horizontal="left" vertical="center"/>
      <protection locked="0"/>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3" fontId="0" fillId="2" borderId="1" xfId="0" applyNumberFormat="1" applyFill="1" applyBorder="1" applyAlignment="1" applyProtection="1">
      <alignment horizontal="left" vertical="center"/>
      <protection locked="0"/>
    </xf>
    <xf numFmtId="0" fontId="0" fillId="2" borderId="29" xfId="0" applyFill="1" applyBorder="1" applyAlignment="1" applyProtection="1">
      <alignment horizontal="left" vertical="center"/>
      <protection locked="0"/>
    </xf>
    <xf numFmtId="0" fontId="0" fillId="2" borderId="52" xfId="0" applyFill="1" applyBorder="1" applyAlignment="1" applyProtection="1">
      <alignment horizontal="left" vertical="center" wrapText="1"/>
      <protection locked="0"/>
    </xf>
    <xf numFmtId="0" fontId="0" fillId="2" borderId="11" xfId="0" applyFill="1" applyBorder="1" applyAlignment="1" applyProtection="1">
      <alignment horizontal="left" vertical="center"/>
      <protection locked="0"/>
    </xf>
    <xf numFmtId="3" fontId="0" fillId="2" borderId="11" xfId="0" applyNumberFormat="1" applyFill="1" applyBorder="1" applyAlignment="1" applyProtection="1">
      <alignment horizontal="left" vertical="center"/>
      <protection locked="0"/>
    </xf>
    <xf numFmtId="164" fontId="0" fillId="2" borderId="11" xfId="0" applyNumberFormat="1" applyFill="1" applyBorder="1" applyAlignment="1" applyProtection="1">
      <alignment horizontal="left" vertical="center"/>
      <protection locked="0"/>
    </xf>
    <xf numFmtId="164" fontId="0" fillId="2" borderId="20" xfId="0" applyNumberFormat="1" applyFill="1" applyBorder="1" applyAlignment="1" applyProtection="1">
      <alignment horizontal="left" vertical="center"/>
      <protection locked="0"/>
    </xf>
    <xf numFmtId="164" fontId="0" fillId="2" borderId="17" xfId="0" applyNumberFormat="1" applyFill="1" applyBorder="1" applyAlignment="1" applyProtection="1">
      <alignment horizontal="left" vertical="center"/>
      <protection locked="0"/>
    </xf>
    <xf numFmtId="0" fontId="0" fillId="2" borderId="33" xfId="0" applyFill="1" applyBorder="1"/>
    <xf numFmtId="0" fontId="0" fillId="2" borderId="50" xfId="0" applyFill="1" applyBorder="1"/>
    <xf numFmtId="0" fontId="0" fillId="2" borderId="33" xfId="0" applyFill="1" applyBorder="1" applyAlignment="1">
      <alignment horizontal="center"/>
    </xf>
    <xf numFmtId="0" fontId="0" fillId="2" borderId="50" xfId="0" applyFill="1" applyBorder="1" applyAlignment="1">
      <alignment horizontal="center"/>
    </xf>
    <xf numFmtId="0" fontId="5" fillId="2" borderId="46" xfId="0" applyFont="1" applyFill="1" applyBorder="1" applyAlignment="1" applyProtection="1">
      <alignment horizontal="center" vertical="center"/>
      <protection locked="0"/>
    </xf>
    <xf numFmtId="0" fontId="0" fillId="2" borderId="33" xfId="0" applyFill="1" applyBorder="1" applyAlignment="1">
      <alignment horizontal="left" vertical="center"/>
    </xf>
    <xf numFmtId="0" fontId="25" fillId="2" borderId="0" xfId="0" applyFont="1" applyFill="1"/>
    <xf numFmtId="0" fontId="26" fillId="2" borderId="0" xfId="0" applyFont="1" applyFill="1"/>
    <xf numFmtId="0" fontId="3" fillId="2" borderId="0" xfId="0" applyFont="1" applyFill="1" applyAlignment="1">
      <alignment wrapText="1"/>
    </xf>
    <xf numFmtId="0" fontId="25" fillId="2" borderId="55" xfId="0" applyFont="1" applyFill="1" applyBorder="1" applyAlignment="1" applyProtection="1">
      <alignment wrapText="1"/>
      <protection locked="0"/>
    </xf>
    <xf numFmtId="49" fontId="25" fillId="2" borderId="55" xfId="0" applyNumberFormat="1" applyFont="1" applyFill="1" applyBorder="1" applyAlignment="1" applyProtection="1">
      <alignment wrapText="1"/>
      <protection locked="0"/>
    </xf>
    <xf numFmtId="165" fontId="25" fillId="2" borderId="55" xfId="0" applyNumberFormat="1" applyFont="1" applyFill="1" applyBorder="1" applyAlignment="1" applyProtection="1">
      <alignment wrapText="1"/>
      <protection locked="0"/>
    </xf>
    <xf numFmtId="0" fontId="0" fillId="2" borderId="0" xfId="0" applyFill="1"/>
    <xf numFmtId="164" fontId="5" fillId="2" borderId="0" xfId="0" applyNumberFormat="1" applyFont="1" applyFill="1" applyAlignment="1">
      <alignment horizontal="left"/>
    </xf>
    <xf numFmtId="164" fontId="0" fillId="2" borderId="1" xfId="0" applyNumberFormat="1" applyFill="1" applyBorder="1" applyAlignment="1" applyProtection="1">
      <alignment horizontal="center" vertical="top" wrapText="1"/>
      <protection locked="0"/>
    </xf>
    <xf numFmtId="0" fontId="7" fillId="2" borderId="0" xfId="0" applyFont="1" applyFill="1"/>
    <xf numFmtId="0" fontId="27" fillId="2" borderId="0" xfId="0" applyFont="1" applyFill="1" applyAlignment="1">
      <alignment horizontal="left" vertical="top" wrapText="1"/>
    </xf>
    <xf numFmtId="0" fontId="27" fillId="2" borderId="0" xfId="0" applyFont="1" applyFill="1" applyAlignment="1">
      <alignment vertical="top" wrapText="1"/>
    </xf>
    <xf numFmtId="0" fontId="7" fillId="2" borderId="0" xfId="0" applyFont="1" applyFill="1"/>
    <xf numFmtId="44" fontId="27" fillId="2" borderId="0" xfId="0" applyNumberFormat="1" applyFont="1" applyFill="1"/>
    <xf numFmtId="44" fontId="0" fillId="2" borderId="1" xfId="0" applyNumberFormat="1" applyFill="1" applyBorder="1" applyProtection="1">
      <protection locked="0"/>
    </xf>
    <xf numFmtId="0" fontId="7" fillId="2" borderId="0" xfId="0" applyFont="1" applyFill="1"/>
    <xf numFmtId="44" fontId="1" fillId="3" borderId="1" xfId="0" applyNumberFormat="1" applyFont="1" applyFill="1" applyBorder="1"/>
    <xf numFmtId="44" fontId="1" fillId="3" borderId="54" xfId="0" applyNumberFormat="1" applyFont="1" applyFill="1" applyBorder="1"/>
    <xf numFmtId="44" fontId="1" fillId="3" borderId="1" xfId="0" applyNumberFormat="1" applyFont="1" applyFill="1" applyBorder="1" applyAlignment="1">
      <alignment horizontal="left" wrapText="1"/>
    </xf>
    <xf numFmtId="44" fontId="1" fillId="3" borderId="16" xfId="0" applyNumberFormat="1" applyFont="1" applyFill="1" applyBorder="1"/>
    <xf numFmtId="44" fontId="7" fillId="2" borderId="0" xfId="0" applyNumberFormat="1" applyFont="1" applyFill="1"/>
    <xf numFmtId="44" fontId="0" fillId="2" borderId="19" xfId="0" applyNumberFormat="1" applyFill="1" applyBorder="1" applyProtection="1">
      <protection locked="0"/>
    </xf>
    <xf numFmtId="44" fontId="0" fillId="2" borderId="13" xfId="0" applyNumberFormat="1" applyFill="1" applyBorder="1" applyProtection="1">
      <protection locked="0"/>
    </xf>
    <xf numFmtId="0" fontId="7" fillId="2" borderId="0" xfId="0" applyFont="1" applyFill="1"/>
    <xf numFmtId="44" fontId="1" fillId="3" borderId="20" xfId="0" applyNumberFormat="1" applyFont="1" applyFill="1" applyBorder="1"/>
    <xf numFmtId="0" fontId="7" fillId="2" borderId="44" xfId="0" applyFont="1" applyFill="1" applyBorder="1"/>
    <xf numFmtId="0" fontId="7" fillId="2" borderId="18" xfId="0" applyFont="1" applyFill="1" applyBorder="1"/>
    <xf numFmtId="0" fontId="7" fillId="2" borderId="47" xfId="0" applyFont="1" applyFill="1" applyBorder="1" applyAlignment="1">
      <alignment horizontal="center" vertical="center" wrapText="1"/>
    </xf>
    <xf numFmtId="0" fontId="7" fillId="2" borderId="0" xfId="0" applyFont="1" applyFill="1"/>
    <xf numFmtId="0" fontId="7" fillId="2" borderId="56" xfId="0" applyFont="1" applyFill="1" applyBorder="1"/>
    <xf numFmtId="0" fontId="7" fillId="2" borderId="36" xfId="0" applyFont="1" applyFill="1" applyBorder="1"/>
    <xf numFmtId="0" fontId="16" fillId="2" borderId="1" xfId="0" applyFont="1" applyFill="1" applyBorder="1" applyAlignment="1">
      <alignment horizontal="center" vertical="center" wrapText="1"/>
    </xf>
    <xf numFmtId="44" fontId="1" fillId="3" borderId="13" xfId="0" applyNumberFormat="1" applyFont="1" applyFill="1" applyBorder="1"/>
    <xf numFmtId="0" fontId="7" fillId="2" borderId="0" xfId="0" applyFont="1" applyFill="1"/>
    <xf numFmtId="0" fontId="28" fillId="2" borderId="0" xfId="0" applyFont="1" applyFill="1" applyAlignment="1">
      <alignment vertical="top" wrapText="1"/>
    </xf>
    <xf numFmtId="0" fontId="7" fillId="2" borderId="0" xfId="0" applyFont="1" applyFill="1"/>
    <xf numFmtId="0" fontId="7" fillId="2" borderId="0" xfId="0" applyFont="1" applyFill="1" applyAlignment="1">
      <alignment vertical="top"/>
    </xf>
    <xf numFmtId="44" fontId="7" fillId="2" borderId="0" xfId="0" applyNumberFormat="1" applyFont="1" applyFill="1" applyAlignment="1">
      <alignment vertical="top" wrapText="1"/>
    </xf>
    <xf numFmtId="44" fontId="7" fillId="2" borderId="0" xfId="0" applyNumberFormat="1" applyFont="1" applyFill="1"/>
    <xf numFmtId="1" fontId="27" fillId="2" borderId="0" xfId="0" applyNumberFormat="1" applyFont="1" applyFill="1"/>
    <xf numFmtId="164" fontId="0" fillId="4" borderId="4" xfId="0" applyNumberFormat="1" applyFill="1" applyBorder="1" applyAlignment="1">
      <alignment horizontal="left" wrapText="1"/>
    </xf>
    <xf numFmtId="0" fontId="0" fillId="4" borderId="57" xfId="0" applyFill="1" applyBorder="1" applyAlignment="1">
      <alignment horizontal="left" wrapText="1"/>
    </xf>
    <xf numFmtId="44" fontId="1" fillId="3" borderId="50" xfId="0" applyNumberFormat="1" applyFont="1" applyFill="1" applyBorder="1"/>
    <xf numFmtId="44" fontId="1" fillId="3" borderId="19" xfId="0" applyNumberFormat="1" applyFont="1" applyFill="1" applyBorder="1"/>
    <xf numFmtId="0" fontId="1" fillId="3" borderId="0" xfId="0" applyFont="1" applyFill="1"/>
    <xf numFmtId="164" fontId="1" fillId="3" borderId="4" xfId="0" applyNumberFormat="1" applyFont="1" applyFill="1" applyBorder="1" applyAlignment="1">
      <alignment horizontal="left" wrapText="1"/>
    </xf>
    <xf numFmtId="44" fontId="1" fillId="3" borderId="0" xfId="0" applyNumberFormat="1" applyFont="1" applyFill="1"/>
    <xf numFmtId="0" fontId="10" fillId="4" borderId="19" xfId="0" applyFont="1" applyFill="1" applyBorder="1" applyAlignment="1">
      <alignment horizontal="center" vertical="top" wrapText="1"/>
    </xf>
    <xf numFmtId="0" fontId="10" fillId="4" borderId="1" xfId="0" applyFont="1" applyFill="1" applyBorder="1" applyAlignment="1">
      <alignment horizontal="center" vertical="top" wrapText="1"/>
    </xf>
    <xf numFmtId="0" fontId="10" fillId="4" borderId="20" xfId="0" applyFont="1" applyFill="1" applyBorder="1" applyAlignment="1">
      <alignment horizontal="center" vertical="top" wrapText="1"/>
    </xf>
    <xf numFmtId="44" fontId="0" fillId="2" borderId="4" xfId="0" applyNumberFormat="1" applyFill="1" applyBorder="1" applyProtection="1">
      <protection locked="0"/>
    </xf>
    <xf numFmtId="44" fontId="1" fillId="3" borderId="4" xfId="0" applyNumberFormat="1" applyFont="1" applyFill="1" applyBorder="1"/>
    <xf numFmtId="44" fontId="1" fillId="3" borderId="26" xfId="0" applyNumberFormat="1" applyFont="1" applyFill="1" applyBorder="1"/>
    <xf numFmtId="44" fontId="1" fillId="3" borderId="6" xfId="0" applyNumberFormat="1" applyFont="1" applyFill="1" applyBorder="1"/>
    <xf numFmtId="44" fontId="1" fillId="3" borderId="49" xfId="0" applyNumberFormat="1" applyFont="1" applyFill="1" applyBorder="1"/>
    <xf numFmtId="44" fontId="1" fillId="3" borderId="58" xfId="0" applyNumberFormat="1" applyFont="1" applyFill="1" applyBorder="1"/>
    <xf numFmtId="44" fontId="1" fillId="3" borderId="59" xfId="0" applyNumberFormat="1" applyFont="1" applyFill="1" applyBorder="1"/>
    <xf numFmtId="44" fontId="1" fillId="3" borderId="60" xfId="0" applyNumberFormat="1" applyFont="1" applyFill="1" applyBorder="1"/>
    <xf numFmtId="44" fontId="29" fillId="12" borderId="2" xfId="0" applyNumberFormat="1" applyFont="1" applyFill="1" applyBorder="1"/>
    <xf numFmtId="0" fontId="1" fillId="3" borderId="47" xfId="0" applyFont="1" applyFill="1" applyBorder="1"/>
    <xf numFmtId="44" fontId="1" fillId="3" borderId="61" xfId="0" applyNumberFormat="1" applyFont="1" applyFill="1" applyBorder="1"/>
    <xf numFmtId="44" fontId="1" fillId="3" borderId="30" xfId="0" applyNumberFormat="1" applyFont="1" applyFill="1" applyBorder="1"/>
    <xf numFmtId="44" fontId="1" fillId="3" borderId="31" xfId="0" applyNumberFormat="1" applyFont="1" applyFill="1" applyBorder="1"/>
    <xf numFmtId="44" fontId="29" fillId="12" borderId="51" xfId="0" applyNumberFormat="1" applyFont="1" applyFill="1" applyBorder="1"/>
    <xf numFmtId="0" fontId="10" fillId="4" borderId="0" xfId="0" applyFont="1" applyFill="1"/>
    <xf numFmtId="0" fontId="0" fillId="2" borderId="20"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30" fillId="2" borderId="0" xfId="0" applyFont="1" applyFill="1" applyAlignment="1">
      <alignment horizontal="center" vertical="center"/>
    </xf>
    <xf numFmtId="0" fontId="7" fillId="2" borderId="0" xfId="0" applyFont="1" applyFill="1"/>
    <xf numFmtId="0" fontId="10" fillId="2" borderId="62" xfId="0" applyFont="1" applyFill="1" applyBorder="1"/>
    <xf numFmtId="0" fontId="10" fillId="2" borderId="0" xfId="0" applyFont="1" applyFill="1"/>
    <xf numFmtId="0" fontId="0" fillId="2" borderId="1" xfId="0" applyFill="1" applyBorder="1" applyAlignment="1" applyProtection="1">
      <alignment horizontal="left" vertical="center" wrapText="1"/>
      <protection locked="0"/>
    </xf>
    <xf numFmtId="164" fontId="0" fillId="4" borderId="63" xfId="0" applyNumberFormat="1" applyFill="1" applyBorder="1" applyAlignment="1">
      <alignment horizontal="left" wrapText="1"/>
    </xf>
    <xf numFmtId="44" fontId="0" fillId="2" borderId="32" xfId="0" applyNumberFormat="1" applyFill="1" applyBorder="1" applyAlignment="1" applyProtection="1">
      <alignment horizontal="left" wrapText="1"/>
      <protection locked="0"/>
    </xf>
    <xf numFmtId="44" fontId="0" fillId="2" borderId="33" xfId="0" applyNumberFormat="1" applyFill="1" applyBorder="1" applyAlignment="1" applyProtection="1">
      <alignment horizontal="left" wrapText="1"/>
      <protection locked="0"/>
    </xf>
    <xf numFmtId="44" fontId="1" fillId="3" borderId="33" xfId="0" applyNumberFormat="1" applyFont="1" applyFill="1" applyBorder="1" applyAlignment="1">
      <alignment horizontal="left" wrapText="1"/>
    </xf>
    <xf numFmtId="14" fontId="1" fillId="3" borderId="33" xfId="0" applyNumberFormat="1" applyFont="1" applyFill="1" applyBorder="1" applyAlignment="1">
      <alignment horizontal="left" wrapText="1"/>
    </xf>
    <xf numFmtId="0" fontId="1" fillId="3" borderId="33" xfId="0" applyFont="1" applyFill="1" applyBorder="1" applyAlignment="1">
      <alignment horizontal="left" wrapText="1"/>
    </xf>
    <xf numFmtId="0" fontId="1" fillId="3" borderId="24" xfId="0" applyFont="1" applyFill="1" applyBorder="1" applyAlignment="1">
      <alignment horizontal="left" wrapText="1"/>
    </xf>
    <xf numFmtId="0" fontId="1" fillId="3" borderId="64" xfId="0" applyFont="1" applyFill="1" applyBorder="1"/>
    <xf numFmtId="164" fontId="1" fillId="3" borderId="65" xfId="0" applyNumberFormat="1" applyFont="1" applyFill="1" applyBorder="1" applyAlignment="1">
      <alignment horizontal="left" wrapText="1"/>
    </xf>
    <xf numFmtId="0" fontId="1" fillId="3" borderId="0" xfId="0" applyFont="1" applyFill="1"/>
    <xf numFmtId="0" fontId="0" fillId="4" borderId="57" xfId="0" applyFill="1" applyBorder="1" applyAlignment="1">
      <alignment horizontal="left" wrapText="1"/>
    </xf>
    <xf numFmtId="0" fontId="31" fillId="4" borderId="50" xfId="0" applyFont="1" applyFill="1" applyBorder="1" applyAlignment="1">
      <alignment horizontal="center" vertical="top" wrapText="1"/>
    </xf>
    <xf numFmtId="164" fontId="0" fillId="4" borderId="13" xfId="0" applyNumberFormat="1" applyFill="1" applyBorder="1" applyAlignment="1">
      <alignment horizontal="left" wrapText="1"/>
    </xf>
    <xf numFmtId="164" fontId="1" fillId="3" borderId="13" xfId="0" applyNumberFormat="1" applyFont="1" applyFill="1" applyBorder="1" applyAlignment="1">
      <alignment horizontal="left" wrapText="1"/>
    </xf>
    <xf numFmtId="164" fontId="1" fillId="3" borderId="54" xfId="0" applyNumberFormat="1" applyFont="1" applyFill="1" applyBorder="1" applyAlignment="1">
      <alignment horizontal="left" wrapText="1"/>
    </xf>
    <xf numFmtId="0" fontId="0" fillId="4" borderId="4" xfId="0" applyFill="1" applyBorder="1" applyAlignment="1">
      <alignment horizontal="left" wrapText="1"/>
    </xf>
    <xf numFmtId="0" fontId="0" fillId="4" borderId="65" xfId="0" applyFill="1" applyBorder="1" applyAlignment="1">
      <alignment horizontal="left" wrapText="1"/>
    </xf>
    <xf numFmtId="164" fontId="0" fillId="4" borderId="66" xfId="0" applyNumberFormat="1" applyFill="1" applyBorder="1" applyAlignment="1">
      <alignment horizontal="left" wrapText="1"/>
    </xf>
    <xf numFmtId="0" fontId="0" fillId="4" borderId="1" xfId="0" applyFill="1" applyBorder="1" applyAlignment="1">
      <alignment horizontal="left" wrapText="1"/>
    </xf>
    <xf numFmtId="44" fontId="1" fillId="3" borderId="2" xfId="0" applyNumberFormat="1" applyFont="1" applyFill="1" applyBorder="1"/>
    <xf numFmtId="17" fontId="1" fillId="3" borderId="1" xfId="0" applyNumberFormat="1" applyFont="1" applyFill="1" applyBorder="1" applyAlignment="1">
      <alignment horizontal="center"/>
    </xf>
    <xf numFmtId="168" fontId="0" fillId="4" borderId="1" xfId="0" applyNumberFormat="1" applyFill="1" applyBorder="1" applyAlignment="1">
      <alignment horizontal="left" wrapText="1"/>
    </xf>
    <xf numFmtId="168" fontId="1" fillId="3" borderId="1" xfId="0" applyNumberFormat="1" applyFont="1" applyFill="1" applyBorder="1" applyAlignment="1">
      <alignment horizontal="left" wrapText="1"/>
    </xf>
    <xf numFmtId="168" fontId="1" fillId="3" borderId="1" xfId="0" applyNumberFormat="1" applyFont="1" applyFill="1" applyBorder="1"/>
    <xf numFmtId="0" fontId="11" fillId="2" borderId="0" xfId="0" applyFont="1" applyFill="1" applyAlignment="1">
      <alignment vertical="top" wrapText="1"/>
    </xf>
    <xf numFmtId="44" fontId="1" fillId="3" borderId="63" xfId="0" applyNumberFormat="1" applyFont="1" applyFill="1" applyBorder="1"/>
    <xf numFmtId="44" fontId="0" fillId="2" borderId="1" xfId="0" applyNumberFormat="1" applyFill="1" applyBorder="1" applyProtection="1">
      <protection locked="0"/>
    </xf>
    <xf numFmtId="0" fontId="7" fillId="2" borderId="0" xfId="0" applyFont="1" applyFill="1"/>
    <xf numFmtId="0" fontId="31" fillId="4" borderId="61"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67" xfId="0" applyFont="1" applyFill="1" applyBorder="1" applyAlignment="1">
      <alignment horizontal="center" vertical="center" wrapText="1"/>
    </xf>
    <xf numFmtId="3" fontId="31" fillId="4" borderId="33" xfId="0" applyNumberFormat="1" applyFont="1" applyFill="1" applyBorder="1" applyAlignment="1">
      <alignment horizontal="center" vertical="center" wrapText="1"/>
    </xf>
    <xf numFmtId="3" fontId="31" fillId="4" borderId="1" xfId="0" applyNumberFormat="1" applyFont="1" applyFill="1" applyBorder="1" applyAlignment="1">
      <alignment horizontal="center" vertical="center" wrapText="1"/>
    </xf>
    <xf numFmtId="0" fontId="31" fillId="4" borderId="13" xfId="0" applyFont="1" applyFill="1" applyBorder="1" applyAlignment="1">
      <alignment horizontal="center" vertical="center" wrapText="1"/>
    </xf>
    <xf numFmtId="44" fontId="1" fillId="3" borderId="29" xfId="0" applyNumberFormat="1" applyFont="1" applyFill="1" applyBorder="1" applyAlignment="1">
      <alignment horizontal="left" wrapText="1"/>
    </xf>
    <xf numFmtId="44" fontId="1" fillId="3" borderId="11" xfId="0" applyNumberFormat="1" applyFont="1" applyFill="1" applyBorder="1" applyAlignment="1">
      <alignment horizontal="left" wrapText="1"/>
    </xf>
    <xf numFmtId="44" fontId="1" fillId="3" borderId="53" xfId="0" applyNumberFormat="1" applyFont="1" applyFill="1" applyBorder="1" applyAlignment="1">
      <alignment horizontal="left" wrapText="1"/>
    </xf>
    <xf numFmtId="44" fontId="7" fillId="13" borderId="68" xfId="0" applyNumberFormat="1" applyFont="1" applyFill="1" applyBorder="1" applyAlignment="1">
      <alignment horizontal="center" vertical="center"/>
    </xf>
    <xf numFmtId="44" fontId="1" fillId="3" borderId="36" xfId="0" applyNumberFormat="1" applyFont="1" applyFill="1" applyBorder="1"/>
    <xf numFmtId="44" fontId="1" fillId="3" borderId="69" xfId="0" applyNumberFormat="1" applyFont="1" applyFill="1" applyBorder="1" applyAlignment="1">
      <alignment horizontal="right"/>
    </xf>
    <xf numFmtId="44" fontId="1" fillId="3" borderId="70" xfId="0" applyNumberFormat="1" applyFont="1" applyFill="1" applyBorder="1"/>
    <xf numFmtId="0" fontId="26" fillId="14" borderId="71" xfId="0" applyFont="1" applyFill="1" applyBorder="1"/>
    <xf numFmtId="0" fontId="0" fillId="2" borderId="0" xfId="0" applyFill="1"/>
    <xf numFmtId="0" fontId="0" fillId="2" borderId="1" xfId="0" applyFill="1" applyBorder="1" applyAlignment="1" applyProtection="1">
      <alignment horizontal="left" vertical="center" wrapText="1"/>
      <protection locked="0"/>
    </xf>
    <xf numFmtId="0" fontId="0" fillId="2" borderId="46" xfId="0" applyFill="1" applyBorder="1" applyAlignment="1" applyProtection="1">
      <alignment horizontal="left" vertical="top" wrapText="1"/>
      <protection locked="0"/>
    </xf>
    <xf numFmtId="0" fontId="0" fillId="2" borderId="33" xfId="0" applyFill="1" applyBorder="1" applyAlignment="1" applyProtection="1">
      <alignment horizontal="left" vertical="top" wrapText="1"/>
      <protection locked="0"/>
    </xf>
    <xf numFmtId="0" fontId="0" fillId="2" borderId="50" xfId="0" applyFill="1" applyBorder="1" applyAlignment="1" applyProtection="1">
      <alignment horizontal="left" vertical="top" wrapText="1"/>
      <protection locked="0"/>
    </xf>
    <xf numFmtId="0" fontId="0" fillId="2" borderId="46" xfId="0" applyFill="1" applyBorder="1" applyAlignment="1" applyProtection="1">
      <alignment horizontal="left"/>
      <protection locked="0"/>
    </xf>
    <xf numFmtId="0" fontId="0" fillId="2" borderId="33" xfId="0" applyFill="1" applyBorder="1" applyAlignment="1" applyProtection="1">
      <alignment horizontal="left"/>
      <protection locked="0"/>
    </xf>
    <xf numFmtId="0" fontId="0" fillId="2" borderId="50" xfId="0" applyFill="1" applyBorder="1" applyAlignment="1" applyProtection="1">
      <alignment horizontal="left"/>
      <protection locked="0"/>
    </xf>
    <xf numFmtId="169" fontId="0" fillId="2" borderId="46" xfId="0" applyNumberFormat="1" applyFill="1" applyBorder="1" applyAlignment="1" applyProtection="1">
      <alignment horizontal="left"/>
      <protection locked="0"/>
    </xf>
    <xf numFmtId="169" fontId="0" fillId="2" borderId="33" xfId="0" applyNumberFormat="1" applyFill="1" applyBorder="1" applyAlignment="1" applyProtection="1">
      <alignment horizontal="left"/>
      <protection locked="0"/>
    </xf>
    <xf numFmtId="169" fontId="0" fillId="2" borderId="50" xfId="0" applyNumberFormat="1" applyFill="1" applyBorder="1" applyAlignment="1" applyProtection="1">
      <alignment horizontal="left"/>
      <protection locked="0"/>
    </xf>
    <xf numFmtId="0" fontId="7" fillId="14" borderId="24" xfId="0" applyFont="1" applyFill="1" applyBorder="1" applyAlignment="1">
      <alignment horizontal="left" vertical="center" wrapText="1"/>
    </xf>
    <xf numFmtId="0" fontId="0" fillId="2" borderId="24" xfId="0" applyFill="1" applyBorder="1" applyAlignment="1">
      <alignment horizontal="left" vertical="center" wrapText="1"/>
    </xf>
    <xf numFmtId="0" fontId="0" fillId="2" borderId="0" xfId="0" applyFill="1" applyAlignment="1">
      <alignment horizontal="left" vertical="center" wrapText="1"/>
    </xf>
    <xf numFmtId="0" fontId="8" fillId="14" borderId="25" xfId="0" applyFont="1" applyFill="1" applyBorder="1" applyAlignment="1" applyProtection="1">
      <alignment horizontal="center" vertical="center" wrapText="1"/>
      <protection locked="0"/>
    </xf>
    <xf numFmtId="0" fontId="32" fillId="14" borderId="25" xfId="0" applyFont="1" applyFill="1" applyBorder="1" applyAlignment="1" applyProtection="1">
      <alignment horizontal="center" vertical="center" wrapText="1"/>
      <protection locked="0"/>
    </xf>
    <xf numFmtId="0" fontId="0" fillId="2" borderId="0" xfId="0" applyFill="1" applyAlignment="1">
      <alignment horizontal="center" wrapText="1"/>
    </xf>
    <xf numFmtId="0" fontId="3" fillId="2" borderId="0" xfId="0" applyFont="1" applyFill="1"/>
    <xf numFmtId="0" fontId="3" fillId="2" borderId="0" xfId="0" applyFont="1" applyFill="1" applyAlignment="1">
      <alignment horizontal="center"/>
    </xf>
    <xf numFmtId="0" fontId="3" fillId="2" borderId="72" xfId="0" applyFont="1" applyFill="1" applyBorder="1" applyAlignment="1">
      <alignment horizontal="center" vertical="top" wrapText="1"/>
    </xf>
    <xf numFmtId="0" fontId="3" fillId="2" borderId="73" xfId="0" applyFont="1" applyFill="1" applyBorder="1" applyAlignment="1">
      <alignment horizontal="center" vertical="top" wrapText="1"/>
    </xf>
    <xf numFmtId="0" fontId="3" fillId="2" borderId="72" xfId="0" applyFont="1" applyFill="1" applyBorder="1" applyAlignment="1">
      <alignment horizontal="center" wrapText="1"/>
    </xf>
    <xf numFmtId="0" fontId="3" fillId="2" borderId="73" xfId="0" applyFont="1" applyFill="1" applyBorder="1" applyAlignment="1">
      <alignment horizontal="center" wrapText="1"/>
    </xf>
    <xf numFmtId="0" fontId="0" fillId="2" borderId="42" xfId="0" applyFill="1" applyBorder="1" applyAlignment="1" applyProtection="1">
      <alignment horizontal="left" vertical="top" wrapText="1"/>
      <protection locked="0"/>
    </xf>
    <xf numFmtId="0" fontId="0" fillId="2" borderId="43" xfId="0" applyFill="1" applyBorder="1" applyAlignment="1" applyProtection="1">
      <alignment horizontal="left" vertical="top" wrapText="1"/>
      <protection locked="0"/>
    </xf>
    <xf numFmtId="0" fontId="0" fillId="2" borderId="51" xfId="0" applyFill="1" applyBorder="1" applyAlignment="1" applyProtection="1">
      <alignment horizontal="left" vertical="top" wrapText="1"/>
      <protection locked="0"/>
    </xf>
    <xf numFmtId="0" fontId="10" fillId="2" borderId="44" xfId="0" applyFont="1" applyFill="1" applyBorder="1" applyAlignment="1">
      <alignment horizontal="center"/>
    </xf>
    <xf numFmtId="0" fontId="10" fillId="2" borderId="18" xfId="0" applyFont="1" applyFill="1" applyBorder="1" applyAlignment="1">
      <alignment horizontal="center"/>
    </xf>
    <xf numFmtId="0" fontId="10" fillId="2" borderId="45" xfId="0" applyFont="1" applyFill="1" applyBorder="1" applyAlignment="1">
      <alignment horizontal="center"/>
    </xf>
    <xf numFmtId="0" fontId="0" fillId="2" borderId="0" xfId="0" applyFill="1" applyAlignment="1">
      <alignment horizontal="center"/>
    </xf>
    <xf numFmtId="0" fontId="25" fillId="2" borderId="1" xfId="0" applyFont="1" applyFill="1" applyBorder="1" applyAlignment="1">
      <alignment horizontal="center" vertical="center"/>
    </xf>
    <xf numFmtId="0" fontId="10" fillId="4" borderId="74" xfId="0" applyFont="1" applyFill="1" applyBorder="1" applyAlignment="1">
      <alignment horizontal="center" vertical="center"/>
    </xf>
    <xf numFmtId="0" fontId="10" fillId="4" borderId="75" xfId="0" applyFont="1" applyFill="1" applyBorder="1" applyAlignment="1">
      <alignment horizontal="center" vertical="center"/>
    </xf>
    <xf numFmtId="0" fontId="10" fillId="4" borderId="76" xfId="0" applyFont="1" applyFill="1" applyBorder="1" applyAlignment="1">
      <alignment horizontal="center" vertical="center"/>
    </xf>
    <xf numFmtId="0" fontId="10" fillId="4" borderId="74" xfId="0" applyFont="1" applyFill="1" applyBorder="1" applyAlignment="1">
      <alignment horizontal="center" vertical="center" wrapText="1"/>
    </xf>
    <xf numFmtId="0" fontId="10" fillId="4" borderId="75" xfId="0" applyFont="1" applyFill="1" applyBorder="1" applyAlignment="1">
      <alignment horizontal="center" vertical="center" wrapText="1"/>
    </xf>
    <xf numFmtId="0" fontId="10" fillId="4" borderId="76" xfId="0" applyFont="1" applyFill="1" applyBorder="1" applyAlignment="1">
      <alignment horizontal="center" vertical="center" wrapText="1"/>
    </xf>
    <xf numFmtId="0" fontId="11" fillId="4" borderId="77" xfId="0" applyFont="1" applyFill="1" applyBorder="1" applyAlignment="1">
      <alignment horizontal="center" vertical="top" wrapText="1"/>
    </xf>
    <xf numFmtId="0" fontId="11" fillId="4" borderId="4" xfId="0" applyFont="1" applyFill="1" applyBorder="1" applyAlignment="1">
      <alignment horizontal="center" vertical="top" wrapText="1"/>
    </xf>
    <xf numFmtId="0" fontId="10" fillId="4" borderId="37" xfId="0" applyFont="1" applyFill="1" applyBorder="1" applyAlignment="1">
      <alignment horizontal="center" vertical="top" wrapText="1"/>
    </xf>
    <xf numFmtId="0" fontId="10" fillId="4" borderId="9" xfId="0" applyFont="1" applyFill="1" applyBorder="1" applyAlignment="1">
      <alignment horizontal="center" vertical="top" wrapText="1"/>
    </xf>
    <xf numFmtId="0" fontId="11" fillId="4" borderId="3" xfId="0" applyFont="1" applyFill="1" applyBorder="1" applyAlignment="1">
      <alignment horizontal="center" vertical="top" wrapText="1"/>
    </xf>
    <xf numFmtId="0" fontId="11" fillId="4" borderId="78" xfId="0" applyFont="1" applyFill="1" applyBorder="1" applyAlignment="1">
      <alignment horizontal="center" vertical="top" wrapText="1"/>
    </xf>
    <xf numFmtId="0" fontId="30" fillId="2" borderId="46" xfId="0" applyFont="1" applyFill="1" applyBorder="1" applyAlignment="1">
      <alignment horizontal="center" vertical="center"/>
    </xf>
    <xf numFmtId="0" fontId="30" fillId="2" borderId="33" xfId="0" applyFont="1" applyFill="1" applyBorder="1" applyAlignment="1">
      <alignment horizontal="center" vertical="center"/>
    </xf>
    <xf numFmtId="0" fontId="30" fillId="2" borderId="50" xfId="0" applyFont="1" applyFill="1" applyBorder="1" applyAlignment="1">
      <alignment horizontal="center" vertical="center"/>
    </xf>
    <xf numFmtId="0" fontId="10" fillId="4" borderId="14" xfId="0" applyFont="1" applyFill="1" applyBorder="1" applyAlignment="1">
      <alignment horizontal="center" vertical="top" wrapText="1"/>
    </xf>
    <xf numFmtId="0" fontId="10" fillId="4" borderId="32" xfId="0" applyFont="1" applyFill="1" applyBorder="1" applyAlignment="1">
      <alignment horizontal="center" vertical="top" wrapText="1"/>
    </xf>
    <xf numFmtId="0" fontId="10" fillId="4" borderId="12" xfId="0" applyFont="1" applyFill="1" applyBorder="1" applyAlignment="1">
      <alignment horizontal="center" vertical="top" wrapText="1"/>
    </xf>
    <xf numFmtId="0" fontId="31" fillId="4" borderId="45" xfId="0" applyFont="1" applyFill="1" applyBorder="1" applyAlignment="1">
      <alignment horizontal="center" vertical="top" wrapText="1"/>
    </xf>
    <xf numFmtId="0" fontId="31" fillId="4" borderId="66" xfId="0" applyFont="1" applyFill="1" applyBorder="1" applyAlignment="1">
      <alignment horizontal="center" vertical="top" wrapText="1"/>
    </xf>
    <xf numFmtId="0" fontId="0" fillId="4" borderId="1" xfId="0" applyFill="1" applyBorder="1" applyAlignment="1">
      <alignment horizontal="left" wrapText="1"/>
    </xf>
    <xf numFmtId="0" fontId="10" fillId="4" borderId="18" xfId="0" applyFont="1" applyFill="1" applyBorder="1" applyAlignment="1">
      <alignment horizontal="center" vertical="top" wrapText="1"/>
    </xf>
    <xf numFmtId="0" fontId="10" fillId="4" borderId="36" xfId="0" applyFont="1" applyFill="1" applyBorder="1" applyAlignment="1">
      <alignment horizontal="center" vertical="top" wrapText="1"/>
    </xf>
    <xf numFmtId="0" fontId="10" fillId="4" borderId="44" xfId="0" applyFont="1" applyFill="1" applyBorder="1" applyAlignment="1">
      <alignment horizontal="center" vertical="top" wrapText="1"/>
    </xf>
    <xf numFmtId="0" fontId="10" fillId="4" borderId="45" xfId="0" applyFont="1" applyFill="1" applyBorder="1" applyAlignment="1">
      <alignment horizontal="center" vertical="top" wrapText="1"/>
    </xf>
    <xf numFmtId="0" fontId="31" fillId="4" borderId="3" xfId="0" applyFont="1" applyFill="1" applyBorder="1" applyAlignment="1">
      <alignment horizontal="center" vertical="top" wrapText="1"/>
    </xf>
    <xf numFmtId="0" fontId="31" fillId="4" borderId="63" xfId="0" applyFont="1" applyFill="1" applyBorder="1" applyAlignment="1">
      <alignment horizontal="center" vertical="top" wrapText="1"/>
    </xf>
  </cellXfs>
  <cellStyles count="1">
    <cellStyle name="Normal" xfId="0" builtinId="0"/>
  </cellStyles>
  <dxfs count="1971">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sz val="10"/>
        <color rgb="FF000000"/>
        <name val="Calibri"/>
      </font>
      <numFmt numFmtId="0" formatCode="General"/>
      <fill>
        <patternFill patternType="solid">
          <fgColor rgb="FF000000"/>
          <bgColor rgb="FFCCFFCC"/>
        </patternFill>
      </fill>
    </dxf>
    <dxf>
      <numFmt numFmtId="0" formatCode="General"/>
      <fill>
        <patternFill patternType="none"/>
      </fill>
    </dxf>
    <dxf>
      <font>
        <sz val="10"/>
        <color rgb="FF000000"/>
        <name val="Calibri"/>
      </font>
      <numFmt numFmtId="0" formatCode="General"/>
      <fill>
        <patternFill patternType="solid">
          <fgColor rgb="FF000000"/>
          <bgColor rgb="FFCCFFCC"/>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none"/>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pageSetUpPr fitToPage="1"/>
  </sheetPr>
  <dimension ref="A1:AI45"/>
  <sheetViews>
    <sheetView showGridLines="0" topLeftCell="A26" workbookViewId="0">
      <selection activeCell="B35" sqref="B35:N35"/>
    </sheetView>
  </sheetViews>
  <sheetFormatPr baseColWidth="10" defaultColWidth="11.5" defaultRowHeight="14" x14ac:dyDescent="0"/>
  <cols>
    <col min="1" max="1" width="16.6640625" style="5" customWidth="1"/>
    <col min="2" max="2" width="6.33203125" style="5" customWidth="1"/>
    <col min="3" max="4" width="4.6640625" style="5" customWidth="1"/>
    <col min="5" max="5" width="8" style="5" customWidth="1"/>
    <col min="6" max="6" width="18.33203125" style="5" customWidth="1"/>
    <col min="7" max="7" width="16" style="5" customWidth="1"/>
    <col min="8" max="8" width="3.1640625" style="5" customWidth="1"/>
    <col min="9" max="9" width="7.5" style="5" customWidth="1"/>
    <col min="10" max="10" width="4.6640625" style="5" customWidth="1"/>
    <col min="11" max="11" width="6.1640625" style="5" customWidth="1"/>
    <col min="12" max="12" width="5.83203125" style="5" customWidth="1"/>
    <col min="13" max="13" width="9.83203125" style="5" customWidth="1"/>
    <col min="14" max="14" width="4.6640625" style="5" customWidth="1"/>
    <col min="15" max="16" width="4.6640625" customWidth="1"/>
    <col min="17" max="18" width="4.6640625" hidden="1" customWidth="1"/>
    <col min="19" max="19" width="4.33203125" style="3" hidden="1" customWidth="1"/>
    <col min="20" max="20" width="11" hidden="1" customWidth="1"/>
    <col min="21" max="21" width="4.6640625" hidden="1" customWidth="1"/>
    <col min="22" max="22" width="6.33203125" hidden="1" customWidth="1"/>
    <col min="23" max="31" width="4.6640625" hidden="1" customWidth="1"/>
    <col min="32" max="32" width="11.5" hidden="1"/>
    <col min="35" max="35" width="33" style="2" customWidth="1"/>
  </cols>
  <sheetData>
    <row r="1" spans="1:35" s="5" customFormat="1">
      <c r="A1" s="60" t="s">
        <v>0</v>
      </c>
      <c r="B1" s="38" t="str">
        <f>OVERALLLIGHT</f>
        <v>RED</v>
      </c>
      <c r="N1" s="10"/>
    </row>
    <row r="2" spans="1:35" s="5" customFormat="1">
      <c r="A2" s="61" t="s">
        <v>1</v>
      </c>
      <c r="B2" s="39" t="str">
        <f>MILESTONELIGHT</f>
        <v>RED</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RED</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AMBER</v>
      </c>
      <c r="N8" s="10"/>
    </row>
    <row r="9" spans="1:35" s="5" customFormat="1">
      <c r="A9" s="61" t="s">
        <v>8</v>
      </c>
      <c r="B9" s="41" t="str">
        <f>FINANCELIGHT</f>
        <v>RED</v>
      </c>
      <c r="N9" s="10"/>
    </row>
    <row r="10" spans="1:35" s="5" customFormat="1">
      <c r="A10" s="72"/>
      <c r="B10" s="132"/>
      <c r="N10" s="10"/>
    </row>
    <row r="11" spans="1:35" ht="22" customHeight="1">
      <c r="A11" s="65"/>
      <c r="B11" s="15" t="s">
        <v>9</v>
      </c>
      <c r="C11" s="15"/>
      <c r="D11" s="15"/>
      <c r="E11" s="15"/>
      <c r="F11" s="15"/>
      <c r="G11" s="15"/>
      <c r="H11" s="15"/>
      <c r="I11" s="15"/>
      <c r="J11" s="15"/>
      <c r="K11" s="15"/>
      <c r="L11" s="15"/>
      <c r="M11" s="15"/>
      <c r="N11" s="15"/>
    </row>
    <row r="12" spans="1:35" ht="19" customHeight="1">
      <c r="A12" s="65"/>
      <c r="B12" s="12" t="s">
        <v>10</v>
      </c>
      <c r="C12" s="30"/>
      <c r="D12" s="30"/>
      <c r="E12" s="30"/>
      <c r="F12" s="30"/>
      <c r="G12" s="30"/>
      <c r="H12" s="30"/>
      <c r="I12" s="30" t="s">
        <v>11</v>
      </c>
      <c r="J12" s="30"/>
      <c r="K12" s="30"/>
      <c r="L12" s="30"/>
      <c r="M12" s="30" t="str">
        <f>OVERALLLIGHT</f>
        <v>RED</v>
      </c>
      <c r="N12" s="30"/>
    </row>
    <row r="13" spans="1:35" s="5" customFormat="1" ht="19" customHeight="1">
      <c r="A13" s="65"/>
      <c r="B13" s="12"/>
      <c r="C13" s="30"/>
      <c r="D13" s="30"/>
      <c r="E13" s="30"/>
      <c r="F13" s="30"/>
      <c r="G13" s="30"/>
      <c r="H13" s="30"/>
      <c r="I13" s="30"/>
      <c r="J13" s="30"/>
      <c r="K13" s="30"/>
      <c r="L13" s="30"/>
      <c r="M13" s="30"/>
      <c r="N13" s="30"/>
      <c r="AI13" s="2"/>
    </row>
    <row r="14" spans="1:35">
      <c r="A14" s="65"/>
      <c r="B14" s="316" t="s">
        <v>12</v>
      </c>
      <c r="C14" s="316"/>
      <c r="D14" s="317" t="s">
        <v>13</v>
      </c>
      <c r="E14" s="317"/>
      <c r="F14" s="316" t="s">
        <v>14</v>
      </c>
      <c r="G14" s="317" t="s">
        <v>15</v>
      </c>
      <c r="H14" s="317"/>
      <c r="I14" s="317"/>
      <c r="J14" s="317"/>
      <c r="K14" s="317"/>
      <c r="L14" s="317"/>
      <c r="M14" s="317"/>
      <c r="N14" s="278"/>
    </row>
    <row r="15" spans="1:35" ht="15" customHeight="1">
      <c r="A15" s="65"/>
      <c r="B15" s="62" t="s">
        <v>16</v>
      </c>
      <c r="C15" s="62"/>
      <c r="D15" s="279">
        <v>8</v>
      </c>
      <c r="E15" s="280"/>
      <c r="F15" s="62" t="s">
        <v>17</v>
      </c>
      <c r="G15" s="352">
        <v>41456</v>
      </c>
      <c r="H15" s="280"/>
      <c r="I15" s="280"/>
      <c r="J15" s="280"/>
      <c r="K15" s="280"/>
      <c r="L15" s="280"/>
      <c r="M15" s="280"/>
      <c r="N15" s="280"/>
    </row>
    <row r="16" spans="1:35" ht="15" customHeight="1">
      <c r="A16" s="65"/>
      <c r="B16" s="276"/>
      <c r="C16" s="62"/>
      <c r="D16" s="66"/>
      <c r="E16" s="66"/>
      <c r="F16" s="62" t="s">
        <v>18</v>
      </c>
      <c r="G16" s="352">
        <v>41547</v>
      </c>
      <c r="H16" s="278"/>
      <c r="I16" s="278"/>
      <c r="J16" s="279"/>
      <c r="K16" s="279"/>
      <c r="L16" s="279"/>
      <c r="M16" s="279"/>
      <c r="N16" s="280"/>
    </row>
    <row r="17" spans="1:35" s="4" customFormat="1" ht="15" customHeight="1">
      <c r="A17" s="65"/>
      <c r="B17" s="276"/>
      <c r="C17" s="62"/>
      <c r="D17" s="66"/>
      <c r="E17" s="66"/>
      <c r="F17" s="89"/>
      <c r="G17" s="277"/>
      <c r="H17" s="278"/>
      <c r="I17" s="278"/>
      <c r="J17" s="279"/>
      <c r="K17" s="279"/>
      <c r="L17" s="279"/>
      <c r="M17" s="279"/>
      <c r="N17" s="280"/>
      <c r="AI17" s="2"/>
    </row>
    <row r="18" spans="1:35" ht="15" customHeight="1">
      <c r="A18" s="65"/>
      <c r="B18" s="65"/>
      <c r="C18" s="65"/>
      <c r="D18" s="65"/>
      <c r="E18" s="65"/>
      <c r="F18" s="62" t="s">
        <v>19</v>
      </c>
      <c r="G18" s="279" t="s">
        <v>20</v>
      </c>
      <c r="H18" s="62"/>
      <c r="I18" s="62"/>
      <c r="J18" s="65"/>
      <c r="K18" s="66"/>
      <c r="L18" s="66"/>
      <c r="M18" s="66"/>
      <c r="N18" s="276"/>
    </row>
    <row r="19" spans="1:35" ht="15" customHeight="1">
      <c r="A19" s="65"/>
      <c r="B19" s="318"/>
      <c r="C19" s="318"/>
      <c r="D19" s="318"/>
      <c r="E19" s="318"/>
      <c r="F19" s="318" t="s">
        <v>21</v>
      </c>
      <c r="G19" s="319" t="s">
        <v>22</v>
      </c>
      <c r="H19" s="318"/>
      <c r="I19" s="318"/>
      <c r="J19" s="318"/>
      <c r="K19" s="320"/>
      <c r="L19" s="320"/>
      <c r="M19" s="320"/>
      <c r="N19" s="321"/>
    </row>
    <row r="20" spans="1:35" s="5" customFormat="1" ht="15" customHeight="1">
      <c r="A20" s="65"/>
      <c r="B20" s="7"/>
      <c r="C20" s="7"/>
      <c r="D20" s="7"/>
      <c r="E20" s="7"/>
      <c r="F20" s="13"/>
      <c r="G20" s="9"/>
      <c r="H20" s="9"/>
      <c r="I20" s="9"/>
      <c r="J20" s="9"/>
      <c r="K20" s="9"/>
      <c r="L20" s="9"/>
      <c r="M20" s="9"/>
      <c r="N20" s="8"/>
      <c r="AI20" s="2"/>
    </row>
    <row r="21" spans="1:35" s="4" customFormat="1">
      <c r="A21" s="65"/>
      <c r="B21" s="7"/>
      <c r="E21" s="7"/>
      <c r="F21" s="7"/>
      <c r="G21" s="7"/>
      <c r="H21" s="13"/>
      <c r="I21" s="6" t="s">
        <v>23</v>
      </c>
      <c r="J21" s="9"/>
      <c r="K21" s="9"/>
      <c r="L21" s="9"/>
      <c r="M21" s="9"/>
      <c r="N21" s="9"/>
      <c r="AI21" s="2"/>
    </row>
    <row r="22" spans="1:35">
      <c r="A22" s="65"/>
      <c r="B22" s="471" t="s">
        <v>24</v>
      </c>
      <c r="C22" s="472"/>
      <c r="D22" s="472"/>
      <c r="E22" s="472"/>
      <c r="F22" s="9"/>
      <c r="G22" s="60" t="s">
        <v>0</v>
      </c>
      <c r="I22" s="196"/>
      <c r="J22" s="9"/>
      <c r="K22" s="9"/>
      <c r="L22" s="160" t="s">
        <v>25</v>
      </c>
      <c r="M22" s="9"/>
      <c r="N22" s="9"/>
    </row>
    <row r="23" spans="1:35">
      <c r="B23" s="473"/>
      <c r="C23" s="473"/>
      <c r="D23" s="473"/>
      <c r="E23" s="473"/>
      <c r="F23" s="7"/>
      <c r="G23" s="61" t="s">
        <v>1</v>
      </c>
      <c r="I23" s="136" t="str">
        <f>MILESTONELIGHT</f>
        <v>RED</v>
      </c>
      <c r="J23" s="9"/>
      <c r="K23" s="9"/>
      <c r="L23" s="9"/>
      <c r="M23" s="9"/>
    </row>
    <row r="24" spans="1:35">
      <c r="B24" s="473"/>
      <c r="C24" s="473"/>
      <c r="D24" s="473"/>
      <c r="E24" s="473"/>
      <c r="F24" s="7"/>
      <c r="G24" s="61" t="s">
        <v>2</v>
      </c>
      <c r="I24" s="136" t="str">
        <f>ISSUELIGHT</f>
        <v>GREEN</v>
      </c>
      <c r="J24" s="9"/>
      <c r="K24" s="9"/>
      <c r="L24" s="9"/>
      <c r="M24" s="9"/>
    </row>
    <row r="25" spans="1:35">
      <c r="B25" s="473"/>
      <c r="C25" s="473"/>
      <c r="D25" s="473"/>
      <c r="E25" s="473"/>
      <c r="F25" s="7"/>
      <c r="G25" s="61" t="s">
        <v>3</v>
      </c>
      <c r="I25" s="136" t="str">
        <f>RISKLIGHT</f>
        <v>GREEN</v>
      </c>
      <c r="J25" s="9"/>
      <c r="K25" s="9"/>
      <c r="L25" s="9"/>
      <c r="M25" s="9"/>
    </row>
    <row r="26" spans="1:35">
      <c r="B26" s="473"/>
      <c r="C26" s="473"/>
      <c r="D26" s="473"/>
      <c r="E26" s="473"/>
      <c r="F26" s="35" t="s">
        <v>26</v>
      </c>
      <c r="G26" s="61" t="s">
        <v>4</v>
      </c>
      <c r="I26" s="136" t="str">
        <f>CHANGELIGHT</f>
        <v>RED</v>
      </c>
      <c r="J26" s="9"/>
      <c r="K26" s="9"/>
      <c r="L26" s="9"/>
      <c r="M26" s="9"/>
    </row>
    <row r="27" spans="1:35">
      <c r="B27" s="473"/>
      <c r="C27" s="473"/>
      <c r="D27" s="473"/>
      <c r="E27" s="473"/>
      <c r="F27" s="35" t="s">
        <v>26</v>
      </c>
      <c r="G27" s="61" t="s">
        <v>5</v>
      </c>
      <c r="I27" s="136" t="str">
        <f>DEPENDENCYLIGHT</f>
        <v/>
      </c>
      <c r="J27" s="9"/>
      <c r="K27" s="9"/>
      <c r="L27" s="9"/>
      <c r="M27" s="9"/>
    </row>
    <row r="28" spans="1:35">
      <c r="B28" s="473"/>
      <c r="C28" s="473"/>
      <c r="D28" s="473"/>
      <c r="E28" s="473"/>
      <c r="F28" s="35" t="s">
        <v>27</v>
      </c>
      <c r="G28" s="61" t="s">
        <v>6</v>
      </c>
      <c r="I28" s="136" t="str">
        <f>MEASURELIGHT</f>
        <v/>
      </c>
      <c r="J28" s="9"/>
      <c r="K28" s="9"/>
      <c r="L28" s="9"/>
      <c r="M28" s="9"/>
    </row>
    <row r="29" spans="1:35">
      <c r="B29" s="473"/>
      <c r="C29" s="473"/>
      <c r="D29" s="473"/>
      <c r="E29" s="473"/>
      <c r="F29" s="7"/>
      <c r="G29" s="61" t="s">
        <v>7</v>
      </c>
      <c r="I29" s="136" t="str">
        <f>COMMUNICATIONLIGHT</f>
        <v>AMBER</v>
      </c>
      <c r="J29" s="9"/>
      <c r="K29" s="9"/>
      <c r="L29" s="9"/>
      <c r="M29" s="9"/>
    </row>
    <row r="30" spans="1:35">
      <c r="B30" s="473"/>
      <c r="C30" s="473"/>
      <c r="D30" s="473"/>
      <c r="E30" s="473"/>
      <c r="F30" s="7"/>
      <c r="G30" s="61" t="s">
        <v>8</v>
      </c>
      <c r="I30" s="136" t="str">
        <f>FINANCELIGHT</f>
        <v>RED</v>
      </c>
      <c r="J30" s="35"/>
      <c r="K30" s="9"/>
      <c r="L30" s="9"/>
      <c r="M30" s="9"/>
    </row>
    <row r="31" spans="1:35" s="4" customFormat="1" ht="22" customHeight="1">
      <c r="A31" s="5"/>
      <c r="B31" s="474" t="s">
        <v>28</v>
      </c>
      <c r="C31" s="474"/>
      <c r="D31" s="474"/>
      <c r="E31" s="474"/>
      <c r="F31" s="7"/>
      <c r="G31" s="19" t="s">
        <v>11</v>
      </c>
      <c r="I31" s="135" t="str">
        <f>OVERALLLIGHT</f>
        <v>RED</v>
      </c>
      <c r="J31" s="9"/>
      <c r="K31" s="9"/>
      <c r="L31" s="9"/>
      <c r="M31" s="9"/>
      <c r="N31" s="5"/>
    </row>
    <row r="32" spans="1:35" s="4" customFormat="1">
      <c r="A32" s="5"/>
      <c r="B32" s="19"/>
      <c r="E32" s="7"/>
      <c r="F32" s="7"/>
      <c r="G32" s="7"/>
      <c r="H32" s="7"/>
      <c r="I32" s="6"/>
      <c r="J32" s="6"/>
      <c r="K32" s="6"/>
      <c r="L32" s="6"/>
      <c r="M32" s="6"/>
      <c r="N32" s="5"/>
      <c r="T32" s="1"/>
      <c r="U32" s="1" t="s">
        <v>29</v>
      </c>
      <c r="V32" s="1" t="s">
        <v>30</v>
      </c>
      <c r="W32" s="1" t="s">
        <v>31</v>
      </c>
      <c r="AA32" s="1"/>
      <c r="AB32" s="1" t="s">
        <v>11</v>
      </c>
      <c r="AC32" s="1"/>
      <c r="AD32" s="1"/>
      <c r="AE32" s="1" t="str">
        <f>IF(U35&gt;1,"RED",IF(U35=1,"AMBER",IF(FINANCELIGHT="AMBER","AMBER",IF(MILESTONELIGHT="AMBER","AMBER",IF(V35&gt;2,"AMBER","GREEN")))))</f>
        <v>RED</v>
      </c>
    </row>
    <row r="33" spans="2:23">
      <c r="S33" s="3" t="s">
        <v>32</v>
      </c>
      <c r="T33" s="1"/>
      <c r="U33" s="1">
        <f>COUNTIF(I23:I25,"RED")</f>
        <v>1</v>
      </c>
      <c r="V33" s="1">
        <f>COUNTIF(I23:I25,"AMBER")</f>
        <v>0</v>
      </c>
      <c r="W33" s="1">
        <f>COUNTIF(I23:I25,"GREEN")</f>
        <v>2</v>
      </c>
    </row>
    <row r="34" spans="2:23">
      <c r="B34" s="5" t="s">
        <v>33</v>
      </c>
      <c r="T34" s="1" t="s">
        <v>34</v>
      </c>
      <c r="U34" s="1">
        <f>COUNTIF(I30,"RED")</f>
        <v>1</v>
      </c>
      <c r="V34" s="1">
        <f>COUNTIF(I30,"AMBER")</f>
        <v>0</v>
      </c>
      <c r="W34" s="1">
        <f>COUNTIF(I30,"GREEN")</f>
        <v>0</v>
      </c>
    </row>
    <row r="35" spans="2:23" ht="88" customHeight="1">
      <c r="B35" s="462"/>
      <c r="C35" s="463"/>
      <c r="D35" s="463"/>
      <c r="E35" s="463"/>
      <c r="F35" s="463"/>
      <c r="G35" s="463"/>
      <c r="H35" s="463"/>
      <c r="I35" s="463"/>
      <c r="J35" s="463"/>
      <c r="K35" s="463"/>
      <c r="L35" s="463"/>
      <c r="M35" s="463"/>
      <c r="N35" s="464"/>
      <c r="T35" s="1" t="s">
        <v>35</v>
      </c>
      <c r="U35" s="1">
        <f>SUM(U33:U34)</f>
        <v>2</v>
      </c>
      <c r="V35" s="1">
        <f>SUM(V33:V34)</f>
        <v>0</v>
      </c>
      <c r="W35" s="1">
        <f>SUM(W33:W34)</f>
        <v>2</v>
      </c>
    </row>
    <row r="36" spans="2:23">
      <c r="B36" s="33"/>
      <c r="C36" s="33"/>
      <c r="D36" s="33"/>
      <c r="E36" s="33"/>
      <c r="F36" s="33"/>
      <c r="G36" s="33"/>
      <c r="H36" s="33"/>
      <c r="I36" s="33"/>
      <c r="J36" s="33"/>
      <c r="K36" s="33"/>
      <c r="L36" s="33"/>
      <c r="M36" s="33"/>
      <c r="N36" s="33"/>
    </row>
    <row r="37" spans="2:23" ht="21" customHeight="1">
      <c r="B37" s="12" t="s">
        <v>36</v>
      </c>
      <c r="C37" s="12"/>
      <c r="D37" s="343"/>
      <c r="E37" s="344" t="s">
        <v>37</v>
      </c>
      <c r="F37" s="339"/>
      <c r="G37" s="339"/>
      <c r="H37" s="339"/>
      <c r="I37" s="339"/>
      <c r="J37" s="339"/>
      <c r="K37" s="339"/>
      <c r="L37" s="339"/>
      <c r="M37" s="339"/>
      <c r="N37" s="340"/>
      <c r="O37" s="5"/>
      <c r="T37" t="s">
        <v>38</v>
      </c>
    </row>
    <row r="38" spans="2:23">
      <c r="D38" s="62"/>
      <c r="F38" s="62"/>
      <c r="G38" s="62"/>
      <c r="H38" s="62"/>
      <c r="I38" s="62"/>
      <c r="J38" s="62"/>
      <c r="K38" s="62"/>
      <c r="L38" s="62"/>
      <c r="M38" s="62"/>
      <c r="N38" s="62"/>
      <c r="O38" s="5"/>
      <c r="T38" s="179" t="str">
        <f>IF(Check1="Yes","TRUE","FALSE")</f>
        <v>FALSE</v>
      </c>
    </row>
    <row r="39" spans="2:23" ht="21" customHeight="1">
      <c r="B39" s="62"/>
      <c r="D39" s="343"/>
      <c r="E39" s="344" t="s">
        <v>39</v>
      </c>
      <c r="F39" s="341"/>
      <c r="G39" s="341"/>
      <c r="H39" s="341"/>
      <c r="I39" s="341"/>
      <c r="J39" s="341"/>
      <c r="K39" s="341"/>
      <c r="L39" s="341"/>
      <c r="M39" s="341"/>
      <c r="N39" s="342"/>
      <c r="O39" s="5"/>
      <c r="T39" s="179"/>
    </row>
    <row r="40" spans="2:23">
      <c r="N40" s="63"/>
      <c r="O40" s="5"/>
      <c r="T40" s="179" t="str">
        <f>IF(Check2="Yes","TRUE","FALSE")</f>
        <v>FALSE</v>
      </c>
    </row>
    <row r="41" spans="2:23">
      <c r="B41" s="62" t="s">
        <v>40</v>
      </c>
      <c r="C41" s="62"/>
      <c r="D41" s="62"/>
      <c r="E41" s="64"/>
      <c r="F41" s="465"/>
      <c r="G41" s="466"/>
      <c r="H41" s="466"/>
      <c r="I41" s="466"/>
      <c r="J41" s="466"/>
      <c r="K41" s="466"/>
      <c r="L41" s="466"/>
      <c r="M41" s="467"/>
      <c r="N41" s="64"/>
      <c r="T41">
        <f>COUNTIF(T38:T40,FALSE)</f>
        <v>0</v>
      </c>
    </row>
    <row r="42" spans="2:23">
      <c r="B42" s="62" t="s">
        <v>41</v>
      </c>
      <c r="C42" s="64"/>
      <c r="D42" s="64"/>
      <c r="E42" s="64"/>
      <c r="F42" s="468"/>
      <c r="G42" s="469"/>
      <c r="H42" s="469"/>
      <c r="I42" s="469"/>
      <c r="J42" s="469"/>
      <c r="K42" s="469"/>
      <c r="L42" s="469"/>
      <c r="M42" s="470"/>
      <c r="N42" s="64"/>
    </row>
    <row r="43" spans="2:23" ht="30" customHeight="1">
      <c r="B43" s="178" t="str">
        <f>IF(ISBLANK(F41),"Please signoff (select Yes and enter name) prior to form submission",IF(COUNTIF(T38:T40,"FALSE")&gt;0,"Please select Yes in signoff prior to form submission",""))</f>
        <v>Please signoff (select Yes and enter name) prior to form submission</v>
      </c>
      <c r="C43" s="65"/>
      <c r="D43" s="65"/>
      <c r="E43" s="65"/>
      <c r="F43" s="65"/>
      <c r="G43" s="65"/>
      <c r="H43" s="65"/>
      <c r="I43" s="65"/>
      <c r="J43" s="65"/>
      <c r="K43" s="65"/>
      <c r="L43" s="65"/>
      <c r="M43" s="65"/>
      <c r="N43" s="65"/>
    </row>
    <row r="44" spans="2:23">
      <c r="B44" s="65"/>
      <c r="C44" s="65"/>
      <c r="D44" s="65"/>
      <c r="E44" s="65"/>
      <c r="F44" s="65"/>
      <c r="G44" s="65"/>
      <c r="H44" s="65"/>
      <c r="I44" s="65"/>
      <c r="J44" s="65"/>
      <c r="K44" s="65"/>
      <c r="L44" s="65"/>
      <c r="M44" s="65"/>
      <c r="N44" s="65"/>
    </row>
    <row r="45" spans="2:23">
      <c r="B45" s="65"/>
      <c r="C45" s="65"/>
      <c r="D45" s="65"/>
      <c r="E45" s="65"/>
      <c r="F45" s="65"/>
      <c r="G45" s="65"/>
      <c r="H45" s="65"/>
      <c r="I45" s="65"/>
      <c r="J45" s="65"/>
      <c r="K45" s="65"/>
      <c r="L45" s="65"/>
      <c r="M45" s="65"/>
      <c r="N45" s="65"/>
    </row>
  </sheetData>
  <sheetProtection sheet="1" formatColumns="0" selectLockedCells="1"/>
  <mergeCells count="5">
    <mergeCell ref="B35:N35"/>
    <mergeCell ref="F41:M41"/>
    <mergeCell ref="F42:M42"/>
    <mergeCell ref="B22:E30"/>
    <mergeCell ref="B31:E31"/>
  </mergeCells>
  <conditionalFormatting sqref="B1">
    <cfRule type="cellIs" dxfId="1970" priority="1" operator="equal">
      <formula>"AMBER"</formula>
    </cfRule>
  </conditionalFormatting>
  <conditionalFormatting sqref="B1">
    <cfRule type="cellIs" dxfId="1969" priority="2" operator="equal">
      <formula>"RED"</formula>
    </cfRule>
  </conditionalFormatting>
  <conditionalFormatting sqref="B1">
    <cfRule type="cellIs" dxfId="1968" priority="3" operator="equal">
      <formula>"GREEN"</formula>
    </cfRule>
  </conditionalFormatting>
  <conditionalFormatting sqref="B2">
    <cfRule type="cellIs" dxfId="1967" priority="4" operator="equal">
      <formula>"AMBER"</formula>
    </cfRule>
  </conditionalFormatting>
  <conditionalFormatting sqref="B2">
    <cfRule type="cellIs" dxfId="1966" priority="5" operator="equal">
      <formula>"RED"</formula>
    </cfRule>
  </conditionalFormatting>
  <conditionalFormatting sqref="B2">
    <cfRule type="cellIs" dxfId="1965" priority="6" operator="equal">
      <formula>"GREEN"</formula>
    </cfRule>
  </conditionalFormatting>
  <conditionalFormatting sqref="B3">
    <cfRule type="cellIs" dxfId="1964" priority="7" operator="equal">
      <formula>"AMBER"</formula>
    </cfRule>
  </conditionalFormatting>
  <conditionalFormatting sqref="B3">
    <cfRule type="cellIs" dxfId="1963" priority="8" operator="equal">
      <formula>"RED"</formula>
    </cfRule>
  </conditionalFormatting>
  <conditionalFormatting sqref="B3">
    <cfRule type="cellIs" dxfId="1962" priority="9" operator="equal">
      <formula>"GREEN"</formula>
    </cfRule>
  </conditionalFormatting>
  <conditionalFormatting sqref="B4">
    <cfRule type="cellIs" dxfId="1961" priority="10" operator="equal">
      <formula>"AMBER"</formula>
    </cfRule>
  </conditionalFormatting>
  <conditionalFormatting sqref="B4">
    <cfRule type="cellIs" dxfId="1960" priority="11" operator="equal">
      <formula>"RED"</formula>
    </cfRule>
  </conditionalFormatting>
  <conditionalFormatting sqref="B4">
    <cfRule type="cellIs" dxfId="1959" priority="12" operator="equal">
      <formula>"GREEN"</formula>
    </cfRule>
  </conditionalFormatting>
  <conditionalFormatting sqref="B5">
    <cfRule type="cellIs" dxfId="1958" priority="13" operator="equal">
      <formula>"AMBER"</formula>
    </cfRule>
  </conditionalFormatting>
  <conditionalFormatting sqref="B5">
    <cfRule type="cellIs" dxfId="1957" priority="14" operator="equal">
      <formula>"RED"</formula>
    </cfRule>
  </conditionalFormatting>
  <conditionalFormatting sqref="B5">
    <cfRule type="cellIs" dxfId="1956" priority="15" operator="equal">
      <formula>"GREEN"</formula>
    </cfRule>
  </conditionalFormatting>
  <conditionalFormatting sqref="B6">
    <cfRule type="cellIs" dxfId="1955" priority="16" operator="equal">
      <formula>"AMBER"</formula>
    </cfRule>
  </conditionalFormatting>
  <conditionalFormatting sqref="B6">
    <cfRule type="cellIs" dxfId="1954" priority="17" operator="equal">
      <formula>"RED"</formula>
    </cfRule>
  </conditionalFormatting>
  <conditionalFormatting sqref="B6">
    <cfRule type="cellIs" dxfId="1953" priority="18" operator="equal">
      <formula>"GREEN"</formula>
    </cfRule>
  </conditionalFormatting>
  <conditionalFormatting sqref="B7">
    <cfRule type="cellIs" dxfId="1952" priority="19" operator="equal">
      <formula>"AMBER"</formula>
    </cfRule>
  </conditionalFormatting>
  <conditionalFormatting sqref="B7">
    <cfRule type="cellIs" dxfId="1951" priority="20" operator="equal">
      <formula>"RED"</formula>
    </cfRule>
  </conditionalFormatting>
  <conditionalFormatting sqref="B7">
    <cfRule type="cellIs" dxfId="1950" priority="21" operator="equal">
      <formula>"GREEN"</formula>
    </cfRule>
  </conditionalFormatting>
  <conditionalFormatting sqref="B8">
    <cfRule type="cellIs" dxfId="1949" priority="22" operator="equal">
      <formula>"AMBER"</formula>
    </cfRule>
  </conditionalFormatting>
  <conditionalFormatting sqref="B8">
    <cfRule type="cellIs" dxfId="1948" priority="23" operator="equal">
      <formula>"RED"</formula>
    </cfRule>
  </conditionalFormatting>
  <conditionalFormatting sqref="B8">
    <cfRule type="cellIs" dxfId="1947" priority="24" operator="equal">
      <formula>"GREEN"</formula>
    </cfRule>
  </conditionalFormatting>
  <conditionalFormatting sqref="B9">
    <cfRule type="cellIs" dxfId="1946" priority="25" operator="equal">
      <formula>"AMBER"</formula>
    </cfRule>
  </conditionalFormatting>
  <conditionalFormatting sqref="B9">
    <cfRule type="cellIs" dxfId="1945" priority="26" operator="equal">
      <formula>"RED"</formula>
    </cfRule>
  </conditionalFormatting>
  <conditionalFormatting sqref="B9">
    <cfRule type="cellIs" dxfId="1944" priority="27" operator="equal">
      <formula>"GREEN"</formula>
    </cfRule>
  </conditionalFormatting>
  <conditionalFormatting sqref="B10">
    <cfRule type="cellIs" dxfId="1943" priority="28" operator="equal">
      <formula>"AMBER"</formula>
    </cfRule>
  </conditionalFormatting>
  <conditionalFormatting sqref="B10">
    <cfRule type="cellIs" dxfId="1942" priority="29" operator="equal">
      <formula>"RED"</formula>
    </cfRule>
  </conditionalFormatting>
  <conditionalFormatting sqref="B10">
    <cfRule type="cellIs" dxfId="1941" priority="30" operator="equal">
      <formula>"GREEN"</formula>
    </cfRule>
  </conditionalFormatting>
  <conditionalFormatting sqref="B43">
    <cfRule type="containsText" dxfId="1940" priority="31" operator="containsText" text="Please">
      <formula>NOT(ISERROR(SEARCH("Please",B43)))</formula>
    </cfRule>
  </conditionalFormatting>
  <conditionalFormatting sqref="D37">
    <cfRule type="containsText" dxfId="1939" priority="32" operator="containsText" text="Yes">
      <formula>NOT(ISERROR(SEARCH("Yes",D37)))</formula>
    </cfRule>
  </conditionalFormatting>
  <conditionalFormatting sqref="D37">
    <cfRule type="containsText" dxfId="1938" priority="33" operator="containsText" text="No">
      <formula>NOT(ISERROR(SEARCH("No",D37)))</formula>
    </cfRule>
  </conditionalFormatting>
  <conditionalFormatting sqref="D38">
    <cfRule type="containsText" dxfId="1937" priority="34" operator="containsText" text="Yes">
      <formula>NOT(ISERROR(SEARCH("Yes",D38)))</formula>
    </cfRule>
  </conditionalFormatting>
  <conditionalFormatting sqref="D38">
    <cfRule type="containsText" dxfId="1936" priority="35" operator="containsText" text="No">
      <formula>NOT(ISERROR(SEARCH("No",D38)))</formula>
    </cfRule>
  </conditionalFormatting>
  <conditionalFormatting sqref="D39">
    <cfRule type="containsText" dxfId="1935" priority="36" operator="containsText" text="Yes">
      <formula>NOT(ISERROR(SEARCH("Yes",D39)))</formula>
    </cfRule>
  </conditionalFormatting>
  <conditionalFormatting sqref="D39">
    <cfRule type="containsText" dxfId="1934" priority="37" operator="containsText" text="No">
      <formula>NOT(ISERROR(SEARCH("No",D39)))</formula>
    </cfRule>
  </conditionalFormatting>
  <conditionalFormatting sqref="G12">
    <cfRule type="cellIs" dxfId="1933" priority="38" operator="equal">
      <formula>"AMBER"</formula>
    </cfRule>
  </conditionalFormatting>
  <conditionalFormatting sqref="G12">
    <cfRule type="cellIs" dxfId="1932" priority="39" operator="equal">
      <formula>"RED"</formula>
    </cfRule>
  </conditionalFormatting>
  <conditionalFormatting sqref="G12">
    <cfRule type="cellIs" dxfId="1931" priority="40" operator="equal">
      <formula>"GREEN"</formula>
    </cfRule>
  </conditionalFormatting>
  <conditionalFormatting sqref="G13">
    <cfRule type="cellIs" dxfId="1930" priority="41" operator="equal">
      <formula>"AMBER"</formula>
    </cfRule>
  </conditionalFormatting>
  <conditionalFormatting sqref="G13">
    <cfRule type="cellIs" dxfId="1929" priority="42" operator="equal">
      <formula>"RED"</formula>
    </cfRule>
  </conditionalFormatting>
  <conditionalFormatting sqref="G13">
    <cfRule type="cellIs" dxfId="1928" priority="43" operator="equal">
      <formula>"GREEN"</formula>
    </cfRule>
  </conditionalFormatting>
  <conditionalFormatting sqref="G14">
    <cfRule type="cellIs" dxfId="1927" priority="44" operator="equal">
      <formula>"AMBER"</formula>
    </cfRule>
  </conditionalFormatting>
  <conditionalFormatting sqref="G14">
    <cfRule type="cellIs" dxfId="1926" priority="45" operator="equal">
      <formula>"RED"</formula>
    </cfRule>
  </conditionalFormatting>
  <conditionalFormatting sqref="G14">
    <cfRule type="cellIs" dxfId="1925" priority="46" operator="equal">
      <formula>"GREEN"</formula>
    </cfRule>
  </conditionalFormatting>
  <conditionalFormatting sqref="G15">
    <cfRule type="cellIs" dxfId="1924" priority="47" operator="equal">
      <formula>"AMBER"</formula>
    </cfRule>
  </conditionalFormatting>
  <conditionalFormatting sqref="G15">
    <cfRule type="cellIs" dxfId="1923" priority="48" operator="equal">
      <formula>"RED"</formula>
    </cfRule>
  </conditionalFormatting>
  <conditionalFormatting sqref="G15">
    <cfRule type="cellIs" dxfId="1922" priority="49" operator="equal">
      <formula>"GREEN"</formula>
    </cfRule>
  </conditionalFormatting>
  <conditionalFormatting sqref="G16">
    <cfRule type="cellIs" dxfId="1921" priority="50" operator="equal">
      <formula>"AMBER"</formula>
    </cfRule>
  </conditionalFormatting>
  <conditionalFormatting sqref="G16">
    <cfRule type="cellIs" dxfId="1920" priority="51" operator="equal">
      <formula>"RED"</formula>
    </cfRule>
  </conditionalFormatting>
  <conditionalFormatting sqref="G16">
    <cfRule type="cellIs" dxfId="1919" priority="52" operator="equal">
      <formula>"GREEN"</formula>
    </cfRule>
  </conditionalFormatting>
  <conditionalFormatting sqref="G17">
    <cfRule type="cellIs" dxfId="1918" priority="53" operator="equal">
      <formula>"AMBER"</formula>
    </cfRule>
  </conditionalFormatting>
  <conditionalFormatting sqref="G17">
    <cfRule type="cellIs" dxfId="1917" priority="54" operator="equal">
      <formula>"RED"</formula>
    </cfRule>
  </conditionalFormatting>
  <conditionalFormatting sqref="G17">
    <cfRule type="cellIs" dxfId="1916" priority="55" operator="equal">
      <formula>"GREEN"</formula>
    </cfRule>
  </conditionalFormatting>
  <conditionalFormatting sqref="G18">
    <cfRule type="cellIs" dxfId="1915" priority="56" operator="equal">
      <formula>"AMBER"</formula>
    </cfRule>
  </conditionalFormatting>
  <conditionalFormatting sqref="G18">
    <cfRule type="cellIs" dxfId="1914" priority="57" operator="equal">
      <formula>"RED"</formula>
    </cfRule>
  </conditionalFormatting>
  <conditionalFormatting sqref="G18">
    <cfRule type="cellIs" dxfId="1913" priority="58" operator="equal">
      <formula>"GREEN"</formula>
    </cfRule>
  </conditionalFormatting>
  <conditionalFormatting sqref="G19">
    <cfRule type="cellIs" dxfId="1912" priority="59" operator="equal">
      <formula>"AMBER"</formula>
    </cfRule>
  </conditionalFormatting>
  <conditionalFormatting sqref="G19">
    <cfRule type="cellIs" dxfId="1911" priority="60" operator="equal">
      <formula>"RED"</formula>
    </cfRule>
  </conditionalFormatting>
  <conditionalFormatting sqref="G19">
    <cfRule type="cellIs" dxfId="1910" priority="61" operator="equal">
      <formula>"GREEN"</formula>
    </cfRule>
  </conditionalFormatting>
  <conditionalFormatting sqref="G20">
    <cfRule type="cellIs" dxfId="1909" priority="62" operator="equal">
      <formula>"AMBER"</formula>
    </cfRule>
  </conditionalFormatting>
  <conditionalFormatting sqref="G20">
    <cfRule type="cellIs" dxfId="1908" priority="63" operator="equal">
      <formula>"RED"</formula>
    </cfRule>
  </conditionalFormatting>
  <conditionalFormatting sqref="G20">
    <cfRule type="cellIs" dxfId="1907" priority="64" operator="equal">
      <formula>"GREEN"</formula>
    </cfRule>
  </conditionalFormatting>
  <conditionalFormatting sqref="G21">
    <cfRule type="cellIs" dxfId="1906" priority="65" operator="equal">
      <formula>"AMBER"</formula>
    </cfRule>
  </conditionalFormatting>
  <conditionalFormatting sqref="G21">
    <cfRule type="cellIs" dxfId="1905" priority="66" operator="equal">
      <formula>"RED"</formula>
    </cfRule>
  </conditionalFormatting>
  <conditionalFormatting sqref="G21">
    <cfRule type="cellIs" dxfId="1904" priority="67" operator="equal">
      <formula>"GREEN"</formula>
    </cfRule>
  </conditionalFormatting>
  <conditionalFormatting sqref="G22">
    <cfRule type="cellIs" dxfId="1903" priority="68" operator="equal">
      <formula>"AMBER"</formula>
    </cfRule>
  </conditionalFormatting>
  <conditionalFormatting sqref="G22">
    <cfRule type="cellIs" dxfId="1902" priority="69" operator="equal">
      <formula>"RED"</formula>
    </cfRule>
  </conditionalFormatting>
  <conditionalFormatting sqref="G22">
    <cfRule type="cellIs" dxfId="1901" priority="70" operator="equal">
      <formula>"GREEN"</formula>
    </cfRule>
  </conditionalFormatting>
  <conditionalFormatting sqref="G23">
    <cfRule type="cellIs" dxfId="1900" priority="71" operator="equal">
      <formula>"AMBER"</formula>
    </cfRule>
  </conditionalFormatting>
  <conditionalFormatting sqref="G23">
    <cfRule type="cellIs" dxfId="1899" priority="72" operator="equal">
      <formula>"RED"</formula>
    </cfRule>
  </conditionalFormatting>
  <conditionalFormatting sqref="G23">
    <cfRule type="cellIs" dxfId="1898" priority="73" operator="equal">
      <formula>"GREEN"</formula>
    </cfRule>
  </conditionalFormatting>
  <conditionalFormatting sqref="G24">
    <cfRule type="cellIs" dxfId="1897" priority="74" operator="equal">
      <formula>"AMBER"</formula>
    </cfRule>
  </conditionalFormatting>
  <conditionalFormatting sqref="G24">
    <cfRule type="cellIs" dxfId="1896" priority="75" operator="equal">
      <formula>"RED"</formula>
    </cfRule>
  </conditionalFormatting>
  <conditionalFormatting sqref="G24">
    <cfRule type="cellIs" dxfId="1895" priority="76" operator="equal">
      <formula>"GREEN"</formula>
    </cfRule>
  </conditionalFormatting>
  <conditionalFormatting sqref="G25">
    <cfRule type="cellIs" dxfId="1894" priority="77" operator="equal">
      <formula>"AMBER"</formula>
    </cfRule>
  </conditionalFormatting>
  <conditionalFormatting sqref="G25">
    <cfRule type="cellIs" dxfId="1893" priority="78" operator="equal">
      <formula>"RED"</formula>
    </cfRule>
  </conditionalFormatting>
  <conditionalFormatting sqref="G25">
    <cfRule type="cellIs" dxfId="1892" priority="79" operator="equal">
      <formula>"GREEN"</formula>
    </cfRule>
  </conditionalFormatting>
  <conditionalFormatting sqref="G26">
    <cfRule type="cellIs" dxfId="1891" priority="80" operator="equal">
      <formula>"AMBER"</formula>
    </cfRule>
  </conditionalFormatting>
  <conditionalFormatting sqref="G26">
    <cfRule type="cellIs" dxfId="1890" priority="81" operator="equal">
      <formula>"RED"</formula>
    </cfRule>
  </conditionalFormatting>
  <conditionalFormatting sqref="G26">
    <cfRule type="cellIs" dxfId="1889" priority="82" operator="equal">
      <formula>"GREEN"</formula>
    </cfRule>
  </conditionalFormatting>
  <conditionalFormatting sqref="G27">
    <cfRule type="cellIs" dxfId="1888" priority="83" operator="equal">
      <formula>"AMBER"</formula>
    </cfRule>
  </conditionalFormatting>
  <conditionalFormatting sqref="G27">
    <cfRule type="cellIs" dxfId="1887" priority="84" operator="equal">
      <formula>"RED"</formula>
    </cfRule>
  </conditionalFormatting>
  <conditionalFormatting sqref="G27">
    <cfRule type="cellIs" dxfId="1886" priority="85" operator="equal">
      <formula>"GREEN"</formula>
    </cfRule>
  </conditionalFormatting>
  <conditionalFormatting sqref="G28">
    <cfRule type="cellIs" dxfId="1885" priority="86" operator="equal">
      <formula>"AMBER"</formula>
    </cfRule>
  </conditionalFormatting>
  <conditionalFormatting sqref="G28">
    <cfRule type="cellIs" dxfId="1884" priority="87" operator="equal">
      <formula>"RED"</formula>
    </cfRule>
  </conditionalFormatting>
  <conditionalFormatting sqref="G28">
    <cfRule type="cellIs" dxfId="1883" priority="88" operator="equal">
      <formula>"GREEN"</formula>
    </cfRule>
  </conditionalFormatting>
  <conditionalFormatting sqref="G29">
    <cfRule type="cellIs" dxfId="1882" priority="89" operator="equal">
      <formula>"AMBER"</formula>
    </cfRule>
  </conditionalFormatting>
  <conditionalFormatting sqref="G29">
    <cfRule type="cellIs" dxfId="1881" priority="90" operator="equal">
      <formula>"RED"</formula>
    </cfRule>
  </conditionalFormatting>
  <conditionalFormatting sqref="G29">
    <cfRule type="cellIs" dxfId="1880" priority="91" operator="equal">
      <formula>"GREEN"</formula>
    </cfRule>
  </conditionalFormatting>
  <conditionalFormatting sqref="G30">
    <cfRule type="cellIs" dxfId="1879" priority="92" operator="equal">
      <formula>"AMBER"</formula>
    </cfRule>
  </conditionalFormatting>
  <conditionalFormatting sqref="G30">
    <cfRule type="cellIs" dxfId="1878" priority="93" operator="equal">
      <formula>"RED"</formula>
    </cfRule>
  </conditionalFormatting>
  <conditionalFormatting sqref="G30">
    <cfRule type="cellIs" dxfId="1877" priority="94" operator="equal">
      <formula>"GREEN"</formula>
    </cfRule>
  </conditionalFormatting>
  <conditionalFormatting sqref="G31">
    <cfRule type="cellIs" dxfId="1876" priority="95" operator="equal">
      <formula>"AMBER"</formula>
    </cfRule>
  </conditionalFormatting>
  <conditionalFormatting sqref="G31">
    <cfRule type="cellIs" dxfId="1875" priority="96" operator="equal">
      <formula>"RED"</formula>
    </cfRule>
  </conditionalFormatting>
  <conditionalFormatting sqref="G31">
    <cfRule type="cellIs" dxfId="1874" priority="97" operator="equal">
      <formula>"GREEN"</formula>
    </cfRule>
  </conditionalFormatting>
  <conditionalFormatting sqref="G32">
    <cfRule type="cellIs" dxfId="1873" priority="98" operator="equal">
      <formula>"AMBER"</formula>
    </cfRule>
  </conditionalFormatting>
  <conditionalFormatting sqref="G32">
    <cfRule type="cellIs" dxfId="1872" priority="99" operator="equal">
      <formula>"RED"</formula>
    </cfRule>
  </conditionalFormatting>
  <conditionalFormatting sqref="G32">
    <cfRule type="cellIs" dxfId="1871" priority="100" operator="equal">
      <formula>"GREEN"</formula>
    </cfRule>
  </conditionalFormatting>
  <conditionalFormatting sqref="H12">
    <cfRule type="cellIs" dxfId="1870" priority="101" operator="equal">
      <formula>"AMBER"</formula>
    </cfRule>
  </conditionalFormatting>
  <conditionalFormatting sqref="H12">
    <cfRule type="cellIs" dxfId="1869" priority="102" operator="equal">
      <formula>"RED"</formula>
    </cfRule>
  </conditionalFormatting>
  <conditionalFormatting sqref="H12">
    <cfRule type="cellIs" dxfId="1868" priority="103" operator="equal">
      <formula>"GREEN"</formula>
    </cfRule>
  </conditionalFormatting>
  <conditionalFormatting sqref="H13">
    <cfRule type="cellIs" dxfId="1867" priority="104" operator="equal">
      <formula>"AMBER"</formula>
    </cfRule>
  </conditionalFormatting>
  <conditionalFormatting sqref="H13">
    <cfRule type="cellIs" dxfId="1866" priority="105" operator="equal">
      <formula>"RED"</formula>
    </cfRule>
  </conditionalFormatting>
  <conditionalFormatting sqref="H13">
    <cfRule type="cellIs" dxfId="1865" priority="106" operator="equal">
      <formula>"GREEN"</formula>
    </cfRule>
  </conditionalFormatting>
  <conditionalFormatting sqref="H14">
    <cfRule type="cellIs" dxfId="1864" priority="107" operator="equal">
      <formula>"AMBER"</formula>
    </cfRule>
  </conditionalFormatting>
  <conditionalFormatting sqref="H14">
    <cfRule type="cellIs" dxfId="1863" priority="108" operator="equal">
      <formula>"RED"</formula>
    </cfRule>
  </conditionalFormatting>
  <conditionalFormatting sqref="H14">
    <cfRule type="cellIs" dxfId="1862" priority="109" operator="equal">
      <formula>"GREEN"</formula>
    </cfRule>
  </conditionalFormatting>
  <conditionalFormatting sqref="H15">
    <cfRule type="cellIs" dxfId="1861" priority="110" operator="equal">
      <formula>"AMBER"</formula>
    </cfRule>
  </conditionalFormatting>
  <conditionalFormatting sqref="H15">
    <cfRule type="cellIs" dxfId="1860" priority="111" operator="equal">
      <formula>"RED"</formula>
    </cfRule>
  </conditionalFormatting>
  <conditionalFormatting sqref="H15">
    <cfRule type="cellIs" dxfId="1859" priority="112" operator="equal">
      <formula>"GREEN"</formula>
    </cfRule>
  </conditionalFormatting>
  <conditionalFormatting sqref="H16">
    <cfRule type="cellIs" dxfId="1858" priority="113" operator="equal">
      <formula>"AMBER"</formula>
    </cfRule>
  </conditionalFormatting>
  <conditionalFormatting sqref="H16">
    <cfRule type="cellIs" dxfId="1857" priority="114" operator="equal">
      <formula>"RED"</formula>
    </cfRule>
  </conditionalFormatting>
  <conditionalFormatting sqref="H16">
    <cfRule type="cellIs" dxfId="1856" priority="115" operator="equal">
      <formula>"GREEN"</formula>
    </cfRule>
  </conditionalFormatting>
  <conditionalFormatting sqref="H17">
    <cfRule type="cellIs" dxfId="1855" priority="116" operator="equal">
      <formula>"AMBER"</formula>
    </cfRule>
  </conditionalFormatting>
  <conditionalFormatting sqref="H17">
    <cfRule type="cellIs" dxfId="1854" priority="117" operator="equal">
      <formula>"RED"</formula>
    </cfRule>
  </conditionalFormatting>
  <conditionalFormatting sqref="H17">
    <cfRule type="cellIs" dxfId="1853" priority="118" operator="equal">
      <formula>"GREEN"</formula>
    </cfRule>
  </conditionalFormatting>
  <conditionalFormatting sqref="H18">
    <cfRule type="cellIs" dxfId="1852" priority="119" operator="equal">
      <formula>"AMBER"</formula>
    </cfRule>
  </conditionalFormatting>
  <conditionalFormatting sqref="H18">
    <cfRule type="cellIs" dxfId="1851" priority="120" operator="equal">
      <formula>"RED"</formula>
    </cfRule>
  </conditionalFormatting>
  <conditionalFormatting sqref="H18">
    <cfRule type="cellIs" dxfId="1850" priority="121" operator="equal">
      <formula>"GREEN"</formula>
    </cfRule>
  </conditionalFormatting>
  <conditionalFormatting sqref="H19">
    <cfRule type="cellIs" dxfId="1849" priority="122" operator="equal">
      <formula>"AMBER"</formula>
    </cfRule>
  </conditionalFormatting>
  <conditionalFormatting sqref="H19">
    <cfRule type="cellIs" dxfId="1848" priority="123" operator="equal">
      <formula>"RED"</formula>
    </cfRule>
  </conditionalFormatting>
  <conditionalFormatting sqref="H19">
    <cfRule type="cellIs" dxfId="1847" priority="124" operator="equal">
      <formula>"GREEN"</formula>
    </cfRule>
  </conditionalFormatting>
  <conditionalFormatting sqref="H20">
    <cfRule type="cellIs" dxfId="1846" priority="125" operator="equal">
      <formula>"AMBER"</formula>
    </cfRule>
  </conditionalFormatting>
  <conditionalFormatting sqref="H20">
    <cfRule type="cellIs" dxfId="1845" priority="126" operator="equal">
      <formula>"RED"</formula>
    </cfRule>
  </conditionalFormatting>
  <conditionalFormatting sqref="H20">
    <cfRule type="cellIs" dxfId="1844" priority="127" operator="equal">
      <formula>"GREEN"</formula>
    </cfRule>
  </conditionalFormatting>
  <conditionalFormatting sqref="H21">
    <cfRule type="cellIs" dxfId="1843" priority="128" operator="equal">
      <formula>"AMBER"</formula>
    </cfRule>
  </conditionalFormatting>
  <conditionalFormatting sqref="H21">
    <cfRule type="cellIs" dxfId="1842" priority="129" operator="equal">
      <formula>"RED"</formula>
    </cfRule>
  </conditionalFormatting>
  <conditionalFormatting sqref="H21">
    <cfRule type="cellIs" dxfId="1841" priority="130" operator="equal">
      <formula>"GREEN"</formula>
    </cfRule>
  </conditionalFormatting>
  <conditionalFormatting sqref="H22">
    <cfRule type="cellIs" dxfId="1840" priority="131" operator="equal">
      <formula>"AMBER"</formula>
    </cfRule>
  </conditionalFormatting>
  <conditionalFormatting sqref="H22">
    <cfRule type="cellIs" dxfId="1839" priority="132" operator="equal">
      <formula>"RED"</formula>
    </cfRule>
  </conditionalFormatting>
  <conditionalFormatting sqref="H22">
    <cfRule type="cellIs" dxfId="1838" priority="133" operator="equal">
      <formula>"GREEN"</formula>
    </cfRule>
  </conditionalFormatting>
  <conditionalFormatting sqref="H23">
    <cfRule type="cellIs" dxfId="1837" priority="134" operator="equal">
      <formula>"AMBER"</formula>
    </cfRule>
  </conditionalFormatting>
  <conditionalFormatting sqref="H23">
    <cfRule type="cellIs" dxfId="1836" priority="135" operator="equal">
      <formula>"RED"</formula>
    </cfRule>
  </conditionalFormatting>
  <conditionalFormatting sqref="H23">
    <cfRule type="cellIs" dxfId="1835" priority="136" operator="equal">
      <formula>"GREEN"</formula>
    </cfRule>
  </conditionalFormatting>
  <conditionalFormatting sqref="H24">
    <cfRule type="cellIs" dxfId="1834" priority="137" operator="equal">
      <formula>"AMBER"</formula>
    </cfRule>
  </conditionalFormatting>
  <conditionalFormatting sqref="H24">
    <cfRule type="cellIs" dxfId="1833" priority="138" operator="equal">
      <formula>"RED"</formula>
    </cfRule>
  </conditionalFormatting>
  <conditionalFormatting sqref="H24">
    <cfRule type="cellIs" dxfId="1832" priority="139" operator="equal">
      <formula>"GREEN"</formula>
    </cfRule>
  </conditionalFormatting>
  <conditionalFormatting sqref="H25">
    <cfRule type="cellIs" dxfId="1831" priority="140" operator="equal">
      <formula>"AMBER"</formula>
    </cfRule>
  </conditionalFormatting>
  <conditionalFormatting sqref="H25">
    <cfRule type="cellIs" dxfId="1830" priority="141" operator="equal">
      <formula>"RED"</formula>
    </cfRule>
  </conditionalFormatting>
  <conditionalFormatting sqref="H25">
    <cfRule type="cellIs" dxfId="1829" priority="142" operator="equal">
      <formula>"GREEN"</formula>
    </cfRule>
  </conditionalFormatting>
  <conditionalFormatting sqref="H26">
    <cfRule type="cellIs" dxfId="1828" priority="143" operator="equal">
      <formula>"AMBER"</formula>
    </cfRule>
  </conditionalFormatting>
  <conditionalFormatting sqref="H26">
    <cfRule type="cellIs" dxfId="1827" priority="144" operator="equal">
      <formula>"RED"</formula>
    </cfRule>
  </conditionalFormatting>
  <conditionalFormatting sqref="H26">
    <cfRule type="cellIs" dxfId="1826" priority="145" operator="equal">
      <formula>"GREEN"</formula>
    </cfRule>
  </conditionalFormatting>
  <conditionalFormatting sqref="H27">
    <cfRule type="cellIs" dxfId="1825" priority="146" operator="equal">
      <formula>"AMBER"</formula>
    </cfRule>
  </conditionalFormatting>
  <conditionalFormatting sqref="H27">
    <cfRule type="cellIs" dxfId="1824" priority="147" operator="equal">
      <formula>"RED"</formula>
    </cfRule>
  </conditionalFormatting>
  <conditionalFormatting sqref="H27">
    <cfRule type="cellIs" dxfId="1823" priority="148" operator="equal">
      <formula>"GREEN"</formula>
    </cfRule>
  </conditionalFormatting>
  <conditionalFormatting sqref="H28">
    <cfRule type="cellIs" dxfId="1822" priority="149" operator="equal">
      <formula>"AMBER"</formula>
    </cfRule>
  </conditionalFormatting>
  <conditionalFormatting sqref="H28">
    <cfRule type="cellIs" dxfId="1821" priority="150" operator="equal">
      <formula>"RED"</formula>
    </cfRule>
  </conditionalFormatting>
  <conditionalFormatting sqref="H28">
    <cfRule type="cellIs" dxfId="1820" priority="151" operator="equal">
      <formula>"GREEN"</formula>
    </cfRule>
  </conditionalFormatting>
  <conditionalFormatting sqref="H29">
    <cfRule type="cellIs" dxfId="1819" priority="152" operator="equal">
      <formula>"AMBER"</formula>
    </cfRule>
  </conditionalFormatting>
  <conditionalFormatting sqref="H29">
    <cfRule type="cellIs" dxfId="1818" priority="153" operator="equal">
      <formula>"RED"</formula>
    </cfRule>
  </conditionalFormatting>
  <conditionalFormatting sqref="H29">
    <cfRule type="cellIs" dxfId="1817" priority="154" operator="equal">
      <formula>"GREEN"</formula>
    </cfRule>
  </conditionalFormatting>
  <conditionalFormatting sqref="H30">
    <cfRule type="cellIs" dxfId="1816" priority="155" operator="equal">
      <formula>"AMBER"</formula>
    </cfRule>
  </conditionalFormatting>
  <conditionalFormatting sqref="H30">
    <cfRule type="cellIs" dxfId="1815" priority="156" operator="equal">
      <formula>"RED"</formula>
    </cfRule>
  </conditionalFormatting>
  <conditionalFormatting sqref="H30">
    <cfRule type="cellIs" dxfId="1814" priority="157" operator="equal">
      <formula>"GREEN"</formula>
    </cfRule>
  </conditionalFormatting>
  <conditionalFormatting sqref="H31">
    <cfRule type="cellIs" dxfId="1813" priority="158" operator="equal">
      <formula>"AMBER"</formula>
    </cfRule>
  </conditionalFormatting>
  <conditionalFormatting sqref="H31">
    <cfRule type="cellIs" dxfId="1812" priority="159" operator="equal">
      <formula>"RED"</formula>
    </cfRule>
  </conditionalFormatting>
  <conditionalFormatting sqref="H31">
    <cfRule type="cellIs" dxfId="1811" priority="160" operator="equal">
      <formula>"GREEN"</formula>
    </cfRule>
  </conditionalFormatting>
  <conditionalFormatting sqref="H32">
    <cfRule type="cellIs" dxfId="1810" priority="161" operator="equal">
      <formula>"AMBER"</formula>
    </cfRule>
  </conditionalFormatting>
  <conditionalFormatting sqref="H32">
    <cfRule type="cellIs" dxfId="1809" priority="162" operator="equal">
      <formula>"RED"</formula>
    </cfRule>
  </conditionalFormatting>
  <conditionalFormatting sqref="H32">
    <cfRule type="cellIs" dxfId="1808" priority="163" operator="equal">
      <formula>"GREEN"</formula>
    </cfRule>
  </conditionalFormatting>
  <conditionalFormatting sqref="I12">
    <cfRule type="cellIs" dxfId="1807" priority="164" operator="equal">
      <formula>"AMBER"</formula>
    </cfRule>
  </conditionalFormatting>
  <conditionalFormatting sqref="I12">
    <cfRule type="cellIs" dxfId="1806" priority="165" operator="equal">
      <formula>"RED"</formula>
    </cfRule>
  </conditionalFormatting>
  <conditionalFormatting sqref="I12">
    <cfRule type="cellIs" dxfId="1805" priority="166" operator="equal">
      <formula>"GREEN"</formula>
    </cfRule>
  </conditionalFormatting>
  <conditionalFormatting sqref="I13">
    <cfRule type="cellIs" dxfId="1804" priority="167" operator="equal">
      <formula>"AMBER"</formula>
    </cfRule>
  </conditionalFormatting>
  <conditionalFormatting sqref="I13">
    <cfRule type="cellIs" dxfId="1803" priority="168" operator="equal">
      <formula>"RED"</formula>
    </cfRule>
  </conditionalFormatting>
  <conditionalFormatting sqref="I13">
    <cfRule type="cellIs" dxfId="1802" priority="169" operator="equal">
      <formula>"GREEN"</formula>
    </cfRule>
  </conditionalFormatting>
  <conditionalFormatting sqref="I14">
    <cfRule type="cellIs" dxfId="1801" priority="170" operator="equal">
      <formula>"AMBER"</formula>
    </cfRule>
  </conditionalFormatting>
  <conditionalFormatting sqref="I14">
    <cfRule type="cellIs" dxfId="1800" priority="171" operator="equal">
      <formula>"RED"</formula>
    </cfRule>
  </conditionalFormatting>
  <conditionalFormatting sqref="I14">
    <cfRule type="cellIs" dxfId="1799" priority="172" operator="equal">
      <formula>"GREEN"</formula>
    </cfRule>
  </conditionalFormatting>
  <conditionalFormatting sqref="I15">
    <cfRule type="cellIs" dxfId="1798" priority="173" operator="equal">
      <formula>"AMBER"</formula>
    </cfRule>
  </conditionalFormatting>
  <conditionalFormatting sqref="I15">
    <cfRule type="cellIs" dxfId="1797" priority="174" operator="equal">
      <formula>"RED"</formula>
    </cfRule>
  </conditionalFormatting>
  <conditionalFormatting sqref="I15">
    <cfRule type="cellIs" dxfId="1796" priority="175" operator="equal">
      <formula>"GREEN"</formula>
    </cfRule>
  </conditionalFormatting>
  <conditionalFormatting sqref="I16">
    <cfRule type="cellIs" dxfId="1795" priority="176" operator="equal">
      <formula>"AMBER"</formula>
    </cfRule>
  </conditionalFormatting>
  <conditionalFormatting sqref="I16">
    <cfRule type="cellIs" dxfId="1794" priority="177" operator="equal">
      <formula>"RED"</formula>
    </cfRule>
  </conditionalFormatting>
  <conditionalFormatting sqref="I16">
    <cfRule type="cellIs" dxfId="1793" priority="178" operator="equal">
      <formula>"GREEN"</formula>
    </cfRule>
  </conditionalFormatting>
  <conditionalFormatting sqref="I17">
    <cfRule type="cellIs" dxfId="1792" priority="179" operator="equal">
      <formula>"AMBER"</formula>
    </cfRule>
  </conditionalFormatting>
  <conditionalFormatting sqref="I17">
    <cfRule type="cellIs" dxfId="1791" priority="180" operator="equal">
      <formula>"RED"</formula>
    </cfRule>
  </conditionalFormatting>
  <conditionalFormatting sqref="I17">
    <cfRule type="cellIs" dxfId="1790" priority="181" operator="equal">
      <formula>"GREEN"</formula>
    </cfRule>
  </conditionalFormatting>
  <conditionalFormatting sqref="I18">
    <cfRule type="cellIs" dxfId="1789" priority="182" operator="equal">
      <formula>"AMBER"</formula>
    </cfRule>
  </conditionalFormatting>
  <conditionalFormatting sqref="I18">
    <cfRule type="cellIs" dxfId="1788" priority="183" operator="equal">
      <formula>"RED"</formula>
    </cfRule>
  </conditionalFormatting>
  <conditionalFormatting sqref="I18">
    <cfRule type="cellIs" dxfId="1787" priority="184" operator="equal">
      <formula>"GREEN"</formula>
    </cfRule>
  </conditionalFormatting>
  <conditionalFormatting sqref="I19">
    <cfRule type="cellIs" dxfId="1786" priority="185" operator="equal">
      <formula>"AMBER"</formula>
    </cfRule>
  </conditionalFormatting>
  <conditionalFormatting sqref="I19">
    <cfRule type="cellIs" dxfId="1785" priority="186" operator="equal">
      <formula>"RED"</formula>
    </cfRule>
  </conditionalFormatting>
  <conditionalFormatting sqref="I19">
    <cfRule type="cellIs" dxfId="1784" priority="187" operator="equal">
      <formula>"GREEN"</formula>
    </cfRule>
  </conditionalFormatting>
  <conditionalFormatting sqref="I20">
    <cfRule type="cellIs" dxfId="1783" priority="188" operator="equal">
      <formula>"AMBER"</formula>
    </cfRule>
  </conditionalFormatting>
  <conditionalFormatting sqref="I20">
    <cfRule type="cellIs" dxfId="1782" priority="189" operator="equal">
      <formula>"RED"</formula>
    </cfRule>
  </conditionalFormatting>
  <conditionalFormatting sqref="I20">
    <cfRule type="cellIs" dxfId="1781" priority="190" operator="equal">
      <formula>"GREEN"</formula>
    </cfRule>
  </conditionalFormatting>
  <conditionalFormatting sqref="I21">
    <cfRule type="cellIs" dxfId="1780" priority="191" operator="equal">
      <formula>"AMBER"</formula>
    </cfRule>
  </conditionalFormatting>
  <conditionalFormatting sqref="I21">
    <cfRule type="cellIs" dxfId="1779" priority="192" operator="equal">
      <formula>"RED"</formula>
    </cfRule>
  </conditionalFormatting>
  <conditionalFormatting sqref="I21">
    <cfRule type="cellIs" dxfId="1778" priority="193" operator="equal">
      <formula>"GREEN"</formula>
    </cfRule>
  </conditionalFormatting>
  <conditionalFormatting sqref="I22">
    <cfRule type="cellIs" dxfId="1777" priority="194" operator="equal">
      <formula>"AMBER"</formula>
    </cfRule>
  </conditionalFormatting>
  <conditionalFormatting sqref="I22">
    <cfRule type="cellIs" dxfId="1776" priority="195" operator="equal">
      <formula>"RED"</formula>
    </cfRule>
  </conditionalFormatting>
  <conditionalFormatting sqref="I22">
    <cfRule type="cellIs" dxfId="1775" priority="196" operator="equal">
      <formula>"GREEN"</formula>
    </cfRule>
  </conditionalFormatting>
  <conditionalFormatting sqref="I23">
    <cfRule type="cellIs" dxfId="1774" priority="197" operator="equal">
      <formula>"AMBER"</formula>
    </cfRule>
  </conditionalFormatting>
  <conditionalFormatting sqref="I23">
    <cfRule type="cellIs" dxfId="1773" priority="198" operator="equal">
      <formula>"RED"</formula>
    </cfRule>
  </conditionalFormatting>
  <conditionalFormatting sqref="I23">
    <cfRule type="cellIs" dxfId="1772" priority="199" operator="equal">
      <formula>"GREEN"</formula>
    </cfRule>
  </conditionalFormatting>
  <conditionalFormatting sqref="I24">
    <cfRule type="cellIs" dxfId="1771" priority="200" operator="equal">
      <formula>"AMBER"</formula>
    </cfRule>
  </conditionalFormatting>
  <conditionalFormatting sqref="I24">
    <cfRule type="cellIs" dxfId="1770" priority="201" operator="equal">
      <formula>"RED"</formula>
    </cfRule>
  </conditionalFormatting>
  <conditionalFormatting sqref="I24">
    <cfRule type="cellIs" dxfId="1769" priority="202" operator="equal">
      <formula>"GREEN"</formula>
    </cfRule>
  </conditionalFormatting>
  <conditionalFormatting sqref="I25">
    <cfRule type="cellIs" dxfId="1768" priority="203" operator="equal">
      <formula>"AMBER"</formula>
    </cfRule>
  </conditionalFormatting>
  <conditionalFormatting sqref="I25">
    <cfRule type="cellIs" dxfId="1767" priority="204" operator="equal">
      <formula>"RED"</formula>
    </cfRule>
  </conditionalFormatting>
  <conditionalFormatting sqref="I25">
    <cfRule type="cellIs" dxfId="1766" priority="205" operator="equal">
      <formula>"GREEN"</formula>
    </cfRule>
  </conditionalFormatting>
  <conditionalFormatting sqref="I26">
    <cfRule type="cellIs" dxfId="1765" priority="206" operator="equal">
      <formula>"AMBER"</formula>
    </cfRule>
  </conditionalFormatting>
  <conditionalFormatting sqref="I26">
    <cfRule type="cellIs" dxfId="1764" priority="207" operator="equal">
      <formula>"RED"</formula>
    </cfRule>
  </conditionalFormatting>
  <conditionalFormatting sqref="I26">
    <cfRule type="cellIs" dxfId="1763" priority="208" operator="equal">
      <formula>"GREEN"</formula>
    </cfRule>
  </conditionalFormatting>
  <conditionalFormatting sqref="I27">
    <cfRule type="cellIs" dxfId="1762" priority="209" operator="equal">
      <formula>"AMBER"</formula>
    </cfRule>
  </conditionalFormatting>
  <conditionalFormatting sqref="I27">
    <cfRule type="cellIs" dxfId="1761" priority="210" operator="equal">
      <formula>"RED"</formula>
    </cfRule>
  </conditionalFormatting>
  <conditionalFormatting sqref="I27">
    <cfRule type="cellIs" dxfId="1760" priority="211" operator="equal">
      <formula>"GREEN"</formula>
    </cfRule>
  </conditionalFormatting>
  <conditionalFormatting sqref="I28">
    <cfRule type="cellIs" dxfId="1759" priority="212" operator="equal">
      <formula>"AMBER"</formula>
    </cfRule>
  </conditionalFormatting>
  <conditionalFormatting sqref="I28">
    <cfRule type="cellIs" dxfId="1758" priority="213" operator="equal">
      <formula>"RED"</formula>
    </cfRule>
  </conditionalFormatting>
  <conditionalFormatting sqref="I28">
    <cfRule type="cellIs" dxfId="1757" priority="214" operator="equal">
      <formula>"GREEN"</formula>
    </cfRule>
  </conditionalFormatting>
  <conditionalFormatting sqref="I29">
    <cfRule type="cellIs" dxfId="1756" priority="215" operator="equal">
      <formula>"AMBER"</formula>
    </cfRule>
  </conditionalFormatting>
  <conditionalFormatting sqref="I29">
    <cfRule type="cellIs" dxfId="1755" priority="216" operator="equal">
      <formula>"RED"</formula>
    </cfRule>
  </conditionalFormatting>
  <conditionalFormatting sqref="I29">
    <cfRule type="cellIs" dxfId="1754" priority="217" operator="equal">
      <formula>"GREEN"</formula>
    </cfRule>
  </conditionalFormatting>
  <conditionalFormatting sqref="I30">
    <cfRule type="cellIs" dxfId="1753" priority="218" operator="equal">
      <formula>"AMBER"</formula>
    </cfRule>
  </conditionalFormatting>
  <conditionalFormatting sqref="I30">
    <cfRule type="cellIs" dxfId="1752" priority="219" operator="equal">
      <formula>"RED"</formula>
    </cfRule>
  </conditionalFormatting>
  <conditionalFormatting sqref="I30">
    <cfRule type="cellIs" dxfId="1751" priority="220" operator="equal">
      <formula>"GREEN"</formula>
    </cfRule>
  </conditionalFormatting>
  <conditionalFormatting sqref="I31">
    <cfRule type="cellIs" dxfId="1750" priority="221" operator="equal">
      <formula>"AMBER"</formula>
    </cfRule>
  </conditionalFormatting>
  <conditionalFormatting sqref="I31">
    <cfRule type="cellIs" dxfId="1749" priority="222" operator="equal">
      <formula>"RED"</formula>
    </cfRule>
  </conditionalFormatting>
  <conditionalFormatting sqref="I31">
    <cfRule type="cellIs" dxfId="1748" priority="223" operator="equal">
      <formula>"GREEN"</formula>
    </cfRule>
  </conditionalFormatting>
  <conditionalFormatting sqref="I32">
    <cfRule type="cellIs" dxfId="1747" priority="224" operator="equal">
      <formula>"AMBER"</formula>
    </cfRule>
  </conditionalFormatting>
  <conditionalFormatting sqref="I32">
    <cfRule type="cellIs" dxfId="1746" priority="225" operator="equal">
      <formula>"RED"</formula>
    </cfRule>
  </conditionalFormatting>
  <conditionalFormatting sqref="I32">
    <cfRule type="cellIs" dxfId="1745" priority="226" operator="equal">
      <formula>"GREEN"</formula>
    </cfRule>
  </conditionalFormatting>
  <conditionalFormatting sqref="J12">
    <cfRule type="cellIs" dxfId="1744" priority="227" operator="equal">
      <formula>"AMBER"</formula>
    </cfRule>
  </conditionalFormatting>
  <conditionalFormatting sqref="J12">
    <cfRule type="cellIs" dxfId="1743" priority="228" operator="equal">
      <formula>"RED"</formula>
    </cfRule>
  </conditionalFormatting>
  <conditionalFormatting sqref="J12">
    <cfRule type="cellIs" dxfId="1742" priority="229" operator="equal">
      <formula>"GREEN"</formula>
    </cfRule>
  </conditionalFormatting>
  <conditionalFormatting sqref="J13">
    <cfRule type="cellIs" dxfId="1741" priority="230" operator="equal">
      <formula>"AMBER"</formula>
    </cfRule>
  </conditionalFormatting>
  <conditionalFormatting sqref="J13">
    <cfRule type="cellIs" dxfId="1740" priority="231" operator="equal">
      <formula>"RED"</formula>
    </cfRule>
  </conditionalFormatting>
  <conditionalFormatting sqref="J13">
    <cfRule type="cellIs" dxfId="1739" priority="232" operator="equal">
      <formula>"GREEN"</formula>
    </cfRule>
  </conditionalFormatting>
  <conditionalFormatting sqref="J14">
    <cfRule type="cellIs" dxfId="1738" priority="233" operator="equal">
      <formula>"AMBER"</formula>
    </cfRule>
  </conditionalFormatting>
  <conditionalFormatting sqref="J14">
    <cfRule type="cellIs" dxfId="1737" priority="234" operator="equal">
      <formula>"RED"</formula>
    </cfRule>
  </conditionalFormatting>
  <conditionalFormatting sqref="J14">
    <cfRule type="cellIs" dxfId="1736" priority="235" operator="equal">
      <formula>"GREEN"</formula>
    </cfRule>
  </conditionalFormatting>
  <conditionalFormatting sqref="J15">
    <cfRule type="cellIs" dxfId="1735" priority="236" operator="equal">
      <formula>"AMBER"</formula>
    </cfRule>
  </conditionalFormatting>
  <conditionalFormatting sqref="J15">
    <cfRule type="cellIs" dxfId="1734" priority="237" operator="equal">
      <formula>"RED"</formula>
    </cfRule>
  </conditionalFormatting>
  <conditionalFormatting sqref="J15">
    <cfRule type="cellIs" dxfId="1733" priority="238" operator="equal">
      <formula>"GREEN"</formula>
    </cfRule>
  </conditionalFormatting>
  <conditionalFormatting sqref="J16">
    <cfRule type="cellIs" dxfId="1732" priority="239" operator="equal">
      <formula>"AMBER"</formula>
    </cfRule>
  </conditionalFormatting>
  <conditionalFormatting sqref="J16">
    <cfRule type="cellIs" dxfId="1731" priority="240" operator="equal">
      <formula>"RED"</formula>
    </cfRule>
  </conditionalFormatting>
  <conditionalFormatting sqref="J16">
    <cfRule type="cellIs" dxfId="1730" priority="241" operator="equal">
      <formula>"GREEN"</formula>
    </cfRule>
  </conditionalFormatting>
  <conditionalFormatting sqref="J17">
    <cfRule type="cellIs" dxfId="1729" priority="242" operator="equal">
      <formula>"AMBER"</formula>
    </cfRule>
  </conditionalFormatting>
  <conditionalFormatting sqref="J17">
    <cfRule type="cellIs" dxfId="1728" priority="243" operator="equal">
      <formula>"RED"</formula>
    </cfRule>
  </conditionalFormatting>
  <conditionalFormatting sqref="J17">
    <cfRule type="cellIs" dxfId="1727" priority="244" operator="equal">
      <formula>"GREEN"</formula>
    </cfRule>
  </conditionalFormatting>
  <conditionalFormatting sqref="J18">
    <cfRule type="cellIs" dxfId="1726" priority="245" operator="equal">
      <formula>"AMBER"</formula>
    </cfRule>
  </conditionalFormatting>
  <conditionalFormatting sqref="J18">
    <cfRule type="cellIs" dxfId="1725" priority="246" operator="equal">
      <formula>"RED"</formula>
    </cfRule>
  </conditionalFormatting>
  <conditionalFormatting sqref="J18">
    <cfRule type="cellIs" dxfId="1724" priority="247" operator="equal">
      <formula>"GREEN"</formula>
    </cfRule>
  </conditionalFormatting>
  <conditionalFormatting sqref="J19">
    <cfRule type="cellIs" dxfId="1723" priority="248" operator="equal">
      <formula>"AMBER"</formula>
    </cfRule>
  </conditionalFormatting>
  <conditionalFormatting sqref="J19">
    <cfRule type="cellIs" dxfId="1722" priority="249" operator="equal">
      <formula>"RED"</formula>
    </cfRule>
  </conditionalFormatting>
  <conditionalFormatting sqref="J19">
    <cfRule type="cellIs" dxfId="1721" priority="250" operator="equal">
      <formula>"GREEN"</formula>
    </cfRule>
  </conditionalFormatting>
  <conditionalFormatting sqref="J20">
    <cfRule type="cellIs" dxfId="1720" priority="251" operator="equal">
      <formula>"AMBER"</formula>
    </cfRule>
  </conditionalFormatting>
  <conditionalFormatting sqref="J20">
    <cfRule type="cellIs" dxfId="1719" priority="252" operator="equal">
      <formula>"RED"</formula>
    </cfRule>
  </conditionalFormatting>
  <conditionalFormatting sqref="J20">
    <cfRule type="cellIs" dxfId="1718" priority="253" operator="equal">
      <formula>"GREEN"</formula>
    </cfRule>
  </conditionalFormatting>
  <conditionalFormatting sqref="J21">
    <cfRule type="cellIs" dxfId="1717" priority="254" operator="equal">
      <formula>"AMBER"</formula>
    </cfRule>
  </conditionalFormatting>
  <conditionalFormatting sqref="J21">
    <cfRule type="cellIs" dxfId="1716" priority="255" operator="equal">
      <formula>"RED"</formula>
    </cfRule>
  </conditionalFormatting>
  <conditionalFormatting sqref="J21">
    <cfRule type="cellIs" dxfId="1715" priority="256" operator="equal">
      <formula>"GREEN"</formula>
    </cfRule>
  </conditionalFormatting>
  <conditionalFormatting sqref="J22">
    <cfRule type="cellIs" dxfId="1714" priority="257" operator="equal">
      <formula>"AMBER"</formula>
    </cfRule>
  </conditionalFormatting>
  <conditionalFormatting sqref="J22">
    <cfRule type="cellIs" dxfId="1713" priority="258" operator="equal">
      <formula>"RED"</formula>
    </cfRule>
  </conditionalFormatting>
  <conditionalFormatting sqref="J22">
    <cfRule type="cellIs" dxfId="1712" priority="259" operator="equal">
      <formula>"GREEN"</formula>
    </cfRule>
  </conditionalFormatting>
  <conditionalFormatting sqref="J23">
    <cfRule type="cellIs" dxfId="1711" priority="260" operator="equal">
      <formula>"AMBER"</formula>
    </cfRule>
  </conditionalFormatting>
  <conditionalFormatting sqref="J23">
    <cfRule type="cellIs" dxfId="1710" priority="261" operator="equal">
      <formula>"RED"</formula>
    </cfRule>
  </conditionalFormatting>
  <conditionalFormatting sqref="J23">
    <cfRule type="cellIs" dxfId="1709" priority="262" operator="equal">
      <formula>"GREEN"</formula>
    </cfRule>
  </conditionalFormatting>
  <conditionalFormatting sqref="J24">
    <cfRule type="cellIs" dxfId="1708" priority="263" operator="equal">
      <formula>"AMBER"</formula>
    </cfRule>
  </conditionalFormatting>
  <conditionalFormatting sqref="J24">
    <cfRule type="cellIs" dxfId="1707" priority="264" operator="equal">
      <formula>"RED"</formula>
    </cfRule>
  </conditionalFormatting>
  <conditionalFormatting sqref="J24">
    <cfRule type="cellIs" dxfId="1706" priority="265" operator="equal">
      <formula>"GREEN"</formula>
    </cfRule>
  </conditionalFormatting>
  <conditionalFormatting sqref="J25">
    <cfRule type="cellIs" dxfId="1705" priority="266" operator="equal">
      <formula>"AMBER"</formula>
    </cfRule>
  </conditionalFormatting>
  <conditionalFormatting sqref="J25">
    <cfRule type="cellIs" dxfId="1704" priority="267" operator="equal">
      <formula>"RED"</formula>
    </cfRule>
  </conditionalFormatting>
  <conditionalFormatting sqref="J25">
    <cfRule type="cellIs" dxfId="1703" priority="268" operator="equal">
      <formula>"GREEN"</formula>
    </cfRule>
  </conditionalFormatting>
  <conditionalFormatting sqref="J26">
    <cfRule type="cellIs" dxfId="1702" priority="269" operator="equal">
      <formula>"AMBER"</formula>
    </cfRule>
  </conditionalFormatting>
  <conditionalFormatting sqref="J26">
    <cfRule type="cellIs" dxfId="1701" priority="270" operator="equal">
      <formula>"RED"</formula>
    </cfRule>
  </conditionalFormatting>
  <conditionalFormatting sqref="J26">
    <cfRule type="cellIs" dxfId="1700" priority="271" operator="equal">
      <formula>"GREEN"</formula>
    </cfRule>
  </conditionalFormatting>
  <conditionalFormatting sqref="J27">
    <cfRule type="cellIs" dxfId="1699" priority="272" operator="equal">
      <formula>"AMBER"</formula>
    </cfRule>
  </conditionalFormatting>
  <conditionalFormatting sqref="J27">
    <cfRule type="cellIs" dxfId="1698" priority="273" operator="equal">
      <formula>"RED"</formula>
    </cfRule>
  </conditionalFormatting>
  <conditionalFormatting sqref="J27">
    <cfRule type="cellIs" dxfId="1697" priority="274" operator="equal">
      <formula>"GREEN"</formula>
    </cfRule>
  </conditionalFormatting>
  <conditionalFormatting sqref="J28">
    <cfRule type="cellIs" dxfId="1696" priority="275" operator="equal">
      <formula>"AMBER"</formula>
    </cfRule>
  </conditionalFormatting>
  <conditionalFormatting sqref="J28">
    <cfRule type="cellIs" dxfId="1695" priority="276" operator="equal">
      <formula>"RED"</formula>
    </cfRule>
  </conditionalFormatting>
  <conditionalFormatting sqref="J28">
    <cfRule type="cellIs" dxfId="1694" priority="277" operator="equal">
      <formula>"GREEN"</formula>
    </cfRule>
  </conditionalFormatting>
  <conditionalFormatting sqref="J29">
    <cfRule type="cellIs" dxfId="1693" priority="278" operator="equal">
      <formula>"AMBER"</formula>
    </cfRule>
  </conditionalFormatting>
  <conditionalFormatting sqref="J29">
    <cfRule type="cellIs" dxfId="1692" priority="279" operator="equal">
      <formula>"RED"</formula>
    </cfRule>
  </conditionalFormatting>
  <conditionalFormatting sqref="J29">
    <cfRule type="cellIs" dxfId="1691" priority="280" operator="equal">
      <formula>"GREEN"</formula>
    </cfRule>
  </conditionalFormatting>
  <conditionalFormatting sqref="J30">
    <cfRule type="cellIs" dxfId="1690" priority="281" operator="equal">
      <formula>"AMBER"</formula>
    </cfRule>
  </conditionalFormatting>
  <conditionalFormatting sqref="J30">
    <cfRule type="cellIs" dxfId="1689" priority="282" operator="equal">
      <formula>"RED"</formula>
    </cfRule>
  </conditionalFormatting>
  <conditionalFormatting sqref="J30">
    <cfRule type="cellIs" dxfId="1688" priority="283" operator="equal">
      <formula>"GREEN"</formula>
    </cfRule>
  </conditionalFormatting>
  <conditionalFormatting sqref="J31">
    <cfRule type="cellIs" dxfId="1687" priority="284" operator="equal">
      <formula>"AMBER"</formula>
    </cfRule>
  </conditionalFormatting>
  <conditionalFormatting sqref="J31">
    <cfRule type="cellIs" dxfId="1686" priority="285" operator="equal">
      <formula>"RED"</formula>
    </cfRule>
  </conditionalFormatting>
  <conditionalFormatting sqref="J31">
    <cfRule type="cellIs" dxfId="1685" priority="286" operator="equal">
      <formula>"GREEN"</formula>
    </cfRule>
  </conditionalFormatting>
  <conditionalFormatting sqref="J32">
    <cfRule type="cellIs" dxfId="1684" priority="287" operator="equal">
      <formula>"AMBER"</formula>
    </cfRule>
  </conditionalFormatting>
  <conditionalFormatting sqref="J32">
    <cfRule type="cellIs" dxfId="1683" priority="288" operator="equal">
      <formula>"RED"</formula>
    </cfRule>
  </conditionalFormatting>
  <conditionalFormatting sqref="J32">
    <cfRule type="cellIs" dxfId="1682" priority="289" operator="equal">
      <formula>"GREEN"</formula>
    </cfRule>
  </conditionalFormatting>
  <conditionalFormatting sqref="K12">
    <cfRule type="cellIs" dxfId="1681" priority="290" operator="equal">
      <formula>"AMBER"</formula>
    </cfRule>
  </conditionalFormatting>
  <conditionalFormatting sqref="K12">
    <cfRule type="cellIs" dxfId="1680" priority="291" operator="equal">
      <formula>"RED"</formula>
    </cfRule>
  </conditionalFormatting>
  <conditionalFormatting sqref="K12">
    <cfRule type="cellIs" dxfId="1679" priority="292" operator="equal">
      <formula>"GREEN"</formula>
    </cfRule>
  </conditionalFormatting>
  <conditionalFormatting sqref="K13">
    <cfRule type="cellIs" dxfId="1678" priority="293" operator="equal">
      <formula>"AMBER"</formula>
    </cfRule>
  </conditionalFormatting>
  <conditionalFormatting sqref="K13">
    <cfRule type="cellIs" dxfId="1677" priority="294" operator="equal">
      <formula>"RED"</formula>
    </cfRule>
  </conditionalFormatting>
  <conditionalFormatting sqref="K13">
    <cfRule type="cellIs" dxfId="1676" priority="295" operator="equal">
      <formula>"GREEN"</formula>
    </cfRule>
  </conditionalFormatting>
  <conditionalFormatting sqref="K14">
    <cfRule type="cellIs" dxfId="1675" priority="296" operator="equal">
      <formula>"AMBER"</formula>
    </cfRule>
  </conditionalFormatting>
  <conditionalFormatting sqref="K14">
    <cfRule type="cellIs" dxfId="1674" priority="297" operator="equal">
      <formula>"RED"</formula>
    </cfRule>
  </conditionalFormatting>
  <conditionalFormatting sqref="K14">
    <cfRule type="cellIs" dxfId="1673" priority="298" operator="equal">
      <formula>"GREEN"</formula>
    </cfRule>
  </conditionalFormatting>
  <conditionalFormatting sqref="K15">
    <cfRule type="cellIs" dxfId="1672" priority="299" operator="equal">
      <formula>"AMBER"</formula>
    </cfRule>
  </conditionalFormatting>
  <conditionalFormatting sqref="K15">
    <cfRule type="cellIs" dxfId="1671" priority="300" operator="equal">
      <formula>"RED"</formula>
    </cfRule>
  </conditionalFormatting>
  <conditionalFormatting sqref="K15">
    <cfRule type="cellIs" dxfId="1670" priority="301" operator="equal">
      <formula>"GREEN"</formula>
    </cfRule>
  </conditionalFormatting>
  <conditionalFormatting sqref="K16">
    <cfRule type="cellIs" dxfId="1669" priority="302" operator="equal">
      <formula>"AMBER"</formula>
    </cfRule>
  </conditionalFormatting>
  <conditionalFormatting sqref="K16">
    <cfRule type="cellIs" dxfId="1668" priority="303" operator="equal">
      <formula>"RED"</formula>
    </cfRule>
  </conditionalFormatting>
  <conditionalFormatting sqref="K16">
    <cfRule type="cellIs" dxfId="1667" priority="304" operator="equal">
      <formula>"GREEN"</formula>
    </cfRule>
  </conditionalFormatting>
  <conditionalFormatting sqref="K17">
    <cfRule type="cellIs" dxfId="1666" priority="305" operator="equal">
      <formula>"AMBER"</formula>
    </cfRule>
  </conditionalFormatting>
  <conditionalFormatting sqref="K17">
    <cfRule type="cellIs" dxfId="1665" priority="306" operator="equal">
      <formula>"RED"</formula>
    </cfRule>
  </conditionalFormatting>
  <conditionalFormatting sqref="K17">
    <cfRule type="cellIs" dxfId="1664" priority="307" operator="equal">
      <formula>"GREEN"</formula>
    </cfRule>
  </conditionalFormatting>
  <conditionalFormatting sqref="K18">
    <cfRule type="cellIs" dxfId="1663" priority="308" operator="equal">
      <formula>"AMBER"</formula>
    </cfRule>
  </conditionalFormatting>
  <conditionalFormatting sqref="K18">
    <cfRule type="cellIs" dxfId="1662" priority="309" operator="equal">
      <formula>"RED"</formula>
    </cfRule>
  </conditionalFormatting>
  <conditionalFormatting sqref="K18">
    <cfRule type="cellIs" dxfId="1661" priority="310" operator="equal">
      <formula>"GREEN"</formula>
    </cfRule>
  </conditionalFormatting>
  <conditionalFormatting sqref="K19">
    <cfRule type="cellIs" dxfId="1660" priority="311" operator="equal">
      <formula>"AMBER"</formula>
    </cfRule>
  </conditionalFormatting>
  <conditionalFormatting sqref="K19">
    <cfRule type="cellIs" dxfId="1659" priority="312" operator="equal">
      <formula>"RED"</formula>
    </cfRule>
  </conditionalFormatting>
  <conditionalFormatting sqref="K19">
    <cfRule type="cellIs" dxfId="1658" priority="313" operator="equal">
      <formula>"GREEN"</formula>
    </cfRule>
  </conditionalFormatting>
  <conditionalFormatting sqref="K20">
    <cfRule type="cellIs" dxfId="1657" priority="314" operator="equal">
      <formula>"AMBER"</formula>
    </cfRule>
  </conditionalFormatting>
  <conditionalFormatting sqref="K20">
    <cfRule type="cellIs" dxfId="1656" priority="315" operator="equal">
      <formula>"RED"</formula>
    </cfRule>
  </conditionalFormatting>
  <conditionalFormatting sqref="K20">
    <cfRule type="cellIs" dxfId="1655" priority="316" operator="equal">
      <formula>"GREEN"</formula>
    </cfRule>
  </conditionalFormatting>
  <conditionalFormatting sqref="K21">
    <cfRule type="cellIs" dxfId="1654" priority="317" operator="equal">
      <formula>"AMBER"</formula>
    </cfRule>
  </conditionalFormatting>
  <conditionalFormatting sqref="K21">
    <cfRule type="cellIs" dxfId="1653" priority="318" operator="equal">
      <formula>"RED"</formula>
    </cfRule>
  </conditionalFormatting>
  <conditionalFormatting sqref="K21">
    <cfRule type="cellIs" dxfId="1652" priority="319" operator="equal">
      <formula>"GREEN"</formula>
    </cfRule>
  </conditionalFormatting>
  <conditionalFormatting sqref="K22">
    <cfRule type="cellIs" dxfId="1651" priority="320" operator="equal">
      <formula>"AMBER"</formula>
    </cfRule>
  </conditionalFormatting>
  <conditionalFormatting sqref="K22">
    <cfRule type="cellIs" dxfId="1650" priority="321" operator="equal">
      <formula>"RED"</formula>
    </cfRule>
  </conditionalFormatting>
  <conditionalFormatting sqref="K22">
    <cfRule type="cellIs" dxfId="1649" priority="322" operator="equal">
      <formula>"GREEN"</formula>
    </cfRule>
  </conditionalFormatting>
  <conditionalFormatting sqref="K23">
    <cfRule type="cellIs" dxfId="1648" priority="323" operator="equal">
      <formula>"AMBER"</formula>
    </cfRule>
  </conditionalFormatting>
  <conditionalFormatting sqref="K23">
    <cfRule type="cellIs" dxfId="1647" priority="324" operator="equal">
      <formula>"RED"</formula>
    </cfRule>
  </conditionalFormatting>
  <conditionalFormatting sqref="K23">
    <cfRule type="cellIs" dxfId="1646" priority="325" operator="equal">
      <formula>"GREEN"</formula>
    </cfRule>
  </conditionalFormatting>
  <conditionalFormatting sqref="K24">
    <cfRule type="cellIs" dxfId="1645" priority="326" operator="equal">
      <formula>"AMBER"</formula>
    </cfRule>
  </conditionalFormatting>
  <conditionalFormatting sqref="K24">
    <cfRule type="cellIs" dxfId="1644" priority="327" operator="equal">
      <formula>"RED"</formula>
    </cfRule>
  </conditionalFormatting>
  <conditionalFormatting sqref="K24">
    <cfRule type="cellIs" dxfId="1643" priority="328" operator="equal">
      <formula>"GREEN"</formula>
    </cfRule>
  </conditionalFormatting>
  <conditionalFormatting sqref="K25">
    <cfRule type="cellIs" dxfId="1642" priority="329" operator="equal">
      <formula>"AMBER"</formula>
    </cfRule>
  </conditionalFormatting>
  <conditionalFormatting sqref="K25">
    <cfRule type="cellIs" dxfId="1641" priority="330" operator="equal">
      <formula>"RED"</formula>
    </cfRule>
  </conditionalFormatting>
  <conditionalFormatting sqref="K25">
    <cfRule type="cellIs" dxfId="1640" priority="331" operator="equal">
      <formula>"GREEN"</formula>
    </cfRule>
  </conditionalFormatting>
  <conditionalFormatting sqref="K26">
    <cfRule type="cellIs" dxfId="1639" priority="332" operator="equal">
      <formula>"AMBER"</formula>
    </cfRule>
  </conditionalFormatting>
  <conditionalFormatting sqref="K26">
    <cfRule type="cellIs" dxfId="1638" priority="333" operator="equal">
      <formula>"RED"</formula>
    </cfRule>
  </conditionalFormatting>
  <conditionalFormatting sqref="K26">
    <cfRule type="cellIs" dxfId="1637" priority="334" operator="equal">
      <formula>"GREEN"</formula>
    </cfRule>
  </conditionalFormatting>
  <conditionalFormatting sqref="K27">
    <cfRule type="cellIs" dxfId="1636" priority="335" operator="equal">
      <formula>"AMBER"</formula>
    </cfRule>
  </conditionalFormatting>
  <conditionalFormatting sqref="K27">
    <cfRule type="cellIs" dxfId="1635" priority="336" operator="equal">
      <formula>"RED"</formula>
    </cfRule>
  </conditionalFormatting>
  <conditionalFormatting sqref="K27">
    <cfRule type="cellIs" dxfId="1634" priority="337" operator="equal">
      <formula>"GREEN"</formula>
    </cfRule>
  </conditionalFormatting>
  <conditionalFormatting sqref="K28">
    <cfRule type="cellIs" dxfId="1633" priority="338" operator="equal">
      <formula>"AMBER"</formula>
    </cfRule>
  </conditionalFormatting>
  <conditionalFormatting sqref="K28">
    <cfRule type="cellIs" dxfId="1632" priority="339" operator="equal">
      <formula>"RED"</formula>
    </cfRule>
  </conditionalFormatting>
  <conditionalFormatting sqref="K28">
    <cfRule type="cellIs" dxfId="1631" priority="340" operator="equal">
      <formula>"GREEN"</formula>
    </cfRule>
  </conditionalFormatting>
  <conditionalFormatting sqref="K29">
    <cfRule type="cellIs" dxfId="1630" priority="341" operator="equal">
      <formula>"AMBER"</formula>
    </cfRule>
  </conditionalFormatting>
  <conditionalFormatting sqref="K29">
    <cfRule type="cellIs" dxfId="1629" priority="342" operator="equal">
      <formula>"RED"</formula>
    </cfRule>
  </conditionalFormatting>
  <conditionalFormatting sqref="K29">
    <cfRule type="cellIs" dxfId="1628" priority="343" operator="equal">
      <formula>"GREEN"</formula>
    </cfRule>
  </conditionalFormatting>
  <conditionalFormatting sqref="K30">
    <cfRule type="cellIs" dxfId="1627" priority="344" operator="equal">
      <formula>"AMBER"</formula>
    </cfRule>
  </conditionalFormatting>
  <conditionalFormatting sqref="K30">
    <cfRule type="cellIs" dxfId="1626" priority="345" operator="equal">
      <formula>"RED"</formula>
    </cfRule>
  </conditionalFormatting>
  <conditionalFormatting sqref="K30">
    <cfRule type="cellIs" dxfId="1625" priority="346" operator="equal">
      <formula>"GREEN"</formula>
    </cfRule>
  </conditionalFormatting>
  <conditionalFormatting sqref="K31">
    <cfRule type="cellIs" dxfId="1624" priority="347" operator="equal">
      <formula>"AMBER"</formula>
    </cfRule>
  </conditionalFormatting>
  <conditionalFormatting sqref="K31">
    <cfRule type="cellIs" dxfId="1623" priority="348" operator="equal">
      <formula>"RED"</formula>
    </cfRule>
  </conditionalFormatting>
  <conditionalFormatting sqref="K31">
    <cfRule type="cellIs" dxfId="1622" priority="349" operator="equal">
      <formula>"GREEN"</formula>
    </cfRule>
  </conditionalFormatting>
  <conditionalFormatting sqref="K32">
    <cfRule type="cellIs" dxfId="1621" priority="350" operator="equal">
      <formula>"AMBER"</formula>
    </cfRule>
  </conditionalFormatting>
  <conditionalFormatting sqref="K32">
    <cfRule type="cellIs" dxfId="1620" priority="351" operator="equal">
      <formula>"RED"</formula>
    </cfRule>
  </conditionalFormatting>
  <conditionalFormatting sqref="K32">
    <cfRule type="cellIs" dxfId="1619" priority="352" operator="equal">
      <formula>"GREEN"</formula>
    </cfRule>
  </conditionalFormatting>
  <conditionalFormatting sqref="L12">
    <cfRule type="cellIs" dxfId="1618" priority="353" operator="equal">
      <formula>"AMBER"</formula>
    </cfRule>
  </conditionalFormatting>
  <conditionalFormatting sqref="L12">
    <cfRule type="cellIs" dxfId="1617" priority="354" operator="equal">
      <formula>"RED"</formula>
    </cfRule>
  </conditionalFormatting>
  <conditionalFormatting sqref="L12">
    <cfRule type="cellIs" dxfId="1616" priority="355" operator="equal">
      <formula>"GREEN"</formula>
    </cfRule>
  </conditionalFormatting>
  <conditionalFormatting sqref="L13">
    <cfRule type="cellIs" dxfId="1615" priority="356" operator="equal">
      <formula>"AMBER"</formula>
    </cfRule>
  </conditionalFormatting>
  <conditionalFormatting sqref="L13">
    <cfRule type="cellIs" dxfId="1614" priority="357" operator="equal">
      <formula>"RED"</formula>
    </cfRule>
  </conditionalFormatting>
  <conditionalFormatting sqref="L13">
    <cfRule type="cellIs" dxfId="1613" priority="358" operator="equal">
      <formula>"GREEN"</formula>
    </cfRule>
  </conditionalFormatting>
  <conditionalFormatting sqref="L14">
    <cfRule type="cellIs" dxfId="1612" priority="359" operator="equal">
      <formula>"AMBER"</formula>
    </cfRule>
  </conditionalFormatting>
  <conditionalFormatting sqref="L14">
    <cfRule type="cellIs" dxfId="1611" priority="360" operator="equal">
      <formula>"RED"</formula>
    </cfRule>
  </conditionalFormatting>
  <conditionalFormatting sqref="L14">
    <cfRule type="cellIs" dxfId="1610" priority="361" operator="equal">
      <formula>"GREEN"</formula>
    </cfRule>
  </conditionalFormatting>
  <conditionalFormatting sqref="L15">
    <cfRule type="cellIs" dxfId="1609" priority="362" operator="equal">
      <formula>"AMBER"</formula>
    </cfRule>
  </conditionalFormatting>
  <conditionalFormatting sqref="L15">
    <cfRule type="cellIs" dxfId="1608" priority="363" operator="equal">
      <formula>"RED"</formula>
    </cfRule>
  </conditionalFormatting>
  <conditionalFormatting sqref="L15">
    <cfRule type="cellIs" dxfId="1607" priority="364" operator="equal">
      <formula>"GREEN"</formula>
    </cfRule>
  </conditionalFormatting>
  <conditionalFormatting sqref="L16">
    <cfRule type="cellIs" dxfId="1606" priority="365" operator="equal">
      <formula>"AMBER"</formula>
    </cfRule>
  </conditionalFormatting>
  <conditionalFormatting sqref="L16">
    <cfRule type="cellIs" dxfId="1605" priority="366" operator="equal">
      <formula>"RED"</formula>
    </cfRule>
  </conditionalFormatting>
  <conditionalFormatting sqref="L16">
    <cfRule type="cellIs" dxfId="1604" priority="367" operator="equal">
      <formula>"GREEN"</formula>
    </cfRule>
  </conditionalFormatting>
  <conditionalFormatting sqref="L17">
    <cfRule type="cellIs" dxfId="1603" priority="368" operator="equal">
      <formula>"AMBER"</formula>
    </cfRule>
  </conditionalFormatting>
  <conditionalFormatting sqref="L17">
    <cfRule type="cellIs" dxfId="1602" priority="369" operator="equal">
      <formula>"RED"</formula>
    </cfRule>
  </conditionalFormatting>
  <conditionalFormatting sqref="L17">
    <cfRule type="cellIs" dxfId="1601" priority="370" operator="equal">
      <formula>"GREEN"</formula>
    </cfRule>
  </conditionalFormatting>
  <conditionalFormatting sqref="L18">
    <cfRule type="cellIs" dxfId="1600" priority="371" operator="equal">
      <formula>"AMBER"</formula>
    </cfRule>
  </conditionalFormatting>
  <conditionalFormatting sqref="L18">
    <cfRule type="cellIs" dxfId="1599" priority="372" operator="equal">
      <formula>"RED"</formula>
    </cfRule>
  </conditionalFormatting>
  <conditionalFormatting sqref="L18">
    <cfRule type="cellIs" dxfId="1598" priority="373" operator="equal">
      <formula>"GREEN"</formula>
    </cfRule>
  </conditionalFormatting>
  <conditionalFormatting sqref="L19">
    <cfRule type="cellIs" dxfId="1597" priority="374" operator="equal">
      <formula>"AMBER"</formula>
    </cfRule>
  </conditionalFormatting>
  <conditionalFormatting sqref="L19">
    <cfRule type="cellIs" dxfId="1596" priority="375" operator="equal">
      <formula>"RED"</formula>
    </cfRule>
  </conditionalFormatting>
  <conditionalFormatting sqref="L19">
    <cfRule type="cellIs" dxfId="1595" priority="376" operator="equal">
      <formula>"GREEN"</formula>
    </cfRule>
  </conditionalFormatting>
  <conditionalFormatting sqref="L20">
    <cfRule type="cellIs" dxfId="1594" priority="377" operator="equal">
      <formula>"AMBER"</formula>
    </cfRule>
  </conditionalFormatting>
  <conditionalFormatting sqref="L20">
    <cfRule type="cellIs" dxfId="1593" priority="378" operator="equal">
      <formula>"RED"</formula>
    </cfRule>
  </conditionalFormatting>
  <conditionalFormatting sqref="L20">
    <cfRule type="cellIs" dxfId="1592" priority="379" operator="equal">
      <formula>"GREEN"</formula>
    </cfRule>
  </conditionalFormatting>
  <conditionalFormatting sqref="L21">
    <cfRule type="cellIs" dxfId="1591" priority="380" operator="equal">
      <formula>"AMBER"</formula>
    </cfRule>
  </conditionalFormatting>
  <conditionalFormatting sqref="L21">
    <cfRule type="cellIs" dxfId="1590" priority="381" operator="equal">
      <formula>"RED"</formula>
    </cfRule>
  </conditionalFormatting>
  <conditionalFormatting sqref="L21">
    <cfRule type="cellIs" dxfId="1589" priority="382" operator="equal">
      <formula>"GREEN"</formula>
    </cfRule>
  </conditionalFormatting>
  <conditionalFormatting sqref="L22">
    <cfRule type="cellIs" dxfId="1588" priority="383" operator="equal">
      <formula>"AMBER"</formula>
    </cfRule>
  </conditionalFormatting>
  <conditionalFormatting sqref="L22">
    <cfRule type="cellIs" dxfId="1587" priority="384" operator="equal">
      <formula>"RED"</formula>
    </cfRule>
  </conditionalFormatting>
  <conditionalFormatting sqref="L22">
    <cfRule type="cellIs" dxfId="1586" priority="385" operator="equal">
      <formula>"GREEN"</formula>
    </cfRule>
  </conditionalFormatting>
  <conditionalFormatting sqref="L23">
    <cfRule type="cellIs" dxfId="1585" priority="386" operator="equal">
      <formula>"AMBER"</formula>
    </cfRule>
  </conditionalFormatting>
  <conditionalFormatting sqref="L23">
    <cfRule type="cellIs" dxfId="1584" priority="387" operator="equal">
      <formula>"RED"</formula>
    </cfRule>
  </conditionalFormatting>
  <conditionalFormatting sqref="L23">
    <cfRule type="cellIs" dxfId="1583" priority="388" operator="equal">
      <formula>"GREEN"</formula>
    </cfRule>
  </conditionalFormatting>
  <conditionalFormatting sqref="L24">
    <cfRule type="cellIs" dxfId="1582" priority="389" operator="equal">
      <formula>"AMBER"</formula>
    </cfRule>
  </conditionalFormatting>
  <conditionalFormatting sqref="L24">
    <cfRule type="cellIs" dxfId="1581" priority="390" operator="equal">
      <formula>"RED"</formula>
    </cfRule>
  </conditionalFormatting>
  <conditionalFormatting sqref="L24">
    <cfRule type="cellIs" dxfId="1580" priority="391" operator="equal">
      <formula>"GREEN"</formula>
    </cfRule>
  </conditionalFormatting>
  <conditionalFormatting sqref="L25">
    <cfRule type="cellIs" dxfId="1579" priority="392" operator="equal">
      <formula>"AMBER"</formula>
    </cfRule>
  </conditionalFormatting>
  <conditionalFormatting sqref="L25">
    <cfRule type="cellIs" dxfId="1578" priority="393" operator="equal">
      <formula>"RED"</formula>
    </cfRule>
  </conditionalFormatting>
  <conditionalFormatting sqref="L25">
    <cfRule type="cellIs" dxfId="1577" priority="394" operator="equal">
      <formula>"GREEN"</formula>
    </cfRule>
  </conditionalFormatting>
  <conditionalFormatting sqref="L26">
    <cfRule type="cellIs" dxfId="1576" priority="395" operator="equal">
      <formula>"AMBER"</formula>
    </cfRule>
  </conditionalFormatting>
  <conditionalFormatting sqref="L26">
    <cfRule type="cellIs" dxfId="1575" priority="396" operator="equal">
      <formula>"RED"</formula>
    </cfRule>
  </conditionalFormatting>
  <conditionalFormatting sqref="L26">
    <cfRule type="cellIs" dxfId="1574" priority="397" operator="equal">
      <formula>"GREEN"</formula>
    </cfRule>
  </conditionalFormatting>
  <conditionalFormatting sqref="L27">
    <cfRule type="cellIs" dxfId="1573" priority="398" operator="equal">
      <formula>"AMBER"</formula>
    </cfRule>
  </conditionalFormatting>
  <conditionalFormatting sqref="L27">
    <cfRule type="cellIs" dxfId="1572" priority="399" operator="equal">
      <formula>"RED"</formula>
    </cfRule>
  </conditionalFormatting>
  <conditionalFormatting sqref="L27">
    <cfRule type="cellIs" dxfId="1571" priority="400" operator="equal">
      <formula>"GREEN"</formula>
    </cfRule>
  </conditionalFormatting>
  <conditionalFormatting sqref="L28">
    <cfRule type="cellIs" dxfId="1570" priority="401" operator="equal">
      <formula>"AMBER"</formula>
    </cfRule>
  </conditionalFormatting>
  <conditionalFormatting sqref="L28">
    <cfRule type="cellIs" dxfId="1569" priority="402" operator="equal">
      <formula>"RED"</formula>
    </cfRule>
  </conditionalFormatting>
  <conditionalFormatting sqref="L28">
    <cfRule type="cellIs" dxfId="1568" priority="403" operator="equal">
      <formula>"GREEN"</formula>
    </cfRule>
  </conditionalFormatting>
  <conditionalFormatting sqref="L29">
    <cfRule type="cellIs" dxfId="1567" priority="404" operator="equal">
      <formula>"AMBER"</formula>
    </cfRule>
  </conditionalFormatting>
  <conditionalFormatting sqref="L29">
    <cfRule type="cellIs" dxfId="1566" priority="405" operator="equal">
      <formula>"RED"</formula>
    </cfRule>
  </conditionalFormatting>
  <conditionalFormatting sqref="L29">
    <cfRule type="cellIs" dxfId="1565" priority="406" operator="equal">
      <formula>"GREEN"</formula>
    </cfRule>
  </conditionalFormatting>
  <conditionalFormatting sqref="L30">
    <cfRule type="cellIs" dxfId="1564" priority="407" operator="equal">
      <formula>"AMBER"</formula>
    </cfRule>
  </conditionalFormatting>
  <conditionalFormatting sqref="L30">
    <cfRule type="cellIs" dxfId="1563" priority="408" operator="equal">
      <formula>"RED"</formula>
    </cfRule>
  </conditionalFormatting>
  <conditionalFormatting sqref="L30">
    <cfRule type="cellIs" dxfId="1562" priority="409" operator="equal">
      <formula>"GREEN"</formula>
    </cfRule>
  </conditionalFormatting>
  <conditionalFormatting sqref="L31">
    <cfRule type="cellIs" dxfId="1561" priority="410" operator="equal">
      <formula>"AMBER"</formula>
    </cfRule>
  </conditionalFormatting>
  <conditionalFormatting sqref="L31">
    <cfRule type="cellIs" dxfId="1560" priority="411" operator="equal">
      <formula>"RED"</formula>
    </cfRule>
  </conditionalFormatting>
  <conditionalFormatting sqref="L31">
    <cfRule type="cellIs" dxfId="1559" priority="412" operator="equal">
      <formula>"GREEN"</formula>
    </cfRule>
  </conditionalFormatting>
  <conditionalFormatting sqref="L32">
    <cfRule type="cellIs" dxfId="1558" priority="413" operator="equal">
      <formula>"AMBER"</formula>
    </cfRule>
  </conditionalFormatting>
  <conditionalFormatting sqref="L32">
    <cfRule type="cellIs" dxfId="1557" priority="414" operator="equal">
      <formula>"RED"</formula>
    </cfRule>
  </conditionalFormatting>
  <conditionalFormatting sqref="L32">
    <cfRule type="cellIs" dxfId="1556" priority="415" operator="equal">
      <formula>"GREEN"</formula>
    </cfRule>
  </conditionalFormatting>
  <conditionalFormatting sqref="M12">
    <cfRule type="cellIs" dxfId="1555" priority="416" operator="equal">
      <formula>"AMBER"</formula>
    </cfRule>
  </conditionalFormatting>
  <conditionalFormatting sqref="M12">
    <cfRule type="cellIs" dxfId="1554" priority="417" operator="equal">
      <formula>"RED"</formula>
    </cfRule>
  </conditionalFormatting>
  <conditionalFormatting sqref="M12">
    <cfRule type="cellIs" dxfId="1553" priority="418" operator="equal">
      <formula>"GREEN"</formula>
    </cfRule>
  </conditionalFormatting>
  <conditionalFormatting sqref="M13">
    <cfRule type="cellIs" dxfId="1552" priority="419" operator="equal">
      <formula>"AMBER"</formula>
    </cfRule>
  </conditionalFormatting>
  <conditionalFormatting sqref="M13">
    <cfRule type="cellIs" dxfId="1551" priority="420" operator="equal">
      <formula>"RED"</formula>
    </cfRule>
  </conditionalFormatting>
  <conditionalFormatting sqref="M13">
    <cfRule type="cellIs" dxfId="1550" priority="421" operator="equal">
      <formula>"GREEN"</formula>
    </cfRule>
  </conditionalFormatting>
  <conditionalFormatting sqref="M14">
    <cfRule type="cellIs" dxfId="1549" priority="422" operator="equal">
      <formula>"AMBER"</formula>
    </cfRule>
  </conditionalFormatting>
  <conditionalFormatting sqref="M14">
    <cfRule type="cellIs" dxfId="1548" priority="423" operator="equal">
      <formula>"RED"</formula>
    </cfRule>
  </conditionalFormatting>
  <conditionalFormatting sqref="M14">
    <cfRule type="cellIs" dxfId="1547" priority="424" operator="equal">
      <formula>"GREEN"</formula>
    </cfRule>
  </conditionalFormatting>
  <conditionalFormatting sqref="M15">
    <cfRule type="cellIs" dxfId="1546" priority="425" operator="equal">
      <formula>"AMBER"</formula>
    </cfRule>
  </conditionalFormatting>
  <conditionalFormatting sqref="M15">
    <cfRule type="cellIs" dxfId="1545" priority="426" operator="equal">
      <formula>"RED"</formula>
    </cfRule>
  </conditionalFormatting>
  <conditionalFormatting sqref="M15">
    <cfRule type="cellIs" dxfId="1544" priority="427" operator="equal">
      <formula>"GREEN"</formula>
    </cfRule>
  </conditionalFormatting>
  <conditionalFormatting sqref="M16">
    <cfRule type="cellIs" dxfId="1543" priority="428" operator="equal">
      <formula>"AMBER"</formula>
    </cfRule>
  </conditionalFormatting>
  <conditionalFormatting sqref="M16">
    <cfRule type="cellIs" dxfId="1542" priority="429" operator="equal">
      <formula>"RED"</formula>
    </cfRule>
  </conditionalFormatting>
  <conditionalFormatting sqref="M16">
    <cfRule type="cellIs" dxfId="1541" priority="430" operator="equal">
      <formula>"GREEN"</formula>
    </cfRule>
  </conditionalFormatting>
  <conditionalFormatting sqref="M17">
    <cfRule type="cellIs" dxfId="1540" priority="431" operator="equal">
      <formula>"AMBER"</formula>
    </cfRule>
  </conditionalFormatting>
  <conditionalFormatting sqref="M17">
    <cfRule type="cellIs" dxfId="1539" priority="432" operator="equal">
      <formula>"RED"</formula>
    </cfRule>
  </conditionalFormatting>
  <conditionalFormatting sqref="M17">
    <cfRule type="cellIs" dxfId="1538" priority="433" operator="equal">
      <formula>"GREEN"</formula>
    </cfRule>
  </conditionalFormatting>
  <conditionalFormatting sqref="M18">
    <cfRule type="cellIs" dxfId="1537" priority="434" operator="equal">
      <formula>"AMBER"</formula>
    </cfRule>
  </conditionalFormatting>
  <conditionalFormatting sqref="M18">
    <cfRule type="cellIs" dxfId="1536" priority="435" operator="equal">
      <formula>"RED"</formula>
    </cfRule>
  </conditionalFormatting>
  <conditionalFormatting sqref="M18">
    <cfRule type="cellIs" dxfId="1535" priority="436" operator="equal">
      <formula>"GREEN"</formula>
    </cfRule>
  </conditionalFormatting>
  <conditionalFormatting sqref="M19">
    <cfRule type="cellIs" dxfId="1534" priority="437" operator="equal">
      <formula>"AMBER"</formula>
    </cfRule>
  </conditionalFormatting>
  <conditionalFormatting sqref="M19">
    <cfRule type="cellIs" dxfId="1533" priority="438" operator="equal">
      <formula>"RED"</formula>
    </cfRule>
  </conditionalFormatting>
  <conditionalFormatting sqref="M19">
    <cfRule type="cellIs" dxfId="1532" priority="439" operator="equal">
      <formula>"GREEN"</formula>
    </cfRule>
  </conditionalFormatting>
  <conditionalFormatting sqref="M20">
    <cfRule type="cellIs" dxfId="1531" priority="440" operator="equal">
      <formula>"AMBER"</formula>
    </cfRule>
  </conditionalFormatting>
  <conditionalFormatting sqref="M20">
    <cfRule type="cellIs" dxfId="1530" priority="441" operator="equal">
      <formula>"RED"</formula>
    </cfRule>
  </conditionalFormatting>
  <conditionalFormatting sqref="M20">
    <cfRule type="cellIs" dxfId="1529" priority="442" operator="equal">
      <formula>"GREEN"</formula>
    </cfRule>
  </conditionalFormatting>
  <conditionalFormatting sqref="M21">
    <cfRule type="cellIs" dxfId="1528" priority="443" operator="equal">
      <formula>"AMBER"</formula>
    </cfRule>
  </conditionalFormatting>
  <conditionalFormatting sqref="M21">
    <cfRule type="cellIs" dxfId="1527" priority="444" operator="equal">
      <formula>"RED"</formula>
    </cfRule>
  </conditionalFormatting>
  <conditionalFormatting sqref="M21">
    <cfRule type="cellIs" dxfId="1526" priority="445" operator="equal">
      <formula>"GREEN"</formula>
    </cfRule>
  </conditionalFormatting>
  <conditionalFormatting sqref="M22">
    <cfRule type="cellIs" dxfId="1525" priority="446" operator="equal">
      <formula>"AMBER"</formula>
    </cfRule>
  </conditionalFormatting>
  <conditionalFormatting sqref="M22">
    <cfRule type="cellIs" dxfId="1524" priority="447" operator="equal">
      <formula>"RED"</formula>
    </cfRule>
  </conditionalFormatting>
  <conditionalFormatting sqref="M22">
    <cfRule type="cellIs" dxfId="1523" priority="448" operator="equal">
      <formula>"GREEN"</formula>
    </cfRule>
  </conditionalFormatting>
  <conditionalFormatting sqref="M23">
    <cfRule type="cellIs" dxfId="1522" priority="449" operator="equal">
      <formula>"AMBER"</formula>
    </cfRule>
  </conditionalFormatting>
  <conditionalFormatting sqref="M23">
    <cfRule type="cellIs" dxfId="1521" priority="450" operator="equal">
      <formula>"RED"</formula>
    </cfRule>
  </conditionalFormatting>
  <conditionalFormatting sqref="M23">
    <cfRule type="cellIs" dxfId="1520" priority="451" operator="equal">
      <formula>"GREEN"</formula>
    </cfRule>
  </conditionalFormatting>
  <conditionalFormatting sqref="M24">
    <cfRule type="cellIs" dxfId="1519" priority="452" operator="equal">
      <formula>"AMBER"</formula>
    </cfRule>
  </conditionalFormatting>
  <conditionalFormatting sqref="M24">
    <cfRule type="cellIs" dxfId="1518" priority="453" operator="equal">
      <formula>"RED"</formula>
    </cfRule>
  </conditionalFormatting>
  <conditionalFormatting sqref="M24">
    <cfRule type="cellIs" dxfId="1517" priority="454" operator="equal">
      <formula>"GREEN"</formula>
    </cfRule>
  </conditionalFormatting>
  <conditionalFormatting sqref="M25">
    <cfRule type="cellIs" dxfId="1516" priority="455" operator="equal">
      <formula>"AMBER"</formula>
    </cfRule>
  </conditionalFormatting>
  <conditionalFormatting sqref="M25">
    <cfRule type="cellIs" dxfId="1515" priority="456" operator="equal">
      <formula>"RED"</formula>
    </cfRule>
  </conditionalFormatting>
  <conditionalFormatting sqref="M25">
    <cfRule type="cellIs" dxfId="1514" priority="457" operator="equal">
      <formula>"GREEN"</formula>
    </cfRule>
  </conditionalFormatting>
  <conditionalFormatting sqref="M26">
    <cfRule type="cellIs" dxfId="1513" priority="458" operator="equal">
      <formula>"AMBER"</formula>
    </cfRule>
  </conditionalFormatting>
  <conditionalFormatting sqref="M26">
    <cfRule type="cellIs" dxfId="1512" priority="459" operator="equal">
      <formula>"RED"</formula>
    </cfRule>
  </conditionalFormatting>
  <conditionalFormatting sqref="M26">
    <cfRule type="cellIs" dxfId="1511" priority="460" operator="equal">
      <formula>"GREEN"</formula>
    </cfRule>
  </conditionalFormatting>
  <conditionalFormatting sqref="M27">
    <cfRule type="cellIs" dxfId="1510" priority="461" operator="equal">
      <formula>"AMBER"</formula>
    </cfRule>
  </conditionalFormatting>
  <conditionalFormatting sqref="M27">
    <cfRule type="cellIs" dxfId="1509" priority="462" operator="equal">
      <formula>"RED"</formula>
    </cfRule>
  </conditionalFormatting>
  <conditionalFormatting sqref="M27">
    <cfRule type="cellIs" dxfId="1508" priority="463" operator="equal">
      <formula>"GREEN"</formula>
    </cfRule>
  </conditionalFormatting>
  <conditionalFormatting sqref="M28">
    <cfRule type="cellIs" dxfId="1507" priority="464" operator="equal">
      <formula>"AMBER"</formula>
    </cfRule>
  </conditionalFormatting>
  <conditionalFormatting sqref="M28">
    <cfRule type="cellIs" dxfId="1506" priority="465" operator="equal">
      <formula>"RED"</formula>
    </cfRule>
  </conditionalFormatting>
  <conditionalFormatting sqref="M28">
    <cfRule type="cellIs" dxfId="1505" priority="466" operator="equal">
      <formula>"GREEN"</formula>
    </cfRule>
  </conditionalFormatting>
  <conditionalFormatting sqref="M29">
    <cfRule type="cellIs" dxfId="1504" priority="467" operator="equal">
      <formula>"AMBER"</formula>
    </cfRule>
  </conditionalFormatting>
  <conditionalFormatting sqref="M29">
    <cfRule type="cellIs" dxfId="1503" priority="468" operator="equal">
      <formula>"RED"</formula>
    </cfRule>
  </conditionalFormatting>
  <conditionalFormatting sqref="M29">
    <cfRule type="cellIs" dxfId="1502" priority="469" operator="equal">
      <formula>"GREEN"</formula>
    </cfRule>
  </conditionalFormatting>
  <conditionalFormatting sqref="M30">
    <cfRule type="cellIs" dxfId="1501" priority="470" operator="equal">
      <formula>"AMBER"</formula>
    </cfRule>
  </conditionalFormatting>
  <conditionalFormatting sqref="M30">
    <cfRule type="cellIs" dxfId="1500" priority="471" operator="equal">
      <formula>"RED"</formula>
    </cfRule>
  </conditionalFormatting>
  <conditionalFormatting sqref="M30">
    <cfRule type="cellIs" dxfId="1499" priority="472" operator="equal">
      <formula>"GREEN"</formula>
    </cfRule>
  </conditionalFormatting>
  <conditionalFormatting sqref="M31">
    <cfRule type="cellIs" dxfId="1498" priority="473" operator="equal">
      <formula>"AMBER"</formula>
    </cfRule>
  </conditionalFormatting>
  <conditionalFormatting sqref="M31">
    <cfRule type="cellIs" dxfId="1497" priority="474" operator="equal">
      <formula>"RED"</formula>
    </cfRule>
  </conditionalFormatting>
  <conditionalFormatting sqref="M31">
    <cfRule type="cellIs" dxfId="1496" priority="475" operator="equal">
      <formula>"GREEN"</formula>
    </cfRule>
  </conditionalFormatting>
  <conditionalFormatting sqref="M32">
    <cfRule type="cellIs" dxfId="1495" priority="476" operator="equal">
      <formula>"AMBER"</formula>
    </cfRule>
  </conditionalFormatting>
  <conditionalFormatting sqref="M32">
    <cfRule type="cellIs" dxfId="1494" priority="477" operator="equal">
      <formula>"RED"</formula>
    </cfRule>
  </conditionalFormatting>
  <conditionalFormatting sqref="M32">
    <cfRule type="cellIs" dxfId="1493" priority="478" operator="equal">
      <formula>"GREEN"</formula>
    </cfRule>
  </conditionalFormatting>
  <conditionalFormatting sqref="N12">
    <cfRule type="cellIs" dxfId="1492" priority="479" operator="equal">
      <formula>"AMBER"</formula>
    </cfRule>
  </conditionalFormatting>
  <conditionalFormatting sqref="N12">
    <cfRule type="cellIs" dxfId="1491" priority="480" operator="equal">
      <formula>"RED"</formula>
    </cfRule>
  </conditionalFormatting>
  <conditionalFormatting sqref="N12">
    <cfRule type="cellIs" dxfId="1490" priority="481" operator="equal">
      <formula>"GREEN"</formula>
    </cfRule>
  </conditionalFormatting>
  <conditionalFormatting sqref="N13">
    <cfRule type="cellIs" dxfId="1489" priority="482" operator="equal">
      <formula>"AMBER"</formula>
    </cfRule>
  </conditionalFormatting>
  <conditionalFormatting sqref="N13">
    <cfRule type="cellIs" dxfId="1488" priority="483" operator="equal">
      <formula>"RED"</formula>
    </cfRule>
  </conditionalFormatting>
  <conditionalFormatting sqref="N13">
    <cfRule type="cellIs" dxfId="1487" priority="484" operator="equal">
      <formula>"GREEN"</formula>
    </cfRule>
  </conditionalFormatting>
  <conditionalFormatting sqref="N14">
    <cfRule type="cellIs" dxfId="1486" priority="485" operator="equal">
      <formula>"AMBER"</formula>
    </cfRule>
  </conditionalFormatting>
  <conditionalFormatting sqref="N14">
    <cfRule type="cellIs" dxfId="1485" priority="486" operator="equal">
      <formula>"RED"</formula>
    </cfRule>
  </conditionalFormatting>
  <conditionalFormatting sqref="N14">
    <cfRule type="cellIs" dxfId="1484" priority="487" operator="equal">
      <formula>"GREEN"</formula>
    </cfRule>
  </conditionalFormatting>
  <conditionalFormatting sqref="N15">
    <cfRule type="cellIs" dxfId="1483" priority="488" operator="equal">
      <formula>"AMBER"</formula>
    </cfRule>
  </conditionalFormatting>
  <conditionalFormatting sqref="N15">
    <cfRule type="cellIs" dxfId="1482" priority="489" operator="equal">
      <formula>"RED"</formula>
    </cfRule>
  </conditionalFormatting>
  <conditionalFormatting sqref="N15">
    <cfRule type="cellIs" dxfId="1481" priority="490" operator="equal">
      <formula>"GREEN"</formula>
    </cfRule>
  </conditionalFormatting>
  <conditionalFormatting sqref="N16">
    <cfRule type="cellIs" dxfId="1480" priority="491" operator="equal">
      <formula>"AMBER"</formula>
    </cfRule>
  </conditionalFormatting>
  <conditionalFormatting sqref="N16">
    <cfRule type="cellIs" dxfId="1479" priority="492" operator="equal">
      <formula>"RED"</formula>
    </cfRule>
  </conditionalFormatting>
  <conditionalFormatting sqref="N16">
    <cfRule type="cellIs" dxfId="1478" priority="493" operator="equal">
      <formula>"GREEN"</formula>
    </cfRule>
  </conditionalFormatting>
  <conditionalFormatting sqref="N17">
    <cfRule type="cellIs" dxfId="1477" priority="494" operator="equal">
      <formula>"AMBER"</formula>
    </cfRule>
  </conditionalFormatting>
  <conditionalFormatting sqref="N17">
    <cfRule type="cellIs" dxfId="1476" priority="495" operator="equal">
      <formula>"RED"</formula>
    </cfRule>
  </conditionalFormatting>
  <conditionalFormatting sqref="N17">
    <cfRule type="cellIs" dxfId="1475" priority="496" operator="equal">
      <formula>"GREEN"</formula>
    </cfRule>
  </conditionalFormatting>
  <conditionalFormatting sqref="N18">
    <cfRule type="cellIs" dxfId="1474" priority="497" operator="equal">
      <formula>"AMBER"</formula>
    </cfRule>
  </conditionalFormatting>
  <conditionalFormatting sqref="N18">
    <cfRule type="cellIs" dxfId="1473" priority="498" operator="equal">
      <formula>"RED"</formula>
    </cfRule>
  </conditionalFormatting>
  <conditionalFormatting sqref="N18">
    <cfRule type="cellIs" dxfId="1472" priority="499" operator="equal">
      <formula>"GREEN"</formula>
    </cfRule>
  </conditionalFormatting>
  <conditionalFormatting sqref="N19">
    <cfRule type="cellIs" dxfId="1471" priority="500" operator="equal">
      <formula>"AMBER"</formula>
    </cfRule>
  </conditionalFormatting>
  <conditionalFormatting sqref="N19">
    <cfRule type="cellIs" dxfId="1470" priority="501" operator="equal">
      <formula>"RED"</formula>
    </cfRule>
  </conditionalFormatting>
  <conditionalFormatting sqref="N19">
    <cfRule type="cellIs" dxfId="1469" priority="502" operator="equal">
      <formula>"GREEN"</formula>
    </cfRule>
  </conditionalFormatting>
  <conditionalFormatting sqref="N20">
    <cfRule type="cellIs" dxfId="1468" priority="503" operator="equal">
      <formula>"AMBER"</formula>
    </cfRule>
  </conditionalFormatting>
  <conditionalFormatting sqref="N20">
    <cfRule type="cellIs" dxfId="1467" priority="504" operator="equal">
      <formula>"RED"</formula>
    </cfRule>
  </conditionalFormatting>
  <conditionalFormatting sqref="N20">
    <cfRule type="cellIs" dxfId="1466" priority="505" operator="equal">
      <formula>"GREEN"</formula>
    </cfRule>
  </conditionalFormatting>
  <conditionalFormatting sqref="N21">
    <cfRule type="cellIs" dxfId="1465" priority="506" operator="equal">
      <formula>"AMBER"</formula>
    </cfRule>
  </conditionalFormatting>
  <conditionalFormatting sqref="N21">
    <cfRule type="cellIs" dxfId="1464" priority="507" operator="equal">
      <formula>"RED"</formula>
    </cfRule>
  </conditionalFormatting>
  <conditionalFormatting sqref="N21">
    <cfRule type="cellIs" dxfId="1463" priority="508" operator="equal">
      <formula>"GREEN"</formula>
    </cfRule>
  </conditionalFormatting>
  <conditionalFormatting sqref="N22">
    <cfRule type="cellIs" dxfId="1462" priority="509" operator="equal">
      <formula>"AMBER"</formula>
    </cfRule>
  </conditionalFormatting>
  <conditionalFormatting sqref="N22">
    <cfRule type="cellIs" dxfId="1461" priority="510" operator="equal">
      <formula>"RED"</formula>
    </cfRule>
  </conditionalFormatting>
  <conditionalFormatting sqref="N22">
    <cfRule type="cellIs" dxfId="1460" priority="511" operator="equal">
      <formula>"GREEN"</formula>
    </cfRule>
  </conditionalFormatting>
  <conditionalFormatting sqref="N23">
    <cfRule type="cellIs" dxfId="1459" priority="512" operator="equal">
      <formula>"AMBER"</formula>
    </cfRule>
  </conditionalFormatting>
  <conditionalFormatting sqref="N23">
    <cfRule type="cellIs" dxfId="1458" priority="513" operator="equal">
      <formula>"RED"</formula>
    </cfRule>
  </conditionalFormatting>
  <conditionalFormatting sqref="N23">
    <cfRule type="cellIs" dxfId="1457" priority="514" operator="equal">
      <formula>"GREEN"</formula>
    </cfRule>
  </conditionalFormatting>
  <conditionalFormatting sqref="N24">
    <cfRule type="cellIs" dxfId="1456" priority="515" operator="equal">
      <formula>"AMBER"</formula>
    </cfRule>
  </conditionalFormatting>
  <conditionalFormatting sqref="N24">
    <cfRule type="cellIs" dxfId="1455" priority="516" operator="equal">
      <formula>"RED"</formula>
    </cfRule>
  </conditionalFormatting>
  <conditionalFormatting sqref="N24">
    <cfRule type="cellIs" dxfId="1454" priority="517" operator="equal">
      <formula>"GREEN"</formula>
    </cfRule>
  </conditionalFormatting>
  <conditionalFormatting sqref="N25">
    <cfRule type="cellIs" dxfId="1453" priority="518" operator="equal">
      <formula>"AMBER"</formula>
    </cfRule>
  </conditionalFormatting>
  <conditionalFormatting sqref="N25">
    <cfRule type="cellIs" dxfId="1452" priority="519" operator="equal">
      <formula>"RED"</formula>
    </cfRule>
  </conditionalFormatting>
  <conditionalFormatting sqref="N25">
    <cfRule type="cellIs" dxfId="1451" priority="520" operator="equal">
      <formula>"GREEN"</formula>
    </cfRule>
  </conditionalFormatting>
  <conditionalFormatting sqref="N26">
    <cfRule type="cellIs" dxfId="1450" priority="521" operator="equal">
      <formula>"AMBER"</formula>
    </cfRule>
  </conditionalFormatting>
  <conditionalFormatting sqref="N26">
    <cfRule type="cellIs" dxfId="1449" priority="522" operator="equal">
      <formula>"RED"</formula>
    </cfRule>
  </conditionalFormatting>
  <conditionalFormatting sqref="N26">
    <cfRule type="cellIs" dxfId="1448" priority="523" operator="equal">
      <formula>"GREEN"</formula>
    </cfRule>
  </conditionalFormatting>
  <conditionalFormatting sqref="N27">
    <cfRule type="cellIs" dxfId="1447" priority="524" operator="equal">
      <formula>"AMBER"</formula>
    </cfRule>
  </conditionalFormatting>
  <conditionalFormatting sqref="N27">
    <cfRule type="cellIs" dxfId="1446" priority="525" operator="equal">
      <formula>"RED"</formula>
    </cfRule>
  </conditionalFormatting>
  <conditionalFormatting sqref="N27">
    <cfRule type="cellIs" dxfId="1445" priority="526" operator="equal">
      <formula>"GREEN"</formula>
    </cfRule>
  </conditionalFormatting>
  <conditionalFormatting sqref="N28">
    <cfRule type="cellIs" dxfId="1444" priority="527" operator="equal">
      <formula>"AMBER"</formula>
    </cfRule>
  </conditionalFormatting>
  <conditionalFormatting sqref="N28">
    <cfRule type="cellIs" dxfId="1443" priority="528" operator="equal">
      <formula>"RED"</formula>
    </cfRule>
  </conditionalFormatting>
  <conditionalFormatting sqref="N28">
    <cfRule type="cellIs" dxfId="1442" priority="529" operator="equal">
      <formula>"GREEN"</formula>
    </cfRule>
  </conditionalFormatting>
  <conditionalFormatting sqref="N29">
    <cfRule type="cellIs" dxfId="1441" priority="530" operator="equal">
      <formula>"AMBER"</formula>
    </cfRule>
  </conditionalFormatting>
  <conditionalFormatting sqref="N29">
    <cfRule type="cellIs" dxfId="1440" priority="531" operator="equal">
      <formula>"RED"</formula>
    </cfRule>
  </conditionalFormatting>
  <conditionalFormatting sqref="N29">
    <cfRule type="cellIs" dxfId="1439" priority="532" operator="equal">
      <formula>"GREEN"</formula>
    </cfRule>
  </conditionalFormatting>
  <conditionalFormatting sqref="N30">
    <cfRule type="cellIs" dxfId="1438" priority="533" operator="equal">
      <formula>"AMBER"</formula>
    </cfRule>
  </conditionalFormatting>
  <conditionalFormatting sqref="N30">
    <cfRule type="cellIs" dxfId="1437" priority="534" operator="equal">
      <formula>"RED"</formula>
    </cfRule>
  </conditionalFormatting>
  <conditionalFormatting sqref="N30">
    <cfRule type="cellIs" dxfId="1436" priority="535" operator="equal">
      <formula>"GREEN"</formula>
    </cfRule>
  </conditionalFormatting>
  <conditionalFormatting sqref="N31">
    <cfRule type="cellIs" dxfId="1435" priority="536" operator="equal">
      <formula>"AMBER"</formula>
    </cfRule>
  </conditionalFormatting>
  <conditionalFormatting sqref="N31">
    <cfRule type="cellIs" dxfId="1434" priority="537" operator="equal">
      <formula>"RED"</formula>
    </cfRule>
  </conditionalFormatting>
  <conditionalFormatting sqref="N31">
    <cfRule type="cellIs" dxfId="1433" priority="538" operator="equal">
      <formula>"GREEN"</formula>
    </cfRule>
  </conditionalFormatting>
  <conditionalFormatting sqref="N32">
    <cfRule type="cellIs" dxfId="1432" priority="539" operator="equal">
      <formula>"AMBER"</formula>
    </cfRule>
  </conditionalFormatting>
  <conditionalFormatting sqref="N32">
    <cfRule type="cellIs" dxfId="1431" priority="540" operator="equal">
      <formula>"RED"</formula>
    </cfRule>
  </conditionalFormatting>
  <conditionalFormatting sqref="N32">
    <cfRule type="cellIs" dxfId="1430" priority="541" operator="equal">
      <formula>"GREEN"</formula>
    </cfRule>
  </conditionalFormatting>
  <dataValidations count="10">
    <dataValidation type="list" showInputMessage="1" showErrorMessage="1" sqref="D37">
      <formula1>YesNo</formula1>
    </dataValidation>
    <dataValidation type="list" allowBlank="1" showInputMessage="1" showErrorMessage="1" sqref="D39">
      <formula1>YesNo</formula1>
    </dataValidation>
    <dataValidation type="date" allowBlank="1" showErrorMessage="1" errorTitle="Date " error="Date entered must be between start date of report and no later than today." sqref="F42">
      <formula1>ReportFrom</formula1>
      <formula2>NOW()</formula2>
    </dataValidation>
    <dataValidation type="date" allowBlank="1" showErrorMessage="1" errorTitle="Date " error="Date entered must be between start date of report and no later than today." sqref="G42">
      <formula1>ReportFrom</formula1>
      <formula2>NOW()</formula2>
    </dataValidation>
    <dataValidation type="date" allowBlank="1" showErrorMessage="1" errorTitle="Date " error="Date entered must be between start date of report and no later than today." sqref="H42">
      <formula1>ReportFrom</formula1>
      <formula2>NOW()</formula2>
    </dataValidation>
    <dataValidation type="date" allowBlank="1" showErrorMessage="1" errorTitle="Date " error="Date entered must be between start date of report and no later than today." sqref="I42">
      <formula1>ReportFrom</formula1>
      <formula2>NOW()</formula2>
    </dataValidation>
    <dataValidation type="date" allowBlank="1" showErrorMessage="1" errorTitle="Date " error="Date entered must be between start date of report and no later than today." sqref="J42">
      <formula1>ReportFrom</formula1>
      <formula2>NOW()</formula2>
    </dataValidation>
    <dataValidation type="date" allowBlank="1" showErrorMessage="1" errorTitle="Date " error="Date entered must be between start date of report and no later than today." sqref="K42">
      <formula1>ReportFrom</formula1>
      <formula2>NOW()</formula2>
    </dataValidation>
    <dataValidation type="date" allowBlank="1" showErrorMessage="1" errorTitle="Date " error="Date entered must be between start date of report and no later than today." sqref="L42">
      <formula1>ReportFrom</formula1>
      <formula2>NOW()</formula2>
    </dataValidation>
    <dataValidation type="date" allowBlank="1" showErrorMessage="1" errorTitle="Date " error="Date entered must be between start date of report and no later than today." sqref="M42">
      <formula1>ReportFrom</formula1>
      <formula2>NOW()</formula2>
    </dataValidation>
  </dataValidations>
  <hyperlinks>
    <hyperlink ref="G22" location="'1.Header'!A1" display="1.Header"/>
    <hyperlink ref="G23" location="'2.Milestones'!MILESTONESTART" display="2.Deliverables"/>
    <hyperlink ref="G24" location="ISSUESTART" display="3.Issues"/>
    <hyperlink ref="G25" location="'4.Risks'!RISKSTART" display="4.Risks"/>
    <hyperlink ref="G26" location="'5.Changes'!CHANGESTART" display="5.Changes"/>
    <hyperlink ref="G27" location="'6.Dependencies'!DEPENDENCYSTART" display="6.Dependencies"/>
    <hyperlink ref="G28" location="'7.Measures'!MEASURESTART" display="7.Measures"/>
    <hyperlink ref="G29" location="'8.Communications'!COMMUNICATIONSTART" display="8.Communications"/>
    <hyperlink ref="G30"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L22" location="Legend!A1" tooltip="The calculations to determine the traffic lights" display="LEGEND"/>
    <hyperlink ref="B31" location="Legend!A1" display="See Legend"/>
    <hyperlink ref="C31" location="Legend!A1" display="Legend!A1"/>
    <hyperlink ref="D31" location="Legend!A1" display="Legend!A1"/>
    <hyperlink ref="E31" location="Legend!A1" display="Legend!A1"/>
  </hyperlinks>
  <pageMargins left="0.75000000000000011" right="0.75000000000000011" top="1" bottom="1" header="0.5" footer="0.5"/>
  <pageSetup paperSize="9" scale="81" orientation="landscape"/>
  <headerFooter>
    <oddFooter>&amp;L&amp;"Calibri,Regular"&amp;K000000&amp;D&amp;R&amp;"Calibri,Regular"&amp;K000000&amp;P of &amp;N</oddFooter>
  </headerFooter>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22"/>
  <sheetViews>
    <sheetView workbookViewId="0">
      <selection activeCell="B10" sqref="B10"/>
    </sheetView>
  </sheetViews>
  <sheetFormatPr baseColWidth="10" defaultColWidth="11.5" defaultRowHeight="14" x14ac:dyDescent="0"/>
  <cols>
    <col min="2" max="2" width="7.5" customWidth="1"/>
    <col min="3" max="3" width="19.33203125" customWidth="1"/>
    <col min="4" max="4" width="43.6640625" customWidth="1"/>
    <col min="5" max="5" width="37.6640625" customWidth="1"/>
    <col min="6" max="6" width="36.83203125" customWidth="1"/>
  </cols>
  <sheetData>
    <row r="1" spans="1:6">
      <c r="A1" s="60" t="s">
        <v>0</v>
      </c>
      <c r="B1" s="38" t="str">
        <f>OVERALLLIGHT</f>
        <v>RED</v>
      </c>
    </row>
    <row r="2" spans="1:6">
      <c r="A2" s="61" t="s">
        <v>1</v>
      </c>
      <c r="B2" s="39" t="str">
        <f>MILESTONELIGHT</f>
        <v>RED</v>
      </c>
    </row>
    <row r="3" spans="1:6">
      <c r="A3" s="61" t="s">
        <v>2</v>
      </c>
      <c r="B3" s="39" t="str">
        <f>ISSUELIGHT</f>
        <v>GREEN</v>
      </c>
    </row>
    <row r="4" spans="1:6">
      <c r="A4" s="61" t="s">
        <v>3</v>
      </c>
      <c r="B4" s="39" t="str">
        <f>RISKLIGHT</f>
        <v>GREEN</v>
      </c>
    </row>
    <row r="5" spans="1:6">
      <c r="A5" s="61" t="s">
        <v>4</v>
      </c>
      <c r="B5" s="39" t="str">
        <f>CHANGELIGHT</f>
        <v>RED</v>
      </c>
    </row>
    <row r="6" spans="1:6">
      <c r="A6" s="61" t="s">
        <v>5</v>
      </c>
      <c r="B6" s="40" t="str">
        <f>DEPENDENCYLIGHT</f>
        <v/>
      </c>
    </row>
    <row r="7" spans="1:6">
      <c r="A7" s="61" t="s">
        <v>6</v>
      </c>
      <c r="B7" s="40" t="str">
        <f>MEASURELIGHT</f>
        <v/>
      </c>
    </row>
    <row r="8" spans="1:6">
      <c r="A8" s="61" t="s">
        <v>7</v>
      </c>
      <c r="B8" s="39" t="str">
        <f>COMMUNICATIONLIGHT</f>
        <v>AMBER</v>
      </c>
    </row>
    <row r="9" spans="1:6">
      <c r="A9" s="61" t="s">
        <v>8</v>
      </c>
      <c r="B9" s="41" t="str">
        <f>FINANCELIGHT</f>
        <v>RED</v>
      </c>
    </row>
    <row r="10" spans="1:6" ht="23" customHeight="1">
      <c r="A10" s="61"/>
      <c r="B10" s="132"/>
      <c r="D10" s="141" t="s">
        <v>25</v>
      </c>
    </row>
    <row r="11" spans="1:6" ht="15" customHeight="1"/>
    <row r="12" spans="1:6" ht="28" customHeight="1">
      <c r="C12" s="5"/>
      <c r="D12" s="155" t="s">
        <v>135</v>
      </c>
      <c r="E12" s="156" t="s">
        <v>131</v>
      </c>
      <c r="F12" s="157" t="s">
        <v>251</v>
      </c>
    </row>
    <row r="13" spans="1:6" ht="27" customHeight="1">
      <c r="C13" s="154" t="s">
        <v>10</v>
      </c>
      <c r="D13" s="490" t="s">
        <v>252</v>
      </c>
      <c r="E13" s="490"/>
      <c r="F13" s="490"/>
    </row>
    <row r="14" spans="1:6" ht="28" customHeight="1">
      <c r="C14" s="154" t="s">
        <v>1</v>
      </c>
      <c r="D14" s="151" t="s">
        <v>253</v>
      </c>
      <c r="E14" s="152" t="s">
        <v>254</v>
      </c>
      <c r="F14" s="153" t="s">
        <v>255</v>
      </c>
    </row>
    <row r="15" spans="1:6" ht="28" customHeight="1">
      <c r="C15" s="154" t="s">
        <v>2</v>
      </c>
      <c r="D15" s="151" t="s">
        <v>253</v>
      </c>
      <c r="E15" s="152" t="s">
        <v>254</v>
      </c>
      <c r="F15" s="153" t="s">
        <v>256</v>
      </c>
    </row>
    <row r="16" spans="1:6" ht="28" customHeight="1">
      <c r="C16" s="154" t="s">
        <v>3</v>
      </c>
      <c r="D16" s="151" t="s">
        <v>257</v>
      </c>
      <c r="E16" s="152" t="s">
        <v>258</v>
      </c>
      <c r="F16" s="153" t="s">
        <v>259</v>
      </c>
    </row>
    <row r="17" spans="3:6" ht="28" customHeight="1">
      <c r="C17" s="154" t="s">
        <v>4</v>
      </c>
      <c r="D17" s="151" t="s">
        <v>253</v>
      </c>
      <c r="E17" s="152" t="s">
        <v>254</v>
      </c>
      <c r="F17" s="153" t="s">
        <v>256</v>
      </c>
    </row>
    <row r="18" spans="3:6" ht="28" customHeight="1">
      <c r="C18" s="154" t="s">
        <v>5</v>
      </c>
      <c r="D18" s="151" t="s">
        <v>260</v>
      </c>
      <c r="E18" s="152" t="s">
        <v>260</v>
      </c>
      <c r="F18" s="153" t="s">
        <v>260</v>
      </c>
    </row>
    <row r="19" spans="3:6" ht="28" customHeight="1">
      <c r="C19" s="154" t="s">
        <v>6</v>
      </c>
      <c r="D19" s="151" t="s">
        <v>260</v>
      </c>
      <c r="E19" s="152" t="s">
        <v>260</v>
      </c>
      <c r="F19" s="153" t="s">
        <v>260</v>
      </c>
    </row>
    <row r="20" spans="3:6" ht="33" customHeight="1">
      <c r="C20" s="154" t="s">
        <v>7</v>
      </c>
      <c r="D20" s="151" t="s">
        <v>261</v>
      </c>
      <c r="E20" s="152" t="s">
        <v>262</v>
      </c>
      <c r="F20" s="153" t="s">
        <v>263</v>
      </c>
    </row>
    <row r="21" spans="3:6" ht="60" customHeight="1">
      <c r="C21" s="154" t="s">
        <v>8</v>
      </c>
      <c r="D21" s="151" t="s">
        <v>264</v>
      </c>
      <c r="E21" s="152" t="s">
        <v>265</v>
      </c>
      <c r="F21" s="153" t="s">
        <v>266</v>
      </c>
    </row>
    <row r="22" spans="3:6" ht="60" customHeight="1">
      <c r="C22" s="376" t="s">
        <v>267</v>
      </c>
      <c r="D22" s="151" t="s">
        <v>268</v>
      </c>
      <c r="E22" s="152" t="s">
        <v>269</v>
      </c>
      <c r="F22" s="153" t="s">
        <v>270</v>
      </c>
    </row>
  </sheetData>
  <sheetProtection sheet="1" formatColumns="0" selectLockedCells="1"/>
  <mergeCells count="1">
    <mergeCell ref="D13:F13"/>
  </mergeCells>
  <conditionalFormatting sqref="B1">
    <cfRule type="cellIs" dxfId="262" priority="1" operator="equal">
      <formula>"AMBER"</formula>
    </cfRule>
  </conditionalFormatting>
  <conditionalFormatting sqref="B1">
    <cfRule type="cellIs" dxfId="261" priority="2" operator="equal">
      <formula>"RED"</formula>
    </cfRule>
  </conditionalFormatting>
  <conditionalFormatting sqref="B1">
    <cfRule type="cellIs" dxfId="260" priority="3" operator="equal">
      <formula>"GREEN"</formula>
    </cfRule>
  </conditionalFormatting>
  <conditionalFormatting sqref="B2">
    <cfRule type="cellIs" dxfId="259" priority="4" operator="equal">
      <formula>"AMBER"</formula>
    </cfRule>
  </conditionalFormatting>
  <conditionalFormatting sqref="B2">
    <cfRule type="cellIs" dxfId="258" priority="5" operator="equal">
      <formula>"RED"</formula>
    </cfRule>
  </conditionalFormatting>
  <conditionalFormatting sqref="B2">
    <cfRule type="cellIs" dxfId="257" priority="6" operator="equal">
      <formula>"GREEN"</formula>
    </cfRule>
  </conditionalFormatting>
  <conditionalFormatting sqref="B3">
    <cfRule type="cellIs" dxfId="256" priority="7" operator="equal">
      <formula>"AMBER"</formula>
    </cfRule>
  </conditionalFormatting>
  <conditionalFormatting sqref="B3">
    <cfRule type="cellIs" dxfId="255" priority="8" operator="equal">
      <formula>"RED"</formula>
    </cfRule>
  </conditionalFormatting>
  <conditionalFormatting sqref="B3">
    <cfRule type="cellIs" dxfId="254" priority="9" operator="equal">
      <formula>"GREEN"</formula>
    </cfRule>
  </conditionalFormatting>
  <conditionalFormatting sqref="B4">
    <cfRule type="cellIs" dxfId="253" priority="10" operator="equal">
      <formula>"AMBER"</formula>
    </cfRule>
  </conditionalFormatting>
  <conditionalFormatting sqref="B4">
    <cfRule type="cellIs" dxfId="252" priority="11" operator="equal">
      <formula>"RED"</formula>
    </cfRule>
  </conditionalFormatting>
  <conditionalFormatting sqref="B4">
    <cfRule type="cellIs" dxfId="251" priority="12" operator="equal">
      <formula>"GREEN"</formula>
    </cfRule>
  </conditionalFormatting>
  <conditionalFormatting sqref="B5">
    <cfRule type="cellIs" dxfId="250" priority="13" operator="equal">
      <formula>"AMBER"</formula>
    </cfRule>
  </conditionalFormatting>
  <conditionalFormatting sqref="B5">
    <cfRule type="cellIs" dxfId="249" priority="14" operator="equal">
      <formula>"RED"</formula>
    </cfRule>
  </conditionalFormatting>
  <conditionalFormatting sqref="B5">
    <cfRule type="cellIs" dxfId="248" priority="15" operator="equal">
      <formula>"GREEN"</formula>
    </cfRule>
  </conditionalFormatting>
  <conditionalFormatting sqref="B6">
    <cfRule type="cellIs" dxfId="247" priority="16" operator="equal">
      <formula>"AMBER"</formula>
    </cfRule>
  </conditionalFormatting>
  <conditionalFormatting sqref="B6">
    <cfRule type="cellIs" dxfId="246" priority="17" operator="equal">
      <formula>"RED"</formula>
    </cfRule>
  </conditionalFormatting>
  <conditionalFormatting sqref="B6">
    <cfRule type="cellIs" dxfId="245" priority="18" operator="equal">
      <formula>"GREEN"</formula>
    </cfRule>
  </conditionalFormatting>
  <conditionalFormatting sqref="B7">
    <cfRule type="cellIs" dxfId="244" priority="19" operator="equal">
      <formula>"AMBER"</formula>
    </cfRule>
  </conditionalFormatting>
  <conditionalFormatting sqref="B7">
    <cfRule type="cellIs" dxfId="243" priority="20" operator="equal">
      <formula>"RED"</formula>
    </cfRule>
  </conditionalFormatting>
  <conditionalFormatting sqref="B7">
    <cfRule type="cellIs" dxfId="242" priority="21" operator="equal">
      <formula>"GREEN"</formula>
    </cfRule>
  </conditionalFormatting>
  <conditionalFormatting sqref="B8">
    <cfRule type="cellIs" dxfId="241" priority="22" operator="equal">
      <formula>"AMBER"</formula>
    </cfRule>
  </conditionalFormatting>
  <conditionalFormatting sqref="B8">
    <cfRule type="cellIs" dxfId="240" priority="23" operator="equal">
      <formula>"RED"</formula>
    </cfRule>
  </conditionalFormatting>
  <conditionalFormatting sqref="B8">
    <cfRule type="cellIs" dxfId="239" priority="24" operator="equal">
      <formula>"GREEN"</formula>
    </cfRule>
  </conditionalFormatting>
  <conditionalFormatting sqref="B9">
    <cfRule type="cellIs" dxfId="238" priority="25" operator="equal">
      <formula>"AMBER"</formula>
    </cfRule>
  </conditionalFormatting>
  <conditionalFormatting sqref="B9">
    <cfRule type="cellIs" dxfId="237" priority="26" operator="equal">
      <formula>"RED"</formula>
    </cfRule>
  </conditionalFormatting>
  <conditionalFormatting sqref="B9">
    <cfRule type="cellIs" dxfId="236" priority="27" operator="equal">
      <formula>"GREEN"</formula>
    </cfRule>
  </conditionalFormatting>
  <conditionalFormatting sqref="B10">
    <cfRule type="cellIs" dxfId="235" priority="28" operator="equal">
      <formula>"AMBER"</formula>
    </cfRule>
  </conditionalFormatting>
  <conditionalFormatting sqref="B10">
    <cfRule type="cellIs" dxfId="234" priority="29" operator="equal">
      <formula>"RED"</formula>
    </cfRule>
  </conditionalFormatting>
  <conditionalFormatting sqref="B10">
    <cfRule type="cellIs" dxfId="233" priority="30" operator="equal">
      <formula>"GREEN"</formula>
    </cfRule>
  </conditionalFormatting>
  <hyperlinks>
    <hyperlink ref="C14" location="'2.Milestones'!MILESTONESTART" display="2.Deliverables"/>
    <hyperlink ref="C15" location="'2.Milestones'!ISSUESTART" display="3.Issues"/>
    <hyperlink ref="C16" location="'4.Risks'!RISKSTART" display="4.Risks"/>
    <hyperlink ref="C17" location="'5.Changes'!CHANGESTART" display="5.Changes"/>
    <hyperlink ref="C18" location="'6.Dependencies'!DEPENDENCYSTART" display="6.Dependencies"/>
    <hyperlink ref="C19" location="'7.Measures'!MEASURESTART" display="7.Measures"/>
    <hyperlink ref="C20" location="'8.Communications'!COMMUNICATIONSTART" display="8.Communications"/>
    <hyperlink ref="C21"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5000000000000011" right="0.75000000000000011" top="1" bottom="1" header="0.5" footer="0.5"/>
  <pageSetup paperSize="9" scale="90" orientation="landscape"/>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G2" sqref="G2"/>
    </sheetView>
  </sheetViews>
  <sheetFormatPr baseColWidth="10" defaultColWidth="11.5" defaultRowHeight="14" x14ac:dyDescent="0"/>
  <cols>
    <col min="1" max="2" width="10.83203125" customWidth="1"/>
    <col min="3" max="3" width="11.6640625" customWidth="1"/>
  </cols>
  <sheetData>
    <row r="1" spans="1:9" ht="15" customHeight="1">
      <c r="A1" t="s">
        <v>119</v>
      </c>
      <c r="B1" t="s">
        <v>271</v>
      </c>
      <c r="C1" t="s">
        <v>272</v>
      </c>
      <c r="D1" t="s">
        <v>273</v>
      </c>
      <c r="E1" t="s">
        <v>274</v>
      </c>
      <c r="F1" t="s">
        <v>275</v>
      </c>
      <c r="G1" t="s">
        <v>276</v>
      </c>
      <c r="H1" s="345" t="s">
        <v>277</v>
      </c>
      <c r="I1" s="345" t="s">
        <v>278</v>
      </c>
    </row>
    <row r="2" spans="1:9" ht="15" customHeight="1">
      <c r="A2" t="s">
        <v>279</v>
      </c>
      <c r="B2">
        <v>0</v>
      </c>
      <c r="C2" t="s">
        <v>280</v>
      </c>
      <c r="D2" t="s">
        <v>135</v>
      </c>
      <c r="E2" t="s">
        <v>223</v>
      </c>
      <c r="F2" s="125">
        <v>40909</v>
      </c>
      <c r="G2" s="125">
        <v>42004</v>
      </c>
      <c r="H2" s="345" t="s">
        <v>281</v>
      </c>
      <c r="I2" s="345" t="s">
        <v>282</v>
      </c>
    </row>
    <row r="3" spans="1:9" ht="15" customHeight="1">
      <c r="A3" t="s">
        <v>283</v>
      </c>
      <c r="B3">
        <v>25</v>
      </c>
      <c r="C3" t="s">
        <v>284</v>
      </c>
      <c r="D3" t="s">
        <v>131</v>
      </c>
      <c r="E3" t="s">
        <v>221</v>
      </c>
      <c r="H3" s="345" t="s">
        <v>285</v>
      </c>
      <c r="I3" s="345" t="s">
        <v>286</v>
      </c>
    </row>
    <row r="4" spans="1:9" ht="15" customHeight="1">
      <c r="B4">
        <v>50</v>
      </c>
      <c r="C4" t="s">
        <v>287</v>
      </c>
      <c r="D4" t="s">
        <v>251</v>
      </c>
      <c r="H4" s="345" t="s">
        <v>288</v>
      </c>
      <c r="I4" s="345" t="s">
        <v>289</v>
      </c>
    </row>
    <row r="5" spans="1:9" ht="15" customHeight="1">
      <c r="B5">
        <v>75</v>
      </c>
      <c r="C5" t="s">
        <v>290</v>
      </c>
      <c r="H5" s="345"/>
      <c r="I5" s="345" t="s">
        <v>249</v>
      </c>
    </row>
    <row r="6" spans="1:9">
      <c r="B6">
        <v>100</v>
      </c>
      <c r="C6" t="s">
        <v>291</v>
      </c>
    </row>
    <row r="7" spans="1:9">
      <c r="C7" t="s">
        <v>220</v>
      </c>
    </row>
    <row r="8" spans="1:9" s="5" customFormat="1">
      <c r="C8" s="351" t="s">
        <v>292</v>
      </c>
    </row>
    <row r="9" spans="1:9">
      <c r="C9" t="s">
        <v>293</v>
      </c>
    </row>
  </sheetData>
  <sheetProtection sheet="1" formatColumns="0" selectLockedCells="1"/>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6"/>
  <sheetViews>
    <sheetView workbookViewId="0">
      <selection activeCell="F10" sqref="F10"/>
    </sheetView>
  </sheetViews>
  <sheetFormatPr baseColWidth="10" defaultColWidth="11.5" defaultRowHeight="14" x14ac:dyDescent="0"/>
  <cols>
    <col min="1" max="1" width="8.5" customWidth="1"/>
    <col min="4" max="4" width="16.83203125" customWidth="1"/>
    <col min="5" max="6" width="17.1640625" customWidth="1"/>
    <col min="7" max="7" width="15.83203125" customWidth="1"/>
    <col min="8" max="8" width="15.1640625" customWidth="1"/>
    <col min="9" max="9" width="15.83203125" customWidth="1"/>
    <col min="10" max="10" width="14.5" customWidth="1"/>
    <col min="11" max="11" width="13.33203125" customWidth="1"/>
    <col min="13" max="13" width="13" customWidth="1"/>
    <col min="14" max="14" width="15" customWidth="1"/>
    <col min="16" max="25" width="14.5" customWidth="1"/>
  </cols>
  <sheetData>
    <row r="1" spans="1:25" ht="75" customHeight="1">
      <c r="A1" s="233" t="s">
        <v>16</v>
      </c>
      <c r="B1" s="233" t="s">
        <v>294</v>
      </c>
      <c r="C1" s="234" t="s">
        <v>295</v>
      </c>
      <c r="D1" s="234" t="s">
        <v>296</v>
      </c>
      <c r="E1" s="234" t="s">
        <v>297</v>
      </c>
      <c r="F1" s="234" t="s">
        <v>298</v>
      </c>
      <c r="G1" s="235" t="s">
        <v>299</v>
      </c>
      <c r="H1" s="236" t="s">
        <v>300</v>
      </c>
      <c r="I1" s="237" t="s">
        <v>301</v>
      </c>
      <c r="J1" s="235" t="s">
        <v>302</v>
      </c>
      <c r="K1" s="236" t="s">
        <v>303</v>
      </c>
      <c r="L1" s="237" t="s">
        <v>304</v>
      </c>
      <c r="M1" s="235" t="s">
        <v>305</v>
      </c>
      <c r="N1" s="236" t="s">
        <v>306</v>
      </c>
      <c r="O1" s="237" t="s">
        <v>307</v>
      </c>
      <c r="P1" s="238" t="s">
        <v>308</v>
      </c>
      <c r="Q1" s="238" t="s">
        <v>309</v>
      </c>
      <c r="R1" s="239" t="s">
        <v>310</v>
      </c>
      <c r="S1" s="239" t="s">
        <v>311</v>
      </c>
      <c r="T1" s="239" t="s">
        <v>312</v>
      </c>
      <c r="U1" s="247" t="s">
        <v>313</v>
      </c>
      <c r="V1" s="248" t="s">
        <v>314</v>
      </c>
      <c r="W1" s="248" t="s">
        <v>315</v>
      </c>
      <c r="X1" s="248" t="s">
        <v>316</v>
      </c>
      <c r="Y1" s="249" t="s">
        <v>317</v>
      </c>
    </row>
    <row r="2" spans="1:25" ht="15" customHeight="1">
      <c r="A2" s="229">
        <v>1</v>
      </c>
      <c r="B2" s="229"/>
      <c r="C2" s="240"/>
      <c r="D2" s="241">
        <v>41011</v>
      </c>
      <c r="E2" s="241">
        <v>41061</v>
      </c>
      <c r="F2" s="241">
        <v>41075</v>
      </c>
      <c r="G2" s="242"/>
      <c r="H2" s="242">
        <v>52000</v>
      </c>
      <c r="I2" s="242"/>
      <c r="J2" s="242"/>
      <c r="K2" s="242"/>
      <c r="L2" s="242">
        <v>24000</v>
      </c>
      <c r="M2" s="242"/>
      <c r="N2" s="242"/>
      <c r="O2" s="242"/>
      <c r="P2" s="243">
        <f t="shared" ref="P2:P10" si="0">SUM(G2:I2)</f>
        <v>52000</v>
      </c>
      <c r="Q2" s="243">
        <f t="shared" ref="Q2:Q10" si="1">SUM(J2:O2)</f>
        <v>24000</v>
      </c>
      <c r="R2" s="243">
        <f>P2</f>
        <v>52000</v>
      </c>
      <c r="S2" s="243">
        <f>Q2</f>
        <v>24000</v>
      </c>
      <c r="T2" s="246">
        <f t="shared" ref="T2:T10" si="2">R2+S2</f>
        <v>76000</v>
      </c>
      <c r="U2" s="245">
        <v>52000</v>
      </c>
      <c r="V2" s="242">
        <v>1000</v>
      </c>
      <c r="W2" s="243">
        <f>U2</f>
        <v>52000</v>
      </c>
      <c r="X2" s="243">
        <f>V2</f>
        <v>1000</v>
      </c>
      <c r="Y2" s="251">
        <f t="shared" ref="Y2:Y11" si="3">W2+X2</f>
        <v>53000</v>
      </c>
    </row>
    <row r="3" spans="1:25" ht="15" customHeight="1">
      <c r="A3" s="229">
        <v>2</v>
      </c>
      <c r="B3" s="229"/>
      <c r="C3" s="240"/>
      <c r="D3" s="241"/>
      <c r="E3" s="241">
        <v>41089</v>
      </c>
      <c r="F3" s="241">
        <v>41103</v>
      </c>
      <c r="G3" s="242"/>
      <c r="H3" s="242">
        <v>52000</v>
      </c>
      <c r="I3" s="242"/>
      <c r="J3" s="242"/>
      <c r="K3" s="242"/>
      <c r="L3" s="242">
        <v>49000</v>
      </c>
      <c r="M3" s="242"/>
      <c r="N3" s="242"/>
      <c r="O3" s="242"/>
      <c r="P3" s="243">
        <f t="shared" si="0"/>
        <v>52000</v>
      </c>
      <c r="Q3" s="243">
        <f t="shared" si="1"/>
        <v>49000</v>
      </c>
      <c r="R3" s="243">
        <f t="shared" ref="R3:S10" si="4">R2+P3</f>
        <v>104000</v>
      </c>
      <c r="S3" s="243">
        <f t="shared" si="4"/>
        <v>73000</v>
      </c>
      <c r="T3" s="246">
        <f t="shared" si="2"/>
        <v>177000</v>
      </c>
      <c r="U3" s="250">
        <v>52000</v>
      </c>
      <c r="V3" s="242">
        <v>22679</v>
      </c>
      <c r="W3" s="243">
        <f t="shared" ref="W3:X10" si="5">W2+U3</f>
        <v>104000</v>
      </c>
      <c r="X3" s="243">
        <f t="shared" si="5"/>
        <v>23679</v>
      </c>
      <c r="Y3" s="251">
        <f t="shared" si="3"/>
        <v>127679</v>
      </c>
    </row>
    <row r="4" spans="1:25" ht="15" customHeight="1">
      <c r="A4" s="229">
        <v>3</v>
      </c>
      <c r="B4" s="229"/>
      <c r="C4" s="240"/>
      <c r="D4" s="241"/>
      <c r="E4" s="241">
        <v>41117</v>
      </c>
      <c r="F4" s="241">
        <v>41131</v>
      </c>
      <c r="G4" s="242"/>
      <c r="H4" s="242"/>
      <c r="I4" s="242"/>
      <c r="J4" s="242"/>
      <c r="K4" s="242"/>
      <c r="L4" s="242"/>
      <c r="M4" s="242"/>
      <c r="N4" s="242"/>
      <c r="O4" s="242"/>
      <c r="P4" s="243">
        <f t="shared" si="0"/>
        <v>0</v>
      </c>
      <c r="Q4" s="243">
        <f t="shared" si="1"/>
        <v>0</v>
      </c>
      <c r="R4" s="243">
        <f t="shared" si="4"/>
        <v>104000</v>
      </c>
      <c r="S4" s="243">
        <f t="shared" si="4"/>
        <v>73000</v>
      </c>
      <c r="T4" s="246">
        <f t="shared" si="2"/>
        <v>177000</v>
      </c>
      <c r="U4" s="250">
        <v>0</v>
      </c>
      <c r="V4" s="242">
        <v>16094</v>
      </c>
      <c r="W4" s="243">
        <f t="shared" si="5"/>
        <v>104000</v>
      </c>
      <c r="X4" s="243">
        <f t="shared" si="5"/>
        <v>39773</v>
      </c>
      <c r="Y4" s="251">
        <f t="shared" si="3"/>
        <v>143773</v>
      </c>
    </row>
    <row r="5" spans="1:25" ht="15" customHeight="1">
      <c r="A5" s="229">
        <v>4</v>
      </c>
      <c r="B5" s="229"/>
      <c r="C5" s="240"/>
      <c r="D5" s="241"/>
      <c r="E5" s="241">
        <v>41152</v>
      </c>
      <c r="F5" s="241">
        <v>41166</v>
      </c>
      <c r="G5" s="242"/>
      <c r="H5" s="242">
        <v>52000</v>
      </c>
      <c r="I5" s="242"/>
      <c r="J5" s="242"/>
      <c r="K5" s="242"/>
      <c r="L5" s="242">
        <v>14000</v>
      </c>
      <c r="M5" s="242"/>
      <c r="N5" s="242"/>
      <c r="O5" s="242"/>
      <c r="P5" s="243">
        <f t="shared" si="0"/>
        <v>52000</v>
      </c>
      <c r="Q5" s="243">
        <f t="shared" si="1"/>
        <v>14000</v>
      </c>
      <c r="R5" s="243">
        <f t="shared" si="4"/>
        <v>156000</v>
      </c>
      <c r="S5" s="243">
        <f t="shared" si="4"/>
        <v>87000</v>
      </c>
      <c r="T5" s="246">
        <f t="shared" si="2"/>
        <v>243000</v>
      </c>
      <c r="U5" s="250">
        <v>20247</v>
      </c>
      <c r="V5" s="242">
        <v>17116</v>
      </c>
      <c r="W5" s="243">
        <f t="shared" si="5"/>
        <v>124247</v>
      </c>
      <c r="X5" s="243">
        <f t="shared" si="5"/>
        <v>56889</v>
      </c>
      <c r="Y5" s="251">
        <f t="shared" si="3"/>
        <v>181136</v>
      </c>
    </row>
    <row r="6" spans="1:25" ht="15" customHeight="1">
      <c r="A6" s="229">
        <v>5</v>
      </c>
      <c r="B6" s="229"/>
      <c r="C6" s="240"/>
      <c r="D6" s="241"/>
      <c r="E6" s="241">
        <v>41243</v>
      </c>
      <c r="F6" s="241">
        <v>41257</v>
      </c>
      <c r="G6" s="242"/>
      <c r="H6" s="244">
        <v>52000</v>
      </c>
      <c r="I6" s="242"/>
      <c r="J6" s="242"/>
      <c r="K6" s="242"/>
      <c r="L6" s="242">
        <v>48000</v>
      </c>
      <c r="M6" s="242"/>
      <c r="N6" s="242"/>
      <c r="O6" s="242"/>
      <c r="P6" s="243">
        <f t="shared" si="0"/>
        <v>52000</v>
      </c>
      <c r="Q6" s="243">
        <f t="shared" si="1"/>
        <v>48000</v>
      </c>
      <c r="R6" s="243">
        <f t="shared" si="4"/>
        <v>208000</v>
      </c>
      <c r="S6" s="243">
        <f t="shared" si="4"/>
        <v>135000</v>
      </c>
      <c r="T6" s="246">
        <f t="shared" si="2"/>
        <v>343000</v>
      </c>
      <c r="U6" s="250">
        <v>44753</v>
      </c>
      <c r="V6" s="242">
        <v>57111</v>
      </c>
      <c r="W6" s="243">
        <f t="shared" si="5"/>
        <v>169000</v>
      </c>
      <c r="X6" s="243">
        <f t="shared" si="5"/>
        <v>114000</v>
      </c>
      <c r="Y6" s="251">
        <f t="shared" si="3"/>
        <v>283000</v>
      </c>
    </row>
    <row r="7" spans="1:25" ht="15" customHeight="1">
      <c r="A7" s="229">
        <v>6</v>
      </c>
      <c r="B7" s="229"/>
      <c r="C7" s="240"/>
      <c r="D7" s="241"/>
      <c r="E7" s="241">
        <v>41364</v>
      </c>
      <c r="F7" s="241">
        <v>41376</v>
      </c>
      <c r="G7" s="242"/>
      <c r="H7" s="244">
        <v>52000</v>
      </c>
      <c r="I7" s="242"/>
      <c r="J7" s="242"/>
      <c r="K7" s="242"/>
      <c r="L7" s="242"/>
      <c r="M7" s="242"/>
      <c r="N7" s="242"/>
      <c r="O7" s="242"/>
      <c r="P7" s="243">
        <f t="shared" si="0"/>
        <v>52000</v>
      </c>
      <c r="Q7" s="243">
        <f t="shared" si="1"/>
        <v>0</v>
      </c>
      <c r="R7" s="243">
        <f t="shared" si="4"/>
        <v>260000</v>
      </c>
      <c r="S7" s="243">
        <f t="shared" si="4"/>
        <v>135000</v>
      </c>
      <c r="T7" s="246">
        <f t="shared" si="2"/>
        <v>395000</v>
      </c>
      <c r="U7" s="250">
        <v>0</v>
      </c>
      <c r="V7" s="242">
        <v>0</v>
      </c>
      <c r="W7" s="243">
        <f t="shared" si="5"/>
        <v>169000</v>
      </c>
      <c r="X7" s="243">
        <f t="shared" si="5"/>
        <v>114000</v>
      </c>
      <c r="Y7" s="251">
        <f t="shared" si="3"/>
        <v>283000</v>
      </c>
    </row>
    <row r="8" spans="1:25" ht="15" customHeight="1">
      <c r="A8" s="229">
        <v>7</v>
      </c>
      <c r="B8" s="229"/>
      <c r="C8" s="240"/>
      <c r="D8" s="241"/>
      <c r="E8" s="241">
        <v>41455</v>
      </c>
      <c r="F8" s="241">
        <v>41467</v>
      </c>
      <c r="G8" s="242"/>
      <c r="H8" s="242"/>
      <c r="I8" s="242"/>
      <c r="J8" s="242"/>
      <c r="K8" s="242"/>
      <c r="L8" s="242"/>
      <c r="M8" s="242"/>
      <c r="N8" s="242"/>
      <c r="O8" s="242"/>
      <c r="P8" s="243">
        <f t="shared" si="0"/>
        <v>0</v>
      </c>
      <c r="Q8" s="243">
        <f t="shared" si="1"/>
        <v>0</v>
      </c>
      <c r="R8" s="243">
        <f t="shared" si="4"/>
        <v>260000</v>
      </c>
      <c r="S8" s="243">
        <f t="shared" si="4"/>
        <v>135000</v>
      </c>
      <c r="T8" s="246">
        <f t="shared" si="2"/>
        <v>395000</v>
      </c>
      <c r="U8" s="250">
        <v>0</v>
      </c>
      <c r="V8" s="242">
        <v>0</v>
      </c>
      <c r="W8" s="243">
        <f t="shared" si="5"/>
        <v>169000</v>
      </c>
      <c r="X8" s="243">
        <f t="shared" si="5"/>
        <v>114000</v>
      </c>
      <c r="Y8" s="251">
        <f t="shared" si="3"/>
        <v>283000</v>
      </c>
    </row>
    <row r="9" spans="1:25" ht="15" customHeight="1">
      <c r="A9" s="229">
        <v>8</v>
      </c>
      <c r="B9" s="229"/>
      <c r="C9" s="240"/>
      <c r="D9" s="241"/>
      <c r="E9" s="241">
        <v>41547</v>
      </c>
      <c r="F9" s="241">
        <v>41561</v>
      </c>
      <c r="G9" s="242"/>
      <c r="H9" s="242"/>
      <c r="I9" s="242"/>
      <c r="J9" s="242"/>
      <c r="K9" s="242"/>
      <c r="L9" s="242"/>
      <c r="M9" s="242"/>
      <c r="N9" s="242"/>
      <c r="O9" s="242"/>
      <c r="P9" s="243">
        <f t="shared" si="0"/>
        <v>0</v>
      </c>
      <c r="Q9" s="243">
        <f t="shared" si="1"/>
        <v>0</v>
      </c>
      <c r="R9" s="243">
        <f t="shared" si="4"/>
        <v>260000</v>
      </c>
      <c r="S9" s="243">
        <f t="shared" si="4"/>
        <v>135000</v>
      </c>
      <c r="T9" s="246">
        <f t="shared" si="2"/>
        <v>395000</v>
      </c>
      <c r="U9" s="250"/>
      <c r="V9" s="242"/>
      <c r="W9" s="243">
        <f t="shared" si="5"/>
        <v>169000</v>
      </c>
      <c r="X9" s="243">
        <f t="shared" si="5"/>
        <v>114000</v>
      </c>
      <c r="Y9" s="251">
        <f t="shared" si="3"/>
        <v>283000</v>
      </c>
    </row>
    <row r="10" spans="1:25" ht="16" customHeight="1">
      <c r="A10" s="229">
        <v>9</v>
      </c>
      <c r="B10" s="229"/>
      <c r="C10" s="240"/>
      <c r="D10" s="241"/>
      <c r="E10" s="241">
        <v>41639</v>
      </c>
      <c r="F10" s="241">
        <v>41653</v>
      </c>
      <c r="G10" s="242"/>
      <c r="H10" s="242">
        <v>29000</v>
      </c>
      <c r="I10" s="242"/>
      <c r="J10" s="242"/>
      <c r="K10" s="242"/>
      <c r="L10" s="242"/>
      <c r="M10" s="242"/>
      <c r="N10" s="242"/>
      <c r="O10" s="242"/>
      <c r="P10" s="243">
        <f t="shared" si="0"/>
        <v>29000</v>
      </c>
      <c r="Q10" s="243">
        <f t="shared" si="1"/>
        <v>0</v>
      </c>
      <c r="R10" s="243">
        <f t="shared" si="4"/>
        <v>289000</v>
      </c>
      <c r="S10" s="243">
        <f t="shared" si="4"/>
        <v>135000</v>
      </c>
      <c r="T10" s="246">
        <f t="shared" si="2"/>
        <v>424000</v>
      </c>
      <c r="U10" s="252"/>
      <c r="V10" s="253"/>
      <c r="W10" s="270">
        <f t="shared" si="5"/>
        <v>169000</v>
      </c>
      <c r="X10" s="270">
        <f t="shared" si="5"/>
        <v>114000</v>
      </c>
      <c r="Y10" s="271">
        <f t="shared" si="3"/>
        <v>283000</v>
      </c>
    </row>
    <row r="11" spans="1:25" ht="15" customHeight="1">
      <c r="T11" s="269" t="s">
        <v>35</v>
      </c>
      <c r="W11" s="274">
        <f>MAX(W2:W10)</f>
        <v>169000</v>
      </c>
      <c r="X11" s="273">
        <f>MAX(X2:X10)</f>
        <v>114000</v>
      </c>
      <c r="Y11" s="272">
        <f t="shared" si="3"/>
        <v>283000</v>
      </c>
    </row>
    <row r="16" spans="1:25">
      <c r="U16" s="351" t="s">
        <v>318</v>
      </c>
    </row>
  </sheetData>
  <sheetProtection sheet="1" formatColumns="0" selectLockedCells="1"/>
  <protectedRanges>
    <protectedRange password="CE4B" sqref="A1:Z20" name="pc0dce6eb54f9504a5aec35a7e30818d4"/>
  </protectedRanges>
  <pageMargins left="0.75" right="0.75" top="1" bottom="1" header="0.5" footer="0.5"/>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J36"/>
  <sheetViews>
    <sheetView showGridLines="0" workbookViewId="0">
      <selection activeCell="E14" sqref="E14"/>
    </sheetView>
  </sheetViews>
  <sheetFormatPr baseColWidth="10" defaultColWidth="8.83203125" defaultRowHeight="14" x14ac:dyDescent="0"/>
  <cols>
    <col min="1" max="1" width="12.1640625" customWidth="1"/>
    <col min="2" max="2" width="11.83203125" customWidth="1"/>
    <col min="3" max="3" width="17.83203125" customWidth="1"/>
    <col min="4" max="4" width="27.5" customWidth="1"/>
    <col min="5" max="6" width="18.1640625" customWidth="1"/>
    <col min="7" max="7" width="16.83203125" customWidth="1"/>
    <col min="8" max="8" width="27.5" customWidth="1"/>
    <col min="9" max="9" width="13.5" customWidth="1"/>
    <col min="10" max="10" width="15.6640625" customWidth="1"/>
  </cols>
  <sheetData>
    <row r="1" spans="1:5">
      <c r="A1" s="60" t="s">
        <v>0</v>
      </c>
      <c r="B1" s="199" t="str">
        <f>OVERALLLIGHT</f>
        <v>RED</v>
      </c>
      <c r="C1" s="65"/>
      <c r="D1" s="65"/>
      <c r="E1" s="65"/>
    </row>
    <row r="2" spans="1:5">
      <c r="A2" s="61" t="s">
        <v>1</v>
      </c>
      <c r="B2" s="200" t="str">
        <f>MILESTONELIGHT</f>
        <v>RED</v>
      </c>
      <c r="C2" s="65"/>
      <c r="D2" s="65"/>
      <c r="E2" s="65"/>
    </row>
    <row r="3" spans="1:5">
      <c r="A3" s="61" t="s">
        <v>2</v>
      </c>
      <c r="B3" s="200" t="str">
        <f>ISSUELIGHT</f>
        <v>GREEN</v>
      </c>
      <c r="C3" s="65"/>
      <c r="D3" s="65"/>
      <c r="E3" s="65"/>
    </row>
    <row r="4" spans="1:5">
      <c r="A4" s="61" t="s">
        <v>3</v>
      </c>
      <c r="B4" s="200" t="str">
        <f>RISKLIGHT</f>
        <v>GREEN</v>
      </c>
      <c r="C4" s="65"/>
      <c r="D4" s="65"/>
      <c r="E4" s="65"/>
    </row>
    <row r="5" spans="1:5" s="5" customFormat="1">
      <c r="A5" s="61" t="s">
        <v>4</v>
      </c>
      <c r="B5" s="200" t="str">
        <f>CHANGELIGHT</f>
        <v>RED</v>
      </c>
      <c r="C5" s="65"/>
      <c r="D5" s="65"/>
      <c r="E5" s="65"/>
    </row>
    <row r="6" spans="1:5" s="5" customFormat="1">
      <c r="A6" s="61" t="s">
        <v>5</v>
      </c>
      <c r="B6" s="201" t="str">
        <f>DEPENDENCYLIGHT</f>
        <v/>
      </c>
      <c r="C6" s="65"/>
      <c r="D6" s="65"/>
      <c r="E6" s="65"/>
    </row>
    <row r="7" spans="1:5" s="5" customFormat="1">
      <c r="A7" s="61" t="s">
        <v>6</v>
      </c>
      <c r="B7" s="201" t="str">
        <f>MEASURELIGHT</f>
        <v/>
      </c>
      <c r="C7" s="65"/>
      <c r="D7" s="65"/>
      <c r="E7" s="65"/>
    </row>
    <row r="8" spans="1:5" s="5" customFormat="1" ht="15" customHeight="1">
      <c r="A8" s="61" t="s">
        <v>7</v>
      </c>
      <c r="B8" s="200" t="str">
        <f>COMMUNICATIONLIGHT</f>
        <v>AMBER</v>
      </c>
      <c r="C8" s="65"/>
      <c r="D8" s="102"/>
      <c r="E8" s="65"/>
    </row>
    <row r="9" spans="1:5" s="5" customFormat="1" ht="15" customHeight="1">
      <c r="A9" s="61" t="s">
        <v>8</v>
      </c>
      <c r="B9" s="202" t="str">
        <f>FINANCELIGHT</f>
        <v>RED</v>
      </c>
      <c r="C9" s="65"/>
      <c r="D9" s="102"/>
      <c r="E9" s="65"/>
    </row>
    <row r="10" spans="1:5" s="5" customFormat="1">
      <c r="A10" s="72"/>
      <c r="B10" s="203"/>
      <c r="C10" s="65"/>
      <c r="D10" s="65"/>
      <c r="E10" s="65"/>
    </row>
    <row r="11" spans="1:5" s="5" customFormat="1" ht="16" customHeight="1">
      <c r="A11" s="72"/>
      <c r="B11" s="204" t="str">
        <f>ProjNo</f>
        <v>RT029</v>
      </c>
      <c r="C11" s="205" t="str">
        <f>ProjName</f>
        <v>Cloud Based Bioinformatics Tools</v>
      </c>
      <c r="D11" s="65"/>
      <c r="E11" s="65"/>
    </row>
    <row r="12" spans="1:5" ht="16" customHeight="1">
      <c r="A12" s="72"/>
      <c r="B12" s="206" t="s">
        <v>42</v>
      </c>
      <c r="C12" s="207">
        <f>ReportFrom</f>
        <v>41456</v>
      </c>
      <c r="D12" s="208"/>
      <c r="E12" s="65"/>
    </row>
    <row r="13" spans="1:5" ht="16" customHeight="1">
      <c r="A13" s="72"/>
      <c r="B13" s="209" t="s">
        <v>43</v>
      </c>
      <c r="C13" s="210">
        <f>LastDateReport</f>
        <v>41547</v>
      </c>
      <c r="D13" s="208"/>
      <c r="E13" s="65"/>
    </row>
    <row r="14" spans="1:5" ht="16" customHeight="1">
      <c r="A14" s="72"/>
      <c r="B14" s="211"/>
      <c r="C14" s="212"/>
      <c r="D14" s="208"/>
      <c r="E14" s="65"/>
    </row>
    <row r="15" spans="1:5" ht="19" customHeight="1">
      <c r="A15" s="65"/>
      <c r="B15" s="94" t="s">
        <v>319</v>
      </c>
      <c r="C15" s="94"/>
      <c r="D15" s="94"/>
      <c r="E15" s="94"/>
    </row>
    <row r="16" spans="1:5" ht="16" customHeight="1">
      <c r="A16" s="65"/>
      <c r="B16" s="477" t="s">
        <v>320</v>
      </c>
      <c r="C16" s="477"/>
      <c r="D16" s="477"/>
      <c r="E16" s="477"/>
    </row>
    <row r="17" spans="2:10" ht="15" customHeight="1">
      <c r="B17" s="346" t="s">
        <v>321</v>
      </c>
    </row>
    <row r="18" spans="2:10" s="5" customFormat="1" ht="15" customHeight="1">
      <c r="B18" s="346"/>
    </row>
    <row r="19" spans="2:10" ht="32" customHeight="1">
      <c r="B19" s="347" t="s">
        <v>322</v>
      </c>
      <c r="C19" s="347" t="s">
        <v>323</v>
      </c>
      <c r="D19" s="347" t="s">
        <v>324</v>
      </c>
      <c r="E19" s="347" t="s">
        <v>325</v>
      </c>
      <c r="F19" s="347" t="s">
        <v>326</v>
      </c>
      <c r="G19" s="347" t="s">
        <v>327</v>
      </c>
      <c r="H19" s="347" t="s">
        <v>328</v>
      </c>
      <c r="I19" s="347" t="s">
        <v>329</v>
      </c>
      <c r="J19" s="347" t="s">
        <v>119</v>
      </c>
    </row>
    <row r="20" spans="2:10" ht="32" customHeight="1">
      <c r="B20" s="348" t="s">
        <v>330</v>
      </c>
      <c r="C20" s="348" t="s">
        <v>286</v>
      </c>
      <c r="D20" s="348" t="s">
        <v>331</v>
      </c>
      <c r="E20" s="349" t="s">
        <v>332</v>
      </c>
      <c r="F20" s="348" t="s">
        <v>333</v>
      </c>
      <c r="G20" s="350">
        <v>54768</v>
      </c>
      <c r="H20" s="348" t="s">
        <v>334</v>
      </c>
      <c r="I20" s="348" t="s">
        <v>330</v>
      </c>
      <c r="J20" s="348" t="s">
        <v>285</v>
      </c>
    </row>
    <row r="21" spans="2:10" ht="32" customHeight="1">
      <c r="B21" s="348" t="s">
        <v>335</v>
      </c>
      <c r="C21" s="348" t="s">
        <v>286</v>
      </c>
      <c r="D21" s="348" t="s">
        <v>336</v>
      </c>
      <c r="E21" s="349" t="s">
        <v>332</v>
      </c>
      <c r="F21" s="348" t="s">
        <v>333</v>
      </c>
      <c r="G21" s="350">
        <v>42374</v>
      </c>
      <c r="H21" s="348" t="s">
        <v>334</v>
      </c>
      <c r="I21" s="348" t="s">
        <v>335</v>
      </c>
      <c r="J21" s="348" t="s">
        <v>285</v>
      </c>
    </row>
    <row r="22" spans="2:10" ht="32" customHeight="1">
      <c r="B22" s="348" t="s">
        <v>337</v>
      </c>
      <c r="C22" s="348" t="s">
        <v>286</v>
      </c>
      <c r="D22" s="348" t="s">
        <v>338</v>
      </c>
      <c r="E22" s="349" t="s">
        <v>339</v>
      </c>
      <c r="F22" s="348" t="s">
        <v>333</v>
      </c>
      <c r="G22" s="350">
        <v>42374</v>
      </c>
      <c r="H22" s="348" t="s">
        <v>334</v>
      </c>
      <c r="I22" s="348" t="s">
        <v>337</v>
      </c>
      <c r="J22" s="348" t="s">
        <v>285</v>
      </c>
    </row>
    <row r="23" spans="2:10" ht="32" customHeight="1">
      <c r="B23" s="348" t="s">
        <v>340</v>
      </c>
      <c r="C23" s="348" t="s">
        <v>286</v>
      </c>
      <c r="D23" s="348" t="s">
        <v>341</v>
      </c>
      <c r="E23" s="349" t="s">
        <v>339</v>
      </c>
      <c r="F23" s="348" t="s">
        <v>333</v>
      </c>
      <c r="G23" s="350">
        <v>97714</v>
      </c>
      <c r="H23" s="348" t="s">
        <v>334</v>
      </c>
      <c r="I23" s="348" t="s">
        <v>340</v>
      </c>
      <c r="J23" s="348" t="s">
        <v>285</v>
      </c>
    </row>
    <row r="24" spans="2:10" ht="32" customHeight="1">
      <c r="B24" s="348" t="s">
        <v>342</v>
      </c>
      <c r="C24" s="348" t="s">
        <v>286</v>
      </c>
      <c r="D24" s="348" t="s">
        <v>341</v>
      </c>
      <c r="E24" s="349" t="s">
        <v>343</v>
      </c>
      <c r="F24" s="348" t="s">
        <v>333</v>
      </c>
      <c r="G24" s="350">
        <v>86780</v>
      </c>
      <c r="H24" s="348" t="s">
        <v>334</v>
      </c>
      <c r="I24" s="348" t="s">
        <v>342</v>
      </c>
      <c r="J24" s="348" t="s">
        <v>285</v>
      </c>
    </row>
    <row r="25" spans="2:10" ht="32" customHeight="1">
      <c r="B25" s="348"/>
      <c r="C25" s="348"/>
      <c r="D25" s="348"/>
      <c r="E25" s="349"/>
      <c r="F25" s="348"/>
      <c r="G25" s="350"/>
      <c r="H25" s="348"/>
      <c r="I25" s="348"/>
      <c r="J25" s="348"/>
    </row>
    <row r="26" spans="2:10" ht="32" customHeight="1">
      <c r="B26" s="348"/>
      <c r="C26" s="348"/>
      <c r="D26" s="348"/>
      <c r="E26" s="349"/>
      <c r="F26" s="348"/>
      <c r="G26" s="350"/>
      <c r="H26" s="348"/>
      <c r="I26" s="348"/>
      <c r="J26" s="348"/>
    </row>
    <row r="27" spans="2:10" ht="32" customHeight="1">
      <c r="B27" s="348"/>
      <c r="C27" s="348"/>
      <c r="D27" s="348"/>
      <c r="E27" s="349"/>
      <c r="F27" s="348"/>
      <c r="G27" s="350"/>
      <c r="H27" s="348"/>
      <c r="I27" s="348"/>
      <c r="J27" s="348"/>
    </row>
    <row r="28" spans="2:10" ht="32" customHeight="1">
      <c r="B28" s="348"/>
      <c r="C28" s="348"/>
      <c r="D28" s="348"/>
      <c r="E28" s="349"/>
      <c r="F28" s="348"/>
      <c r="G28" s="350"/>
      <c r="H28" s="348"/>
      <c r="I28" s="348"/>
      <c r="J28" s="348"/>
    </row>
    <row r="29" spans="2:10" ht="32" customHeight="1">
      <c r="B29" s="348"/>
      <c r="C29" s="348"/>
      <c r="D29" s="348"/>
      <c r="E29" s="349"/>
      <c r="F29" s="348"/>
      <c r="G29" s="350"/>
      <c r="H29" s="348"/>
      <c r="I29" s="348"/>
      <c r="J29" s="348"/>
    </row>
    <row r="30" spans="2:10" ht="32" customHeight="1">
      <c r="B30" s="348"/>
      <c r="C30" s="348"/>
      <c r="D30" s="348"/>
      <c r="E30" s="349"/>
      <c r="F30" s="348"/>
      <c r="G30" s="350"/>
      <c r="H30" s="348"/>
      <c r="I30" s="348"/>
      <c r="J30" s="348"/>
    </row>
    <row r="31" spans="2:10" ht="32" customHeight="1">
      <c r="B31" s="348"/>
      <c r="C31" s="348"/>
      <c r="D31" s="348"/>
      <c r="E31" s="349"/>
      <c r="F31" s="348"/>
      <c r="G31" s="350"/>
      <c r="H31" s="348"/>
      <c r="I31" s="348"/>
      <c r="J31" s="348"/>
    </row>
    <row r="32" spans="2:10" ht="32" customHeight="1">
      <c r="B32" s="348"/>
      <c r="C32" s="348"/>
      <c r="D32" s="348"/>
      <c r="E32" s="349"/>
      <c r="F32" s="348"/>
      <c r="G32" s="350"/>
      <c r="H32" s="348"/>
      <c r="I32" s="348"/>
      <c r="J32" s="348"/>
    </row>
    <row r="33" spans="2:10" ht="32" customHeight="1">
      <c r="B33" s="348"/>
      <c r="C33" s="348"/>
      <c r="D33" s="348"/>
      <c r="E33" s="349"/>
      <c r="F33" s="348"/>
      <c r="G33" s="350"/>
      <c r="H33" s="348"/>
      <c r="I33" s="348"/>
      <c r="J33" s="348"/>
    </row>
    <row r="34" spans="2:10" ht="32" customHeight="1">
      <c r="B34" s="348"/>
      <c r="C34" s="348"/>
      <c r="D34" s="348"/>
      <c r="E34" s="349"/>
      <c r="F34" s="348"/>
      <c r="G34" s="350"/>
      <c r="H34" s="348"/>
      <c r="I34" s="348"/>
      <c r="J34" s="348"/>
    </row>
    <row r="35" spans="2:10" ht="32" customHeight="1">
      <c r="B35" s="348"/>
      <c r="C35" s="348"/>
      <c r="D35" s="348"/>
      <c r="E35" s="349"/>
      <c r="F35" s="348"/>
      <c r="G35" s="350"/>
      <c r="H35" s="348"/>
      <c r="I35" s="348"/>
      <c r="J35" s="348"/>
    </row>
    <row r="36" spans="2:10" ht="32" customHeight="1">
      <c r="B36" s="348"/>
      <c r="C36" s="348"/>
      <c r="D36" s="348"/>
      <c r="E36" s="349"/>
      <c r="F36" s="348"/>
      <c r="G36" s="350"/>
      <c r="H36" s="348"/>
      <c r="I36" s="348"/>
      <c r="J36" s="348"/>
    </row>
  </sheetData>
  <sheetProtection sheet="1" formatColumns="0" selectLockedCells="1"/>
  <mergeCells count="1">
    <mergeCell ref="B16:E16"/>
  </mergeCells>
  <conditionalFormatting sqref="B10">
    <cfRule type="cellIs" dxfId="232" priority="1" operator="equal">
      <formula>"AMBER"</formula>
    </cfRule>
  </conditionalFormatting>
  <conditionalFormatting sqref="B10">
    <cfRule type="cellIs" dxfId="231" priority="2" operator="equal">
      <formula>"RED"</formula>
    </cfRule>
  </conditionalFormatting>
  <conditionalFormatting sqref="B10">
    <cfRule type="cellIs" dxfId="230" priority="3" operator="equal">
      <formula>"GREEN"</formula>
    </cfRule>
  </conditionalFormatting>
  <conditionalFormatting sqref="B11">
    <cfRule type="cellIs" dxfId="229" priority="4" operator="equal">
      <formula>"AMBER"</formula>
    </cfRule>
  </conditionalFormatting>
  <conditionalFormatting sqref="B11">
    <cfRule type="cellIs" dxfId="228" priority="5" operator="equal">
      <formula>"RED"</formula>
    </cfRule>
  </conditionalFormatting>
  <conditionalFormatting sqref="B11">
    <cfRule type="cellIs" dxfId="227" priority="6" operator="equal">
      <formula>"GREEN"</formula>
    </cfRule>
  </conditionalFormatting>
  <conditionalFormatting sqref="B1">
    <cfRule type="cellIs" dxfId="226" priority="7" operator="equal">
      <formula>"AMBER"</formula>
    </cfRule>
  </conditionalFormatting>
  <conditionalFormatting sqref="B1">
    <cfRule type="cellIs" dxfId="225" priority="8" operator="equal">
      <formula>"RED"</formula>
    </cfRule>
  </conditionalFormatting>
  <conditionalFormatting sqref="B1">
    <cfRule type="cellIs" dxfId="224" priority="9" operator="equal">
      <formula>"GREEN"</formula>
    </cfRule>
  </conditionalFormatting>
  <conditionalFormatting sqref="B2">
    <cfRule type="cellIs" dxfId="223" priority="10" operator="equal">
      <formula>"AMBER"</formula>
    </cfRule>
  </conditionalFormatting>
  <conditionalFormatting sqref="B2">
    <cfRule type="cellIs" dxfId="222" priority="11" operator="equal">
      <formula>"RED"</formula>
    </cfRule>
  </conditionalFormatting>
  <conditionalFormatting sqref="B2">
    <cfRule type="cellIs" dxfId="221" priority="12" operator="equal">
      <formula>"GREEN"</formula>
    </cfRule>
  </conditionalFormatting>
  <conditionalFormatting sqref="B3">
    <cfRule type="cellIs" dxfId="220" priority="13" operator="equal">
      <formula>"AMBER"</formula>
    </cfRule>
  </conditionalFormatting>
  <conditionalFormatting sqref="B3">
    <cfRule type="cellIs" dxfId="219" priority="14" operator="equal">
      <formula>"RED"</formula>
    </cfRule>
  </conditionalFormatting>
  <conditionalFormatting sqref="B3">
    <cfRule type="cellIs" dxfId="218" priority="15" operator="equal">
      <formula>"GREEN"</formula>
    </cfRule>
  </conditionalFormatting>
  <conditionalFormatting sqref="B4">
    <cfRule type="cellIs" dxfId="217" priority="16" operator="equal">
      <formula>"AMBER"</formula>
    </cfRule>
  </conditionalFormatting>
  <conditionalFormatting sqref="B4">
    <cfRule type="cellIs" dxfId="216" priority="17" operator="equal">
      <formula>"RED"</formula>
    </cfRule>
  </conditionalFormatting>
  <conditionalFormatting sqref="B4">
    <cfRule type="cellIs" dxfId="215" priority="18" operator="equal">
      <formula>"GREEN"</formula>
    </cfRule>
  </conditionalFormatting>
  <conditionalFormatting sqref="B5">
    <cfRule type="cellIs" dxfId="214" priority="19" operator="equal">
      <formula>"AMBER"</formula>
    </cfRule>
  </conditionalFormatting>
  <conditionalFormatting sqref="B5">
    <cfRule type="cellIs" dxfId="213" priority="20" operator="equal">
      <formula>"RED"</formula>
    </cfRule>
  </conditionalFormatting>
  <conditionalFormatting sqref="B5">
    <cfRule type="cellIs" dxfId="212" priority="21" operator="equal">
      <formula>"GREEN"</formula>
    </cfRule>
  </conditionalFormatting>
  <conditionalFormatting sqref="B6">
    <cfRule type="cellIs" dxfId="211" priority="22" operator="equal">
      <formula>"AMBER"</formula>
    </cfRule>
  </conditionalFormatting>
  <conditionalFormatting sqref="B6">
    <cfRule type="cellIs" dxfId="210" priority="23" operator="equal">
      <formula>"RED"</formula>
    </cfRule>
  </conditionalFormatting>
  <conditionalFormatting sqref="B6">
    <cfRule type="cellIs" dxfId="209" priority="24" operator="equal">
      <formula>"GREEN"</formula>
    </cfRule>
  </conditionalFormatting>
  <conditionalFormatting sqref="B7">
    <cfRule type="cellIs" dxfId="208" priority="25" operator="equal">
      <formula>"AMBER"</formula>
    </cfRule>
  </conditionalFormatting>
  <conditionalFormatting sqref="B7">
    <cfRule type="cellIs" dxfId="207" priority="26" operator="equal">
      <formula>"RED"</formula>
    </cfRule>
  </conditionalFormatting>
  <conditionalFormatting sqref="B7">
    <cfRule type="cellIs" dxfId="206" priority="27" operator="equal">
      <formula>"GREEN"</formula>
    </cfRule>
  </conditionalFormatting>
  <conditionalFormatting sqref="B8">
    <cfRule type="cellIs" dxfId="205" priority="28" operator="equal">
      <formula>"AMBER"</formula>
    </cfRule>
  </conditionalFormatting>
  <conditionalFormatting sqref="B8">
    <cfRule type="cellIs" dxfId="204" priority="29" operator="equal">
      <formula>"RED"</formula>
    </cfRule>
  </conditionalFormatting>
  <conditionalFormatting sqref="B8">
    <cfRule type="cellIs" dxfId="203" priority="30" operator="equal">
      <formula>"GREEN"</formula>
    </cfRule>
  </conditionalFormatting>
  <conditionalFormatting sqref="B9">
    <cfRule type="cellIs" dxfId="202" priority="31" operator="equal">
      <formula>"AMBER"</formula>
    </cfRule>
  </conditionalFormatting>
  <conditionalFormatting sqref="B9">
    <cfRule type="cellIs" dxfId="201" priority="32" operator="equal">
      <formula>"RED"</formula>
    </cfRule>
  </conditionalFormatting>
  <conditionalFormatting sqref="B9">
    <cfRule type="cellIs" dxfId="200" priority="33" operator="equal">
      <formula>"GREEN"</formula>
    </cfRule>
  </conditionalFormatting>
  <conditionalFormatting sqref="C10">
    <cfRule type="cellIs" dxfId="199" priority="34" operator="equal">
      <formula>"AMBER"</formula>
    </cfRule>
  </conditionalFormatting>
  <conditionalFormatting sqref="C10">
    <cfRule type="cellIs" dxfId="198" priority="35" operator="equal">
      <formula>"RED"</formula>
    </cfRule>
  </conditionalFormatting>
  <conditionalFormatting sqref="C10">
    <cfRule type="cellIs" dxfId="197" priority="36" operator="equal">
      <formula>"GREEN"</formula>
    </cfRule>
  </conditionalFormatting>
  <conditionalFormatting sqref="C11">
    <cfRule type="cellIs" dxfId="196" priority="37" operator="equal">
      <formula>"AMBER"</formula>
    </cfRule>
  </conditionalFormatting>
  <conditionalFormatting sqref="C11">
    <cfRule type="cellIs" dxfId="195" priority="38" operator="equal">
      <formula>"RED"</formula>
    </cfRule>
  </conditionalFormatting>
  <conditionalFormatting sqref="C11">
    <cfRule type="cellIs" dxfId="194" priority="39" operator="equal">
      <formula>"GREEN"</formula>
    </cfRule>
  </conditionalFormatting>
  <conditionalFormatting sqref="D10">
    <cfRule type="cellIs" dxfId="193" priority="40" operator="equal">
      <formula>"AMBER"</formula>
    </cfRule>
  </conditionalFormatting>
  <conditionalFormatting sqref="D10">
    <cfRule type="cellIs" dxfId="192" priority="41" operator="equal">
      <formula>"RED"</formula>
    </cfRule>
  </conditionalFormatting>
  <conditionalFormatting sqref="D10">
    <cfRule type="cellIs" dxfId="191" priority="42" operator="equal">
      <formula>"GREEN"</formula>
    </cfRule>
  </conditionalFormatting>
  <conditionalFormatting sqref="D11">
    <cfRule type="cellIs" dxfId="190" priority="43" operator="equal">
      <formula>"AMBER"</formula>
    </cfRule>
  </conditionalFormatting>
  <conditionalFormatting sqref="D11">
    <cfRule type="cellIs" dxfId="189" priority="44" operator="equal">
      <formula>"RED"</formula>
    </cfRule>
  </conditionalFormatting>
  <conditionalFormatting sqref="D11">
    <cfRule type="cellIs" dxfId="188" priority="45" operator="equal">
      <formula>"GREEN"</formula>
    </cfRule>
  </conditionalFormatting>
  <conditionalFormatting sqref="D12">
    <cfRule type="cellIs" dxfId="187" priority="46" operator="equal">
      <formula>"AMBER"</formula>
    </cfRule>
  </conditionalFormatting>
  <conditionalFormatting sqref="D12">
    <cfRule type="cellIs" dxfId="186" priority="47" operator="equal">
      <formula>"RED"</formula>
    </cfRule>
  </conditionalFormatting>
  <conditionalFormatting sqref="D12">
    <cfRule type="cellIs" dxfId="185" priority="48" operator="equal">
      <formula>"GREEN"</formula>
    </cfRule>
  </conditionalFormatting>
  <conditionalFormatting sqref="D13">
    <cfRule type="cellIs" dxfId="184" priority="49" operator="equal">
      <formula>"AMBER"</formula>
    </cfRule>
  </conditionalFormatting>
  <conditionalFormatting sqref="D13">
    <cfRule type="cellIs" dxfId="183" priority="50" operator="equal">
      <formula>"RED"</formula>
    </cfRule>
  </conditionalFormatting>
  <conditionalFormatting sqref="D13">
    <cfRule type="cellIs" dxfId="182" priority="51" operator="equal">
      <formula>"GREEN"</formula>
    </cfRule>
  </conditionalFormatting>
  <conditionalFormatting sqref="D14">
    <cfRule type="cellIs" dxfId="181" priority="52" operator="equal">
      <formula>"AMBER"</formula>
    </cfRule>
  </conditionalFormatting>
  <conditionalFormatting sqref="D14">
    <cfRule type="cellIs" dxfId="180" priority="53" operator="equal">
      <formula>"RED"</formula>
    </cfRule>
  </conditionalFormatting>
  <conditionalFormatting sqref="D14">
    <cfRule type="cellIs" dxfId="179" priority="54" operator="equal">
      <formula>"GREEN"</formula>
    </cfRule>
  </conditionalFormatting>
  <conditionalFormatting sqref="E10">
    <cfRule type="cellIs" dxfId="178" priority="55" operator="equal">
      <formula>"AMBER"</formula>
    </cfRule>
  </conditionalFormatting>
  <conditionalFormatting sqref="E10">
    <cfRule type="cellIs" dxfId="177" priority="56" operator="equal">
      <formula>"RED"</formula>
    </cfRule>
  </conditionalFormatting>
  <conditionalFormatting sqref="E10">
    <cfRule type="cellIs" dxfId="176" priority="57" operator="equal">
      <formula>"GREEN"</formula>
    </cfRule>
  </conditionalFormatting>
  <conditionalFormatting sqref="E11">
    <cfRule type="cellIs" dxfId="175" priority="58" operator="equal">
      <formula>"AMBER"</formula>
    </cfRule>
  </conditionalFormatting>
  <conditionalFormatting sqref="E11">
    <cfRule type="cellIs" dxfId="174" priority="59" operator="equal">
      <formula>"RED"</formula>
    </cfRule>
  </conditionalFormatting>
  <conditionalFormatting sqref="E11">
    <cfRule type="cellIs" dxfId="173" priority="60" operator="equal">
      <formula>"GREEN"</formula>
    </cfRule>
  </conditionalFormatting>
  <conditionalFormatting sqref="E12">
    <cfRule type="cellIs" dxfId="172" priority="61" operator="equal">
      <formula>"AMBER"</formula>
    </cfRule>
  </conditionalFormatting>
  <conditionalFormatting sqref="E12">
    <cfRule type="cellIs" dxfId="171" priority="62" operator="equal">
      <formula>"RED"</formula>
    </cfRule>
  </conditionalFormatting>
  <conditionalFormatting sqref="E12">
    <cfRule type="cellIs" dxfId="170" priority="63" operator="equal">
      <formula>"GREEN"</formula>
    </cfRule>
  </conditionalFormatting>
  <conditionalFormatting sqref="E13">
    <cfRule type="cellIs" dxfId="169" priority="64" operator="equal">
      <formula>"AMBER"</formula>
    </cfRule>
  </conditionalFormatting>
  <conditionalFormatting sqref="E13">
    <cfRule type="cellIs" dxfId="168" priority="65" operator="equal">
      <formula>"RED"</formula>
    </cfRule>
  </conditionalFormatting>
  <conditionalFormatting sqref="E13">
    <cfRule type="cellIs" dxfId="167" priority="66" operator="equal">
      <formula>"GREEN"</formula>
    </cfRule>
  </conditionalFormatting>
  <conditionalFormatting sqref="E14">
    <cfRule type="cellIs" dxfId="166" priority="67" operator="equal">
      <formula>"AMBER"</formula>
    </cfRule>
  </conditionalFormatting>
  <conditionalFormatting sqref="E14">
    <cfRule type="cellIs" dxfId="165" priority="68" operator="equal">
      <formula>"RED"</formula>
    </cfRule>
  </conditionalFormatting>
  <conditionalFormatting sqref="E14">
    <cfRule type="cellIs" dxfId="164" priority="69" operator="equal">
      <formula>"GREEN"</formula>
    </cfRule>
  </conditionalFormatting>
  <dataValidations count="136">
    <dataValidation allowBlank="1" showInputMessage="1" showErrorMessage="1" promptTitle="Asset Ref" prompt="Unique identifier allocated by your project to identify this asset." sqref="B20"/>
    <dataValidation allowBlank="1" showInputMessage="1" showErrorMessage="1" promptTitle="Asset Ref" prompt="Unique identifier allocated by your project to identify this asset." sqref="B21"/>
    <dataValidation allowBlank="1" showInputMessage="1" showErrorMessage="1" promptTitle="Asset Ref" prompt="Unique identifier allocated by your project to identify this asset." sqref="B22"/>
    <dataValidation allowBlank="1" showInputMessage="1" showErrorMessage="1" promptTitle="Asset Ref" prompt="Unique identifier allocated by your project to identify this asset." sqref="B23"/>
    <dataValidation allowBlank="1" showInputMessage="1" showErrorMessage="1" promptTitle="Asset Ref" prompt="Unique identifier allocated by your project to identify this asset." sqref="B24"/>
    <dataValidation allowBlank="1" showInputMessage="1" showErrorMessage="1" promptTitle="Asset Ref" prompt="Unique identifier allocated by your project to identify this asset." sqref="B25"/>
    <dataValidation allowBlank="1" showInputMessage="1" showErrorMessage="1" promptTitle="Asset Ref" prompt="Unique identifier allocated by your project to identify this asset." sqref="B26"/>
    <dataValidation allowBlank="1" showInputMessage="1" showErrorMessage="1" promptTitle="Asset Ref" prompt="Unique identifier allocated by your project to identify this asset." sqref="B27"/>
    <dataValidation allowBlank="1" showInputMessage="1" showErrorMessage="1" promptTitle="Asset Ref" prompt="Unique identifier allocated by your project to identify this asset." sqref="B28"/>
    <dataValidation allowBlank="1" showInputMessage="1" showErrorMessage="1" promptTitle="Asset Ref" prompt="Unique identifier allocated by your project to identify this asset." sqref="B29"/>
    <dataValidation allowBlank="1" showInputMessage="1" showErrorMessage="1" promptTitle="Asset Ref" prompt="Unique identifier allocated by your project to identify this asset." sqref="B30"/>
    <dataValidation allowBlank="1" showInputMessage="1" showErrorMessage="1" promptTitle="Asset Ref" prompt="Unique identifier allocated by your project to identify this asset." sqref="B31"/>
    <dataValidation allowBlank="1" showInputMessage="1" showErrorMessage="1" promptTitle="Asset Ref" prompt="Unique identifier allocated by your project to identify this asset." sqref="B32"/>
    <dataValidation allowBlank="1" showInputMessage="1" showErrorMessage="1" promptTitle="Asset Ref" prompt="Unique identifier allocated by your project to identify this asset." sqref="B33"/>
    <dataValidation allowBlank="1" showInputMessage="1" showErrorMessage="1" promptTitle="Asset Ref" prompt="Unique identifier allocated by your project to identify this asset." sqref="B34"/>
    <dataValidation allowBlank="1" showInputMessage="1" showErrorMessage="1" promptTitle="Asset Ref" prompt="Unique identifier allocated by your project to identify this asset." sqref="B35"/>
    <dataValidation allowBlank="1" showInputMessage="1" showErrorMessage="1" promptTitle="Asset Ref" prompt="Unique identifier allocated by your project to identify this asset." sqref="B36"/>
    <dataValidation type="list" allowBlank="1" showInputMessage="1" showErrorMessage="1" promptTitle="Asset Type" prompt="Please select the type of asset from Hardware; Software; Document" sqref="C20">
      <formula1>AssetTypeItems</formula1>
    </dataValidation>
    <dataValidation type="list" allowBlank="1" showInputMessage="1" showErrorMessage="1" promptTitle="Asset Type" prompt="Please select the type of asset from Hardware; Software; Document" sqref="C21">
      <formula1>AssetTypeItems</formula1>
    </dataValidation>
    <dataValidation type="list" allowBlank="1" showInputMessage="1" showErrorMessage="1" promptTitle="Asset Type" prompt="Please select the type of asset from Hardware; Software; Document" sqref="C22">
      <formula1>AssetTypeItems</formula1>
    </dataValidation>
    <dataValidation type="list" allowBlank="1" showInputMessage="1" showErrorMessage="1" promptTitle="Asset Type" prompt="Please select the type of asset from Hardware; Software; Document" sqref="C23">
      <formula1>AssetTypeItems</formula1>
    </dataValidation>
    <dataValidation type="list" allowBlank="1" showInputMessage="1" showErrorMessage="1" promptTitle="Asset Type" prompt="Please select the type of asset from Hardware; Software; Document" sqref="C24">
      <formula1>AssetTypeItems</formula1>
    </dataValidation>
    <dataValidation type="list" allowBlank="1" showInputMessage="1" showErrorMessage="1" promptTitle="Asset Type" prompt="Please select the type of asset from Hardware; Software; Document" sqref="C25">
      <formula1>AssetTypeItems</formula1>
    </dataValidation>
    <dataValidation type="list" allowBlank="1" showInputMessage="1" showErrorMessage="1" promptTitle="Asset Type" prompt="Please select the type of asset from Hardware; Software; Document" sqref="C26">
      <formula1>AssetTypeItems</formula1>
    </dataValidation>
    <dataValidation type="list" allowBlank="1" showInputMessage="1" showErrorMessage="1" promptTitle="Asset Type" prompt="Please select the type of asset from Hardware; Software; Document" sqref="C27">
      <formula1>AssetTypeItems</formula1>
    </dataValidation>
    <dataValidation type="list" allowBlank="1" showInputMessage="1" showErrorMessage="1" promptTitle="Asset Type" prompt="Please select the type of asset from Hardware; Software; Document" sqref="C28">
      <formula1>AssetTypeItems</formula1>
    </dataValidation>
    <dataValidation type="list" allowBlank="1" showInputMessage="1" showErrorMessage="1" promptTitle="Asset Type" prompt="Please select the type of asset from Hardware; Software; Document" sqref="C29">
      <formula1>AssetTypeItems</formula1>
    </dataValidation>
    <dataValidation type="list" allowBlank="1" showInputMessage="1" showErrorMessage="1" promptTitle="Asset Type" prompt="Please select the type of asset from Hardware; Software; Document" sqref="C30">
      <formula1>AssetTypeItems</formula1>
    </dataValidation>
    <dataValidation type="list" allowBlank="1" showInputMessage="1" showErrorMessage="1" promptTitle="Asset Type" prompt="Please select the type of asset from Hardware; Software; Document" sqref="C31">
      <formula1>AssetTypeItems</formula1>
    </dataValidation>
    <dataValidation type="list" allowBlank="1" showInputMessage="1" showErrorMessage="1" promptTitle="Asset Type" prompt="Please select the type of asset from Hardware; Software; Document" sqref="C32">
      <formula1>AssetTypeItems</formula1>
    </dataValidation>
    <dataValidation type="list" allowBlank="1" showInputMessage="1" showErrorMessage="1" promptTitle="Asset Type" prompt="Please select the type of asset from Hardware; Software; Document" sqref="C33">
      <formula1>AssetTypeItems</formula1>
    </dataValidation>
    <dataValidation type="list" allowBlank="1" showInputMessage="1" showErrorMessage="1" promptTitle="Asset Type" prompt="Please select the type of asset from Hardware; Software; Document" sqref="C34">
      <formula1>AssetTypeItems</formula1>
    </dataValidation>
    <dataValidation type="list" allowBlank="1" showInputMessage="1" showErrorMessage="1" promptTitle="Asset Type" prompt="Please select the type of asset from Hardware; Software; Document" sqref="C35">
      <formula1>AssetTypeItems</formula1>
    </dataValidation>
    <dataValidation type="list" allowBlank="1" showInputMessage="1" showErrorMessage="1" promptTitle="Asset Type" prompt="Please select the type of asset from Hardware; Software; Document" sqref="C36">
      <formula1>AssetTypeItems</formula1>
    </dataValidation>
    <dataValidation allowBlank="1" showInputMessage="1" showErrorMessage="1" promptTitle="Version Number" prompt="Where appropriate, such as with software, enter the version number of the asset." sqref="E20"/>
    <dataValidation allowBlank="1" showInputMessage="1" showErrorMessage="1" promptTitle="Version Number" prompt="Where appropriate, such as with software, enter the version number of the asset." sqref="E21"/>
    <dataValidation allowBlank="1" showInputMessage="1" showErrorMessage="1" promptTitle="Version Number" prompt="Where appropriate, such as with software, enter the version number of the asset." sqref="E22"/>
    <dataValidation allowBlank="1" showInputMessage="1" showErrorMessage="1" promptTitle="Version Number" prompt="Where appropriate, such as with software, enter the version number of the asset." sqref="E23"/>
    <dataValidation allowBlank="1" showInputMessage="1" showErrorMessage="1" promptTitle="Version Number" prompt="Where appropriate, such as with software, enter the version number of the asset." sqref="E24"/>
    <dataValidation allowBlank="1" showInputMessage="1" showErrorMessage="1" promptTitle="Version Number" prompt="Where appropriate, such as with software, enter the version number of the asset." sqref="E25"/>
    <dataValidation allowBlank="1" showInputMessage="1" showErrorMessage="1" promptTitle="Version Number" prompt="Where appropriate, such as with software, enter the version number of the asset." sqref="E26"/>
    <dataValidation allowBlank="1" showInputMessage="1" showErrorMessage="1" promptTitle="Version Number" prompt="Where appropriate, such as with software, enter the version number of the asset." sqref="E27"/>
    <dataValidation allowBlank="1" showInputMessage="1" showErrorMessage="1" promptTitle="Version Number" prompt="Where appropriate, such as with software, enter the version number of the asset." sqref="E28"/>
    <dataValidation allowBlank="1" showInputMessage="1" showErrorMessage="1" promptTitle="Version Number" prompt="Where appropriate, such as with software, enter the version number of the asset." sqref="E29"/>
    <dataValidation allowBlank="1" showInputMessage="1" showErrorMessage="1" promptTitle="Version Number" prompt="Where appropriate, such as with software, enter the version number of the asset." sqref="E30"/>
    <dataValidation allowBlank="1" showInputMessage="1" showErrorMessage="1" promptTitle="Version Number" prompt="Where appropriate, such as with software, enter the version number of the asset." sqref="E31"/>
    <dataValidation allowBlank="1" showInputMessage="1" showErrorMessage="1" promptTitle="Version Number" prompt="Where appropriate, such as with software, enter the version number of the asset." sqref="E32"/>
    <dataValidation allowBlank="1" showInputMessage="1" showErrorMessage="1" promptTitle="Version Number" prompt="Where appropriate, such as with software, enter the version number of the asset." sqref="E33"/>
    <dataValidation allowBlank="1" showInputMessage="1" showErrorMessage="1" promptTitle="Version Number" prompt="Where appropriate, such as with software, enter the version number of the asset." sqref="E34"/>
    <dataValidation allowBlank="1" showInputMessage="1" showErrorMessage="1" promptTitle="Version Number" prompt="Where appropriate, such as with software, enter the version number of the asset." sqref="E35"/>
    <dataValidation allowBlank="1" showInputMessage="1" showErrorMessage="1" promptTitle="Version Number" prompt="Where appropriate, such as with software, enter the version number of the asset." sqref="E36"/>
    <dataValidation allowBlank="1" showInputMessage="1" showErrorMessage="1" promptTitle="Owner of the Asset" prompt="This is likely to be the lead agent on the project." sqref="F20"/>
    <dataValidation allowBlank="1" showInputMessage="1" showErrorMessage="1" promptTitle="Owner of the Asset" prompt="This is likely to be the lead agent on the project." sqref="F21"/>
    <dataValidation allowBlank="1" showInputMessage="1" showErrorMessage="1" promptTitle="Owner of the Asset" prompt="This is likely to be the lead agent on the project." sqref="F22"/>
    <dataValidation allowBlank="1" showInputMessage="1" showErrorMessage="1" promptTitle="Owner of the Asset" prompt="This is likely to be the lead agent on the project." sqref="F23"/>
    <dataValidation allowBlank="1" showInputMessage="1" showErrorMessage="1" promptTitle="Owner of the Asset" prompt="This is likely to be the lead agent on the project." sqref="F24"/>
    <dataValidation allowBlank="1" showInputMessage="1" showErrorMessage="1" promptTitle="Owner of the Asset" prompt="This is likely to be the lead agent on the project." sqref="F25"/>
    <dataValidation allowBlank="1" showInputMessage="1" showErrorMessage="1" promptTitle="Owner of the Asset" prompt="This is likely to be the lead agent on the project." sqref="F26"/>
    <dataValidation allowBlank="1" showInputMessage="1" showErrorMessage="1" promptTitle="Owner of the Asset" prompt="This is likely to be the lead agent on the project." sqref="F27"/>
    <dataValidation allowBlank="1" showInputMessage="1" showErrorMessage="1" promptTitle="Owner of the Asset" prompt="This is likely to be the lead agent on the project." sqref="F28"/>
    <dataValidation allowBlank="1" showInputMessage="1" showErrorMessage="1" promptTitle="Owner of the Asset" prompt="This is likely to be the lead agent on the project." sqref="F29"/>
    <dataValidation allowBlank="1" showInputMessage="1" showErrorMessage="1" promptTitle="Owner of the Asset" prompt="This is likely to be the lead agent on the project." sqref="F30"/>
    <dataValidation allowBlank="1" showInputMessage="1" showErrorMessage="1" promptTitle="Owner of the Asset" prompt="This is likely to be the lead agent on the project." sqref="F31"/>
    <dataValidation allowBlank="1" showInputMessage="1" showErrorMessage="1" promptTitle="Owner of the Asset" prompt="This is likely to be the lead agent on the project." sqref="F32"/>
    <dataValidation allowBlank="1" showInputMessage="1" showErrorMessage="1" promptTitle="Owner of the Asset" prompt="This is likely to be the lead agent on the project." sqref="F33"/>
    <dataValidation allowBlank="1" showInputMessage="1" showErrorMessage="1" promptTitle="Owner of the Asset" prompt="This is likely to be the lead agent on the project." sqref="F34"/>
    <dataValidation allowBlank="1" showInputMessage="1" showErrorMessage="1" promptTitle="Owner of the Asset" prompt="This is likely to be the lead agent on the project." sqref="F35"/>
    <dataValidation allowBlank="1" showInputMessage="1" showErrorMessage="1" promptTitle="Owner of the Asset" prompt="This is likely to be the lead agent on the project." sqref="F36"/>
    <dataValidation allowBlank="1" showInputMessage="1" showErrorMessage="1" promptTitle="Value of Asset" prompt="For software, cost to develop via NeCTAR EIF AND Co-Investment. For hardware, cost of asset." sqref="G20"/>
    <dataValidation allowBlank="1" showInputMessage="1" showErrorMessage="1" promptTitle="Value of Asset" prompt="For software, cost to develop via NeCTAR EIF AND Co-Investment. For hardware, cost of asset." sqref="G21"/>
    <dataValidation allowBlank="1" showInputMessage="1" showErrorMessage="1" promptTitle="Value of Asset" prompt="For software, cost to develop via NeCTAR EIF AND Co-Investment. For hardware, cost of asset." sqref="G22"/>
    <dataValidation allowBlank="1" showInputMessage="1" showErrorMessage="1" promptTitle="Value of Asset" prompt="For software, cost to develop via NeCTAR EIF AND Co-Investment. For hardware, cost of asset." sqref="G23"/>
    <dataValidation allowBlank="1" showInputMessage="1" showErrorMessage="1" promptTitle="Value of Asset" prompt="For software, cost to develop via NeCTAR EIF AND Co-Investment. For hardware, cost of asset." sqref="G24"/>
    <dataValidation allowBlank="1" showInputMessage="1" showErrorMessage="1" promptTitle="Value of Asset" prompt="For software, cost to develop via NeCTAR EIF AND Co-Investment. For hardware, cost of asset." sqref="G25"/>
    <dataValidation allowBlank="1" showInputMessage="1" showErrorMessage="1" promptTitle="Value of Asset" prompt="For software, cost to develop via NeCTAR EIF AND Co-Investment. For hardware, cost of asset." sqref="G26"/>
    <dataValidation allowBlank="1" showInputMessage="1" showErrorMessage="1" promptTitle="Value of Asset" prompt="For software, cost to develop via NeCTAR EIF AND Co-Investment. For hardware, cost of asset." sqref="G27"/>
    <dataValidation allowBlank="1" showInputMessage="1" showErrorMessage="1" promptTitle="Value of Asset" prompt="For software, cost to develop via NeCTAR EIF AND Co-Investment. For hardware, cost of asset." sqref="G28"/>
    <dataValidation allowBlank="1" showInputMessage="1" showErrorMessage="1" promptTitle="Value of Asset" prompt="For software, cost to develop via NeCTAR EIF AND Co-Investment. For hardware, cost of asset." sqref="G29"/>
    <dataValidation allowBlank="1" showInputMessage="1" showErrorMessage="1" promptTitle="Value of Asset" prompt="For software, cost to develop via NeCTAR EIF AND Co-Investment. For hardware, cost of asset." sqref="G30"/>
    <dataValidation allowBlank="1" showInputMessage="1" showErrorMessage="1" promptTitle="Value of Asset" prompt="For software, cost to develop via NeCTAR EIF AND Co-Investment. For hardware, cost of asset." sqref="G31"/>
    <dataValidation allowBlank="1" showInputMessage="1" showErrorMessage="1" promptTitle="Value of Asset" prompt="For software, cost to develop via NeCTAR EIF AND Co-Investment. For hardware, cost of asset." sqref="G32"/>
    <dataValidation allowBlank="1" showInputMessage="1" showErrorMessage="1" promptTitle="Value of Asset" prompt="For software, cost to develop via NeCTAR EIF AND Co-Investment. For hardware, cost of asset." sqref="G33"/>
    <dataValidation allowBlank="1" showInputMessage="1" showErrorMessage="1" promptTitle="Value of Asset" prompt="For software, cost to develop via NeCTAR EIF AND Co-Investment. For hardware, cost of asset." sqref="G34"/>
    <dataValidation allowBlank="1" showInputMessage="1" showErrorMessage="1" promptTitle="Value of Asset" prompt="For software, cost to develop via NeCTAR EIF AND Co-Investment. For hardware, cost of asset." sqref="G35"/>
    <dataValidation allowBlank="1" showInputMessage="1" showErrorMessage="1" promptTitle="Value of Asset" prompt="For software, cost to develop via NeCTAR EIF AND Co-Investment. For hardware, cost of asset." sqref="G36"/>
    <dataValidation allowBlank="1" showInputMessage="1" showErrorMessage="1" promptTitle="Location of Asset" prompt="For software, this may be a software repository/url. For hardware,the physical location (mailing address.)" sqref="H20"/>
    <dataValidation allowBlank="1" showInputMessage="1" showErrorMessage="1" promptTitle="Location of Asset" prompt="For software, this may be a software repository/url. For hardware,the physical location (mailing address.)" sqref="H21"/>
    <dataValidation allowBlank="1" showInputMessage="1" showErrorMessage="1" promptTitle="Location of Asset" prompt="For software, this may be a software repository/url. For hardware,the physical location (mailing address.)" sqref="H22"/>
    <dataValidation allowBlank="1" showInputMessage="1" showErrorMessage="1" promptTitle="Location of Asset" prompt="For software, this may be a software repository/url. For hardware,the physical location (mailing address.)" sqref="H23"/>
    <dataValidation allowBlank="1" showInputMessage="1" showErrorMessage="1" promptTitle="Location of Asset" prompt="For software, this may be a software repository/url. For hardware,the physical location (mailing address.)" sqref="H24"/>
    <dataValidation allowBlank="1" showInputMessage="1" showErrorMessage="1" promptTitle="Location of Asset" prompt="For software, this may be a software repository/url. For hardware,the physical location (mailing address.)" sqref="H25"/>
    <dataValidation allowBlank="1" showInputMessage="1" showErrorMessage="1" promptTitle="Location of Asset" prompt="For software, this may be a software repository/url. For hardware,the physical location (mailing address.)" sqref="H26"/>
    <dataValidation allowBlank="1" showInputMessage="1" showErrorMessage="1" promptTitle="Location of Asset" prompt="For software, this may be a software repository/url. For hardware,the physical location (mailing address.)" sqref="H27"/>
    <dataValidation allowBlank="1" showInputMessage="1" showErrorMessage="1" promptTitle="Location of Asset" prompt="For software, this may be a software repository/url. For hardware,the physical location (mailing address.)" sqref="H28"/>
    <dataValidation allowBlank="1" showInputMessage="1" showErrorMessage="1" promptTitle="Location of Asset" prompt="For software, this may be a software repository/url. For hardware,the physical location (mailing address.)" sqref="H29"/>
    <dataValidation allowBlank="1" showInputMessage="1" showErrorMessage="1" promptTitle="Location of Asset" prompt="For software, this may be a software repository/url. For hardware,the physical location (mailing address.)" sqref="H30"/>
    <dataValidation allowBlank="1" showInputMessage="1" showErrorMessage="1" promptTitle="Location of Asset" prompt="For software, this may be a software repository/url. For hardware,the physical location (mailing address.)" sqref="H31"/>
    <dataValidation allowBlank="1" showInputMessage="1" showErrorMessage="1" promptTitle="Location of Asset" prompt="For software, this may be a software repository/url. For hardware,the physical location (mailing address.)" sqref="H32"/>
    <dataValidation allowBlank="1" showInputMessage="1" showErrorMessage="1" promptTitle="Location of Asset" prompt="For software, this may be a software repository/url. For hardware,the physical location (mailing address.)" sqref="H33"/>
    <dataValidation allowBlank="1" showInputMessage="1" showErrorMessage="1" promptTitle="Location of Asset" prompt="For software, this may be a software repository/url. For hardware,the physical location (mailing address.)" sqref="H34"/>
    <dataValidation allowBlank="1" showInputMessage="1" showErrorMessage="1" promptTitle="Location of Asset" prompt="For software, this may be a software repository/url. For hardware,the physical location (mailing address.)" sqref="H35"/>
    <dataValidation allowBlank="1" showInputMessage="1" showErrorMessage="1" promptTitle="Location of Asset" prompt="For software, this may be a software repository/url. For hardware,the physical location (mailing address.)" sqref="H36"/>
    <dataValidation allowBlank="1" showInputMessage="1" showErrorMessage="1" promptTitle="Local Asset Tag" prompt="Where allocated." sqref="I20"/>
    <dataValidation allowBlank="1" showInputMessage="1" showErrorMessage="1" promptTitle="Local Asset Tag" prompt="Where allocated." sqref="I21"/>
    <dataValidation allowBlank="1" showInputMessage="1" showErrorMessage="1" promptTitle="Local Asset Tag" prompt="Where allocated." sqref="I22"/>
    <dataValidation allowBlank="1" showInputMessage="1" showErrorMessage="1" promptTitle="Local Asset Tag" prompt="Where allocated." sqref="I23"/>
    <dataValidation allowBlank="1" showInputMessage="1" showErrorMessage="1" promptTitle="Local Asset Tag" prompt="Where allocated." sqref="I24"/>
    <dataValidation allowBlank="1" showInputMessage="1" showErrorMessage="1" promptTitle="Local Asset Tag" prompt="Where allocated." sqref="I25"/>
    <dataValidation allowBlank="1" showInputMessage="1" showErrorMessage="1" promptTitle="Local Asset Tag" prompt="Where allocated." sqref="I26"/>
    <dataValidation allowBlank="1" showInputMessage="1" showErrorMessage="1" promptTitle="Local Asset Tag" prompt="Where allocated." sqref="I27"/>
    <dataValidation allowBlank="1" showInputMessage="1" showErrorMessage="1" promptTitle="Local Asset Tag" prompt="Where allocated." sqref="I28"/>
    <dataValidation allowBlank="1" showInputMessage="1" showErrorMessage="1" promptTitle="Local Asset Tag" prompt="Where allocated." sqref="I29"/>
    <dataValidation allowBlank="1" showInputMessage="1" showErrorMessage="1" promptTitle="Local Asset Tag" prompt="Where allocated." sqref="I30"/>
    <dataValidation allowBlank="1" showInputMessage="1" showErrorMessage="1" promptTitle="Local Asset Tag" prompt="Where allocated." sqref="I31"/>
    <dataValidation allowBlank="1" showInputMessage="1" showErrorMessage="1" promptTitle="Local Asset Tag" prompt="Where allocated." sqref="I32"/>
    <dataValidation allowBlank="1" showInputMessage="1" showErrorMessage="1" promptTitle="Local Asset Tag" prompt="Where allocated." sqref="I33"/>
    <dataValidation allowBlank="1" showInputMessage="1" showErrorMessage="1" promptTitle="Local Asset Tag" prompt="Where allocated." sqref="I34"/>
    <dataValidation allowBlank="1" showInputMessage="1" showErrorMessage="1" promptTitle="Local Asset Tag" prompt="Where allocated." sqref="I35"/>
    <dataValidation allowBlank="1" showInputMessage="1" showErrorMessage="1" promptTitle="Local Asset Tag" prompt="Where allocated." sqref="I36"/>
    <dataValidation type="list" allowBlank="1" showInputMessage="1" showErrorMessage="1" promptTitle="Current Status of Asset" prompt="Please select an option; In Pilot; In Production; Out of Service." sqref="J20">
      <formula1>StatusItems</formula1>
    </dataValidation>
    <dataValidation type="list" allowBlank="1" showInputMessage="1" showErrorMessage="1" promptTitle="Current Status of Asset" prompt="Please select an option; In Pilot; In Production; Out of Service." sqref="J21">
      <formula1>StatusItems</formula1>
    </dataValidation>
    <dataValidation type="list" allowBlank="1" showInputMessage="1" showErrorMessage="1" promptTitle="Current Status of Asset" prompt="Please select an option; In Pilot; In Production; Out of Service." sqref="J22">
      <formula1>StatusItems</formula1>
    </dataValidation>
    <dataValidation type="list" allowBlank="1" showInputMessage="1" showErrorMessage="1" promptTitle="Current Status of Asset" prompt="Please select an option; In Pilot; In Production; Out of Service." sqref="J23">
      <formula1>StatusItems</formula1>
    </dataValidation>
    <dataValidation type="list" allowBlank="1" showInputMessage="1" showErrorMessage="1" promptTitle="Current Status of Asset" prompt="Please select an option; In Pilot; In Production; Out of Service." sqref="J24">
      <formula1>StatusItems</formula1>
    </dataValidation>
    <dataValidation type="list" allowBlank="1" showInputMessage="1" showErrorMessage="1" promptTitle="Current Status of Asset" prompt="Please select an option; In Pilot; In Production; Out of Service." sqref="J25">
      <formula1>StatusItems</formula1>
    </dataValidation>
    <dataValidation type="list" allowBlank="1" showInputMessage="1" showErrorMessage="1" promptTitle="Current Status of Asset" prompt="Please select an option; In Pilot; In Production; Out of Service." sqref="J26">
      <formula1>StatusItems</formula1>
    </dataValidation>
    <dataValidation type="list" allowBlank="1" showInputMessage="1" showErrorMessage="1" promptTitle="Current Status of Asset" prompt="Please select an option; In Pilot; In Production; Out of Service." sqref="J27">
      <formula1>StatusItems</formula1>
    </dataValidation>
    <dataValidation type="list" allowBlank="1" showInputMessage="1" showErrorMessage="1" promptTitle="Current Status of Asset" prompt="Please select an option; In Pilot; In Production; Out of Service." sqref="J28">
      <formula1>StatusItems</formula1>
    </dataValidation>
    <dataValidation type="list" allowBlank="1" showInputMessage="1" showErrorMessage="1" promptTitle="Current Status of Asset" prompt="Please select an option; In Pilot; In Production; Out of Service." sqref="J29">
      <formula1>StatusItems</formula1>
    </dataValidation>
    <dataValidation type="list" allowBlank="1" showInputMessage="1" showErrorMessage="1" promptTitle="Current Status of Asset" prompt="Please select an option; In Pilot; In Production; Out of Service." sqref="J30">
      <formula1>StatusItems</formula1>
    </dataValidation>
    <dataValidation type="list" allowBlank="1" showInputMessage="1" showErrorMessage="1" promptTitle="Current Status of Asset" prompt="Please select an option; In Pilot; In Production; Out of Service." sqref="J31">
      <formula1>StatusItems</formula1>
    </dataValidation>
    <dataValidation type="list" allowBlank="1" showInputMessage="1" showErrorMessage="1" promptTitle="Current Status of Asset" prompt="Please select an option; In Pilot; In Production; Out of Service." sqref="J32">
      <formula1>StatusItems</formula1>
    </dataValidation>
    <dataValidation type="list" allowBlank="1" showInputMessage="1" showErrorMessage="1" promptTitle="Current Status of Asset" prompt="Please select an option; In Pilot; In Production; Out of Service." sqref="J33">
      <formula1>StatusItems</formula1>
    </dataValidation>
    <dataValidation type="list" allowBlank="1" showInputMessage="1" showErrorMessage="1" promptTitle="Current Status of Asset" prompt="Please select an option; In Pilot; In Production; Out of Service." sqref="J34">
      <formula1>StatusItems</formula1>
    </dataValidation>
    <dataValidation type="list" allowBlank="1" showInputMessage="1" showErrorMessage="1" promptTitle="Current Status of Asset" prompt="Please select an option; In Pilot; In Production; Out of Service." sqref="J35">
      <formula1>StatusItems</formula1>
    </dataValidation>
    <dataValidation type="list" allowBlank="1" showInputMessage="1" showErrorMessage="1" promptTitle="Current Status of Asset" prompt="Please select an option; In Pilot; In Production; Out of Service." sqref="J36">
      <formula1>StatusItems</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 right="0.7" top="0.75" bottom="0.75" header="0.3" footer="0.3"/>
  <pageSetup paperSize="9" scale="87" fitToHeight="0" orientation="landscape"/>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3" sqref="I13"/>
    </sheetView>
  </sheetViews>
  <sheetFormatPr baseColWidth="10" defaultColWidth="8.83203125" defaultRowHeight="14" x14ac:dyDescent="0"/>
  <sheetData/>
  <sheetProtection sheet="1" formatColumns="0" selectLockedCells="1"/>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CCFFCC"/>
  </sheetPr>
  <dimension ref="A1:WVW57"/>
  <sheetViews>
    <sheetView showGridLines="0" workbookViewId="0">
      <selection activeCell="K37" sqref="K37"/>
    </sheetView>
  </sheetViews>
  <sheetFormatPr baseColWidth="10" defaultColWidth="8.83203125" defaultRowHeight="14" x14ac:dyDescent="0"/>
  <cols>
    <col min="1" max="1" width="8.5" style="354" customWidth="1"/>
    <col min="2" max="2" width="15.83203125" style="354" customWidth="1"/>
    <col min="3" max="3" width="17.6640625" style="354" customWidth="1"/>
    <col min="4" max="4" width="14.33203125" style="354" customWidth="1"/>
    <col min="5" max="5" width="13" style="354" customWidth="1"/>
    <col min="6" max="8" width="14" style="354" customWidth="1"/>
    <col min="9" max="9" width="14.5" style="354" customWidth="1"/>
    <col min="10" max="10" width="17.6640625" style="354" customWidth="1"/>
    <col min="11" max="11" width="16.33203125" style="354" customWidth="1"/>
    <col min="12" max="12" width="14" style="354" customWidth="1"/>
    <col min="13" max="13" width="17" style="354" customWidth="1"/>
    <col min="14" max="14" width="14.5" style="354" hidden="1" customWidth="1"/>
    <col min="15" max="15" width="9.1640625" style="354" hidden="1" customWidth="1"/>
    <col min="16" max="16" width="18" style="354" hidden="1" customWidth="1"/>
    <col min="17" max="17" width="16" style="354" hidden="1" customWidth="1"/>
    <col min="18" max="18" width="9.1640625" style="354" hidden="1" customWidth="1"/>
    <col min="19" max="19" width="34.5" style="354" hidden="1" customWidth="1"/>
    <col min="20" max="20" width="23.33203125" style="354" hidden="1" customWidth="1"/>
    <col min="21" max="21" width="16.6640625" style="354" customWidth="1"/>
    <col min="22" max="258" width="8.83203125" style="354"/>
    <col min="259" max="259" width="9.6640625" style="354" customWidth="1"/>
    <col min="260" max="260" width="21.83203125" style="354" customWidth="1"/>
    <col min="261" max="261" width="13" style="354" customWidth="1"/>
    <col min="262" max="264" width="14" style="354" customWidth="1"/>
    <col min="265" max="265" width="17.1640625" style="354" customWidth="1"/>
    <col min="266" max="266" width="17.6640625" style="354" customWidth="1"/>
    <col min="267" max="267" width="16.33203125" style="354" customWidth="1"/>
    <col min="268" max="268" width="14" style="354" customWidth="1"/>
    <col min="269" max="269" width="17" style="354" customWidth="1"/>
    <col min="270" max="270" width="14.5" style="354" customWidth="1"/>
    <col min="271" max="514" width="8.83203125" style="354"/>
    <col min="515" max="515" width="9.6640625" style="354" customWidth="1"/>
    <col min="516" max="516" width="21.83203125" style="354" customWidth="1"/>
    <col min="517" max="517" width="13" style="354" customWidth="1"/>
    <col min="518" max="520" width="14" style="354" customWidth="1"/>
    <col min="521" max="521" width="17.1640625" style="354" customWidth="1"/>
    <col min="522" max="522" width="17.6640625" style="354" customWidth="1"/>
    <col min="523" max="523" width="16.33203125" style="354" customWidth="1"/>
    <col min="524" max="524" width="14" style="354" customWidth="1"/>
    <col min="525" max="525" width="17" style="354" customWidth="1"/>
    <col min="526" max="526" width="14.5" style="354" customWidth="1"/>
    <col min="527" max="770" width="8.83203125" style="354"/>
    <col min="771" max="771" width="9.6640625" style="354" customWidth="1"/>
    <col min="772" max="772" width="21.83203125" style="354" customWidth="1"/>
    <col min="773" max="773" width="13" style="354" customWidth="1"/>
    <col min="774" max="776" width="14" style="354" customWidth="1"/>
    <col min="777" max="777" width="17.1640625" style="354" customWidth="1"/>
    <col min="778" max="778" width="17.6640625" style="354" customWidth="1"/>
    <col min="779" max="779" width="16.33203125" style="354" customWidth="1"/>
    <col min="780" max="780" width="14" style="354" customWidth="1"/>
    <col min="781" max="781" width="17" style="354" customWidth="1"/>
    <col min="782" max="782" width="14.5" style="354" customWidth="1"/>
    <col min="783" max="1026" width="8.83203125" style="354"/>
    <col min="1027" max="1027" width="9.6640625" style="354" customWidth="1"/>
    <col min="1028" max="1028" width="21.83203125" style="354" customWidth="1"/>
    <col min="1029" max="1029" width="13" style="354" customWidth="1"/>
    <col min="1030" max="1032" width="14" style="354" customWidth="1"/>
    <col min="1033" max="1033" width="17.1640625" style="354" customWidth="1"/>
    <col min="1034" max="1034" width="17.6640625" style="354" customWidth="1"/>
    <col min="1035" max="1035" width="16.33203125" style="354" customWidth="1"/>
    <col min="1036" max="1036" width="14" style="354" customWidth="1"/>
    <col min="1037" max="1037" width="17" style="354" customWidth="1"/>
    <col min="1038" max="1038" width="14.5" style="354" customWidth="1"/>
    <col min="1039" max="1282" width="8.83203125" style="354"/>
    <col min="1283" max="1283" width="9.6640625" style="354" customWidth="1"/>
    <col min="1284" max="1284" width="21.83203125" style="354" customWidth="1"/>
    <col min="1285" max="1285" width="13" style="354" customWidth="1"/>
    <col min="1286" max="1288" width="14" style="354" customWidth="1"/>
    <col min="1289" max="1289" width="17.1640625" style="354" customWidth="1"/>
    <col min="1290" max="1290" width="17.6640625" style="354" customWidth="1"/>
    <col min="1291" max="1291" width="16.33203125" style="354" customWidth="1"/>
    <col min="1292" max="1292" width="14" style="354" customWidth="1"/>
    <col min="1293" max="1293" width="17" style="354" customWidth="1"/>
    <col min="1294" max="1294" width="14.5" style="354" customWidth="1"/>
    <col min="1295" max="1538" width="8.83203125" style="354"/>
    <col min="1539" max="1539" width="9.6640625" style="354" customWidth="1"/>
    <col min="1540" max="1540" width="21.83203125" style="354" customWidth="1"/>
    <col min="1541" max="1541" width="13" style="354" customWidth="1"/>
    <col min="1542" max="1544" width="14" style="354" customWidth="1"/>
    <col min="1545" max="1545" width="17.1640625" style="354" customWidth="1"/>
    <col min="1546" max="1546" width="17.6640625" style="354" customWidth="1"/>
    <col min="1547" max="1547" width="16.33203125" style="354" customWidth="1"/>
    <col min="1548" max="1548" width="14" style="354" customWidth="1"/>
    <col min="1549" max="1549" width="17" style="354" customWidth="1"/>
    <col min="1550" max="1550" width="14.5" style="354" customWidth="1"/>
    <col min="1551" max="1794" width="8.83203125" style="354"/>
    <col min="1795" max="1795" width="9.6640625" style="354" customWidth="1"/>
    <col min="1796" max="1796" width="21.83203125" style="354" customWidth="1"/>
    <col min="1797" max="1797" width="13" style="354" customWidth="1"/>
    <col min="1798" max="1800" width="14" style="354" customWidth="1"/>
    <col min="1801" max="1801" width="17.1640625" style="354" customWidth="1"/>
    <col min="1802" max="1802" width="17.6640625" style="354" customWidth="1"/>
    <col min="1803" max="1803" width="16.33203125" style="354" customWidth="1"/>
    <col min="1804" max="1804" width="14" style="354" customWidth="1"/>
    <col min="1805" max="1805" width="17" style="354" customWidth="1"/>
    <col min="1806" max="1806" width="14.5" style="354" customWidth="1"/>
    <col min="1807" max="2050" width="8.83203125" style="354"/>
    <col min="2051" max="2051" width="9.6640625" style="354" customWidth="1"/>
    <col min="2052" max="2052" width="21.83203125" style="354" customWidth="1"/>
    <col min="2053" max="2053" width="13" style="354" customWidth="1"/>
    <col min="2054" max="2056" width="14" style="354" customWidth="1"/>
    <col min="2057" max="2057" width="17.1640625" style="354" customWidth="1"/>
    <col min="2058" max="2058" width="17.6640625" style="354" customWidth="1"/>
    <col min="2059" max="2059" width="16.33203125" style="354" customWidth="1"/>
    <col min="2060" max="2060" width="14" style="354" customWidth="1"/>
    <col min="2061" max="2061" width="17" style="354" customWidth="1"/>
    <col min="2062" max="2062" width="14.5" style="354" customWidth="1"/>
    <col min="2063" max="2306" width="8.83203125" style="354"/>
    <col min="2307" max="2307" width="9.6640625" style="354" customWidth="1"/>
    <col min="2308" max="2308" width="21.83203125" style="354" customWidth="1"/>
    <col min="2309" max="2309" width="13" style="354" customWidth="1"/>
    <col min="2310" max="2312" width="14" style="354" customWidth="1"/>
    <col min="2313" max="2313" width="17.1640625" style="354" customWidth="1"/>
    <col min="2314" max="2314" width="17.6640625" style="354" customWidth="1"/>
    <col min="2315" max="2315" width="16.33203125" style="354" customWidth="1"/>
    <col min="2316" max="2316" width="14" style="354" customWidth="1"/>
    <col min="2317" max="2317" width="17" style="354" customWidth="1"/>
    <col min="2318" max="2318" width="14.5" style="354" customWidth="1"/>
    <col min="2319" max="2562" width="8.83203125" style="354"/>
    <col min="2563" max="2563" width="9.6640625" style="354" customWidth="1"/>
    <col min="2564" max="2564" width="21.83203125" style="354" customWidth="1"/>
    <col min="2565" max="2565" width="13" style="354" customWidth="1"/>
    <col min="2566" max="2568" width="14" style="354" customWidth="1"/>
    <col min="2569" max="2569" width="17.1640625" style="354" customWidth="1"/>
    <col min="2570" max="2570" width="17.6640625" style="354" customWidth="1"/>
    <col min="2571" max="2571" width="16.33203125" style="354" customWidth="1"/>
    <col min="2572" max="2572" width="14" style="354" customWidth="1"/>
    <col min="2573" max="2573" width="17" style="354" customWidth="1"/>
    <col min="2574" max="2574" width="14.5" style="354" customWidth="1"/>
    <col min="2575" max="2818" width="8.83203125" style="354"/>
    <col min="2819" max="2819" width="9.6640625" style="354" customWidth="1"/>
    <col min="2820" max="2820" width="21.83203125" style="354" customWidth="1"/>
    <col min="2821" max="2821" width="13" style="354" customWidth="1"/>
    <col min="2822" max="2824" width="14" style="354" customWidth="1"/>
    <col min="2825" max="2825" width="17.1640625" style="354" customWidth="1"/>
    <col min="2826" max="2826" width="17.6640625" style="354" customWidth="1"/>
    <col min="2827" max="2827" width="16.33203125" style="354" customWidth="1"/>
    <col min="2828" max="2828" width="14" style="354" customWidth="1"/>
    <col min="2829" max="2829" width="17" style="354" customWidth="1"/>
    <col min="2830" max="2830" width="14.5" style="354" customWidth="1"/>
    <col min="2831" max="3074" width="8.83203125" style="354"/>
    <col min="3075" max="3075" width="9.6640625" style="354" customWidth="1"/>
    <col min="3076" max="3076" width="21.83203125" style="354" customWidth="1"/>
    <col min="3077" max="3077" width="13" style="354" customWidth="1"/>
    <col min="3078" max="3080" width="14" style="354" customWidth="1"/>
    <col min="3081" max="3081" width="17.1640625" style="354" customWidth="1"/>
    <col min="3082" max="3082" width="17.6640625" style="354" customWidth="1"/>
    <col min="3083" max="3083" width="16.33203125" style="354" customWidth="1"/>
    <col min="3084" max="3084" width="14" style="354" customWidth="1"/>
    <col min="3085" max="3085" width="17" style="354" customWidth="1"/>
    <col min="3086" max="3086" width="14.5" style="354" customWidth="1"/>
    <col min="3087" max="3330" width="8.83203125" style="354"/>
    <col min="3331" max="3331" width="9.6640625" style="354" customWidth="1"/>
    <col min="3332" max="3332" width="21.83203125" style="354" customWidth="1"/>
    <col min="3333" max="3333" width="13" style="354" customWidth="1"/>
    <col min="3334" max="3336" width="14" style="354" customWidth="1"/>
    <col min="3337" max="3337" width="17.1640625" style="354" customWidth="1"/>
    <col min="3338" max="3338" width="17.6640625" style="354" customWidth="1"/>
    <col min="3339" max="3339" width="16.33203125" style="354" customWidth="1"/>
    <col min="3340" max="3340" width="14" style="354" customWidth="1"/>
    <col min="3341" max="3341" width="17" style="354" customWidth="1"/>
    <col min="3342" max="3342" width="14.5" style="354" customWidth="1"/>
    <col min="3343" max="3586" width="8.83203125" style="354"/>
    <col min="3587" max="3587" width="9.6640625" style="354" customWidth="1"/>
    <col min="3588" max="3588" width="21.83203125" style="354" customWidth="1"/>
    <col min="3589" max="3589" width="13" style="354" customWidth="1"/>
    <col min="3590" max="3592" width="14" style="354" customWidth="1"/>
    <col min="3593" max="3593" width="17.1640625" style="354" customWidth="1"/>
    <col min="3594" max="3594" width="17.6640625" style="354" customWidth="1"/>
    <col min="3595" max="3595" width="16.33203125" style="354" customWidth="1"/>
    <col min="3596" max="3596" width="14" style="354" customWidth="1"/>
    <col min="3597" max="3597" width="17" style="354" customWidth="1"/>
    <col min="3598" max="3598" width="14.5" style="354" customWidth="1"/>
    <col min="3599" max="3842" width="8.83203125" style="354"/>
    <col min="3843" max="3843" width="9.6640625" style="354" customWidth="1"/>
    <col min="3844" max="3844" width="21.83203125" style="354" customWidth="1"/>
    <col min="3845" max="3845" width="13" style="354" customWidth="1"/>
    <col min="3846" max="3848" width="14" style="354" customWidth="1"/>
    <col min="3849" max="3849" width="17.1640625" style="354" customWidth="1"/>
    <col min="3850" max="3850" width="17.6640625" style="354" customWidth="1"/>
    <col min="3851" max="3851" width="16.33203125" style="354" customWidth="1"/>
    <col min="3852" max="3852" width="14" style="354" customWidth="1"/>
    <col min="3853" max="3853" width="17" style="354" customWidth="1"/>
    <col min="3854" max="3854" width="14.5" style="354" customWidth="1"/>
    <col min="3855" max="4098" width="8.83203125" style="354"/>
    <col min="4099" max="4099" width="9.6640625" style="354" customWidth="1"/>
    <col min="4100" max="4100" width="21.83203125" style="354" customWidth="1"/>
    <col min="4101" max="4101" width="13" style="354" customWidth="1"/>
    <col min="4102" max="4104" width="14" style="354" customWidth="1"/>
    <col min="4105" max="4105" width="17.1640625" style="354" customWidth="1"/>
    <col min="4106" max="4106" width="17.6640625" style="354" customWidth="1"/>
    <col min="4107" max="4107" width="16.33203125" style="354" customWidth="1"/>
    <col min="4108" max="4108" width="14" style="354" customWidth="1"/>
    <col min="4109" max="4109" width="17" style="354" customWidth="1"/>
    <col min="4110" max="4110" width="14.5" style="354" customWidth="1"/>
    <col min="4111" max="4354" width="8.83203125" style="354"/>
    <col min="4355" max="4355" width="9.6640625" style="354" customWidth="1"/>
    <col min="4356" max="4356" width="21.83203125" style="354" customWidth="1"/>
    <col min="4357" max="4357" width="13" style="354" customWidth="1"/>
    <col min="4358" max="4360" width="14" style="354" customWidth="1"/>
    <col min="4361" max="4361" width="17.1640625" style="354" customWidth="1"/>
    <col min="4362" max="4362" width="17.6640625" style="354" customWidth="1"/>
    <col min="4363" max="4363" width="16.33203125" style="354" customWidth="1"/>
    <col min="4364" max="4364" width="14" style="354" customWidth="1"/>
    <col min="4365" max="4365" width="17" style="354" customWidth="1"/>
    <col min="4366" max="4366" width="14.5" style="354" customWidth="1"/>
    <col min="4367" max="4610" width="8.83203125" style="354"/>
    <col min="4611" max="4611" width="9.6640625" style="354" customWidth="1"/>
    <col min="4612" max="4612" width="21.83203125" style="354" customWidth="1"/>
    <col min="4613" max="4613" width="13" style="354" customWidth="1"/>
    <col min="4614" max="4616" width="14" style="354" customWidth="1"/>
    <col min="4617" max="4617" width="17.1640625" style="354" customWidth="1"/>
    <col min="4618" max="4618" width="17.6640625" style="354" customWidth="1"/>
    <col min="4619" max="4619" width="16.33203125" style="354" customWidth="1"/>
    <col min="4620" max="4620" width="14" style="354" customWidth="1"/>
    <col min="4621" max="4621" width="17" style="354" customWidth="1"/>
    <col min="4622" max="4622" width="14.5" style="354" customWidth="1"/>
    <col min="4623" max="4866" width="8.83203125" style="354"/>
    <col min="4867" max="4867" width="9.6640625" style="354" customWidth="1"/>
    <col min="4868" max="4868" width="21.83203125" style="354" customWidth="1"/>
    <col min="4869" max="4869" width="13" style="354" customWidth="1"/>
    <col min="4870" max="4872" width="14" style="354" customWidth="1"/>
    <col min="4873" max="4873" width="17.1640625" style="354" customWidth="1"/>
    <col min="4874" max="4874" width="17.6640625" style="354" customWidth="1"/>
    <col min="4875" max="4875" width="16.33203125" style="354" customWidth="1"/>
    <col min="4876" max="4876" width="14" style="354" customWidth="1"/>
    <col min="4877" max="4877" width="17" style="354" customWidth="1"/>
    <col min="4878" max="4878" width="14.5" style="354" customWidth="1"/>
    <col min="4879" max="5122" width="8.83203125" style="354"/>
    <col min="5123" max="5123" width="9.6640625" style="354" customWidth="1"/>
    <col min="5124" max="5124" width="21.83203125" style="354" customWidth="1"/>
    <col min="5125" max="5125" width="13" style="354" customWidth="1"/>
    <col min="5126" max="5128" width="14" style="354" customWidth="1"/>
    <col min="5129" max="5129" width="17.1640625" style="354" customWidth="1"/>
    <col min="5130" max="5130" width="17.6640625" style="354" customWidth="1"/>
    <col min="5131" max="5131" width="16.33203125" style="354" customWidth="1"/>
    <col min="5132" max="5132" width="14" style="354" customWidth="1"/>
    <col min="5133" max="5133" width="17" style="354" customWidth="1"/>
    <col min="5134" max="5134" width="14.5" style="354" customWidth="1"/>
    <col min="5135" max="5378" width="8.83203125" style="354"/>
    <col min="5379" max="5379" width="9.6640625" style="354" customWidth="1"/>
    <col min="5380" max="5380" width="21.83203125" style="354" customWidth="1"/>
    <col min="5381" max="5381" width="13" style="354" customWidth="1"/>
    <col min="5382" max="5384" width="14" style="354" customWidth="1"/>
    <col min="5385" max="5385" width="17.1640625" style="354" customWidth="1"/>
    <col min="5386" max="5386" width="17.6640625" style="354" customWidth="1"/>
    <col min="5387" max="5387" width="16.33203125" style="354" customWidth="1"/>
    <col min="5388" max="5388" width="14" style="354" customWidth="1"/>
    <col min="5389" max="5389" width="17" style="354" customWidth="1"/>
    <col min="5390" max="5390" width="14.5" style="354" customWidth="1"/>
    <col min="5391" max="5634" width="8.83203125" style="354"/>
    <col min="5635" max="5635" width="9.6640625" style="354" customWidth="1"/>
    <col min="5636" max="5636" width="21.83203125" style="354" customWidth="1"/>
    <col min="5637" max="5637" width="13" style="354" customWidth="1"/>
    <col min="5638" max="5640" width="14" style="354" customWidth="1"/>
    <col min="5641" max="5641" width="17.1640625" style="354" customWidth="1"/>
    <col min="5642" max="5642" width="17.6640625" style="354" customWidth="1"/>
    <col min="5643" max="5643" width="16.33203125" style="354" customWidth="1"/>
    <col min="5644" max="5644" width="14" style="354" customWidth="1"/>
    <col min="5645" max="5645" width="17" style="354" customWidth="1"/>
    <col min="5646" max="5646" width="14.5" style="354" customWidth="1"/>
    <col min="5647" max="5890" width="8.83203125" style="354"/>
    <col min="5891" max="5891" width="9.6640625" style="354" customWidth="1"/>
    <col min="5892" max="5892" width="21.83203125" style="354" customWidth="1"/>
    <col min="5893" max="5893" width="13" style="354" customWidth="1"/>
    <col min="5894" max="5896" width="14" style="354" customWidth="1"/>
    <col min="5897" max="5897" width="17.1640625" style="354" customWidth="1"/>
    <col min="5898" max="5898" width="17.6640625" style="354" customWidth="1"/>
    <col min="5899" max="5899" width="16.33203125" style="354" customWidth="1"/>
    <col min="5900" max="5900" width="14" style="354" customWidth="1"/>
    <col min="5901" max="5901" width="17" style="354" customWidth="1"/>
    <col min="5902" max="5902" width="14.5" style="354" customWidth="1"/>
    <col min="5903" max="6146" width="8.83203125" style="354"/>
    <col min="6147" max="6147" width="9.6640625" style="354" customWidth="1"/>
    <col min="6148" max="6148" width="21.83203125" style="354" customWidth="1"/>
    <col min="6149" max="6149" width="13" style="354" customWidth="1"/>
    <col min="6150" max="6152" width="14" style="354" customWidth="1"/>
    <col min="6153" max="6153" width="17.1640625" style="354" customWidth="1"/>
    <col min="6154" max="6154" width="17.6640625" style="354" customWidth="1"/>
    <col min="6155" max="6155" width="16.33203125" style="354" customWidth="1"/>
    <col min="6156" max="6156" width="14" style="354" customWidth="1"/>
    <col min="6157" max="6157" width="17" style="354" customWidth="1"/>
    <col min="6158" max="6158" width="14.5" style="354" customWidth="1"/>
    <col min="6159" max="6402" width="8.83203125" style="354"/>
    <col min="6403" max="6403" width="9.6640625" style="354" customWidth="1"/>
    <col min="6404" max="6404" width="21.83203125" style="354" customWidth="1"/>
    <col min="6405" max="6405" width="13" style="354" customWidth="1"/>
    <col min="6406" max="6408" width="14" style="354" customWidth="1"/>
    <col min="6409" max="6409" width="17.1640625" style="354" customWidth="1"/>
    <col min="6410" max="6410" width="17.6640625" style="354" customWidth="1"/>
    <col min="6411" max="6411" width="16.33203125" style="354" customWidth="1"/>
    <col min="6412" max="6412" width="14" style="354" customWidth="1"/>
    <col min="6413" max="6413" width="17" style="354" customWidth="1"/>
    <col min="6414" max="6414" width="14.5" style="354" customWidth="1"/>
    <col min="6415" max="6658" width="8.83203125" style="354"/>
    <col min="6659" max="6659" width="9.6640625" style="354" customWidth="1"/>
    <col min="6660" max="6660" width="21.83203125" style="354" customWidth="1"/>
    <col min="6661" max="6661" width="13" style="354" customWidth="1"/>
    <col min="6662" max="6664" width="14" style="354" customWidth="1"/>
    <col min="6665" max="6665" width="17.1640625" style="354" customWidth="1"/>
    <col min="6666" max="6666" width="17.6640625" style="354" customWidth="1"/>
    <col min="6667" max="6667" width="16.33203125" style="354" customWidth="1"/>
    <col min="6668" max="6668" width="14" style="354" customWidth="1"/>
    <col min="6669" max="6669" width="17" style="354" customWidth="1"/>
    <col min="6670" max="6670" width="14.5" style="354" customWidth="1"/>
    <col min="6671" max="6914" width="8.83203125" style="354"/>
    <col min="6915" max="6915" width="9.6640625" style="354" customWidth="1"/>
    <col min="6916" max="6916" width="21.83203125" style="354" customWidth="1"/>
    <col min="6917" max="6917" width="13" style="354" customWidth="1"/>
    <col min="6918" max="6920" width="14" style="354" customWidth="1"/>
    <col min="6921" max="6921" width="17.1640625" style="354" customWidth="1"/>
    <col min="6922" max="6922" width="17.6640625" style="354" customWidth="1"/>
    <col min="6923" max="6923" width="16.33203125" style="354" customWidth="1"/>
    <col min="6924" max="6924" width="14" style="354" customWidth="1"/>
    <col min="6925" max="6925" width="17" style="354" customWidth="1"/>
    <col min="6926" max="6926" width="14.5" style="354" customWidth="1"/>
    <col min="6927" max="7170" width="8.83203125" style="354"/>
    <col min="7171" max="7171" width="9.6640625" style="354" customWidth="1"/>
    <col min="7172" max="7172" width="21.83203125" style="354" customWidth="1"/>
    <col min="7173" max="7173" width="13" style="354" customWidth="1"/>
    <col min="7174" max="7176" width="14" style="354" customWidth="1"/>
    <col min="7177" max="7177" width="17.1640625" style="354" customWidth="1"/>
    <col min="7178" max="7178" width="17.6640625" style="354" customWidth="1"/>
    <col min="7179" max="7179" width="16.33203125" style="354" customWidth="1"/>
    <col min="7180" max="7180" width="14" style="354" customWidth="1"/>
    <col min="7181" max="7181" width="17" style="354" customWidth="1"/>
    <col min="7182" max="7182" width="14.5" style="354" customWidth="1"/>
    <col min="7183" max="7426" width="8.83203125" style="354"/>
    <col min="7427" max="7427" width="9.6640625" style="354" customWidth="1"/>
    <col min="7428" max="7428" width="21.83203125" style="354" customWidth="1"/>
    <col min="7429" max="7429" width="13" style="354" customWidth="1"/>
    <col min="7430" max="7432" width="14" style="354" customWidth="1"/>
    <col min="7433" max="7433" width="17.1640625" style="354" customWidth="1"/>
    <col min="7434" max="7434" width="17.6640625" style="354" customWidth="1"/>
    <col min="7435" max="7435" width="16.33203125" style="354" customWidth="1"/>
    <col min="7436" max="7436" width="14" style="354" customWidth="1"/>
    <col min="7437" max="7437" width="17" style="354" customWidth="1"/>
    <col min="7438" max="7438" width="14.5" style="354" customWidth="1"/>
    <col min="7439" max="7682" width="8.83203125" style="354"/>
    <col min="7683" max="7683" width="9.6640625" style="354" customWidth="1"/>
    <col min="7684" max="7684" width="21.83203125" style="354" customWidth="1"/>
    <col min="7685" max="7685" width="13" style="354" customWidth="1"/>
    <col min="7686" max="7688" width="14" style="354" customWidth="1"/>
    <col min="7689" max="7689" width="17.1640625" style="354" customWidth="1"/>
    <col min="7690" max="7690" width="17.6640625" style="354" customWidth="1"/>
    <col min="7691" max="7691" width="16.33203125" style="354" customWidth="1"/>
    <col min="7692" max="7692" width="14" style="354" customWidth="1"/>
    <col min="7693" max="7693" width="17" style="354" customWidth="1"/>
    <col min="7694" max="7694" width="14.5" style="354" customWidth="1"/>
    <col min="7695" max="7938" width="8.83203125" style="354"/>
    <col min="7939" max="7939" width="9.6640625" style="354" customWidth="1"/>
    <col min="7940" max="7940" width="21.83203125" style="354" customWidth="1"/>
    <col min="7941" max="7941" width="13" style="354" customWidth="1"/>
    <col min="7942" max="7944" width="14" style="354" customWidth="1"/>
    <col min="7945" max="7945" width="17.1640625" style="354" customWidth="1"/>
    <col min="7946" max="7946" width="17.6640625" style="354" customWidth="1"/>
    <col min="7947" max="7947" width="16.33203125" style="354" customWidth="1"/>
    <col min="7948" max="7948" width="14" style="354" customWidth="1"/>
    <col min="7949" max="7949" width="17" style="354" customWidth="1"/>
    <col min="7950" max="7950" width="14.5" style="354" customWidth="1"/>
    <col min="7951" max="8194" width="8.83203125" style="354"/>
    <col min="8195" max="8195" width="9.6640625" style="354" customWidth="1"/>
    <col min="8196" max="8196" width="21.83203125" style="354" customWidth="1"/>
    <col min="8197" max="8197" width="13" style="354" customWidth="1"/>
    <col min="8198" max="8200" width="14" style="354" customWidth="1"/>
    <col min="8201" max="8201" width="17.1640625" style="354" customWidth="1"/>
    <col min="8202" max="8202" width="17.6640625" style="354" customWidth="1"/>
    <col min="8203" max="8203" width="16.33203125" style="354" customWidth="1"/>
    <col min="8204" max="8204" width="14" style="354" customWidth="1"/>
    <col min="8205" max="8205" width="17" style="354" customWidth="1"/>
    <col min="8206" max="8206" width="14.5" style="354" customWidth="1"/>
    <col min="8207" max="8450" width="8.83203125" style="354"/>
    <col min="8451" max="8451" width="9.6640625" style="354" customWidth="1"/>
    <col min="8452" max="8452" width="21.83203125" style="354" customWidth="1"/>
    <col min="8453" max="8453" width="13" style="354" customWidth="1"/>
    <col min="8454" max="8456" width="14" style="354" customWidth="1"/>
    <col min="8457" max="8457" width="17.1640625" style="354" customWidth="1"/>
    <col min="8458" max="8458" width="17.6640625" style="354" customWidth="1"/>
    <col min="8459" max="8459" width="16.33203125" style="354" customWidth="1"/>
    <col min="8460" max="8460" width="14" style="354" customWidth="1"/>
    <col min="8461" max="8461" width="17" style="354" customWidth="1"/>
    <col min="8462" max="8462" width="14.5" style="354" customWidth="1"/>
    <col min="8463" max="8706" width="8.83203125" style="354"/>
    <col min="8707" max="8707" width="9.6640625" style="354" customWidth="1"/>
    <col min="8708" max="8708" width="21.83203125" style="354" customWidth="1"/>
    <col min="8709" max="8709" width="13" style="354" customWidth="1"/>
    <col min="8710" max="8712" width="14" style="354" customWidth="1"/>
    <col min="8713" max="8713" width="17.1640625" style="354" customWidth="1"/>
    <col min="8714" max="8714" width="17.6640625" style="354" customWidth="1"/>
    <col min="8715" max="8715" width="16.33203125" style="354" customWidth="1"/>
    <col min="8716" max="8716" width="14" style="354" customWidth="1"/>
    <col min="8717" max="8717" width="17" style="354" customWidth="1"/>
    <col min="8718" max="8718" width="14.5" style="354" customWidth="1"/>
    <col min="8719" max="8962" width="8.83203125" style="354"/>
    <col min="8963" max="8963" width="9.6640625" style="354" customWidth="1"/>
    <col min="8964" max="8964" width="21.83203125" style="354" customWidth="1"/>
    <col min="8965" max="8965" width="13" style="354" customWidth="1"/>
    <col min="8966" max="8968" width="14" style="354" customWidth="1"/>
    <col min="8969" max="8969" width="17.1640625" style="354" customWidth="1"/>
    <col min="8970" max="8970" width="17.6640625" style="354" customWidth="1"/>
    <col min="8971" max="8971" width="16.33203125" style="354" customWidth="1"/>
    <col min="8972" max="8972" width="14" style="354" customWidth="1"/>
    <col min="8973" max="8973" width="17" style="354" customWidth="1"/>
    <col min="8974" max="8974" width="14.5" style="354" customWidth="1"/>
    <col min="8975" max="9218" width="8.83203125" style="354"/>
    <col min="9219" max="9219" width="9.6640625" style="354" customWidth="1"/>
    <col min="9220" max="9220" width="21.83203125" style="354" customWidth="1"/>
    <col min="9221" max="9221" width="13" style="354" customWidth="1"/>
    <col min="9222" max="9224" width="14" style="354" customWidth="1"/>
    <col min="9225" max="9225" width="17.1640625" style="354" customWidth="1"/>
    <col min="9226" max="9226" width="17.6640625" style="354" customWidth="1"/>
    <col min="9227" max="9227" width="16.33203125" style="354" customWidth="1"/>
    <col min="9228" max="9228" width="14" style="354" customWidth="1"/>
    <col min="9229" max="9229" width="17" style="354" customWidth="1"/>
    <col min="9230" max="9230" width="14.5" style="354" customWidth="1"/>
    <col min="9231" max="9474" width="8.83203125" style="354"/>
    <col min="9475" max="9475" width="9.6640625" style="354" customWidth="1"/>
    <col min="9476" max="9476" width="21.83203125" style="354" customWidth="1"/>
    <col min="9477" max="9477" width="13" style="354" customWidth="1"/>
    <col min="9478" max="9480" width="14" style="354" customWidth="1"/>
    <col min="9481" max="9481" width="17.1640625" style="354" customWidth="1"/>
    <col min="9482" max="9482" width="17.6640625" style="354" customWidth="1"/>
    <col min="9483" max="9483" width="16.33203125" style="354" customWidth="1"/>
    <col min="9484" max="9484" width="14" style="354" customWidth="1"/>
    <col min="9485" max="9485" width="17" style="354" customWidth="1"/>
    <col min="9486" max="9486" width="14.5" style="354" customWidth="1"/>
    <col min="9487" max="9730" width="8.83203125" style="354"/>
    <col min="9731" max="9731" width="9.6640625" style="354" customWidth="1"/>
    <col min="9732" max="9732" width="21.83203125" style="354" customWidth="1"/>
    <col min="9733" max="9733" width="13" style="354" customWidth="1"/>
    <col min="9734" max="9736" width="14" style="354" customWidth="1"/>
    <col min="9737" max="9737" width="17.1640625" style="354" customWidth="1"/>
    <col min="9738" max="9738" width="17.6640625" style="354" customWidth="1"/>
    <col min="9739" max="9739" width="16.33203125" style="354" customWidth="1"/>
    <col min="9740" max="9740" width="14" style="354" customWidth="1"/>
    <col min="9741" max="9741" width="17" style="354" customWidth="1"/>
    <col min="9742" max="9742" width="14.5" style="354" customWidth="1"/>
    <col min="9743" max="9986" width="8.83203125" style="354"/>
    <col min="9987" max="9987" width="9.6640625" style="354" customWidth="1"/>
    <col min="9988" max="9988" width="21.83203125" style="354" customWidth="1"/>
    <col min="9989" max="9989" width="13" style="354" customWidth="1"/>
    <col min="9990" max="9992" width="14" style="354" customWidth="1"/>
    <col min="9993" max="9993" width="17.1640625" style="354" customWidth="1"/>
    <col min="9994" max="9994" width="17.6640625" style="354" customWidth="1"/>
    <col min="9995" max="9995" width="16.33203125" style="354" customWidth="1"/>
    <col min="9996" max="9996" width="14" style="354" customWidth="1"/>
    <col min="9997" max="9997" width="17" style="354" customWidth="1"/>
    <col min="9998" max="9998" width="14.5" style="354" customWidth="1"/>
    <col min="9999" max="10242" width="8.83203125" style="354"/>
    <col min="10243" max="10243" width="9.6640625" style="354" customWidth="1"/>
    <col min="10244" max="10244" width="21.83203125" style="354" customWidth="1"/>
    <col min="10245" max="10245" width="13" style="354" customWidth="1"/>
    <col min="10246" max="10248" width="14" style="354" customWidth="1"/>
    <col min="10249" max="10249" width="17.1640625" style="354" customWidth="1"/>
    <col min="10250" max="10250" width="17.6640625" style="354" customWidth="1"/>
    <col min="10251" max="10251" width="16.33203125" style="354" customWidth="1"/>
    <col min="10252" max="10252" width="14" style="354" customWidth="1"/>
    <col min="10253" max="10253" width="17" style="354" customWidth="1"/>
    <col min="10254" max="10254" width="14.5" style="354" customWidth="1"/>
    <col min="10255" max="10498" width="8.83203125" style="354"/>
    <col min="10499" max="10499" width="9.6640625" style="354" customWidth="1"/>
    <col min="10500" max="10500" width="21.83203125" style="354" customWidth="1"/>
    <col min="10501" max="10501" width="13" style="354" customWidth="1"/>
    <col min="10502" max="10504" width="14" style="354" customWidth="1"/>
    <col min="10505" max="10505" width="17.1640625" style="354" customWidth="1"/>
    <col min="10506" max="10506" width="17.6640625" style="354" customWidth="1"/>
    <col min="10507" max="10507" width="16.33203125" style="354" customWidth="1"/>
    <col min="10508" max="10508" width="14" style="354" customWidth="1"/>
    <col min="10509" max="10509" width="17" style="354" customWidth="1"/>
    <col min="10510" max="10510" width="14.5" style="354" customWidth="1"/>
    <col min="10511" max="10754" width="8.83203125" style="354"/>
    <col min="10755" max="10755" width="9.6640625" style="354" customWidth="1"/>
    <col min="10756" max="10756" width="21.83203125" style="354" customWidth="1"/>
    <col min="10757" max="10757" width="13" style="354" customWidth="1"/>
    <col min="10758" max="10760" width="14" style="354" customWidth="1"/>
    <col min="10761" max="10761" width="17.1640625" style="354" customWidth="1"/>
    <col min="10762" max="10762" width="17.6640625" style="354" customWidth="1"/>
    <col min="10763" max="10763" width="16.33203125" style="354" customWidth="1"/>
    <col min="10764" max="10764" width="14" style="354" customWidth="1"/>
    <col min="10765" max="10765" width="17" style="354" customWidth="1"/>
    <col min="10766" max="10766" width="14.5" style="354" customWidth="1"/>
    <col min="10767" max="11010" width="8.83203125" style="354"/>
    <col min="11011" max="11011" width="9.6640625" style="354" customWidth="1"/>
    <col min="11012" max="11012" width="21.83203125" style="354" customWidth="1"/>
    <col min="11013" max="11013" width="13" style="354" customWidth="1"/>
    <col min="11014" max="11016" width="14" style="354" customWidth="1"/>
    <col min="11017" max="11017" width="17.1640625" style="354" customWidth="1"/>
    <col min="11018" max="11018" width="17.6640625" style="354" customWidth="1"/>
    <col min="11019" max="11019" width="16.33203125" style="354" customWidth="1"/>
    <col min="11020" max="11020" width="14" style="354" customWidth="1"/>
    <col min="11021" max="11021" width="17" style="354" customWidth="1"/>
    <col min="11022" max="11022" width="14.5" style="354" customWidth="1"/>
    <col min="11023" max="11266" width="8.83203125" style="354"/>
    <col min="11267" max="11267" width="9.6640625" style="354" customWidth="1"/>
    <col min="11268" max="11268" width="21.83203125" style="354" customWidth="1"/>
    <col min="11269" max="11269" width="13" style="354" customWidth="1"/>
    <col min="11270" max="11272" width="14" style="354" customWidth="1"/>
    <col min="11273" max="11273" width="17.1640625" style="354" customWidth="1"/>
    <col min="11274" max="11274" width="17.6640625" style="354" customWidth="1"/>
    <col min="11275" max="11275" width="16.33203125" style="354" customWidth="1"/>
    <col min="11276" max="11276" width="14" style="354" customWidth="1"/>
    <col min="11277" max="11277" width="17" style="354" customWidth="1"/>
    <col min="11278" max="11278" width="14.5" style="354" customWidth="1"/>
    <col min="11279" max="11522" width="8.83203125" style="354"/>
    <col min="11523" max="11523" width="9.6640625" style="354" customWidth="1"/>
    <col min="11524" max="11524" width="21.83203125" style="354" customWidth="1"/>
    <col min="11525" max="11525" width="13" style="354" customWidth="1"/>
    <col min="11526" max="11528" width="14" style="354" customWidth="1"/>
    <col min="11529" max="11529" width="17.1640625" style="354" customWidth="1"/>
    <col min="11530" max="11530" width="17.6640625" style="354" customWidth="1"/>
    <col min="11531" max="11531" width="16.33203125" style="354" customWidth="1"/>
    <col min="11532" max="11532" width="14" style="354" customWidth="1"/>
    <col min="11533" max="11533" width="17" style="354" customWidth="1"/>
    <col min="11534" max="11534" width="14.5" style="354" customWidth="1"/>
    <col min="11535" max="11778" width="8.83203125" style="354"/>
    <col min="11779" max="11779" width="9.6640625" style="354" customWidth="1"/>
    <col min="11780" max="11780" width="21.83203125" style="354" customWidth="1"/>
    <col min="11781" max="11781" width="13" style="354" customWidth="1"/>
    <col min="11782" max="11784" width="14" style="354" customWidth="1"/>
    <col min="11785" max="11785" width="17.1640625" style="354" customWidth="1"/>
    <col min="11786" max="11786" width="17.6640625" style="354" customWidth="1"/>
    <col min="11787" max="11787" width="16.33203125" style="354" customWidth="1"/>
    <col min="11788" max="11788" width="14" style="354" customWidth="1"/>
    <col min="11789" max="11789" width="17" style="354" customWidth="1"/>
    <col min="11790" max="11790" width="14.5" style="354" customWidth="1"/>
    <col min="11791" max="12034" width="8.83203125" style="354"/>
    <col min="12035" max="12035" width="9.6640625" style="354" customWidth="1"/>
    <col min="12036" max="12036" width="21.83203125" style="354" customWidth="1"/>
    <col min="12037" max="12037" width="13" style="354" customWidth="1"/>
    <col min="12038" max="12040" width="14" style="354" customWidth="1"/>
    <col min="12041" max="12041" width="17.1640625" style="354" customWidth="1"/>
    <col min="12042" max="12042" width="17.6640625" style="354" customWidth="1"/>
    <col min="12043" max="12043" width="16.33203125" style="354" customWidth="1"/>
    <col min="12044" max="12044" width="14" style="354" customWidth="1"/>
    <col min="12045" max="12045" width="17" style="354" customWidth="1"/>
    <col min="12046" max="12046" width="14.5" style="354" customWidth="1"/>
    <col min="12047" max="12290" width="8.83203125" style="354"/>
    <col min="12291" max="12291" width="9.6640625" style="354" customWidth="1"/>
    <col min="12292" max="12292" width="21.83203125" style="354" customWidth="1"/>
    <col min="12293" max="12293" width="13" style="354" customWidth="1"/>
    <col min="12294" max="12296" width="14" style="354" customWidth="1"/>
    <col min="12297" max="12297" width="17.1640625" style="354" customWidth="1"/>
    <col min="12298" max="12298" width="17.6640625" style="354" customWidth="1"/>
    <col min="12299" max="12299" width="16.33203125" style="354" customWidth="1"/>
    <col min="12300" max="12300" width="14" style="354" customWidth="1"/>
    <col min="12301" max="12301" width="17" style="354" customWidth="1"/>
    <col min="12302" max="12302" width="14.5" style="354" customWidth="1"/>
    <col min="12303" max="12546" width="8.83203125" style="354"/>
    <col min="12547" max="12547" width="9.6640625" style="354" customWidth="1"/>
    <col min="12548" max="12548" width="21.83203125" style="354" customWidth="1"/>
    <col min="12549" max="12549" width="13" style="354" customWidth="1"/>
    <col min="12550" max="12552" width="14" style="354" customWidth="1"/>
    <col min="12553" max="12553" width="17.1640625" style="354" customWidth="1"/>
    <col min="12554" max="12554" width="17.6640625" style="354" customWidth="1"/>
    <col min="12555" max="12555" width="16.33203125" style="354" customWidth="1"/>
    <col min="12556" max="12556" width="14" style="354" customWidth="1"/>
    <col min="12557" max="12557" width="17" style="354" customWidth="1"/>
    <col min="12558" max="12558" width="14.5" style="354" customWidth="1"/>
    <col min="12559" max="12802" width="8.83203125" style="354"/>
    <col min="12803" max="12803" width="9.6640625" style="354" customWidth="1"/>
    <col min="12804" max="12804" width="21.83203125" style="354" customWidth="1"/>
    <col min="12805" max="12805" width="13" style="354" customWidth="1"/>
    <col min="12806" max="12808" width="14" style="354" customWidth="1"/>
    <col min="12809" max="12809" width="17.1640625" style="354" customWidth="1"/>
    <col min="12810" max="12810" width="17.6640625" style="354" customWidth="1"/>
    <col min="12811" max="12811" width="16.33203125" style="354" customWidth="1"/>
    <col min="12812" max="12812" width="14" style="354" customWidth="1"/>
    <col min="12813" max="12813" width="17" style="354" customWidth="1"/>
    <col min="12814" max="12814" width="14.5" style="354" customWidth="1"/>
    <col min="12815" max="13058" width="8.83203125" style="354"/>
    <col min="13059" max="13059" width="9.6640625" style="354" customWidth="1"/>
    <col min="13060" max="13060" width="21.83203125" style="354" customWidth="1"/>
    <col min="13061" max="13061" width="13" style="354" customWidth="1"/>
    <col min="13062" max="13064" width="14" style="354" customWidth="1"/>
    <col min="13065" max="13065" width="17.1640625" style="354" customWidth="1"/>
    <col min="13066" max="13066" width="17.6640625" style="354" customWidth="1"/>
    <col min="13067" max="13067" width="16.33203125" style="354" customWidth="1"/>
    <col min="13068" max="13068" width="14" style="354" customWidth="1"/>
    <col min="13069" max="13069" width="17" style="354" customWidth="1"/>
    <col min="13070" max="13070" width="14.5" style="354" customWidth="1"/>
    <col min="13071" max="13314" width="8.83203125" style="354"/>
    <col min="13315" max="13315" width="9.6640625" style="354" customWidth="1"/>
    <col min="13316" max="13316" width="21.83203125" style="354" customWidth="1"/>
    <col min="13317" max="13317" width="13" style="354" customWidth="1"/>
    <col min="13318" max="13320" width="14" style="354" customWidth="1"/>
    <col min="13321" max="13321" width="17.1640625" style="354" customWidth="1"/>
    <col min="13322" max="13322" width="17.6640625" style="354" customWidth="1"/>
    <col min="13323" max="13323" width="16.33203125" style="354" customWidth="1"/>
    <col min="13324" max="13324" width="14" style="354" customWidth="1"/>
    <col min="13325" max="13325" width="17" style="354" customWidth="1"/>
    <col min="13326" max="13326" width="14.5" style="354" customWidth="1"/>
    <col min="13327" max="13570" width="8.83203125" style="354"/>
    <col min="13571" max="13571" width="9.6640625" style="354" customWidth="1"/>
    <col min="13572" max="13572" width="21.83203125" style="354" customWidth="1"/>
    <col min="13573" max="13573" width="13" style="354" customWidth="1"/>
    <col min="13574" max="13576" width="14" style="354" customWidth="1"/>
    <col min="13577" max="13577" width="17.1640625" style="354" customWidth="1"/>
    <col min="13578" max="13578" width="17.6640625" style="354" customWidth="1"/>
    <col min="13579" max="13579" width="16.33203125" style="354" customWidth="1"/>
    <col min="13580" max="13580" width="14" style="354" customWidth="1"/>
    <col min="13581" max="13581" width="17" style="354" customWidth="1"/>
    <col min="13582" max="13582" width="14.5" style="354" customWidth="1"/>
    <col min="13583" max="13826" width="8.83203125" style="354"/>
    <col min="13827" max="13827" width="9.6640625" style="354" customWidth="1"/>
    <col min="13828" max="13828" width="21.83203125" style="354" customWidth="1"/>
    <col min="13829" max="13829" width="13" style="354" customWidth="1"/>
    <col min="13830" max="13832" width="14" style="354" customWidth="1"/>
    <col min="13833" max="13833" width="17.1640625" style="354" customWidth="1"/>
    <col min="13834" max="13834" width="17.6640625" style="354" customWidth="1"/>
    <col min="13835" max="13835" width="16.33203125" style="354" customWidth="1"/>
    <col min="13836" max="13836" width="14" style="354" customWidth="1"/>
    <col min="13837" max="13837" width="17" style="354" customWidth="1"/>
    <col min="13838" max="13838" width="14.5" style="354" customWidth="1"/>
    <col min="13839" max="14082" width="8.83203125" style="354"/>
    <col min="14083" max="14083" width="9.6640625" style="354" customWidth="1"/>
    <col min="14084" max="14084" width="21.83203125" style="354" customWidth="1"/>
    <col min="14085" max="14085" width="13" style="354" customWidth="1"/>
    <col min="14086" max="14088" width="14" style="354" customWidth="1"/>
    <col min="14089" max="14089" width="17.1640625" style="354" customWidth="1"/>
    <col min="14090" max="14090" width="17.6640625" style="354" customWidth="1"/>
    <col min="14091" max="14091" width="16.33203125" style="354" customWidth="1"/>
    <col min="14092" max="14092" width="14" style="354" customWidth="1"/>
    <col min="14093" max="14093" width="17" style="354" customWidth="1"/>
    <col min="14094" max="14094" width="14.5" style="354" customWidth="1"/>
    <col min="14095" max="14338" width="8.83203125" style="354"/>
    <col min="14339" max="14339" width="9.6640625" style="354" customWidth="1"/>
    <col min="14340" max="14340" width="21.83203125" style="354" customWidth="1"/>
    <col min="14341" max="14341" width="13" style="354" customWidth="1"/>
    <col min="14342" max="14344" width="14" style="354" customWidth="1"/>
    <col min="14345" max="14345" width="17.1640625" style="354" customWidth="1"/>
    <col min="14346" max="14346" width="17.6640625" style="354" customWidth="1"/>
    <col min="14347" max="14347" width="16.33203125" style="354" customWidth="1"/>
    <col min="14348" max="14348" width="14" style="354" customWidth="1"/>
    <col min="14349" max="14349" width="17" style="354" customWidth="1"/>
    <col min="14350" max="14350" width="14.5" style="354" customWidth="1"/>
    <col min="14351" max="14594" width="8.83203125" style="354"/>
    <col min="14595" max="14595" width="9.6640625" style="354" customWidth="1"/>
    <col min="14596" max="14596" width="21.83203125" style="354" customWidth="1"/>
    <col min="14597" max="14597" width="13" style="354" customWidth="1"/>
    <col min="14598" max="14600" width="14" style="354" customWidth="1"/>
    <col min="14601" max="14601" width="17.1640625" style="354" customWidth="1"/>
    <col min="14602" max="14602" width="17.6640625" style="354" customWidth="1"/>
    <col min="14603" max="14603" width="16.33203125" style="354" customWidth="1"/>
    <col min="14604" max="14604" width="14" style="354" customWidth="1"/>
    <col min="14605" max="14605" width="17" style="354" customWidth="1"/>
    <col min="14606" max="14606" width="14.5" style="354" customWidth="1"/>
    <col min="14607" max="14850" width="8.83203125" style="354"/>
    <col min="14851" max="14851" width="9.6640625" style="354" customWidth="1"/>
    <col min="14852" max="14852" width="21.83203125" style="354" customWidth="1"/>
    <col min="14853" max="14853" width="13" style="354" customWidth="1"/>
    <col min="14854" max="14856" width="14" style="354" customWidth="1"/>
    <col min="14857" max="14857" width="17.1640625" style="354" customWidth="1"/>
    <col min="14858" max="14858" width="17.6640625" style="354" customWidth="1"/>
    <col min="14859" max="14859" width="16.33203125" style="354" customWidth="1"/>
    <col min="14860" max="14860" width="14" style="354" customWidth="1"/>
    <col min="14861" max="14861" width="17" style="354" customWidth="1"/>
    <col min="14862" max="14862" width="14.5" style="354" customWidth="1"/>
    <col min="14863" max="15106" width="8.83203125" style="354"/>
    <col min="15107" max="15107" width="9.6640625" style="354" customWidth="1"/>
    <col min="15108" max="15108" width="21.83203125" style="354" customWidth="1"/>
    <col min="15109" max="15109" width="13" style="354" customWidth="1"/>
    <col min="15110" max="15112" width="14" style="354" customWidth="1"/>
    <col min="15113" max="15113" width="17.1640625" style="354" customWidth="1"/>
    <col min="15114" max="15114" width="17.6640625" style="354" customWidth="1"/>
    <col min="15115" max="15115" width="16.33203125" style="354" customWidth="1"/>
    <col min="15116" max="15116" width="14" style="354" customWidth="1"/>
    <col min="15117" max="15117" width="17" style="354" customWidth="1"/>
    <col min="15118" max="15118" width="14.5" style="354" customWidth="1"/>
    <col min="15119" max="15362" width="8.83203125" style="354"/>
    <col min="15363" max="15363" width="9.6640625" style="354" customWidth="1"/>
    <col min="15364" max="15364" width="21.83203125" style="354" customWidth="1"/>
    <col min="15365" max="15365" width="13" style="354" customWidth="1"/>
    <col min="15366" max="15368" width="14" style="354" customWidth="1"/>
    <col min="15369" max="15369" width="17.1640625" style="354" customWidth="1"/>
    <col min="15370" max="15370" width="17.6640625" style="354" customWidth="1"/>
    <col min="15371" max="15371" width="16.33203125" style="354" customWidth="1"/>
    <col min="15372" max="15372" width="14" style="354" customWidth="1"/>
    <col min="15373" max="15373" width="17" style="354" customWidth="1"/>
    <col min="15374" max="15374" width="14.5" style="354" customWidth="1"/>
    <col min="15375" max="15618" width="8.83203125" style="354"/>
    <col min="15619" max="15619" width="9.6640625" style="354" customWidth="1"/>
    <col min="15620" max="15620" width="21.83203125" style="354" customWidth="1"/>
    <col min="15621" max="15621" width="13" style="354" customWidth="1"/>
    <col min="15622" max="15624" width="14" style="354" customWidth="1"/>
    <col min="15625" max="15625" width="17.1640625" style="354" customWidth="1"/>
    <col min="15626" max="15626" width="17.6640625" style="354" customWidth="1"/>
    <col min="15627" max="15627" width="16.33203125" style="354" customWidth="1"/>
    <col min="15628" max="15628" width="14" style="354" customWidth="1"/>
    <col min="15629" max="15629" width="17" style="354" customWidth="1"/>
    <col min="15630" max="15630" width="14.5" style="354" customWidth="1"/>
    <col min="15631" max="15874" width="8.83203125" style="354"/>
    <col min="15875" max="15875" width="9.6640625" style="354" customWidth="1"/>
    <col min="15876" max="15876" width="21.83203125" style="354" customWidth="1"/>
    <col min="15877" max="15877" width="13" style="354" customWidth="1"/>
    <col min="15878" max="15880" width="14" style="354" customWidth="1"/>
    <col min="15881" max="15881" width="17.1640625" style="354" customWidth="1"/>
    <col min="15882" max="15882" width="17.6640625" style="354" customWidth="1"/>
    <col min="15883" max="15883" width="16.33203125" style="354" customWidth="1"/>
    <col min="15884" max="15884" width="14" style="354" customWidth="1"/>
    <col min="15885" max="15885" width="17" style="354" customWidth="1"/>
    <col min="15886" max="15886" width="14.5" style="354" customWidth="1"/>
    <col min="15887" max="16130" width="8.83203125" style="354"/>
    <col min="16131" max="16131" width="9.6640625" style="354" customWidth="1"/>
    <col min="16132" max="16132" width="21.83203125" style="354" customWidth="1"/>
    <col min="16133" max="16133" width="13" style="354" customWidth="1"/>
    <col min="16134" max="16136" width="14" style="354" customWidth="1"/>
    <col min="16137" max="16137" width="17.1640625" style="354" customWidth="1"/>
    <col min="16138" max="16138" width="17.6640625" style="354" customWidth="1"/>
    <col min="16139" max="16139" width="16.33203125" style="354" customWidth="1"/>
    <col min="16140" max="16140" width="14" style="354" customWidth="1"/>
    <col min="16141" max="16141" width="17" style="354" customWidth="1"/>
    <col min="16142" max="16142" width="14.5" style="354" customWidth="1"/>
    <col min="16143" max="16143" width="8.83203125" style="354"/>
  </cols>
  <sheetData>
    <row r="1" spans="2:18" s="5" customFormat="1" ht="12.75" customHeight="1">
      <c r="B1" s="60" t="s">
        <v>0</v>
      </c>
      <c r="C1" s="38" t="str">
        <f>OVERALLLIGHT</f>
        <v>RED</v>
      </c>
      <c r="D1" s="196"/>
    </row>
    <row r="2" spans="2:18" s="5" customFormat="1" ht="12.75" customHeight="1">
      <c r="B2" s="61" t="s">
        <v>1</v>
      </c>
      <c r="C2" s="39" t="str">
        <f>MILESTONELIGHT</f>
        <v>RED</v>
      </c>
      <c r="D2" s="33"/>
    </row>
    <row r="3" spans="2:18" s="5" customFormat="1" ht="12.75" customHeight="1">
      <c r="B3" s="61" t="s">
        <v>2</v>
      </c>
      <c r="C3" s="39" t="str">
        <f>ISSUELIGHT</f>
        <v>GREEN</v>
      </c>
      <c r="D3" s="33"/>
    </row>
    <row r="4" spans="2:18" s="5" customFormat="1" ht="12.75" customHeight="1">
      <c r="B4" s="61" t="s">
        <v>3</v>
      </c>
      <c r="C4" s="39" t="str">
        <f>RISKLIGHT</f>
        <v>GREEN</v>
      </c>
      <c r="D4" s="33"/>
    </row>
    <row r="5" spans="2:18" s="5" customFormat="1" ht="12.75" customHeight="1">
      <c r="B5" s="61" t="s">
        <v>4</v>
      </c>
      <c r="C5" s="39" t="str">
        <f>CHANGELIGHT</f>
        <v>RED</v>
      </c>
      <c r="D5" s="33"/>
    </row>
    <row r="6" spans="2:18" s="5" customFormat="1" ht="12.75" customHeight="1">
      <c r="B6" s="61" t="s">
        <v>5</v>
      </c>
      <c r="C6" s="40" t="str">
        <f>DEPENDENCYLIGHT</f>
        <v/>
      </c>
      <c r="D6" s="33"/>
    </row>
    <row r="7" spans="2:18" s="5" customFormat="1" ht="12.75" customHeight="1">
      <c r="B7" s="61" t="s">
        <v>6</v>
      </c>
      <c r="C7" s="40" t="str">
        <f>MEASURELIGHT</f>
        <v/>
      </c>
      <c r="D7" s="33"/>
    </row>
    <row r="8" spans="2:18" s="5" customFormat="1">
      <c r="B8" s="61" t="s">
        <v>7</v>
      </c>
      <c r="C8" s="39" t="str">
        <f>COMMUNICATIONLIGHT</f>
        <v>AMBER</v>
      </c>
      <c r="D8" s="33"/>
      <c r="F8" s="16"/>
    </row>
    <row r="9" spans="2:18" s="5" customFormat="1">
      <c r="B9" s="61" t="s">
        <v>8</v>
      </c>
      <c r="C9" s="41" t="str">
        <f>FINANCELIGHT</f>
        <v>RED</v>
      </c>
      <c r="D9" s="33"/>
      <c r="F9" s="16"/>
    </row>
    <row r="10" spans="2:18" s="5" customFormat="1" ht="12.75" customHeight="1">
      <c r="B10" s="61"/>
      <c r="C10" s="132"/>
      <c r="D10" s="33"/>
      <c r="R10" s="10"/>
    </row>
    <row r="11" spans="2:18" s="5" customFormat="1" ht="16" customHeight="1">
      <c r="B11" s="61"/>
      <c r="C11" s="130" t="str">
        <f>ProjNo</f>
        <v>RT029</v>
      </c>
      <c r="D11" s="131" t="str">
        <f>ProjName</f>
        <v>Cloud Based Bioinformatics Tools</v>
      </c>
      <c r="R11" s="10"/>
    </row>
    <row r="12" spans="2:18" s="5" customFormat="1" ht="16" customHeight="1">
      <c r="B12" s="61"/>
      <c r="C12" s="128" t="s">
        <v>42</v>
      </c>
      <c r="D12" s="133">
        <f>ReportFrom</f>
        <v>41456</v>
      </c>
      <c r="F12" s="125"/>
      <c r="R12" s="10"/>
    </row>
    <row r="13" spans="2:18" s="5" customFormat="1" ht="16" customHeight="1">
      <c r="B13" s="61"/>
      <c r="C13" s="129" t="s">
        <v>43</v>
      </c>
      <c r="D13" s="134">
        <f>LastDateReport</f>
        <v>41547</v>
      </c>
      <c r="F13" s="125"/>
      <c r="R13" s="10"/>
    </row>
    <row r="14" spans="2:18" s="5" customFormat="1" ht="6" customHeight="1">
      <c r="B14" s="61"/>
      <c r="C14" s="126"/>
      <c r="D14" s="126"/>
      <c r="E14" s="127"/>
      <c r="F14" s="125"/>
      <c r="R14" s="10"/>
    </row>
    <row r="15" spans="2:18" s="5" customFormat="1" ht="19" customHeight="1">
      <c r="C15" s="12" t="s">
        <v>225</v>
      </c>
      <c r="D15" s="12"/>
      <c r="E15" s="12"/>
      <c r="F15" s="12"/>
      <c r="I15" s="12" t="s">
        <v>45</v>
      </c>
      <c r="J15" s="12" t="str">
        <f>FINANCELIGHT</f>
        <v>RED</v>
      </c>
      <c r="K15" s="12"/>
      <c r="M15" s="12"/>
    </row>
    <row r="17" spans="1:21" ht="15" customHeight="1"/>
    <row r="18" spans="1:21" ht="15" customHeight="1">
      <c r="C18" s="370"/>
      <c r="D18" s="371"/>
      <c r="E18" s="491" t="s">
        <v>344</v>
      </c>
      <c r="F18" s="492"/>
      <c r="G18" s="492"/>
      <c r="H18" s="493"/>
      <c r="I18" s="444"/>
      <c r="J18" s="494" t="s">
        <v>345</v>
      </c>
      <c r="K18" s="495"/>
      <c r="L18" s="496"/>
    </row>
    <row r="19" spans="1:21" ht="57" customHeight="1">
      <c r="C19" s="372" t="s">
        <v>346</v>
      </c>
      <c r="D19" s="373"/>
      <c r="E19" s="445" t="s">
        <v>347</v>
      </c>
      <c r="F19" s="446" t="s">
        <v>348</v>
      </c>
      <c r="G19" s="446" t="s">
        <v>349</v>
      </c>
      <c r="H19" s="447" t="s">
        <v>350</v>
      </c>
      <c r="I19" s="448" t="s">
        <v>351</v>
      </c>
      <c r="J19" s="449" t="s">
        <v>352</v>
      </c>
      <c r="K19" s="450" t="s">
        <v>353</v>
      </c>
      <c r="L19" s="451" t="s">
        <v>354</v>
      </c>
    </row>
    <row r="20" spans="1:21" ht="15" customHeight="1">
      <c r="C20" s="374"/>
      <c r="D20" s="375"/>
      <c r="E20" s="452">
        <f>R46</f>
        <v>289000</v>
      </c>
      <c r="F20" s="453">
        <f>D38</f>
        <v>156000</v>
      </c>
      <c r="G20" s="453">
        <f>H38</f>
        <v>224446</v>
      </c>
      <c r="H20" s="454">
        <f>E20-F20</f>
        <v>133000</v>
      </c>
      <c r="I20" s="455">
        <f>E20-I38</f>
        <v>15551</v>
      </c>
      <c r="J20" s="456">
        <f>R52</f>
        <v>323892</v>
      </c>
      <c r="K20" s="457">
        <f>L38</f>
        <v>99565</v>
      </c>
      <c r="L20" s="458">
        <f>J20-K20</f>
        <v>224327</v>
      </c>
    </row>
    <row r="22" spans="1:21" ht="15.75" customHeight="1">
      <c r="N22" s="360" t="s">
        <v>355</v>
      </c>
      <c r="P22" s="360"/>
      <c r="S22" s="409" t="s">
        <v>356</v>
      </c>
      <c r="T22" s="409" t="s">
        <v>119</v>
      </c>
      <c r="U22" s="441"/>
    </row>
    <row r="23" spans="1:21" s="356" customFormat="1" ht="20.25" customHeight="1">
      <c r="A23" s="497" t="s">
        <v>357</v>
      </c>
      <c r="B23" s="499" t="s">
        <v>358</v>
      </c>
      <c r="C23" s="500"/>
      <c r="D23" s="512" t="s">
        <v>359</v>
      </c>
      <c r="E23" s="514" t="s">
        <v>360</v>
      </c>
      <c r="F23" s="512"/>
      <c r="G23" s="512"/>
      <c r="H23" s="515"/>
      <c r="I23" s="516" t="s">
        <v>361</v>
      </c>
      <c r="J23" s="506" t="s">
        <v>362</v>
      </c>
      <c r="K23" s="507"/>
      <c r="L23" s="508"/>
      <c r="M23" s="509" t="s">
        <v>363</v>
      </c>
      <c r="N23" s="355"/>
      <c r="P23" s="511" t="s">
        <v>364</v>
      </c>
      <c r="Q23" s="511" t="s">
        <v>365</v>
      </c>
      <c r="S23" s="379" t="s">
        <v>366</v>
      </c>
      <c r="T23" s="381" t="str">
        <f>IF(I38&lt;&gt;I39,"RED","Correct "&amp;I38&amp;" = "&amp;I39)</f>
        <v>RED</v>
      </c>
      <c r="U23" s="501" t="s">
        <v>367</v>
      </c>
    </row>
    <row r="24" spans="1:21" s="356" customFormat="1" ht="38.25" customHeight="1">
      <c r="A24" s="498"/>
      <c r="B24" s="428" t="s">
        <v>296</v>
      </c>
      <c r="C24" s="394" t="s">
        <v>368</v>
      </c>
      <c r="D24" s="513"/>
      <c r="E24" s="392" t="s">
        <v>248</v>
      </c>
      <c r="F24" s="393" t="s">
        <v>247</v>
      </c>
      <c r="G24" s="393" t="s">
        <v>249</v>
      </c>
      <c r="H24" s="394" t="s">
        <v>35</v>
      </c>
      <c r="I24" s="517"/>
      <c r="J24" s="392" t="s">
        <v>369</v>
      </c>
      <c r="K24" s="393" t="s">
        <v>370</v>
      </c>
      <c r="L24" s="394" t="s">
        <v>35</v>
      </c>
      <c r="M24" s="510"/>
      <c r="N24" s="355"/>
      <c r="P24" s="511"/>
      <c r="Q24" s="511"/>
      <c r="S24" s="356" t="s">
        <v>371</v>
      </c>
      <c r="T24" s="382">
        <f>I39*0.3</f>
        <v>86700</v>
      </c>
      <c r="U24" s="502"/>
    </row>
    <row r="25" spans="1:21" ht="15.75" customHeight="1">
      <c r="A25" s="432">
        <v>1</v>
      </c>
      <c r="B25" s="434">
        <v>41091</v>
      </c>
      <c r="C25" s="417">
        <v>41274</v>
      </c>
      <c r="D25" s="418">
        <v>104000</v>
      </c>
      <c r="E25" s="366">
        <v>122279</v>
      </c>
      <c r="F25" s="359">
        <v>0</v>
      </c>
      <c r="G25" s="359">
        <v>0</v>
      </c>
      <c r="H25" s="369">
        <f t="shared" ref="H25:H37" si="0">SUM(E25:G25)</f>
        <v>122279</v>
      </c>
      <c r="I25" s="395">
        <f>H25</f>
        <v>122279</v>
      </c>
      <c r="J25" s="366">
        <v>2364</v>
      </c>
      <c r="K25" s="359">
        <v>72474</v>
      </c>
      <c r="L25" s="369">
        <f t="shared" ref="L25:L37" si="1">SUM(J25:K25)</f>
        <v>74838</v>
      </c>
      <c r="M25" s="367">
        <f>L25</f>
        <v>74838</v>
      </c>
      <c r="N25" s="357" t="str">
        <f>IF(H25&gt;0,IF(I25&lt;&gt;H25,"WARNING!! UPDATE: I25 $"&amp;I25&amp;" WITH ACTUAL SPEND:$ "&amp;H25,""),"")</f>
        <v/>
      </c>
      <c r="P25" s="363">
        <f t="shared" ref="P25:P37" si="2">IF(H25&gt;0,H25,I25)</f>
        <v>122279</v>
      </c>
      <c r="Q25" s="377">
        <f t="shared" ref="Q25:Q37" si="3">IF(L25&gt;0,L25,M25)</f>
        <v>74838</v>
      </c>
      <c r="S25" s="378" t="str">
        <f>S24&amp;" or more in last quarter"</f>
        <v>30% of funds or more in last quarter</v>
      </c>
      <c r="T25" s="380" t="str">
        <f>IF(LASTQUARTER&gt;T24-1,"RED","Less than "&amp; S24&amp;" in last quarter: "&amp;LASTQUARTER)</f>
        <v>Less than 30% of funds in last quarter: 0</v>
      </c>
      <c r="U25" s="442">
        <f t="shared" ref="U25:U37" si="4">M25+I25</f>
        <v>197117</v>
      </c>
    </row>
    <row r="26" spans="1:21" ht="15.75" customHeight="1">
      <c r="A26" s="432">
        <v>2</v>
      </c>
      <c r="B26" s="429">
        <f t="shared" ref="B26:B37" si="5">C25+1</f>
        <v>41275</v>
      </c>
      <c r="C26" s="385">
        <v>41364</v>
      </c>
      <c r="D26" s="419"/>
      <c r="E26" s="366">
        <v>30203</v>
      </c>
      <c r="F26" s="359">
        <v>0</v>
      </c>
      <c r="G26" s="359">
        <v>0</v>
      </c>
      <c r="H26" s="369">
        <f t="shared" si="0"/>
        <v>30203</v>
      </c>
      <c r="I26" s="395">
        <f>H26</f>
        <v>30203</v>
      </c>
      <c r="J26" s="366">
        <v>0</v>
      </c>
      <c r="K26" s="359">
        <v>9910</v>
      </c>
      <c r="L26" s="369">
        <f t="shared" si="1"/>
        <v>9910</v>
      </c>
      <c r="M26" s="367">
        <f>L26</f>
        <v>9910</v>
      </c>
      <c r="N26" s="357" t="str">
        <f>IF(H26&gt;0,IF(I26&lt;&gt;H26,"WARNING!! UPDATE: I26 $"&amp;I26&amp;" WITH ACTUAL SPEND:$ "&amp;H26,""),"")</f>
        <v/>
      </c>
      <c r="P26" s="363">
        <f t="shared" si="2"/>
        <v>30203</v>
      </c>
      <c r="Q26" s="377">
        <f t="shared" si="3"/>
        <v>9910</v>
      </c>
      <c r="S26" s="380" t="s">
        <v>372</v>
      </c>
      <c r="T26" s="380">
        <f>LASTQUARTER</f>
        <v>0</v>
      </c>
      <c r="U26" s="396">
        <f t="shared" si="4"/>
        <v>40113</v>
      </c>
    </row>
    <row r="27" spans="1:21" ht="15" customHeight="1">
      <c r="A27" s="432">
        <v>3</v>
      </c>
      <c r="B27" s="429">
        <f t="shared" si="5"/>
        <v>41365</v>
      </c>
      <c r="C27" s="385">
        <v>41455</v>
      </c>
      <c r="D27" s="419">
        <v>52000</v>
      </c>
      <c r="E27" s="366">
        <v>71964</v>
      </c>
      <c r="F27" s="359">
        <v>0</v>
      </c>
      <c r="G27" s="359">
        <v>0</v>
      </c>
      <c r="H27" s="369">
        <f t="shared" si="0"/>
        <v>71964</v>
      </c>
      <c r="I27" s="395">
        <f>H27</f>
        <v>71964</v>
      </c>
      <c r="J27" s="366">
        <v>0</v>
      </c>
      <c r="K27" s="359">
        <v>14817</v>
      </c>
      <c r="L27" s="369">
        <f t="shared" si="1"/>
        <v>14817</v>
      </c>
      <c r="M27" s="367">
        <f>L27</f>
        <v>14817</v>
      </c>
      <c r="N27" s="357" t="str">
        <f>IF(H27&gt;0,IF(I27&lt;&gt;H27,"WARNING!! UPDATE: I27 $"&amp;I27&amp;" WITH ACTUAL SPEND:$ "&amp;H27,""),"")</f>
        <v/>
      </c>
      <c r="P27" s="363">
        <f t="shared" si="2"/>
        <v>71964</v>
      </c>
      <c r="Q27" s="377">
        <f t="shared" si="3"/>
        <v>14817</v>
      </c>
      <c r="S27" s="380" t="s">
        <v>373</v>
      </c>
      <c r="T27" s="383">
        <f>I39*0.2</f>
        <v>57800</v>
      </c>
      <c r="U27" s="396">
        <f t="shared" si="4"/>
        <v>86781</v>
      </c>
    </row>
    <row r="28" spans="1:21" ht="15.75" customHeight="1">
      <c r="A28" s="432">
        <v>4</v>
      </c>
      <c r="B28" s="429">
        <f t="shared" si="5"/>
        <v>41456</v>
      </c>
      <c r="C28" s="385">
        <v>41547</v>
      </c>
      <c r="D28" s="419"/>
      <c r="E28" s="366"/>
      <c r="F28" s="359"/>
      <c r="G28" s="359"/>
      <c r="H28" s="369">
        <f t="shared" si="0"/>
        <v>0</v>
      </c>
      <c r="I28" s="395">
        <v>49003</v>
      </c>
      <c r="J28" s="366"/>
      <c r="K28" s="359"/>
      <c r="L28" s="369">
        <f t="shared" si="1"/>
        <v>0</v>
      </c>
      <c r="M28" s="367">
        <v>12765</v>
      </c>
      <c r="N28" s="357" t="str">
        <f>IF(H28&gt;0,IF(I28&lt;&gt;H28,"WARNING!! UPDATE: I28 $"&amp;I28&amp;" WITH ACTUAL SPEND:$ "&amp;H28,""),"")</f>
        <v/>
      </c>
      <c r="P28" s="363">
        <f t="shared" si="2"/>
        <v>49003</v>
      </c>
      <c r="Q28" s="377">
        <f t="shared" si="3"/>
        <v>12765</v>
      </c>
      <c r="S28" s="380" t="str">
        <f>S27&amp; " or more in last quarter"</f>
        <v>20% of funds or more in last quarter</v>
      </c>
      <c r="T28" s="380" t="str">
        <f>IF(LASTQUARTER&gt;T27-1,"AMBER","Less than "&amp;S27&amp;" in last quarter: "&amp;LASTQUARTER)</f>
        <v>Less than 20% of funds in last quarter: 0</v>
      </c>
      <c r="U28" s="396">
        <f t="shared" si="4"/>
        <v>61768</v>
      </c>
    </row>
    <row r="29" spans="1:21" ht="15.75" customHeight="1">
      <c r="A29" s="432">
        <v>5</v>
      </c>
      <c r="B29" s="429">
        <f t="shared" si="5"/>
        <v>41548</v>
      </c>
      <c r="C29" s="385">
        <v>41639</v>
      </c>
      <c r="D29" s="419"/>
      <c r="E29" s="366"/>
      <c r="F29" s="359"/>
      <c r="G29" s="359"/>
      <c r="H29" s="369">
        <f t="shared" si="0"/>
        <v>0</v>
      </c>
      <c r="I29" s="395">
        <f t="shared" ref="I29:I37" si="6">H29</f>
        <v>0</v>
      </c>
      <c r="J29" s="366"/>
      <c r="K29" s="359"/>
      <c r="L29" s="369">
        <f t="shared" si="1"/>
        <v>0</v>
      </c>
      <c r="M29" s="367">
        <v>4927</v>
      </c>
      <c r="N29" s="357" t="str">
        <f>IF(H29&gt;0,IF(I29&lt;&gt;H29,"WARNING!! UPDATE: I29 $"&amp;I29&amp;" WITH ACTUAL SPEND:$ "&amp;H29,""),"")</f>
        <v/>
      </c>
      <c r="P29" s="363">
        <f t="shared" si="2"/>
        <v>0</v>
      </c>
      <c r="Q29" s="377">
        <f t="shared" si="3"/>
        <v>4927</v>
      </c>
      <c r="S29" s="380" t="s">
        <v>374</v>
      </c>
      <c r="T29" s="380" t="str">
        <f>IF(T23="RED","RED",IF(T25="RED","RED",IF(T28="AMBER","AMBER","GREEN")))</f>
        <v>RED</v>
      </c>
      <c r="U29" s="396">
        <f t="shared" si="4"/>
        <v>4927</v>
      </c>
    </row>
    <row r="30" spans="1:21" ht="15" customHeight="1">
      <c r="A30" s="432">
        <v>6</v>
      </c>
      <c r="B30" s="430">
        <f t="shared" si="5"/>
        <v>41640</v>
      </c>
      <c r="C30" s="390">
        <v>41729</v>
      </c>
      <c r="D30" s="420"/>
      <c r="E30" s="388"/>
      <c r="F30" s="361"/>
      <c r="G30" s="361"/>
      <c r="H30" s="369">
        <f t="shared" si="0"/>
        <v>0</v>
      </c>
      <c r="I30" s="396">
        <f t="shared" si="6"/>
        <v>0</v>
      </c>
      <c r="J30" s="388"/>
      <c r="K30" s="361"/>
      <c r="L30" s="369">
        <f t="shared" si="1"/>
        <v>0</v>
      </c>
      <c r="M30" s="443">
        <v>103317.5</v>
      </c>
      <c r="N30" s="357" t="str">
        <f>IF(H30&gt;0,IF(I30&lt;&gt;H30,"WARNING!! UPDATE: I30 $"&amp;I30&amp;" WITH ACTUAL SPEND:$ "&amp;H30,""),"")</f>
        <v/>
      </c>
      <c r="P30" s="363">
        <f t="shared" si="2"/>
        <v>0</v>
      </c>
      <c r="Q30" s="377">
        <f t="shared" si="3"/>
        <v>103317.5</v>
      </c>
      <c r="U30" s="396">
        <f t="shared" si="4"/>
        <v>103317.5</v>
      </c>
    </row>
    <row r="31" spans="1:21" ht="15.75" customHeight="1">
      <c r="A31" s="432">
        <v>7</v>
      </c>
      <c r="B31" s="430">
        <f t="shared" si="5"/>
        <v>41730</v>
      </c>
      <c r="C31" s="390">
        <v>41820</v>
      </c>
      <c r="D31" s="420"/>
      <c r="E31" s="404"/>
      <c r="F31" s="361"/>
      <c r="G31" s="361"/>
      <c r="H31" s="369">
        <f t="shared" si="0"/>
        <v>0</v>
      </c>
      <c r="I31" s="396">
        <f t="shared" si="6"/>
        <v>0</v>
      </c>
      <c r="J31" s="388"/>
      <c r="K31" s="361"/>
      <c r="L31" s="369">
        <f t="shared" si="1"/>
        <v>0</v>
      </c>
      <c r="M31" s="443">
        <v>103317.5</v>
      </c>
      <c r="N31" s="357" t="str">
        <f>IF(H31&gt;0,IF(I31&lt;&gt;H31,"WARNING!! UPDATE: I31 $"&amp;I31&amp;" WITH ACTUAL SPEND:$ "&amp;H31,""),"")</f>
        <v/>
      </c>
      <c r="P31" s="363">
        <f t="shared" si="2"/>
        <v>0</v>
      </c>
      <c r="Q31" s="377">
        <f t="shared" si="3"/>
        <v>103317.5</v>
      </c>
      <c r="U31" s="396">
        <f t="shared" si="4"/>
        <v>103317.5</v>
      </c>
    </row>
    <row r="32" spans="1:21" ht="15.75" hidden="1" customHeight="1">
      <c r="A32" s="432">
        <v>8</v>
      </c>
      <c r="B32" s="430">
        <f t="shared" si="5"/>
        <v>41821</v>
      </c>
      <c r="C32" s="390">
        <v>41912</v>
      </c>
      <c r="D32" s="420"/>
      <c r="E32" s="388"/>
      <c r="F32" s="387"/>
      <c r="G32" s="361"/>
      <c r="H32" s="369">
        <f t="shared" si="0"/>
        <v>0</v>
      </c>
      <c r="I32" s="396">
        <f t="shared" si="6"/>
        <v>0</v>
      </c>
      <c r="J32" s="388"/>
      <c r="K32" s="361"/>
      <c r="L32" s="369">
        <f t="shared" si="1"/>
        <v>0</v>
      </c>
      <c r="M32" s="443">
        <f t="shared" ref="M32:M37" si="7">L32</f>
        <v>0</v>
      </c>
      <c r="N32" s="357" t="str">
        <f>IF(H32&gt;0,IF(I32&lt;&gt;H32,"WARNING!! UPDATE: I32 $"&amp;I32&amp;" WITH ACTUAL SPEND:$ "&amp;H32,""),"")</f>
        <v/>
      </c>
      <c r="P32" s="363">
        <f t="shared" si="2"/>
        <v>0</v>
      </c>
      <c r="Q32" s="377">
        <f t="shared" si="3"/>
        <v>0</v>
      </c>
      <c r="U32" s="396">
        <f t="shared" si="4"/>
        <v>0</v>
      </c>
    </row>
    <row r="33" spans="1:21" ht="15.75" hidden="1" customHeight="1">
      <c r="A33" s="432">
        <v>9</v>
      </c>
      <c r="B33" s="430">
        <f t="shared" si="5"/>
        <v>41913</v>
      </c>
      <c r="C33" s="390">
        <v>42004</v>
      </c>
      <c r="D33" s="420"/>
      <c r="E33" s="388"/>
      <c r="F33" s="361"/>
      <c r="G33" s="361"/>
      <c r="H33" s="369">
        <f t="shared" si="0"/>
        <v>0</v>
      </c>
      <c r="I33" s="396">
        <f t="shared" si="6"/>
        <v>0</v>
      </c>
      <c r="J33" s="388"/>
      <c r="K33" s="361"/>
      <c r="L33" s="369">
        <f t="shared" si="1"/>
        <v>0</v>
      </c>
      <c r="M33" s="443">
        <f t="shared" si="7"/>
        <v>0</v>
      </c>
      <c r="N33" s="357" t="str">
        <f>IF(H33&gt;0,IF(I33&lt;&gt;H33,"WARNING!! UPDATE: I33 $"&amp;I33&amp;" WITH ACTUAL SPEND:$ "&amp;H33,""),"")</f>
        <v/>
      </c>
      <c r="P33" s="363">
        <f t="shared" si="2"/>
        <v>0</v>
      </c>
      <c r="Q33" s="377">
        <f t="shared" si="3"/>
        <v>0</v>
      </c>
      <c r="U33" s="396">
        <f t="shared" si="4"/>
        <v>0</v>
      </c>
    </row>
    <row r="34" spans="1:21" ht="15.75" hidden="1" customHeight="1">
      <c r="A34" s="432">
        <v>10</v>
      </c>
      <c r="B34" s="430">
        <f t="shared" si="5"/>
        <v>42005</v>
      </c>
      <c r="C34" s="390">
        <v>42094</v>
      </c>
      <c r="D34" s="421"/>
      <c r="E34" s="388"/>
      <c r="F34" s="361"/>
      <c r="G34" s="361"/>
      <c r="H34" s="369">
        <f t="shared" si="0"/>
        <v>0</v>
      </c>
      <c r="I34" s="396">
        <f t="shared" si="6"/>
        <v>0</v>
      </c>
      <c r="J34" s="388"/>
      <c r="K34" s="361"/>
      <c r="L34" s="369">
        <f t="shared" si="1"/>
        <v>0</v>
      </c>
      <c r="M34" s="443">
        <f t="shared" si="7"/>
        <v>0</v>
      </c>
      <c r="N34" s="357" t="str">
        <f>IF(H34&gt;0,IF(I34&lt;&gt;H34,"WARNING!! UPDATE: I34 $"&amp;I34&amp;" WITH ACTUAL SPEND:$ "&amp;H34,""),"")</f>
        <v/>
      </c>
      <c r="P34" s="363">
        <f t="shared" si="2"/>
        <v>0</v>
      </c>
      <c r="Q34" s="377">
        <f t="shared" si="3"/>
        <v>0</v>
      </c>
      <c r="U34" s="396">
        <f t="shared" si="4"/>
        <v>0</v>
      </c>
    </row>
    <row r="35" spans="1:21" ht="15.75" hidden="1" customHeight="1">
      <c r="A35" s="432">
        <v>11</v>
      </c>
      <c r="B35" s="430">
        <f t="shared" si="5"/>
        <v>42095</v>
      </c>
      <c r="C35" s="390">
        <v>42185</v>
      </c>
      <c r="D35" s="421"/>
      <c r="E35" s="388"/>
      <c r="F35" s="361"/>
      <c r="G35" s="361"/>
      <c r="H35" s="369">
        <f t="shared" si="0"/>
        <v>0</v>
      </c>
      <c r="I35" s="396">
        <f t="shared" si="6"/>
        <v>0</v>
      </c>
      <c r="J35" s="388"/>
      <c r="K35" s="361"/>
      <c r="L35" s="369">
        <f t="shared" si="1"/>
        <v>0</v>
      </c>
      <c r="M35" s="443">
        <f t="shared" si="7"/>
        <v>0</v>
      </c>
      <c r="N35" s="357" t="str">
        <f>IF(H35&gt;0,IF(I35&lt;&gt;H35,"WARNING!! UPDATE: I35 $"&amp;I35&amp;" WITH ACTUAL SPEND:$ "&amp;H35,""),"")</f>
        <v/>
      </c>
      <c r="P35" s="363">
        <f t="shared" si="2"/>
        <v>0</v>
      </c>
      <c r="Q35" s="377">
        <f t="shared" si="3"/>
        <v>0</v>
      </c>
      <c r="U35" s="396">
        <f t="shared" si="4"/>
        <v>0</v>
      </c>
    </row>
    <row r="36" spans="1:21" ht="15.75" hidden="1" customHeight="1">
      <c r="A36" s="432">
        <v>12</v>
      </c>
      <c r="B36" s="430">
        <f t="shared" si="5"/>
        <v>42186</v>
      </c>
      <c r="C36" s="390">
        <v>42277</v>
      </c>
      <c r="D36" s="422"/>
      <c r="E36" s="388"/>
      <c r="F36" s="361"/>
      <c r="G36" s="361"/>
      <c r="H36" s="369">
        <f t="shared" si="0"/>
        <v>0</v>
      </c>
      <c r="I36" s="396">
        <f t="shared" si="6"/>
        <v>0</v>
      </c>
      <c r="J36" s="388"/>
      <c r="K36" s="361"/>
      <c r="L36" s="369">
        <f t="shared" si="1"/>
        <v>0</v>
      </c>
      <c r="M36" s="377">
        <f t="shared" si="7"/>
        <v>0</v>
      </c>
      <c r="N36" s="389" t="str">
        <f>IF(H36&gt;0,IF(I36&lt;&gt;H36,"WARNING!! UPDATE: I36 $"&amp;I36&amp;" WITH ACTUAL SPEND:$ "&amp;H36,""),"")</f>
        <v/>
      </c>
      <c r="O36" s="389"/>
      <c r="P36" s="363">
        <f t="shared" si="2"/>
        <v>0</v>
      </c>
      <c r="Q36" s="377">
        <f t="shared" si="3"/>
        <v>0</v>
      </c>
      <c r="U36" s="398">
        <f t="shared" si="4"/>
        <v>0</v>
      </c>
    </row>
    <row r="37" spans="1:21" ht="15.75" hidden="1" customHeight="1">
      <c r="A37" s="433">
        <v>13</v>
      </c>
      <c r="B37" s="431">
        <f t="shared" si="5"/>
        <v>42278</v>
      </c>
      <c r="C37" s="425">
        <v>42369</v>
      </c>
      <c r="D37" s="423"/>
      <c r="E37" s="405"/>
      <c r="F37" s="397"/>
      <c r="G37" s="397"/>
      <c r="H37" s="399">
        <f t="shared" si="0"/>
        <v>0</v>
      </c>
      <c r="I37" s="398">
        <f t="shared" si="6"/>
        <v>0</v>
      </c>
      <c r="J37" s="405"/>
      <c r="K37" s="397"/>
      <c r="L37" s="399">
        <f t="shared" si="1"/>
        <v>0</v>
      </c>
      <c r="M37" s="400">
        <f t="shared" si="7"/>
        <v>0</v>
      </c>
      <c r="N37" s="389" t="str">
        <f>IF(H37&gt;0,IF(I37&lt;&gt;H37,"WARNING!! UPDATE: I37 $"&amp;I37&amp;" WITH ACTUAL SPEND:$ "&amp;H37,""),"")</f>
        <v/>
      </c>
      <c r="O37" s="389"/>
      <c r="P37" s="363">
        <f t="shared" si="2"/>
        <v>0</v>
      </c>
      <c r="Q37" s="377">
        <f t="shared" si="3"/>
        <v>0</v>
      </c>
      <c r="U37" s="436">
        <f t="shared" si="4"/>
        <v>0</v>
      </c>
    </row>
    <row r="38" spans="1:21" ht="15.75" customHeight="1">
      <c r="B38" s="384"/>
      <c r="C38" s="424" t="s">
        <v>375</v>
      </c>
      <c r="D38" s="402">
        <f t="shared" ref="D38:M38" si="8">SUM(D25:D37)</f>
        <v>156000</v>
      </c>
      <c r="E38" s="406">
        <f t="shared" si="8"/>
        <v>224446</v>
      </c>
      <c r="F38" s="401">
        <f t="shared" si="8"/>
        <v>0</v>
      </c>
      <c r="G38" s="401">
        <f t="shared" si="8"/>
        <v>0</v>
      </c>
      <c r="H38" s="407">
        <f t="shared" si="8"/>
        <v>224446</v>
      </c>
      <c r="I38" s="403">
        <f t="shared" si="8"/>
        <v>273449</v>
      </c>
      <c r="J38" s="406">
        <f t="shared" si="8"/>
        <v>2364</v>
      </c>
      <c r="K38" s="401">
        <f t="shared" si="8"/>
        <v>97201</v>
      </c>
      <c r="L38" s="407">
        <f t="shared" si="8"/>
        <v>99565</v>
      </c>
      <c r="M38" s="408">
        <f t="shared" si="8"/>
        <v>323892</v>
      </c>
      <c r="N38" s="358"/>
      <c r="P38" s="364">
        <f>SUM(P25:P37)</f>
        <v>273449</v>
      </c>
      <c r="Q38" s="362">
        <f>SUM(Q25:Q37)</f>
        <v>323892</v>
      </c>
    </row>
    <row r="39" spans="1:21">
      <c r="H39" s="426" t="s">
        <v>376</v>
      </c>
      <c r="I39" s="391">
        <f>E20</f>
        <v>289000</v>
      </c>
    </row>
    <row r="40" spans="1:21">
      <c r="H40" s="368"/>
      <c r="I40" s="365"/>
    </row>
    <row r="41" spans="1:21" ht="36.75" customHeight="1">
      <c r="F41" s="503" t="str">
        <f>IF(N25&gt;"",N25,IF(N26&gt;"",N26,IF(N27&gt;"",N27,IF(N28&gt;"",N28,IF(N29&gt;"",N29,IF(N30&gt;"",N30,IF(N31&gt;"",N31,IF(N32&gt;"",N32,IF(N33&gt;"",N33,IF(N34&gt;"",N34,IF(N35&gt;"",N35,IF(N36&gt;"",N36,IF(N37&gt;"",N37,IF(I38&lt;&gt;I39,"Your total estimate in cell I38 does not yet equal the Nectar Funds Allocated",""))))))))))))))</f>
        <v>Your total estimate in cell I38 does not yet equal the Nectar Funds Allocated</v>
      </c>
      <c r="G41" s="504"/>
      <c r="H41" s="504"/>
      <c r="I41" s="504"/>
      <c r="J41" s="504"/>
      <c r="K41" s="504"/>
      <c r="L41" s="505"/>
    </row>
    <row r="42" spans="1:21" ht="14.25" customHeight="1">
      <c r="C42" s="414" t="s">
        <v>33</v>
      </c>
      <c r="D42" s="415"/>
      <c r="E42" s="413"/>
      <c r="F42" s="412"/>
      <c r="G42" s="412"/>
      <c r="H42" s="412"/>
      <c r="I42" s="412"/>
      <c r="J42" s="412"/>
      <c r="K42" s="412"/>
      <c r="L42" s="412"/>
    </row>
    <row r="43" spans="1:21" ht="54" customHeight="1">
      <c r="C43" s="483"/>
      <c r="D43" s="484"/>
      <c r="E43" s="484"/>
      <c r="F43" s="484"/>
      <c r="G43" s="484"/>
      <c r="H43" s="484"/>
      <c r="I43" s="484"/>
      <c r="J43" s="484"/>
      <c r="K43" s="484"/>
      <c r="L43" s="484"/>
      <c r="M43" s="485"/>
    </row>
    <row r="45" spans="1:21" ht="15" hidden="1" customHeight="1">
      <c r="E45" s="437">
        <f>C25</f>
        <v>41274</v>
      </c>
      <c r="F45" s="437">
        <f>C26</f>
        <v>41364</v>
      </c>
      <c r="G45" s="437">
        <f>C27</f>
        <v>41455</v>
      </c>
      <c r="H45" s="437">
        <f>C28</f>
        <v>41547</v>
      </c>
      <c r="I45" s="437">
        <f>C29</f>
        <v>41639</v>
      </c>
      <c r="J45" s="437">
        <f>C30</f>
        <v>41729</v>
      </c>
      <c r="K45" s="437">
        <f>C31</f>
        <v>41820</v>
      </c>
      <c r="L45" s="437">
        <f>C32</f>
        <v>41912</v>
      </c>
      <c r="M45" s="437">
        <f>C33</f>
        <v>42004</v>
      </c>
      <c r="N45" s="437">
        <f>C34</f>
        <v>42094</v>
      </c>
      <c r="O45" s="437">
        <f>C35</f>
        <v>42185</v>
      </c>
      <c r="P45" s="437">
        <f>C36</f>
        <v>42277</v>
      </c>
      <c r="Q45" s="437">
        <f>C37</f>
        <v>42369</v>
      </c>
      <c r="R45" s="435" t="s">
        <v>35</v>
      </c>
    </row>
    <row r="46" spans="1:21" ht="26.25" hidden="1" customHeight="1">
      <c r="C46" s="427" t="s">
        <v>377</v>
      </c>
      <c r="D46" s="386"/>
      <c r="E46" s="438">
        <v>208000</v>
      </c>
      <c r="F46" s="438">
        <v>260000</v>
      </c>
      <c r="G46" s="438">
        <v>260000</v>
      </c>
      <c r="H46" s="438">
        <v>289000</v>
      </c>
      <c r="I46" s="438">
        <v>289000</v>
      </c>
      <c r="J46" s="438">
        <v>289000</v>
      </c>
      <c r="K46" s="438">
        <v>289000</v>
      </c>
      <c r="L46" s="438">
        <v>289000</v>
      </c>
      <c r="M46" s="438">
        <v>289000</v>
      </c>
      <c r="N46" s="438">
        <v>289000</v>
      </c>
      <c r="O46" s="438">
        <v>289000</v>
      </c>
      <c r="P46" s="438">
        <v>289000</v>
      </c>
      <c r="Q46" s="438">
        <v>289000</v>
      </c>
      <c r="R46" s="439">
        <f>Q46</f>
        <v>289000</v>
      </c>
    </row>
    <row r="47" spans="1:21" hidden="1">
      <c r="C47" s="426" t="s">
        <v>378</v>
      </c>
      <c r="D47" s="389"/>
      <c r="E47" s="440">
        <f>I25</f>
        <v>122279</v>
      </c>
      <c r="F47" s="440">
        <f>I26</f>
        <v>30203</v>
      </c>
      <c r="G47" s="440">
        <f>I27</f>
        <v>71964</v>
      </c>
      <c r="H47" s="440">
        <f>I28</f>
        <v>49003</v>
      </c>
      <c r="I47" s="440">
        <f>I29</f>
        <v>0</v>
      </c>
      <c r="J47" s="440">
        <f>I30</f>
        <v>0</v>
      </c>
      <c r="K47" s="440">
        <f>I31</f>
        <v>0</v>
      </c>
      <c r="L47" s="440">
        <f>I32</f>
        <v>0</v>
      </c>
      <c r="M47" s="440">
        <f>I33</f>
        <v>0</v>
      </c>
      <c r="N47" s="440">
        <f>I34</f>
        <v>0</v>
      </c>
      <c r="O47" s="440">
        <f>I35</f>
        <v>0</v>
      </c>
      <c r="P47" s="440">
        <f>I36</f>
        <v>0</v>
      </c>
      <c r="Q47" s="440">
        <f>I37</f>
        <v>0</v>
      </c>
      <c r="R47" s="440">
        <f>SUM(E47:Q47)</f>
        <v>273449</v>
      </c>
    </row>
    <row r="48" spans="1:21" hidden="1">
      <c r="C48" s="426" t="s">
        <v>379</v>
      </c>
      <c r="D48" s="389"/>
      <c r="E48" s="440">
        <f>E47</f>
        <v>122279</v>
      </c>
      <c r="F48" s="440">
        <f t="shared" ref="F48:Q48" si="9">E48+F47</f>
        <v>152482</v>
      </c>
      <c r="G48" s="440">
        <f t="shared" si="9"/>
        <v>224446</v>
      </c>
      <c r="H48" s="440">
        <f t="shared" si="9"/>
        <v>273449</v>
      </c>
      <c r="I48" s="440">
        <f t="shared" si="9"/>
        <v>273449</v>
      </c>
      <c r="J48" s="440">
        <f t="shared" si="9"/>
        <v>273449</v>
      </c>
      <c r="K48" s="440">
        <f t="shared" si="9"/>
        <v>273449</v>
      </c>
      <c r="L48" s="440">
        <f t="shared" si="9"/>
        <v>273449</v>
      </c>
      <c r="M48" s="440">
        <f t="shared" si="9"/>
        <v>273449</v>
      </c>
      <c r="N48" s="440">
        <f t="shared" si="9"/>
        <v>273449</v>
      </c>
      <c r="O48" s="440">
        <f t="shared" si="9"/>
        <v>273449</v>
      </c>
      <c r="P48" s="440">
        <f t="shared" si="9"/>
        <v>273449</v>
      </c>
      <c r="Q48" s="440">
        <f t="shared" si="9"/>
        <v>273449</v>
      </c>
      <c r="R48" s="440">
        <f>Q48</f>
        <v>273449</v>
      </c>
    </row>
    <row r="49" spans="3:18" hidden="1">
      <c r="C49" s="426" t="s">
        <v>380</v>
      </c>
      <c r="D49" s="389"/>
      <c r="E49" s="440">
        <f>H25</f>
        <v>122279</v>
      </c>
      <c r="F49" s="440">
        <f>H26</f>
        <v>30203</v>
      </c>
      <c r="G49" s="440">
        <f>H27</f>
        <v>71964</v>
      </c>
      <c r="H49" s="440">
        <f>H28</f>
        <v>0</v>
      </c>
      <c r="I49" s="440">
        <f>H29</f>
        <v>0</v>
      </c>
      <c r="J49" s="440">
        <f>H30</f>
        <v>0</v>
      </c>
      <c r="K49" s="440">
        <f>H31</f>
        <v>0</v>
      </c>
      <c r="L49" s="440">
        <f>H32</f>
        <v>0</v>
      </c>
      <c r="M49" s="440">
        <f>H33</f>
        <v>0</v>
      </c>
      <c r="N49" s="440">
        <f>H34</f>
        <v>0</v>
      </c>
      <c r="O49" s="440">
        <f>H35</f>
        <v>0</v>
      </c>
      <c r="P49" s="440">
        <f>H36</f>
        <v>0</v>
      </c>
      <c r="Q49" s="440">
        <f>H37</f>
        <v>0</v>
      </c>
      <c r="R49" s="440">
        <f>SUM(E49:Q49)</f>
        <v>224446</v>
      </c>
    </row>
    <row r="50" spans="3:18" hidden="1">
      <c r="C50" s="426" t="s">
        <v>381</v>
      </c>
      <c r="D50" s="389"/>
      <c r="E50" s="440">
        <f>IF(E45&gt;LastDateReport,NA(),E49)</f>
        <v>122279</v>
      </c>
      <c r="F50" s="440">
        <f t="shared" ref="F50:Q50" si="10">IF(F45&gt;LastDateReport,NA(),E50+F49)</f>
        <v>152482</v>
      </c>
      <c r="G50" s="440">
        <f t="shared" si="10"/>
        <v>224446</v>
      </c>
      <c r="H50" s="440">
        <f t="shared" si="10"/>
        <v>224446</v>
      </c>
      <c r="I50" s="440" t="e">
        <f t="shared" si="10"/>
        <v>#N/A</v>
      </c>
      <c r="J50" s="440" t="e">
        <f t="shared" si="10"/>
        <v>#N/A</v>
      </c>
      <c r="K50" s="440" t="e">
        <f t="shared" si="10"/>
        <v>#N/A</v>
      </c>
      <c r="L50" s="440" t="e">
        <f t="shared" si="10"/>
        <v>#N/A</v>
      </c>
      <c r="M50" s="440" t="e">
        <f t="shared" si="10"/>
        <v>#N/A</v>
      </c>
      <c r="N50" s="440" t="e">
        <f t="shared" si="10"/>
        <v>#N/A</v>
      </c>
      <c r="O50" s="440" t="e">
        <f t="shared" si="10"/>
        <v>#N/A</v>
      </c>
      <c r="P50" s="440" t="e">
        <f t="shared" si="10"/>
        <v>#N/A</v>
      </c>
      <c r="Q50" s="440" t="e">
        <f t="shared" si="10"/>
        <v>#N/A</v>
      </c>
      <c r="R50" s="440">
        <f>H38</f>
        <v>224446</v>
      </c>
    </row>
    <row r="51" spans="3:18" ht="15" hidden="1" customHeight="1">
      <c r="C51" s="426" t="s">
        <v>382</v>
      </c>
      <c r="D51" s="389"/>
      <c r="E51" s="440">
        <f>IF(E45&gt;LastDateReport,NA(),D25)</f>
        <v>104000</v>
      </c>
      <c r="F51" s="440">
        <f>IF(F45&gt;LastDateReport,NA(),$D26+E51)</f>
        <v>104000</v>
      </c>
      <c r="G51" s="440">
        <f>IF(G45&gt;LastDateReport,NA(),D27+F51)</f>
        <v>156000</v>
      </c>
      <c r="H51" s="440">
        <f>IF(H45&gt;LastDateReport,NA(),D28+G51)</f>
        <v>156000</v>
      </c>
      <c r="I51" s="440" t="e">
        <f>IF(I45&gt;LastDateReport,NA(),D29+H51)</f>
        <v>#N/A</v>
      </c>
      <c r="J51" s="440" t="e">
        <f>IF(J45&gt;LastDateReport,NA(),D30+I51)</f>
        <v>#N/A</v>
      </c>
      <c r="K51" s="440" t="e">
        <f>IF(K45&gt;LastDateReport,NA(),D31+J51)</f>
        <v>#N/A</v>
      </c>
      <c r="L51" s="440" t="e">
        <f>IF(L45&gt;LastDateReport,NA(),D32+K51)</f>
        <v>#N/A</v>
      </c>
      <c r="M51" s="440" t="e">
        <f>IF(M45&gt;LastDateReport,NA(),D33+L51)</f>
        <v>#N/A</v>
      </c>
      <c r="N51" s="440" t="e">
        <f>IF(N45&gt;LastDateReport,NA(),D34+M51)</f>
        <v>#N/A</v>
      </c>
      <c r="O51" s="440" t="e">
        <f>IF(O45&gt;LastDateReport,NA(),D35+N51)</f>
        <v>#N/A</v>
      </c>
      <c r="P51" s="440" t="e">
        <f>IF(P45&gt;LastDateReport,NA(),D36+O51)</f>
        <v>#N/A</v>
      </c>
      <c r="Q51" s="440" t="e">
        <f>IF(Q45&gt;LastDateReport,NA(),D37+P51)</f>
        <v>#N/A</v>
      </c>
      <c r="R51" s="440">
        <f>D38</f>
        <v>156000</v>
      </c>
    </row>
    <row r="52" spans="3:18" ht="26.25" hidden="1" customHeight="1">
      <c r="C52" s="427" t="s">
        <v>383</v>
      </c>
      <c r="D52" s="386"/>
      <c r="E52" s="438">
        <v>66426</v>
      </c>
      <c r="F52" s="438">
        <v>114892</v>
      </c>
      <c r="G52" s="438">
        <v>323892</v>
      </c>
      <c r="H52" s="438">
        <v>323892</v>
      </c>
      <c r="I52" s="438">
        <v>323892</v>
      </c>
      <c r="J52" s="438">
        <v>323892</v>
      </c>
      <c r="K52" s="438">
        <v>323892</v>
      </c>
      <c r="L52" s="438">
        <v>323892</v>
      </c>
      <c r="M52" s="438">
        <v>323892</v>
      </c>
      <c r="N52" s="438">
        <v>323892</v>
      </c>
      <c r="O52" s="438">
        <v>323892</v>
      </c>
      <c r="P52" s="438">
        <v>323892</v>
      </c>
      <c r="Q52" s="438">
        <v>323892</v>
      </c>
      <c r="R52" s="439">
        <f>Q52</f>
        <v>323892</v>
      </c>
    </row>
    <row r="53" spans="3:18" hidden="1">
      <c r="C53" s="426" t="s">
        <v>384</v>
      </c>
      <c r="D53" s="389"/>
      <c r="E53" s="440">
        <f>$M25</f>
        <v>74838</v>
      </c>
      <c r="F53" s="440">
        <f>$M26</f>
        <v>9910</v>
      </c>
      <c r="G53" s="440">
        <f>M$27</f>
        <v>14817</v>
      </c>
      <c r="H53" s="440">
        <f>$M28</f>
        <v>12765</v>
      </c>
      <c r="I53" s="440">
        <f>M29</f>
        <v>4927</v>
      </c>
      <c r="J53" s="440">
        <f>M30</f>
        <v>103317.5</v>
      </c>
      <c r="K53" s="440">
        <f>M31</f>
        <v>103317.5</v>
      </c>
      <c r="L53" s="440">
        <f>M32</f>
        <v>0</v>
      </c>
      <c r="M53" s="440">
        <f>M33</f>
        <v>0</v>
      </c>
      <c r="N53" s="440">
        <f>M34</f>
        <v>0</v>
      </c>
      <c r="O53" s="440">
        <f>M35</f>
        <v>0</v>
      </c>
      <c r="P53" s="440">
        <f>M36</f>
        <v>0</v>
      </c>
      <c r="Q53" s="440">
        <f>M37</f>
        <v>0</v>
      </c>
      <c r="R53" s="440">
        <f>SUM(E53:Q53)</f>
        <v>323892</v>
      </c>
    </row>
    <row r="54" spans="3:18" hidden="1">
      <c r="C54" s="426" t="s">
        <v>385</v>
      </c>
      <c r="D54" s="389"/>
      <c r="E54" s="440">
        <f>IF(E45&gt;LastDateReport,NA(),E53)</f>
        <v>74838</v>
      </c>
      <c r="F54" s="440">
        <f t="shared" ref="F54:Q54" si="11">E54+F53</f>
        <v>84748</v>
      </c>
      <c r="G54" s="440">
        <f t="shared" si="11"/>
        <v>99565</v>
      </c>
      <c r="H54" s="440">
        <f t="shared" si="11"/>
        <v>112330</v>
      </c>
      <c r="I54" s="440">
        <f t="shared" si="11"/>
        <v>117257</v>
      </c>
      <c r="J54" s="440">
        <f t="shared" si="11"/>
        <v>220574.5</v>
      </c>
      <c r="K54" s="440">
        <f t="shared" si="11"/>
        <v>323892</v>
      </c>
      <c r="L54" s="440">
        <f t="shared" si="11"/>
        <v>323892</v>
      </c>
      <c r="M54" s="440">
        <f t="shared" si="11"/>
        <v>323892</v>
      </c>
      <c r="N54" s="440">
        <f t="shared" si="11"/>
        <v>323892</v>
      </c>
      <c r="O54" s="440">
        <f t="shared" si="11"/>
        <v>323892</v>
      </c>
      <c r="P54" s="440">
        <f t="shared" si="11"/>
        <v>323892</v>
      </c>
      <c r="Q54" s="440">
        <f t="shared" si="11"/>
        <v>323892</v>
      </c>
      <c r="R54" s="440">
        <f>L38</f>
        <v>99565</v>
      </c>
    </row>
    <row r="55" spans="3:18" hidden="1">
      <c r="C55" s="389" t="s">
        <v>386</v>
      </c>
      <c r="D55" s="389"/>
      <c r="E55" s="440">
        <f>L25</f>
        <v>74838</v>
      </c>
      <c r="F55" s="440">
        <f>L26</f>
        <v>9910</v>
      </c>
      <c r="G55" s="440">
        <f>L27</f>
        <v>14817</v>
      </c>
      <c r="H55" s="440">
        <f>L28</f>
        <v>0</v>
      </c>
      <c r="I55" s="440">
        <f>L29</f>
        <v>0</v>
      </c>
      <c r="J55" s="440">
        <f>L30</f>
        <v>0</v>
      </c>
      <c r="K55" s="440">
        <f>L31</f>
        <v>0</v>
      </c>
      <c r="L55" s="440">
        <f>L32</f>
        <v>0</v>
      </c>
      <c r="M55" s="440">
        <f>L33</f>
        <v>0</v>
      </c>
      <c r="N55" s="440">
        <f>L34</f>
        <v>0</v>
      </c>
      <c r="O55" s="440">
        <f>L35</f>
        <v>0</v>
      </c>
      <c r="P55" s="440">
        <f>L36</f>
        <v>0</v>
      </c>
      <c r="Q55" s="440">
        <f>L37</f>
        <v>0</v>
      </c>
      <c r="R55" s="440">
        <f>SUM(E55:Q55)</f>
        <v>99565</v>
      </c>
    </row>
    <row r="56" spans="3:18" hidden="1">
      <c r="C56" s="389" t="s">
        <v>387</v>
      </c>
      <c r="D56" s="389"/>
      <c r="E56" s="440">
        <f>IF(E45&gt;LastDateReport,NA(),E55)</f>
        <v>74838</v>
      </c>
      <c r="F56" s="440">
        <f t="shared" ref="F56:Q56" si="12">IF(F45&gt;LastDateReport,NA(),E56+F55)</f>
        <v>84748</v>
      </c>
      <c r="G56" s="440">
        <f t="shared" si="12"/>
        <v>99565</v>
      </c>
      <c r="H56" s="440">
        <f t="shared" si="12"/>
        <v>99565</v>
      </c>
      <c r="I56" s="440" t="e">
        <f t="shared" si="12"/>
        <v>#N/A</v>
      </c>
      <c r="J56" s="440" t="e">
        <f t="shared" si="12"/>
        <v>#N/A</v>
      </c>
      <c r="K56" s="440" t="e">
        <f t="shared" si="12"/>
        <v>#N/A</v>
      </c>
      <c r="L56" s="440" t="e">
        <f t="shared" si="12"/>
        <v>#N/A</v>
      </c>
      <c r="M56" s="440" t="e">
        <f t="shared" si="12"/>
        <v>#N/A</v>
      </c>
      <c r="N56" s="440" t="e">
        <f t="shared" si="12"/>
        <v>#N/A</v>
      </c>
      <c r="O56" s="440" t="e">
        <f t="shared" si="12"/>
        <v>#N/A</v>
      </c>
      <c r="P56" s="440" t="e">
        <f t="shared" si="12"/>
        <v>#N/A</v>
      </c>
      <c r="Q56" s="440" t="e">
        <f t="shared" si="12"/>
        <v>#N/A</v>
      </c>
      <c r="R56" s="440">
        <f>L38</f>
        <v>99565</v>
      </c>
    </row>
    <row r="57" spans="3:18" hidden="1"/>
  </sheetData>
  <sheetProtection sheet="1" formatColumns="0" selectLockedCells="1"/>
  <mergeCells count="14">
    <mergeCell ref="C43:M43"/>
    <mergeCell ref="F41:L41"/>
    <mergeCell ref="J23:L23"/>
    <mergeCell ref="M23:M24"/>
    <mergeCell ref="Q23:Q24"/>
    <mergeCell ref="D23:D24"/>
    <mergeCell ref="P23:P24"/>
    <mergeCell ref="E23:H23"/>
    <mergeCell ref="I23:I24"/>
    <mergeCell ref="E18:H18"/>
    <mergeCell ref="J18:L18"/>
    <mergeCell ref="A23:A24"/>
    <mergeCell ref="B23:C23"/>
    <mergeCell ref="U23:U24"/>
  </mergeCells>
  <conditionalFormatting sqref="C1">
    <cfRule type="cellIs" dxfId="163" priority="1" operator="equal">
      <formula>"AMBER"</formula>
    </cfRule>
  </conditionalFormatting>
  <conditionalFormatting sqref="C1">
    <cfRule type="cellIs" dxfId="162" priority="2" operator="equal">
      <formula>"RED"</formula>
    </cfRule>
  </conditionalFormatting>
  <conditionalFormatting sqref="C1">
    <cfRule type="cellIs" dxfId="161" priority="3" operator="equal">
      <formula>"GREEN"</formula>
    </cfRule>
  </conditionalFormatting>
  <conditionalFormatting sqref="C2">
    <cfRule type="cellIs" dxfId="160" priority="4" operator="equal">
      <formula>"AMBER"</formula>
    </cfRule>
  </conditionalFormatting>
  <conditionalFormatting sqref="C2">
    <cfRule type="cellIs" dxfId="159" priority="5" operator="equal">
      <formula>"RED"</formula>
    </cfRule>
  </conditionalFormatting>
  <conditionalFormatting sqref="C2">
    <cfRule type="cellIs" dxfId="158" priority="6" operator="equal">
      <formula>"GREEN"</formula>
    </cfRule>
  </conditionalFormatting>
  <conditionalFormatting sqref="C3">
    <cfRule type="cellIs" dxfId="157" priority="7" operator="equal">
      <formula>"AMBER"</formula>
    </cfRule>
  </conditionalFormatting>
  <conditionalFormatting sqref="C3">
    <cfRule type="cellIs" dxfId="156" priority="8" operator="equal">
      <formula>"RED"</formula>
    </cfRule>
  </conditionalFormatting>
  <conditionalFormatting sqref="C3">
    <cfRule type="cellIs" dxfId="155" priority="9" operator="equal">
      <formula>"GREEN"</formula>
    </cfRule>
  </conditionalFormatting>
  <conditionalFormatting sqref="C4">
    <cfRule type="cellIs" dxfId="154" priority="10" operator="equal">
      <formula>"AMBER"</formula>
    </cfRule>
  </conditionalFormatting>
  <conditionalFormatting sqref="C4">
    <cfRule type="cellIs" dxfId="153" priority="11" operator="equal">
      <formula>"RED"</formula>
    </cfRule>
  </conditionalFormatting>
  <conditionalFormatting sqref="C4">
    <cfRule type="cellIs" dxfId="152" priority="12" operator="equal">
      <formula>"GREEN"</formula>
    </cfRule>
  </conditionalFormatting>
  <conditionalFormatting sqref="C5">
    <cfRule type="cellIs" dxfId="151" priority="13" operator="equal">
      <formula>"AMBER"</formula>
    </cfRule>
  </conditionalFormatting>
  <conditionalFormatting sqref="C5">
    <cfRule type="cellIs" dxfId="150" priority="14" operator="equal">
      <formula>"RED"</formula>
    </cfRule>
  </conditionalFormatting>
  <conditionalFormatting sqref="C5">
    <cfRule type="cellIs" dxfId="149" priority="15" operator="equal">
      <formula>"GREEN"</formula>
    </cfRule>
  </conditionalFormatting>
  <conditionalFormatting sqref="C6">
    <cfRule type="cellIs" dxfId="148" priority="16" operator="equal">
      <formula>"AMBER"</formula>
    </cfRule>
  </conditionalFormatting>
  <conditionalFormatting sqref="C6">
    <cfRule type="cellIs" dxfId="147" priority="17" operator="equal">
      <formula>"RED"</formula>
    </cfRule>
  </conditionalFormatting>
  <conditionalFormatting sqref="C6">
    <cfRule type="cellIs" dxfId="146" priority="18" operator="equal">
      <formula>"GREEN"</formula>
    </cfRule>
  </conditionalFormatting>
  <conditionalFormatting sqref="C7">
    <cfRule type="cellIs" dxfId="145" priority="19" operator="equal">
      <formula>"AMBER"</formula>
    </cfRule>
  </conditionalFormatting>
  <conditionalFormatting sqref="C7">
    <cfRule type="cellIs" dxfId="144" priority="20" operator="equal">
      <formula>"RED"</formula>
    </cfRule>
  </conditionalFormatting>
  <conditionalFormatting sqref="C7">
    <cfRule type="cellIs" dxfId="143" priority="21" operator="equal">
      <formula>"GREEN"</formula>
    </cfRule>
  </conditionalFormatting>
  <conditionalFormatting sqref="C8">
    <cfRule type="cellIs" dxfId="142" priority="22" operator="equal">
      <formula>"AMBER"</formula>
    </cfRule>
  </conditionalFormatting>
  <conditionalFormatting sqref="C8">
    <cfRule type="cellIs" dxfId="141" priority="23" operator="equal">
      <formula>"RED"</formula>
    </cfRule>
  </conditionalFormatting>
  <conditionalFormatting sqref="C8">
    <cfRule type="cellIs" dxfId="140" priority="24" operator="equal">
      <formula>"GREEN"</formula>
    </cfRule>
  </conditionalFormatting>
  <conditionalFormatting sqref="C9">
    <cfRule type="cellIs" dxfId="139" priority="25" operator="equal">
      <formula>"AMBER"</formula>
    </cfRule>
  </conditionalFormatting>
  <conditionalFormatting sqref="C9">
    <cfRule type="cellIs" dxfId="138" priority="26" operator="equal">
      <formula>"RED"</formula>
    </cfRule>
  </conditionalFormatting>
  <conditionalFormatting sqref="C9">
    <cfRule type="cellIs" dxfId="137" priority="27" operator="equal">
      <formula>"GREEN"</formula>
    </cfRule>
  </conditionalFormatting>
  <conditionalFormatting sqref="D1">
    <cfRule type="cellIs" dxfId="136" priority="28" operator="equal">
      <formula>"AMBER"</formula>
    </cfRule>
  </conditionalFormatting>
  <conditionalFormatting sqref="D1">
    <cfRule type="cellIs" dxfId="135" priority="29" operator="equal">
      <formula>"RED"</formula>
    </cfRule>
  </conditionalFormatting>
  <conditionalFormatting sqref="D1">
    <cfRule type="cellIs" dxfId="134" priority="30" operator="equal">
      <formula>"GREEN"</formula>
    </cfRule>
  </conditionalFormatting>
  <conditionalFormatting sqref="D2">
    <cfRule type="cellIs" dxfId="133" priority="31" operator="equal">
      <formula>"AMBER"</formula>
    </cfRule>
  </conditionalFormatting>
  <conditionalFormatting sqref="D2">
    <cfRule type="cellIs" dxfId="132" priority="32" operator="equal">
      <formula>"RED"</formula>
    </cfRule>
  </conditionalFormatting>
  <conditionalFormatting sqref="D2">
    <cfRule type="cellIs" dxfId="131" priority="33" operator="equal">
      <formula>"GREEN"</formula>
    </cfRule>
  </conditionalFormatting>
  <conditionalFormatting sqref="D3">
    <cfRule type="cellIs" dxfId="130" priority="34" operator="equal">
      <formula>"AMBER"</formula>
    </cfRule>
  </conditionalFormatting>
  <conditionalFormatting sqref="D3">
    <cfRule type="cellIs" dxfId="129" priority="35" operator="equal">
      <formula>"RED"</formula>
    </cfRule>
  </conditionalFormatting>
  <conditionalFormatting sqref="D3">
    <cfRule type="cellIs" dxfId="128" priority="36" operator="equal">
      <formula>"GREEN"</formula>
    </cfRule>
  </conditionalFormatting>
  <conditionalFormatting sqref="D4">
    <cfRule type="cellIs" dxfId="127" priority="37" operator="equal">
      <formula>"AMBER"</formula>
    </cfRule>
  </conditionalFormatting>
  <conditionalFormatting sqref="D4">
    <cfRule type="cellIs" dxfId="126" priority="38" operator="equal">
      <formula>"RED"</formula>
    </cfRule>
  </conditionalFormatting>
  <conditionalFormatting sqref="D4">
    <cfRule type="cellIs" dxfId="125" priority="39" operator="equal">
      <formula>"GREEN"</formula>
    </cfRule>
  </conditionalFormatting>
  <conditionalFormatting sqref="D5">
    <cfRule type="cellIs" dxfId="124" priority="40" operator="equal">
      <formula>"AMBER"</formula>
    </cfRule>
  </conditionalFormatting>
  <conditionalFormatting sqref="D5">
    <cfRule type="cellIs" dxfId="123" priority="41" operator="equal">
      <formula>"RED"</formula>
    </cfRule>
  </conditionalFormatting>
  <conditionalFormatting sqref="D5">
    <cfRule type="cellIs" dxfId="122" priority="42" operator="equal">
      <formula>"GREEN"</formula>
    </cfRule>
  </conditionalFormatting>
  <conditionalFormatting sqref="D6">
    <cfRule type="cellIs" dxfId="121" priority="43" operator="equal">
      <formula>"AMBER"</formula>
    </cfRule>
  </conditionalFormatting>
  <conditionalFormatting sqref="D6">
    <cfRule type="cellIs" dxfId="120" priority="44" operator="equal">
      <formula>"RED"</formula>
    </cfRule>
  </conditionalFormatting>
  <conditionalFormatting sqref="D6">
    <cfRule type="cellIs" dxfId="119" priority="45" operator="equal">
      <formula>"GREEN"</formula>
    </cfRule>
  </conditionalFormatting>
  <conditionalFormatting sqref="D7">
    <cfRule type="cellIs" dxfId="118" priority="46" operator="equal">
      <formula>"AMBER"</formula>
    </cfRule>
  </conditionalFormatting>
  <conditionalFormatting sqref="D7">
    <cfRule type="cellIs" dxfId="117" priority="47" operator="equal">
      <formula>"RED"</formula>
    </cfRule>
  </conditionalFormatting>
  <conditionalFormatting sqref="D7">
    <cfRule type="cellIs" dxfId="116" priority="48" operator="equal">
      <formula>"GREEN"</formula>
    </cfRule>
  </conditionalFormatting>
  <conditionalFormatting sqref="D8">
    <cfRule type="cellIs" dxfId="115" priority="49" operator="equal">
      <formula>"AMBER"</formula>
    </cfRule>
  </conditionalFormatting>
  <conditionalFormatting sqref="D8">
    <cfRule type="cellIs" dxfId="114" priority="50" operator="equal">
      <formula>"RED"</formula>
    </cfRule>
  </conditionalFormatting>
  <conditionalFormatting sqref="D8">
    <cfRule type="cellIs" dxfId="113" priority="51" operator="equal">
      <formula>"GREEN"</formula>
    </cfRule>
  </conditionalFormatting>
  <conditionalFormatting sqref="D9">
    <cfRule type="cellIs" dxfId="112" priority="52" operator="equal">
      <formula>"AMBER"</formula>
    </cfRule>
  </conditionalFormatting>
  <conditionalFormatting sqref="D9">
    <cfRule type="cellIs" dxfId="111" priority="53" operator="equal">
      <formula>"RED"</formula>
    </cfRule>
  </conditionalFormatting>
  <conditionalFormatting sqref="D9">
    <cfRule type="cellIs" dxfId="110" priority="54" operator="equal">
      <formula>"GREEN"</formula>
    </cfRule>
  </conditionalFormatting>
  <conditionalFormatting sqref="J15">
    <cfRule type="cellIs" dxfId="109" priority="55" operator="equal">
      <formula>"AMBER"</formula>
    </cfRule>
  </conditionalFormatting>
  <conditionalFormatting sqref="J15">
    <cfRule type="cellIs" dxfId="108" priority="56" operator="equal">
      <formula>"RED"</formula>
    </cfRule>
  </conditionalFormatting>
  <conditionalFormatting sqref="J15">
    <cfRule type="cellIs" dxfId="107" priority="57" operator="equal">
      <formula>"GREEN"</formula>
    </cfRule>
  </conditionalFormatting>
  <conditionalFormatting sqref="M25">
    <cfRule type="expression" dxfId="106" priority="58">
      <formula>M25&lt;&gt;Q25</formula>
    </cfRule>
  </conditionalFormatting>
  <conditionalFormatting sqref="M26">
    <cfRule type="expression" dxfId="105" priority="59">
      <formula>M25&lt;&gt;Q25</formula>
    </cfRule>
  </conditionalFormatting>
  <conditionalFormatting sqref="M27">
    <cfRule type="expression" dxfId="104" priority="60">
      <formula>M25&lt;&gt;Q25</formula>
    </cfRule>
  </conditionalFormatting>
  <conditionalFormatting sqref="M28">
    <cfRule type="expression" dxfId="103" priority="61">
      <formula>M25&lt;&gt;Q25</formula>
    </cfRule>
  </conditionalFormatting>
  <conditionalFormatting sqref="M29">
    <cfRule type="expression" dxfId="102" priority="62">
      <formula>M25&lt;&gt;Q25</formula>
    </cfRule>
  </conditionalFormatting>
  <conditionalFormatting sqref="M30">
    <cfRule type="expression" dxfId="101" priority="63">
      <formula>M25&lt;&gt;Q25</formula>
    </cfRule>
  </conditionalFormatting>
  <conditionalFormatting sqref="M31">
    <cfRule type="expression" dxfId="100" priority="64">
      <formula>M25&lt;&gt;Q25</formula>
    </cfRule>
  </conditionalFormatting>
  <conditionalFormatting sqref="M32">
    <cfRule type="expression" dxfId="99" priority="65">
      <formula>M25&lt;&gt;Q25</formula>
    </cfRule>
  </conditionalFormatting>
  <conditionalFormatting sqref="M33">
    <cfRule type="expression" dxfId="98" priority="66">
      <formula>M25&lt;&gt;Q25</formula>
    </cfRule>
  </conditionalFormatting>
  <conditionalFormatting sqref="M34">
    <cfRule type="expression" dxfId="97" priority="67">
      <formula>M25&lt;&gt;Q25</formula>
    </cfRule>
  </conditionalFormatting>
  <conditionalFormatting sqref="M35">
    <cfRule type="expression" dxfId="96" priority="68">
      <formula>M25&lt;&gt;Q25</formula>
    </cfRule>
  </conditionalFormatting>
  <conditionalFormatting sqref="M36">
    <cfRule type="expression" dxfId="95" priority="69">
      <formula>M25&lt;&gt;Q25</formula>
    </cfRule>
  </conditionalFormatting>
  <conditionalFormatting sqref="M37">
    <cfRule type="expression" dxfId="94" priority="70">
      <formula>M25&lt;&gt;Q25</formula>
    </cfRule>
  </conditionalFormatting>
  <conditionalFormatting sqref="I25">
    <cfRule type="expression" dxfId="93" priority="71">
      <formula>I25&lt;&gt;P25</formula>
    </cfRule>
  </conditionalFormatting>
  <conditionalFormatting sqref="I26">
    <cfRule type="expression" dxfId="92" priority="72">
      <formula>I25&lt;&gt;P25</formula>
    </cfRule>
  </conditionalFormatting>
  <conditionalFormatting sqref="I27">
    <cfRule type="expression" dxfId="91" priority="73">
      <formula>I25&lt;&gt;P25</formula>
    </cfRule>
  </conditionalFormatting>
  <conditionalFormatting sqref="I28">
    <cfRule type="expression" dxfId="90" priority="74">
      <formula>I25&lt;&gt;P25</formula>
    </cfRule>
  </conditionalFormatting>
  <conditionalFormatting sqref="I29">
    <cfRule type="expression" dxfId="89" priority="75">
      <formula>I25&lt;&gt;P25</formula>
    </cfRule>
  </conditionalFormatting>
  <conditionalFormatting sqref="I30">
    <cfRule type="expression" dxfId="88" priority="76">
      <formula>I25&lt;&gt;P25</formula>
    </cfRule>
  </conditionalFormatting>
  <conditionalFormatting sqref="I31">
    <cfRule type="expression" dxfId="87" priority="77">
      <formula>I25&lt;&gt;P25</formula>
    </cfRule>
  </conditionalFormatting>
  <conditionalFormatting sqref="I32">
    <cfRule type="expression" dxfId="86" priority="78">
      <formula>I25&lt;&gt;P25</formula>
    </cfRule>
  </conditionalFormatting>
  <conditionalFormatting sqref="I33">
    <cfRule type="expression" dxfId="85" priority="79">
      <formula>I25&lt;&gt;P25</formula>
    </cfRule>
  </conditionalFormatting>
  <conditionalFormatting sqref="I34">
    <cfRule type="expression" dxfId="84" priority="80">
      <formula>I25&lt;&gt;P25</formula>
    </cfRule>
  </conditionalFormatting>
  <conditionalFormatting sqref="I35">
    <cfRule type="expression" dxfId="83" priority="81">
      <formula>I25&lt;&gt;P25</formula>
    </cfRule>
  </conditionalFormatting>
  <conditionalFormatting sqref="I36">
    <cfRule type="expression" dxfId="82" priority="82">
      <formula>I25&lt;&gt;P25</formula>
    </cfRule>
  </conditionalFormatting>
  <conditionalFormatting sqref="I37">
    <cfRule type="expression" dxfId="81" priority="83">
      <formula>I25&lt;&gt;P25</formula>
    </cfRule>
  </conditionalFormatting>
  <conditionalFormatting sqref="I38">
    <cfRule type="expression" dxfId="80" priority="84">
      <formula>$I$38=$I$39</formula>
    </cfRule>
  </conditionalFormatting>
  <conditionalFormatting sqref="I20">
    <cfRule type="cellIs" dxfId="79" priority="85" operator="lessThan">
      <formula>1</formula>
    </cfRule>
  </conditionalFormatting>
  <conditionalFormatting sqref="M38">
    <cfRule type="expression" dxfId="78" priority="86">
      <formula>$M$38&gt;($J$20-1)</formula>
    </cfRule>
  </conditionalFormatting>
  <conditionalFormatting sqref="D25">
    <cfRule type="expression" dxfId="77" priority="87">
      <formula>$C25&gt;LastDateReport</formula>
    </cfRule>
  </conditionalFormatting>
  <conditionalFormatting sqref="D26">
    <cfRule type="expression" dxfId="76" priority="88">
      <formula>$C25&gt;LastDateReport</formula>
    </cfRule>
  </conditionalFormatting>
  <conditionalFormatting sqref="D27">
    <cfRule type="expression" dxfId="75" priority="89">
      <formula>$C25&gt;LastDateReport</formula>
    </cfRule>
  </conditionalFormatting>
  <conditionalFormatting sqref="D28">
    <cfRule type="expression" dxfId="74" priority="90">
      <formula>$C25&gt;LastDateReport</formula>
    </cfRule>
  </conditionalFormatting>
  <conditionalFormatting sqref="D29">
    <cfRule type="expression" dxfId="73" priority="91">
      <formula>$C25&gt;LastDateReport</formula>
    </cfRule>
  </conditionalFormatting>
  <conditionalFormatting sqref="D30">
    <cfRule type="expression" dxfId="72" priority="92">
      <formula>$C25&gt;LastDateReport</formula>
    </cfRule>
  </conditionalFormatting>
  <conditionalFormatting sqref="D31">
    <cfRule type="expression" dxfId="71" priority="93">
      <formula>$C25&gt;LastDateReport</formula>
    </cfRule>
  </conditionalFormatting>
  <conditionalFormatting sqref="D32">
    <cfRule type="expression" dxfId="70" priority="94">
      <formula>$C25&gt;LastDateReport</formula>
    </cfRule>
  </conditionalFormatting>
  <conditionalFormatting sqref="D33">
    <cfRule type="expression" dxfId="69" priority="95">
      <formula>$C25&gt;LastDateReport</formula>
    </cfRule>
  </conditionalFormatting>
  <conditionalFormatting sqref="D34">
    <cfRule type="expression" dxfId="68" priority="96">
      <formula>$C25&gt;LastDateReport</formula>
    </cfRule>
  </conditionalFormatting>
  <conditionalFormatting sqref="D35">
    <cfRule type="expression" dxfId="67" priority="97">
      <formula>$C25&gt;LastDateReport</formula>
    </cfRule>
  </conditionalFormatting>
  <conditionalFormatting sqref="D36">
    <cfRule type="expression" dxfId="66" priority="98">
      <formula>$C25&gt;LastDateReport</formula>
    </cfRule>
  </conditionalFormatting>
  <conditionalFormatting sqref="D37">
    <cfRule type="expression" dxfId="65" priority="99">
      <formula>$C25&gt;LastDateReport</formula>
    </cfRule>
  </conditionalFormatting>
  <conditionalFormatting sqref="E25">
    <cfRule type="expression" dxfId="64" priority="100">
      <formula>$C25&gt;LastDateReport</formula>
    </cfRule>
  </conditionalFormatting>
  <conditionalFormatting sqref="E26">
    <cfRule type="expression" dxfId="63" priority="101">
      <formula>$C25&gt;LastDateReport</formula>
    </cfRule>
  </conditionalFormatting>
  <conditionalFormatting sqref="E27">
    <cfRule type="expression" dxfId="62" priority="102">
      <formula>$C25&gt;LastDateReport</formula>
    </cfRule>
  </conditionalFormatting>
  <conditionalFormatting sqref="E28">
    <cfRule type="expression" dxfId="61" priority="103">
      <formula>$C25&gt;LastDateReport</formula>
    </cfRule>
  </conditionalFormatting>
  <conditionalFormatting sqref="E29">
    <cfRule type="expression" dxfId="60" priority="104">
      <formula>$C25&gt;LastDateReport</formula>
    </cfRule>
  </conditionalFormatting>
  <conditionalFormatting sqref="E30">
    <cfRule type="expression" dxfId="59" priority="105">
      <formula>$C25&gt;LastDateReport</formula>
    </cfRule>
  </conditionalFormatting>
  <conditionalFormatting sqref="E31">
    <cfRule type="expression" dxfId="58" priority="106">
      <formula>$C25&gt;LastDateReport</formula>
    </cfRule>
  </conditionalFormatting>
  <conditionalFormatting sqref="E32">
    <cfRule type="expression" dxfId="57" priority="107">
      <formula>$C25&gt;LastDateReport</formula>
    </cfRule>
  </conditionalFormatting>
  <conditionalFormatting sqref="E33">
    <cfRule type="expression" dxfId="56" priority="108">
      <formula>$C25&gt;LastDateReport</formula>
    </cfRule>
  </conditionalFormatting>
  <conditionalFormatting sqref="E34">
    <cfRule type="expression" dxfId="55" priority="109">
      <formula>$C25&gt;LastDateReport</formula>
    </cfRule>
  </conditionalFormatting>
  <conditionalFormatting sqref="E35">
    <cfRule type="expression" dxfId="54" priority="110">
      <formula>$C25&gt;LastDateReport</formula>
    </cfRule>
  </conditionalFormatting>
  <conditionalFormatting sqref="E36">
    <cfRule type="expression" dxfId="53" priority="111">
      <formula>$C25&gt;LastDateReport</formula>
    </cfRule>
  </conditionalFormatting>
  <conditionalFormatting sqref="E37">
    <cfRule type="expression" dxfId="52" priority="112">
      <formula>$C25&gt;LastDateReport</formula>
    </cfRule>
  </conditionalFormatting>
  <conditionalFormatting sqref="F25">
    <cfRule type="expression" dxfId="51" priority="113">
      <formula>$C25&gt;LastDateReport</formula>
    </cfRule>
  </conditionalFormatting>
  <conditionalFormatting sqref="F26">
    <cfRule type="expression" dxfId="50" priority="114">
      <formula>$C25&gt;LastDateReport</formula>
    </cfRule>
  </conditionalFormatting>
  <conditionalFormatting sqref="F27">
    <cfRule type="expression" dxfId="49" priority="115">
      <formula>$C25&gt;LastDateReport</formula>
    </cfRule>
  </conditionalFormatting>
  <conditionalFormatting sqref="F28">
    <cfRule type="expression" dxfId="48" priority="116">
      <formula>$C25&gt;LastDateReport</formula>
    </cfRule>
  </conditionalFormatting>
  <conditionalFormatting sqref="F29">
    <cfRule type="expression" dxfId="47" priority="117">
      <formula>$C25&gt;LastDateReport</formula>
    </cfRule>
  </conditionalFormatting>
  <conditionalFormatting sqref="F30">
    <cfRule type="expression" dxfId="46" priority="118">
      <formula>$C25&gt;LastDateReport</formula>
    </cfRule>
  </conditionalFormatting>
  <conditionalFormatting sqref="F31">
    <cfRule type="expression" dxfId="45" priority="119">
      <formula>$C25&gt;LastDateReport</formula>
    </cfRule>
  </conditionalFormatting>
  <conditionalFormatting sqref="F32">
    <cfRule type="expression" dxfId="44" priority="120">
      <formula>$C25&gt;LastDateReport</formula>
    </cfRule>
  </conditionalFormatting>
  <conditionalFormatting sqref="F33">
    <cfRule type="expression" dxfId="43" priority="121">
      <formula>$C25&gt;LastDateReport</formula>
    </cfRule>
  </conditionalFormatting>
  <conditionalFormatting sqref="F34">
    <cfRule type="expression" dxfId="42" priority="122">
      <formula>$C25&gt;LastDateReport</formula>
    </cfRule>
  </conditionalFormatting>
  <conditionalFormatting sqref="F35">
    <cfRule type="expression" dxfId="41" priority="123">
      <formula>$C25&gt;LastDateReport</formula>
    </cfRule>
  </conditionalFormatting>
  <conditionalFormatting sqref="F36">
    <cfRule type="expression" dxfId="40" priority="124">
      <formula>$C25&gt;LastDateReport</formula>
    </cfRule>
  </conditionalFormatting>
  <conditionalFormatting sqref="F37">
    <cfRule type="expression" dxfId="39" priority="125">
      <formula>$C25&gt;LastDateReport</formula>
    </cfRule>
  </conditionalFormatting>
  <conditionalFormatting sqref="G25">
    <cfRule type="expression" dxfId="38" priority="126">
      <formula>$C25&gt;LastDateReport</formula>
    </cfRule>
  </conditionalFormatting>
  <conditionalFormatting sqref="G26">
    <cfRule type="expression" dxfId="37" priority="127">
      <formula>$C25&gt;LastDateReport</formula>
    </cfRule>
  </conditionalFormatting>
  <conditionalFormatting sqref="G27">
    <cfRule type="expression" dxfId="36" priority="128">
      <formula>$C25&gt;LastDateReport</formula>
    </cfRule>
  </conditionalFormatting>
  <conditionalFormatting sqref="G28">
    <cfRule type="expression" dxfId="35" priority="129">
      <formula>$C25&gt;LastDateReport</formula>
    </cfRule>
  </conditionalFormatting>
  <conditionalFormatting sqref="G29">
    <cfRule type="expression" dxfId="34" priority="130">
      <formula>$C25&gt;LastDateReport</formula>
    </cfRule>
  </conditionalFormatting>
  <conditionalFormatting sqref="G30">
    <cfRule type="expression" dxfId="33" priority="131">
      <formula>$C25&gt;LastDateReport</formula>
    </cfRule>
  </conditionalFormatting>
  <conditionalFormatting sqref="G31">
    <cfRule type="expression" dxfId="32" priority="132">
      <formula>$C25&gt;LastDateReport</formula>
    </cfRule>
  </conditionalFormatting>
  <conditionalFormatting sqref="G32">
    <cfRule type="expression" dxfId="31" priority="133">
      <formula>$C25&gt;LastDateReport</formula>
    </cfRule>
  </conditionalFormatting>
  <conditionalFormatting sqref="G33">
    <cfRule type="expression" dxfId="30" priority="134">
      <formula>$C25&gt;LastDateReport</formula>
    </cfRule>
  </conditionalFormatting>
  <conditionalFormatting sqref="G34">
    <cfRule type="expression" dxfId="29" priority="135">
      <formula>$C25&gt;LastDateReport</formula>
    </cfRule>
  </conditionalFormatting>
  <conditionalFormatting sqref="G35">
    <cfRule type="expression" dxfId="28" priority="136">
      <formula>$C25&gt;LastDateReport</formula>
    </cfRule>
  </conditionalFormatting>
  <conditionalFormatting sqref="G36">
    <cfRule type="expression" dxfId="27" priority="137">
      <formula>$C25&gt;LastDateReport</formula>
    </cfRule>
  </conditionalFormatting>
  <conditionalFormatting sqref="G37">
    <cfRule type="expression" dxfId="26" priority="138">
      <formula>$C25&gt;LastDateReport</formula>
    </cfRule>
  </conditionalFormatting>
  <conditionalFormatting sqref="J25">
    <cfRule type="expression" dxfId="25" priority="139">
      <formula>$C25&gt;LastDateReport</formula>
    </cfRule>
  </conditionalFormatting>
  <conditionalFormatting sqref="J26">
    <cfRule type="expression" dxfId="24" priority="140">
      <formula>$C25&gt;LastDateReport</formula>
    </cfRule>
  </conditionalFormatting>
  <conditionalFormatting sqref="J27">
    <cfRule type="expression" dxfId="23" priority="141">
      <formula>$C25&gt;LastDateReport</formula>
    </cfRule>
  </conditionalFormatting>
  <conditionalFormatting sqref="J28">
    <cfRule type="expression" dxfId="22" priority="142">
      <formula>$C25&gt;LastDateReport</formula>
    </cfRule>
  </conditionalFormatting>
  <conditionalFormatting sqref="J29">
    <cfRule type="expression" dxfId="21" priority="143">
      <formula>$C25&gt;LastDateReport</formula>
    </cfRule>
  </conditionalFormatting>
  <conditionalFormatting sqref="J30">
    <cfRule type="expression" dxfId="20" priority="144">
      <formula>$C25&gt;LastDateReport</formula>
    </cfRule>
  </conditionalFormatting>
  <conditionalFormatting sqref="J31">
    <cfRule type="expression" dxfId="19" priority="145">
      <formula>$C25&gt;LastDateReport</formula>
    </cfRule>
  </conditionalFormatting>
  <conditionalFormatting sqref="J32">
    <cfRule type="expression" dxfId="18" priority="146">
      <formula>$C25&gt;LastDateReport</formula>
    </cfRule>
  </conditionalFormatting>
  <conditionalFormatting sqref="J33">
    <cfRule type="expression" dxfId="17" priority="147">
      <formula>$C25&gt;LastDateReport</formula>
    </cfRule>
  </conditionalFormatting>
  <conditionalFormatting sqref="J34">
    <cfRule type="expression" dxfId="16" priority="148">
      <formula>$C25&gt;LastDateReport</formula>
    </cfRule>
  </conditionalFormatting>
  <conditionalFormatting sqref="J35">
    <cfRule type="expression" dxfId="15" priority="149">
      <formula>$C25&gt;LastDateReport</formula>
    </cfRule>
  </conditionalFormatting>
  <conditionalFormatting sqref="J36">
    <cfRule type="expression" dxfId="14" priority="150">
      <formula>$C25&gt;LastDateReport</formula>
    </cfRule>
  </conditionalFormatting>
  <conditionalFormatting sqref="J37">
    <cfRule type="expression" dxfId="13" priority="151">
      <formula>$C25&gt;LastDateReport</formula>
    </cfRule>
  </conditionalFormatting>
  <conditionalFormatting sqref="K25">
    <cfRule type="expression" dxfId="12" priority="152">
      <formula>$C25&gt;LastDateReport</formula>
    </cfRule>
  </conditionalFormatting>
  <conditionalFormatting sqref="K26">
    <cfRule type="expression" dxfId="11" priority="153">
      <formula>$C25&gt;LastDateReport</formula>
    </cfRule>
  </conditionalFormatting>
  <conditionalFormatting sqref="K27">
    <cfRule type="expression" dxfId="10" priority="154">
      <formula>$C25&gt;LastDateReport</formula>
    </cfRule>
  </conditionalFormatting>
  <conditionalFormatting sqref="K28">
    <cfRule type="expression" dxfId="9" priority="155">
      <formula>$C25&gt;LastDateReport</formula>
    </cfRule>
  </conditionalFormatting>
  <conditionalFormatting sqref="K29">
    <cfRule type="expression" dxfId="8" priority="156">
      <formula>$C25&gt;LastDateReport</formula>
    </cfRule>
  </conditionalFormatting>
  <conditionalFormatting sqref="K30">
    <cfRule type="expression" dxfId="7" priority="157">
      <formula>$C25&gt;LastDateReport</formula>
    </cfRule>
  </conditionalFormatting>
  <conditionalFormatting sqref="K31">
    <cfRule type="expression" dxfId="6" priority="158">
      <formula>$C25&gt;LastDateReport</formula>
    </cfRule>
  </conditionalFormatting>
  <conditionalFormatting sqref="K32">
    <cfRule type="expression" dxfId="5" priority="159">
      <formula>$C25&gt;LastDateReport</formula>
    </cfRule>
  </conditionalFormatting>
  <conditionalFormatting sqref="K33">
    <cfRule type="expression" dxfId="4" priority="160">
      <formula>$C25&gt;LastDateReport</formula>
    </cfRule>
  </conditionalFormatting>
  <conditionalFormatting sqref="K34">
    <cfRule type="expression" dxfId="3" priority="161">
      <formula>$C25&gt;LastDateReport</formula>
    </cfRule>
  </conditionalFormatting>
  <conditionalFormatting sqref="K35">
    <cfRule type="expression" dxfId="2" priority="162">
      <formula>$C25&gt;LastDateReport</formula>
    </cfRule>
  </conditionalFormatting>
  <conditionalFormatting sqref="K36">
    <cfRule type="expression" dxfId="1" priority="163">
      <formula>$C25&gt;LastDateReport</formula>
    </cfRule>
  </conditionalFormatting>
  <conditionalFormatting sqref="K37">
    <cfRule type="expression" dxfId="0" priority="164">
      <formula>$C25&gt;LastDateReport</formula>
    </cfRule>
  </conditionalFormatting>
  <dataValidations count="79">
    <dataValidation type="decimal" allowBlank="1" showErrorMessage="1" errorTitle="AMOUNT ERROR" error="Amount entered must be positive (no negative numbers.) No single amount can be greater than the Total EIF allocated to the project." sqref="J25">
      <formula1>0</formula1>
      <formula2>TOTALEIF</formula2>
    </dataValidation>
    <dataValidation type="decimal" allowBlank="1" showErrorMessage="1" errorTitle="AMOUNT ERROR" error="Amount entered must be positive (no negative numbers.) No single amount can be greater than the Total EIF allocated to the project." sqref="J26">
      <formula1>0</formula1>
      <formula2>TOTALEIF</formula2>
    </dataValidation>
    <dataValidation type="decimal" allowBlank="1" showErrorMessage="1" errorTitle="AMOUNT ERROR" error="Amount entered must be positive (no negative numbers.) No single amount can be greater than the Total EIF allocated to the project." sqref="J27">
      <formula1>0</formula1>
      <formula2>TOTALEIF</formula2>
    </dataValidation>
    <dataValidation type="decimal" allowBlank="1" showErrorMessage="1" errorTitle="AMOUNT ERROR" error="Amount entered must be positive (no negative numbers.) No single amount can be greater than the Total EIF allocated to the project." sqref="J28">
      <formula1>0</formula1>
      <formula2>TOTALEIF</formula2>
    </dataValidation>
    <dataValidation type="decimal" allowBlank="1" showErrorMessage="1" errorTitle="AMOUNT ERROR" error="Amount entered must be positive (no negative numbers.) No single amount can be greater than the Total EIF allocated to the project." sqref="J29">
      <formula1>0</formula1>
      <formula2>TOTALEIF</formula2>
    </dataValidation>
    <dataValidation type="decimal" allowBlank="1" showErrorMessage="1" errorTitle="AMOUNT ERROR" error="Amount entered must be positive (no negative numbers.) No single amount can be greater than the Total EIF allocated to the project." sqref="J30">
      <formula1>0</formula1>
      <formula2>TOTALEIF</formula2>
    </dataValidation>
    <dataValidation type="decimal" allowBlank="1" showErrorMessage="1" errorTitle="AMOUNT ERROR" error="Amount entered must be positive (no negative numbers.) No single amount can be greater than the Total EIF allocated to the project." sqref="J31">
      <formula1>0</formula1>
      <formula2>TOTALEIF</formula2>
    </dataValidation>
    <dataValidation type="decimal" allowBlank="1" showErrorMessage="1" errorTitle="AMOUNT ERROR" error="Amount entered must be positive (no negative numbers.) No single amount can be greater than the Total EIF allocated to the project." sqref="J32">
      <formula1>0</formula1>
      <formula2>TOTALEIF</formula2>
    </dataValidation>
    <dataValidation type="decimal" allowBlank="1" showErrorMessage="1" errorTitle="AMOUNT ERROR" error="Amount entered must be positive (no negative numbers.) No single amount can be greater than the Total EIF allocated to the project." sqref="J33">
      <formula1>0</formula1>
      <formula2>TOTALEIF</formula2>
    </dataValidation>
    <dataValidation type="decimal" allowBlank="1" showErrorMessage="1" errorTitle="AMOUNT ERROR" error="Amount entered must be positive (no negative numbers.) No single amount can be greater than the Total EIF allocated to the project." sqref="J34">
      <formula1>0</formula1>
      <formula2>TOTALEIF</formula2>
    </dataValidation>
    <dataValidation type="decimal" allowBlank="1" showErrorMessage="1" errorTitle="AMOUNT ERROR" error="Amount entered must be positive (no negative numbers.) No single amount can be greater than the Total EIF allocated to the project." sqref="J35">
      <formula1>0</formula1>
      <formula2>TOTALEIF</formula2>
    </dataValidation>
    <dataValidation type="decimal" allowBlank="1" showErrorMessage="1" errorTitle="AMOUNT ERROR" error="Amount entered must be positive (no negative numbers.) No single amount can be greater than the Total EIF allocated to the project." sqref="J36">
      <formula1>0</formula1>
      <formula2>TOTALEIF</formula2>
    </dataValidation>
    <dataValidation type="decimal" allowBlank="1" showErrorMessage="1" errorTitle="AMOUNT ERROR" error="Amount entered must be positive (no negative numbers.) No single amount can be greater than the Total EIF allocated to the project." sqref="J3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5">
      <formula1>0</formula1>
      <formula2>TOTALEIF</formula2>
    </dataValidation>
    <dataValidation type="decimal" allowBlank="1" showErrorMessage="1" errorTitle="AMOUNT ERROR" error="Amount entered must be positive (no negative numbers.) No single amount can be greater than the Total EIF allocated to the project." sqref="K26">
      <formula1>0</formula1>
      <formula2>TOTALEIF</formula2>
    </dataValidation>
    <dataValidation type="decimal" allowBlank="1" showErrorMessage="1" errorTitle="AMOUNT ERROR" error="Amount entered must be positive (no negative numbers.) No single amount can be greater than the Total EIF allocated to the project." sqref="K2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8">
      <formula1>0</formula1>
      <formula2>TOTALEIF</formula2>
    </dataValidation>
    <dataValidation type="decimal" allowBlank="1" showErrorMessage="1" errorTitle="AMOUNT ERROR" error="Amount entered must be positive (no negative numbers.) No single amount can be greater than the Total EIF allocated to the project." sqref="K29">
      <formula1>0</formula1>
      <formula2>TOTALEIF</formula2>
    </dataValidation>
    <dataValidation type="decimal" allowBlank="1" showErrorMessage="1" errorTitle="AMOUNT ERROR" error="Amount entered must be positive (no negative numbers.) No single amount can be greater than the Total EIF allocated to the project." sqref="K30">
      <formula1>0</formula1>
      <formula2>TOTALEIF</formula2>
    </dataValidation>
    <dataValidation type="decimal" allowBlank="1" showErrorMessage="1" errorTitle="AMOUNT ERROR" error="Amount entered must be positive (no negative numbers.) No single amount can be greater than the Total EIF allocated to the project." sqref="K31">
      <formula1>0</formula1>
      <formula2>TOTALEIF</formula2>
    </dataValidation>
    <dataValidation type="decimal" allowBlank="1" showErrorMessage="1" errorTitle="AMOUNT ERROR" error="Amount entered must be positive (no negative numbers.) No single amount can be greater than the Total EIF allocated to the project." sqref="K32">
      <formula1>0</formula1>
      <formula2>TOTALEIF</formula2>
    </dataValidation>
    <dataValidation type="decimal" allowBlank="1" showErrorMessage="1" errorTitle="AMOUNT ERROR" error="Amount entered must be positive (no negative numbers.) No single amount can be greater than the Total EIF allocated to the project." sqref="K33">
      <formula1>0</formula1>
      <formula2>TOTALEIF</formula2>
    </dataValidation>
    <dataValidation type="decimal" allowBlank="1" showErrorMessage="1" errorTitle="AMOUNT ERROR" error="Amount entered must be positive (no negative numbers.) No single amount can be greater than the Total EIF allocated to the project." sqref="K34">
      <formula1>0</formula1>
      <formula2>TOTALEIF</formula2>
    </dataValidation>
    <dataValidation type="decimal" allowBlank="1" showErrorMessage="1" errorTitle="AMOUNT ERROR" error="Amount entered must be positive (no negative numbers.) No single amount can be greater than the Total EIF allocated to the project." sqref="K35">
      <formula1>0</formula1>
      <formula2>TOTALEIF</formula2>
    </dataValidation>
    <dataValidation type="decimal" allowBlank="1" showErrorMessage="1" errorTitle="AMOUNT ERROR" error="Amount entered must be positive (no negative numbers.) No single amount can be greater than the Total EIF allocated to the project." sqref="K36">
      <formula1>0</formula1>
      <formula2>TOTALEIF</formula2>
    </dataValidation>
    <dataValidation type="decimal" allowBlank="1" showErrorMessage="1" errorTitle="AMOUNT ERROR" error="Amount entered must be positive (no negative numbers.) No single amount can be greater than the Total EIF allocated to the project." sqref="K37">
      <formula1>0</formula1>
      <formula2>TOTALEIF</formula2>
    </dataValidation>
    <dataValidation allowBlank="1"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7">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8">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9">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0">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1">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2">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3">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4">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7">
      <formula1>0</formula1>
      <formula2>TOTALEIF</formula2>
    </dataValidation>
    <dataValidation type="decimal" allowBlank="1" showErrorMessage="1" errorTitle="AMOUNT ERROR" error="The amount entered must be positive (no negative numbers), and must not be greater than the total EIF allocated to the project." sqref="E25">
      <formula1>0</formula1>
      <formula2>TOTALEIF</formula2>
    </dataValidation>
    <dataValidation type="decimal" allowBlank="1" showErrorMessage="1" errorTitle="AMOUNT ERROR" error="The amount entered must be positive (no negative numbers), and must not be greater than the total EIF allocated to the project." sqref="E26">
      <formula1>0</formula1>
      <formula2>TOTALEIF</formula2>
    </dataValidation>
    <dataValidation type="decimal" allowBlank="1" showErrorMessage="1" errorTitle="AMOUNT ERROR" error="The amount entered must be positive (no negative numbers), and must not be greater than the total EIF allocated to the project." sqref="E27">
      <formula1>0</formula1>
      <formula2>TOTALEIF</formula2>
    </dataValidation>
    <dataValidation type="decimal" allowBlank="1" showErrorMessage="1" errorTitle="AMOUNT ERROR" error="The amount entered must be positive (no negative numbers), and must not be greater than the total EIF allocated to the project." sqref="E28">
      <formula1>0</formula1>
      <formula2>TOTALEIF</formula2>
    </dataValidation>
    <dataValidation type="decimal" allowBlank="1" showErrorMessage="1" errorTitle="AMOUNT ERROR" error="The amount entered must be positive (no negative numbers), and must not be greater than the total EIF allocated to the project." sqref="E29">
      <formula1>0</formula1>
      <formula2>TOTALEIF</formula2>
    </dataValidation>
    <dataValidation type="decimal" allowBlank="1" showErrorMessage="1" errorTitle="AMOUNT ERROR" error="The amount entered must be positive (no negative numbers), and must not be greater than the total EIF allocated to the project." sqref="E30">
      <formula1>0</formula1>
      <formula2>TOTALEIF</formula2>
    </dataValidation>
    <dataValidation type="decimal" allowBlank="1" showErrorMessage="1" errorTitle="AMOUNT ERROR" error="The amount entered must be positive (no negative numbers), and must not be greater than the total EIF allocated to the project." sqref="E31">
      <formula1>0</formula1>
      <formula2>TOTALEIF</formula2>
    </dataValidation>
    <dataValidation type="decimal" allowBlank="1" showErrorMessage="1" errorTitle="AMOUNT ERROR" error="The amount entered must be positive (no negative numbers), and must not be greater than the total EIF allocated to the project." sqref="E32">
      <formula1>0</formula1>
      <formula2>TOTALEIF</formula2>
    </dataValidation>
    <dataValidation type="decimal" allowBlank="1" showErrorMessage="1" errorTitle="AMOUNT ERROR" error="The amount entered must be positive (no negative numbers), and must not be greater than the total EIF allocated to the project." sqref="E33">
      <formula1>0</formula1>
      <formula2>TOTALEIF</formula2>
    </dataValidation>
    <dataValidation type="decimal" allowBlank="1" showErrorMessage="1" errorTitle="AMOUNT ERROR" error="The amount entered must be positive (no negative numbers), and must not be greater than the total EIF allocated to the project." sqref="E34">
      <formula1>0</formula1>
      <formula2>TOTALEIF</formula2>
    </dataValidation>
    <dataValidation type="decimal" allowBlank="1" showErrorMessage="1" errorTitle="AMOUNT ERROR" error="The amount entered must be positive (no negative numbers), and must not be greater than the total EIF allocated to the project." sqref="E35">
      <formula1>0</formula1>
      <formula2>TOTALEIF</formula2>
    </dataValidation>
    <dataValidation type="decimal" allowBlank="1" showErrorMessage="1" errorTitle="AMOUNT ERROR" error="The amount entered must be positive (no negative numbers), and must not be greater than the total EIF allocated to the project." sqref="E36">
      <formula1>0</formula1>
      <formula2>TOTALEIF</formula2>
    </dataValidation>
    <dataValidation type="decimal" allowBlank="1" showErrorMessage="1" errorTitle="AMOUNT ERROR" error="The amount entered must be positive (no negative numbers), and must not be greater than the total EIF allocated to the project." sqref="E37">
      <formula1>0</formula1>
      <formula2>TOTALEIF</formula2>
    </dataValidation>
    <dataValidation type="decimal" allowBlank="1" showErrorMessage="1" errorTitle="AMOUNT ERROR" error="The amount entered must be positive (no negative numbers), and must not be greater than the total EIF allocated to the project." sqref="F25">
      <formula1>0</formula1>
      <formula2>TOTALEIF</formula2>
    </dataValidation>
    <dataValidation type="decimal" allowBlank="1" showErrorMessage="1" errorTitle="AMOUNT ERROR" error="The amount entered must be positive (no negative numbers), and must not be greater than the total EIF allocated to the project." sqref="F26">
      <formula1>0</formula1>
      <formula2>TOTALEIF</formula2>
    </dataValidation>
    <dataValidation type="decimal" allowBlank="1" showErrorMessage="1" errorTitle="AMOUNT ERROR" error="The amount entered must be positive (no negative numbers), and must not be greater than the total EIF allocated to the project." sqref="F27">
      <formula1>0</formula1>
      <formula2>TOTALEIF</formula2>
    </dataValidation>
    <dataValidation type="decimal" allowBlank="1" showErrorMessage="1" errorTitle="AMOUNT ERROR" error="The amount entered must be positive (no negative numbers), and must not be greater than the total EIF allocated to the project." sqref="F28">
      <formula1>0</formula1>
      <formula2>TOTALEIF</formula2>
    </dataValidation>
    <dataValidation type="decimal" allowBlank="1" showErrorMessage="1" errorTitle="AMOUNT ERROR" error="The amount entered must be positive (no negative numbers), and must not be greater than the total EIF allocated to the project." sqref="F29">
      <formula1>0</formula1>
      <formula2>TOTALEIF</formula2>
    </dataValidation>
    <dataValidation type="decimal" allowBlank="1" showErrorMessage="1" errorTitle="AMOUNT ERROR" error="The amount entered must be positive (no negative numbers), and must not be greater than the total EIF allocated to the project." sqref="F30">
      <formula1>0</formula1>
      <formula2>TOTALEIF</formula2>
    </dataValidation>
    <dataValidation type="decimal" allowBlank="1" showErrorMessage="1" errorTitle="AMOUNT ERROR" error="The amount entered must be positive (no negative numbers), and must not be greater than the total EIF allocated to the project." sqref="F31">
      <formula1>0</formula1>
      <formula2>TOTALEIF</formula2>
    </dataValidation>
    <dataValidation type="decimal" allowBlank="1" showErrorMessage="1" errorTitle="AMOUNT ERROR" error="The amount entered must be positive (no negative numbers), and must not be greater than the total EIF allocated to the project." sqref="F32">
      <formula1>0</formula1>
      <formula2>TOTALEIF</formula2>
    </dataValidation>
    <dataValidation type="decimal" allowBlank="1" showErrorMessage="1" errorTitle="AMOUNT ERROR" error="The amount entered must be positive (no negative numbers), and must not be greater than the total EIF allocated to the project." sqref="F33">
      <formula1>0</formula1>
      <formula2>TOTALEIF</formula2>
    </dataValidation>
    <dataValidation type="decimal" allowBlank="1" showErrorMessage="1" errorTitle="AMOUNT ERROR" error="The amount entered must be positive (no negative numbers), and must not be greater than the total EIF allocated to the project." sqref="F34">
      <formula1>0</formula1>
      <formula2>TOTALEIF</formula2>
    </dataValidation>
    <dataValidation type="decimal" allowBlank="1" showErrorMessage="1" errorTitle="AMOUNT ERROR" error="The amount entered must be positive (no negative numbers), and must not be greater than the total EIF allocated to the project." sqref="F35">
      <formula1>0</formula1>
      <formula2>TOTALEIF</formula2>
    </dataValidation>
    <dataValidation type="decimal" allowBlank="1" showErrorMessage="1" errorTitle="AMOUNT ERROR" error="The amount entered must be positive (no negative numbers), and must not be greater than the total EIF allocated to the project." sqref="F36">
      <formula1>0</formula1>
      <formula2>TOTALEIF</formula2>
    </dataValidation>
    <dataValidation type="decimal" allowBlank="1" showErrorMessage="1" errorTitle="AMOUNT ERROR" error="The amount entered must be positive (no negative numbers), and must not be greater than the total EIF allocated to the project." sqref="F37">
      <formula1>0</formula1>
      <formula2>TOTALEIF</formula2>
    </dataValidation>
    <dataValidation type="decimal" allowBlank="1" showErrorMessage="1" errorTitle="AMOUNT ERROR" error="The amount entered must be positive (no negative numbers), and must not be greater than the total EIF allocated to the project." sqref="G25">
      <formula1>0</formula1>
      <formula2>TOTALEIF</formula2>
    </dataValidation>
    <dataValidation type="decimal" allowBlank="1" showErrorMessage="1" errorTitle="AMOUNT ERROR" error="The amount entered must be positive (no negative numbers), and must not be greater than the total EIF allocated to the project." sqref="G26">
      <formula1>0</formula1>
      <formula2>TOTALEIF</formula2>
    </dataValidation>
    <dataValidation type="decimal" allowBlank="1" showErrorMessage="1" errorTitle="AMOUNT ERROR" error="The amount entered must be positive (no negative numbers), and must not be greater than the total EIF allocated to the project." sqref="G27">
      <formula1>0</formula1>
      <formula2>TOTALEIF</formula2>
    </dataValidation>
    <dataValidation type="decimal" allowBlank="1" showErrorMessage="1" errorTitle="AMOUNT ERROR" error="The amount entered must be positive (no negative numbers), and must not be greater than the total EIF allocated to the project." sqref="G28">
      <formula1>0</formula1>
      <formula2>TOTALEIF</formula2>
    </dataValidation>
    <dataValidation type="decimal" allowBlank="1" showErrorMessage="1" errorTitle="AMOUNT ERROR" error="The amount entered must be positive (no negative numbers), and must not be greater than the total EIF allocated to the project." sqref="G29">
      <formula1>0</formula1>
      <formula2>TOTALEIF</formula2>
    </dataValidation>
    <dataValidation type="decimal" allowBlank="1" showErrorMessage="1" errorTitle="AMOUNT ERROR" error="The amount entered must be positive (no negative numbers), and must not be greater than the total EIF allocated to the project." sqref="G30">
      <formula1>0</formula1>
      <formula2>TOTALEIF</formula2>
    </dataValidation>
    <dataValidation type="decimal" allowBlank="1" showErrorMessage="1" errorTitle="AMOUNT ERROR" error="The amount entered must be positive (no negative numbers), and must not be greater than the total EIF allocated to the project." sqref="G31">
      <formula1>0</formula1>
      <formula2>TOTALEIF</formula2>
    </dataValidation>
    <dataValidation type="decimal" allowBlank="1" showErrorMessage="1" errorTitle="AMOUNT ERROR" error="The amount entered must be positive (no negative numbers), and must not be greater than the total EIF allocated to the project." sqref="G32">
      <formula1>0</formula1>
      <formula2>TOTALEIF</formula2>
    </dataValidation>
    <dataValidation type="decimal" allowBlank="1" showErrorMessage="1" errorTitle="AMOUNT ERROR" error="The amount entered must be positive (no negative numbers), and must not be greater than the total EIF allocated to the project." sqref="G33">
      <formula1>0</formula1>
      <formula2>TOTALEIF</formula2>
    </dataValidation>
    <dataValidation type="decimal" allowBlank="1" showErrorMessage="1" errorTitle="AMOUNT ERROR" error="The amount entered must be positive (no negative numbers), and must not be greater than the total EIF allocated to the project." sqref="G34">
      <formula1>0</formula1>
      <formula2>TOTALEIF</formula2>
    </dataValidation>
    <dataValidation type="decimal" allowBlank="1" showErrorMessage="1" errorTitle="AMOUNT ERROR" error="The amount entered must be positive (no negative numbers), and must not be greater than the total EIF allocated to the project." sqref="G35">
      <formula1>0</formula1>
      <formula2>TOTALEIF</formula2>
    </dataValidation>
    <dataValidation type="decimal" allowBlank="1" showErrorMessage="1" errorTitle="AMOUNT ERROR" error="The amount entered must be positive (no negative numbers), and must not be greater than the total EIF allocated to the project." sqref="G36">
      <formula1>0</formula1>
      <formula2>TOTALEIF</formula2>
    </dataValidation>
    <dataValidation type="decimal" allowBlank="1" showErrorMessage="1" errorTitle="AMOUNT ERROR" error="The amount entered must be positive (no negative numbers), and must not be greater than the total EIF allocated to the project." sqref="G37">
      <formula1>0</formula1>
      <formula2>TOTALEIF</formula2>
    </dataValidation>
  </dataValidations>
  <hyperlinks>
    <hyperlink ref="B1" location="'1.Header'!A1" display="1.Header"/>
    <hyperlink ref="B2" location="'2.Milestones'!MILESTONESTART" display="2.Deliverables"/>
    <hyperlink ref="B3" location="'2.Milestones'!ISSUESTART" display="3.Issues"/>
    <hyperlink ref="B4" location="'4.Risks'!RISKSTART" display="4.Risks"/>
    <hyperlink ref="B5" location="'5.Changes'!CHANGESTART" display="5.Changes"/>
    <hyperlink ref="B6" location="'6.Dependencies'!DEPENDENCYSTART" display="6.Dependencies"/>
    <hyperlink ref="B7" location="'7.Measures'!MEASURESTART" display="7.Measures"/>
    <hyperlink ref="B8" location="'8.Communications'!COMMUNICATIONSTART" display="8.Communications"/>
    <hyperlink ref="B9" location="'9.Finance'!FINANCESTART" display="9.Finance"/>
  </hyperlinks>
  <pageMargins left="0.23622047244094491" right="0.23622047244094491" top="0.74803149606299213" bottom="0.74803149606299213" header="0.31496062992125978" footer="0.31496062992125978"/>
  <pageSetup paperSize="9" scale="70" orientation="landscape"/>
  <headerFooter>
    <oddHeader>&amp;F</oddHeader>
  </headerFooter>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8"/>
  <sheetViews>
    <sheetView showGridLines="0" topLeftCell="A23" workbookViewId="0">
      <selection activeCell="G29" sqref="G29"/>
    </sheetView>
  </sheetViews>
  <sheetFormatPr baseColWidth="10" defaultColWidth="11.5" defaultRowHeight="14" x14ac:dyDescent="0"/>
  <cols>
    <col min="1" max="1" width="14" style="4" customWidth="1"/>
    <col min="2" max="2" width="6.5" customWidth="1"/>
    <col min="3" max="3" width="6.5" style="5" customWidth="1"/>
    <col min="4" max="4" width="24" customWidth="1"/>
    <col min="5" max="5" width="33.83203125" customWidth="1"/>
    <col min="7" max="7" width="11.5" style="4"/>
    <col min="8" max="8" width="17.83203125" customWidth="1"/>
    <col min="9" max="9" width="11.5" style="4"/>
    <col min="10" max="10" width="9.83203125" customWidth="1"/>
    <col min="11" max="11" width="6.1640625" customWidth="1"/>
    <col min="12" max="12" width="1.1640625" style="5" customWidth="1"/>
    <col min="13" max="13" width="55.1640625" style="5" customWidth="1"/>
    <col min="14" max="14" width="16.33203125" style="5" customWidth="1"/>
    <col min="15" max="15" width="13" style="10" customWidth="1"/>
    <col min="16" max="16" width="10.83203125" customWidth="1"/>
    <col min="17" max="17" width="25.1640625" customWidth="1"/>
  </cols>
  <sheetData>
    <row r="1" spans="1:18" s="4" customFormat="1">
      <c r="A1" s="60" t="s">
        <v>0</v>
      </c>
      <c r="B1" s="38" t="str">
        <f>OVERALLLIGHT</f>
        <v>RED</v>
      </c>
      <c r="C1" s="196"/>
      <c r="L1" s="5"/>
      <c r="M1" s="5"/>
      <c r="N1" s="5"/>
      <c r="O1" s="10"/>
    </row>
    <row r="2" spans="1:18" s="4" customFormat="1">
      <c r="A2" s="61" t="s">
        <v>1</v>
      </c>
      <c r="B2" s="39" t="str">
        <f>MILESTONELIGHT</f>
        <v>RED</v>
      </c>
      <c r="C2" s="33"/>
      <c r="L2" s="5"/>
      <c r="M2" s="5"/>
      <c r="N2" s="5"/>
      <c r="O2" s="10"/>
    </row>
    <row r="3" spans="1:18" s="4" customFormat="1">
      <c r="A3" s="61" t="s">
        <v>2</v>
      </c>
      <c r="B3" s="39" t="str">
        <f>ISSUELIGHT</f>
        <v>GREEN</v>
      </c>
      <c r="C3" s="33"/>
      <c r="L3" s="5"/>
      <c r="M3" s="5"/>
      <c r="N3" s="5"/>
      <c r="O3" s="10"/>
    </row>
    <row r="4" spans="1:18" s="4" customFormat="1">
      <c r="A4" s="61" t="s">
        <v>3</v>
      </c>
      <c r="B4" s="39" t="str">
        <f>RISKLIGHT</f>
        <v>GREEN</v>
      </c>
      <c r="C4" s="33"/>
      <c r="L4" s="5"/>
      <c r="M4" s="5"/>
      <c r="N4" s="5"/>
      <c r="O4" s="10"/>
    </row>
    <row r="5" spans="1:18" s="4" customFormat="1">
      <c r="A5" s="61" t="s">
        <v>4</v>
      </c>
      <c r="B5" s="39" t="str">
        <f>CHANGELIGHT</f>
        <v>RED</v>
      </c>
      <c r="C5" s="33"/>
      <c r="L5" s="5"/>
      <c r="M5" s="5"/>
      <c r="N5" s="5"/>
      <c r="O5" s="10"/>
    </row>
    <row r="6" spans="1:18" s="4" customFormat="1">
      <c r="A6" s="61" t="s">
        <v>5</v>
      </c>
      <c r="B6" s="40" t="str">
        <f>DEPENDENCYLIGHT</f>
        <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AMBER</v>
      </c>
      <c r="C8" s="33"/>
      <c r="L8" s="5"/>
      <c r="M8" s="5"/>
      <c r="N8" s="5"/>
      <c r="O8" s="10"/>
    </row>
    <row r="9" spans="1:18" s="4" customFormat="1">
      <c r="A9" s="61" t="s">
        <v>8</v>
      </c>
      <c r="B9" s="41" t="str">
        <f>FINANCELIGHT</f>
        <v>RED</v>
      </c>
      <c r="C9" s="33"/>
      <c r="L9" s="5"/>
      <c r="M9" s="5"/>
      <c r="N9" s="5"/>
      <c r="O9" s="10"/>
    </row>
    <row r="10" spans="1:18" s="5" customFormat="1">
      <c r="A10" s="72"/>
      <c r="B10" s="132"/>
      <c r="C10" s="33"/>
      <c r="O10" s="10"/>
    </row>
    <row r="11" spans="1:18" s="5" customFormat="1" ht="16" customHeight="1">
      <c r="A11" s="72"/>
      <c r="B11" s="130" t="str">
        <f>ProjNo</f>
        <v>RT029</v>
      </c>
      <c r="C11" s="131"/>
      <c r="D11" s="131" t="str">
        <f>ProjName</f>
        <v>Cloud Based Bioinformatics Tools</v>
      </c>
      <c r="O11" s="10"/>
    </row>
    <row r="12" spans="1:18" s="5" customFormat="1" ht="16" customHeight="1">
      <c r="A12" s="72"/>
      <c r="B12" s="128" t="s">
        <v>42</v>
      </c>
      <c r="C12" s="126"/>
      <c r="D12" s="133">
        <f>ReportFrom</f>
        <v>41456</v>
      </c>
      <c r="E12" s="125"/>
      <c r="O12" s="10"/>
    </row>
    <row r="13" spans="1:18" s="5" customFormat="1" ht="16" customHeight="1">
      <c r="A13" s="72"/>
      <c r="B13" s="129" t="s">
        <v>43</v>
      </c>
      <c r="C13" s="197"/>
      <c r="D13" s="134">
        <f>LastDateReport</f>
        <v>41547</v>
      </c>
      <c r="E13" s="125"/>
      <c r="O13" s="10"/>
    </row>
    <row r="14" spans="1:18" s="5" customFormat="1" ht="16" customHeight="1">
      <c r="A14" s="72"/>
      <c r="B14" s="126"/>
      <c r="C14" s="126"/>
      <c r="D14" s="127"/>
      <c r="E14" s="125"/>
      <c r="O14" s="10"/>
    </row>
    <row r="15" spans="1:18" ht="19" customHeight="1">
      <c r="A15" s="65"/>
      <c r="B15" s="12" t="s">
        <v>44</v>
      </c>
      <c r="C15" s="12"/>
      <c r="D15" s="12"/>
      <c r="E15" s="12"/>
      <c r="F15" s="12"/>
      <c r="G15" s="12"/>
      <c r="H15" s="12" t="s">
        <v>45</v>
      </c>
      <c r="I15" s="12"/>
      <c r="J15" s="12" t="str">
        <f>MILESTONELIGHT</f>
        <v>RED</v>
      </c>
      <c r="K15" s="12"/>
      <c r="L15" s="12"/>
      <c r="M15" s="12"/>
      <c r="N15" s="12"/>
      <c r="O15" s="12"/>
      <c r="P15" s="4"/>
      <c r="Q15" s="4"/>
      <c r="R15" s="4"/>
    </row>
    <row r="16" spans="1:18" ht="16" customHeight="1">
      <c r="A16" s="65"/>
      <c r="B16" s="22" t="s">
        <v>46</v>
      </c>
      <c r="C16" s="22"/>
      <c r="D16" s="22"/>
      <c r="E16" s="459" t="s">
        <v>47</v>
      </c>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ht="56" customHeight="1">
      <c r="A18" s="109" t="s">
        <v>48</v>
      </c>
      <c r="B18" s="187" t="s">
        <v>49</v>
      </c>
      <c r="C18" s="187" t="s">
        <v>50</v>
      </c>
      <c r="D18" s="187" t="s">
        <v>51</v>
      </c>
      <c r="E18" s="188" t="s">
        <v>50</v>
      </c>
      <c r="F18" s="187" t="s">
        <v>52</v>
      </c>
      <c r="G18" s="187" t="s">
        <v>53</v>
      </c>
      <c r="H18" s="187" t="s">
        <v>54</v>
      </c>
      <c r="I18" s="189" t="s">
        <v>55</v>
      </c>
      <c r="J18" s="187" t="s">
        <v>56</v>
      </c>
      <c r="K18" s="187" t="s">
        <v>57</v>
      </c>
      <c r="L18" s="190"/>
      <c r="M18" s="190" t="s">
        <v>58</v>
      </c>
      <c r="N18" s="190"/>
      <c r="O18" s="224" t="s">
        <v>59</v>
      </c>
      <c r="P18" s="224" t="s">
        <v>45</v>
      </c>
      <c r="Q18" s="4"/>
      <c r="R18" s="4"/>
    </row>
    <row r="19" spans="1:18" ht="24.75" customHeight="1">
      <c r="A19" s="65"/>
      <c r="B19" s="322">
        <v>1</v>
      </c>
      <c r="C19" s="322">
        <v>1</v>
      </c>
      <c r="D19" s="323" t="s">
        <v>60</v>
      </c>
      <c r="E19" s="323" t="s">
        <v>61</v>
      </c>
      <c r="F19" s="191">
        <v>41011</v>
      </c>
      <c r="G19" s="123">
        <v>100</v>
      </c>
      <c r="H19" s="353"/>
      <c r="I19" s="228" t="str">
        <f t="shared" ref="I19:I36" si="0">IF(ISERROR(IF(H19&lt;1,"",H19-F19)),"",IF(H19&lt;1,"",H19-F19))</f>
        <v/>
      </c>
      <c r="J19" s="192"/>
      <c r="K19" s="193"/>
      <c r="L19" s="194"/>
      <c r="M19" s="315" t="s">
        <v>62</v>
      </c>
      <c r="N19" s="162" t="str">
        <f t="shared" ref="N19:N36" si="1">IF(O19="NOT COMPLETE","COMMENT REQUIRED","")</f>
        <v>COMMENT REQUIRED</v>
      </c>
      <c r="O19" s="225" t="str">
        <f t="shared" ref="O19:O36" si="2">IF(F19&lt;LastDateReport+1,IF(H19="","NOT COMPLETE","COMPLETE"),"Not Due")</f>
        <v>NOT COMPLETE</v>
      </c>
      <c r="P19" s="31" t="str">
        <f t="shared" ref="P19:P36" si="3">IF(O19="NOT COMPLETE",IF(LastDateReport-F19&lt;28,IF(LastDateReport-F19&gt;7,"AMBER","GREEN"),"RED"),"")</f>
        <v>RED</v>
      </c>
      <c r="Q19" s="223"/>
      <c r="R19" s="5"/>
    </row>
    <row r="20" spans="1:18">
      <c r="A20" s="65"/>
      <c r="B20" s="322">
        <v>2</v>
      </c>
      <c r="C20" s="322">
        <v>2</v>
      </c>
      <c r="D20" s="323" t="s">
        <v>63</v>
      </c>
      <c r="E20" s="323" t="s">
        <v>64</v>
      </c>
      <c r="F20" s="191">
        <v>41011</v>
      </c>
      <c r="G20" s="123">
        <v>100</v>
      </c>
      <c r="H20" s="353"/>
      <c r="I20" s="228" t="str">
        <f t="shared" si="0"/>
        <v/>
      </c>
      <c r="J20" s="193" t="s">
        <v>65</v>
      </c>
      <c r="K20" s="193"/>
      <c r="L20" s="194"/>
      <c r="M20" s="315" t="s">
        <v>62</v>
      </c>
      <c r="N20" s="162" t="str">
        <f t="shared" si="1"/>
        <v>COMMENT REQUIRED</v>
      </c>
      <c r="O20" s="225" t="str">
        <f t="shared" si="2"/>
        <v>NOT COMPLETE</v>
      </c>
      <c r="P20" s="31" t="str">
        <f t="shared" si="3"/>
        <v>RED</v>
      </c>
      <c r="Q20" s="4"/>
      <c r="R20" s="4"/>
    </row>
    <row r="21" spans="1:18" ht="42" customHeight="1">
      <c r="B21" s="322">
        <v>3</v>
      </c>
      <c r="C21" s="322">
        <v>3</v>
      </c>
      <c r="D21" s="323" t="s">
        <v>66</v>
      </c>
      <c r="E21" s="323" t="s">
        <v>67</v>
      </c>
      <c r="F21" s="191">
        <v>41044</v>
      </c>
      <c r="G21" s="123">
        <v>100</v>
      </c>
      <c r="H21" s="353"/>
      <c r="I21" s="228" t="str">
        <f t="shared" si="0"/>
        <v/>
      </c>
      <c r="J21" s="193"/>
      <c r="K21" s="193"/>
      <c r="L21" s="194"/>
      <c r="M21" s="315" t="s">
        <v>62</v>
      </c>
      <c r="N21" s="162" t="str">
        <f t="shared" si="1"/>
        <v>COMMENT REQUIRED</v>
      </c>
      <c r="O21" s="225" t="str">
        <f t="shared" si="2"/>
        <v>NOT COMPLETE</v>
      </c>
      <c r="P21" s="31" t="str">
        <f t="shared" si="3"/>
        <v>RED</v>
      </c>
      <c r="Q21" s="4"/>
      <c r="R21" s="4"/>
    </row>
    <row r="22" spans="1:18" ht="28" customHeight="1">
      <c r="B22" s="322">
        <v>4</v>
      </c>
      <c r="C22" s="322">
        <v>4</v>
      </c>
      <c r="D22" s="323" t="s">
        <v>68</v>
      </c>
      <c r="E22" s="323" t="s">
        <v>69</v>
      </c>
      <c r="F22" s="191">
        <v>41091</v>
      </c>
      <c r="G22" s="123">
        <v>100</v>
      </c>
      <c r="H22" s="353"/>
      <c r="I22" s="228" t="str">
        <f t="shared" si="0"/>
        <v/>
      </c>
      <c r="J22" s="193"/>
      <c r="K22" s="193"/>
      <c r="L22" s="194"/>
      <c r="M22" s="315" t="s">
        <v>62</v>
      </c>
      <c r="N22" s="162" t="str">
        <f t="shared" si="1"/>
        <v>COMMENT REQUIRED</v>
      </c>
      <c r="O22" s="225" t="str">
        <f t="shared" si="2"/>
        <v>NOT COMPLETE</v>
      </c>
      <c r="P22" s="31" t="str">
        <f t="shared" si="3"/>
        <v>RED</v>
      </c>
      <c r="Q22" s="4"/>
      <c r="R22" s="4"/>
    </row>
    <row r="23" spans="1:18" ht="42" customHeight="1">
      <c r="B23" s="322">
        <v>5</v>
      </c>
      <c r="C23" s="322">
        <v>5</v>
      </c>
      <c r="D23" s="323" t="s">
        <v>70</v>
      </c>
      <c r="E23" s="323" t="s">
        <v>71</v>
      </c>
      <c r="F23" s="191">
        <v>41074</v>
      </c>
      <c r="G23" s="123">
        <v>100</v>
      </c>
      <c r="H23" s="353"/>
      <c r="I23" s="228" t="str">
        <f t="shared" si="0"/>
        <v/>
      </c>
      <c r="J23" s="195"/>
      <c r="K23" s="193" t="s">
        <v>65</v>
      </c>
      <c r="L23" s="194"/>
      <c r="M23" s="315" t="s">
        <v>72</v>
      </c>
      <c r="N23" s="162" t="str">
        <f t="shared" si="1"/>
        <v>COMMENT REQUIRED</v>
      </c>
      <c r="O23" s="225" t="str">
        <f t="shared" si="2"/>
        <v>NOT COMPLETE</v>
      </c>
      <c r="P23" s="31" t="str">
        <f t="shared" si="3"/>
        <v>RED</v>
      </c>
      <c r="Q23" s="4"/>
      <c r="R23" s="4"/>
    </row>
    <row r="24" spans="1:18">
      <c r="B24" s="322">
        <v>6</v>
      </c>
      <c r="C24" s="322">
        <v>6</v>
      </c>
      <c r="D24" s="323" t="s">
        <v>73</v>
      </c>
      <c r="E24" s="323" t="s">
        <v>74</v>
      </c>
      <c r="F24" s="191">
        <v>41089</v>
      </c>
      <c r="G24" s="123">
        <v>100</v>
      </c>
      <c r="H24" s="353"/>
      <c r="I24" s="228" t="str">
        <f t="shared" si="0"/>
        <v/>
      </c>
      <c r="J24" s="195" t="s">
        <v>65</v>
      </c>
      <c r="K24" s="193"/>
      <c r="L24" s="194"/>
      <c r="M24" s="315" t="s">
        <v>75</v>
      </c>
      <c r="N24" s="162" t="str">
        <f t="shared" si="1"/>
        <v>COMMENT REQUIRED</v>
      </c>
      <c r="O24" s="225" t="str">
        <f t="shared" si="2"/>
        <v>NOT COMPLETE</v>
      </c>
      <c r="P24" s="31" t="str">
        <f t="shared" si="3"/>
        <v>RED</v>
      </c>
      <c r="Q24" s="4"/>
      <c r="R24" s="4"/>
    </row>
    <row r="25" spans="1:18" s="5" customFormat="1" ht="42" customHeight="1">
      <c r="B25" s="322">
        <v>7</v>
      </c>
      <c r="C25" s="322">
        <v>7</v>
      </c>
      <c r="D25" s="323" t="s">
        <v>76</v>
      </c>
      <c r="E25" s="323" t="s">
        <v>77</v>
      </c>
      <c r="F25" s="191">
        <v>41136</v>
      </c>
      <c r="G25" s="123">
        <v>100</v>
      </c>
      <c r="H25" s="353"/>
      <c r="I25" s="228" t="str">
        <f t="shared" si="0"/>
        <v/>
      </c>
      <c r="J25" s="195"/>
      <c r="K25" s="193" t="s">
        <v>65</v>
      </c>
      <c r="L25" s="194"/>
      <c r="M25" s="315" t="s">
        <v>78</v>
      </c>
      <c r="N25" s="162" t="str">
        <f t="shared" si="1"/>
        <v>COMMENT REQUIRED</v>
      </c>
      <c r="O25" s="225" t="str">
        <f t="shared" si="2"/>
        <v>NOT COMPLETE</v>
      </c>
      <c r="P25" s="31" t="str">
        <f t="shared" si="3"/>
        <v>RED</v>
      </c>
    </row>
    <row r="26" spans="1:18" s="5" customFormat="1" ht="42" customHeight="1">
      <c r="B26" s="322">
        <v>8</v>
      </c>
      <c r="C26" s="322">
        <v>8</v>
      </c>
      <c r="D26" s="323" t="s">
        <v>79</v>
      </c>
      <c r="E26" s="323" t="s">
        <v>80</v>
      </c>
      <c r="F26" s="191">
        <v>41136</v>
      </c>
      <c r="G26" s="123">
        <v>100</v>
      </c>
      <c r="H26" s="353">
        <v>41347</v>
      </c>
      <c r="I26" s="228">
        <f t="shared" si="0"/>
        <v>211</v>
      </c>
      <c r="J26" s="195"/>
      <c r="K26" s="193" t="s">
        <v>65</v>
      </c>
      <c r="L26" s="194"/>
      <c r="M26" s="315" t="s">
        <v>81</v>
      </c>
      <c r="N26" s="162" t="str">
        <f t="shared" si="1"/>
        <v/>
      </c>
      <c r="O26" s="225" t="str">
        <f t="shared" si="2"/>
        <v>COMPLETE</v>
      </c>
      <c r="P26" s="31" t="str">
        <f t="shared" si="3"/>
        <v/>
      </c>
    </row>
    <row r="27" spans="1:18" s="5" customFormat="1" ht="28" customHeight="1">
      <c r="B27" s="322">
        <v>9</v>
      </c>
      <c r="C27" s="322">
        <v>9</v>
      </c>
      <c r="D27" s="323" t="s">
        <v>82</v>
      </c>
      <c r="E27" s="323" t="s">
        <v>83</v>
      </c>
      <c r="F27" s="191">
        <v>41152</v>
      </c>
      <c r="G27" s="123">
        <v>100</v>
      </c>
      <c r="H27" s="353">
        <v>41347</v>
      </c>
      <c r="I27" s="228">
        <f t="shared" si="0"/>
        <v>195</v>
      </c>
      <c r="J27" s="195" t="s">
        <v>65</v>
      </c>
      <c r="K27" s="193"/>
      <c r="L27" s="194"/>
      <c r="M27" s="315" t="s">
        <v>84</v>
      </c>
      <c r="N27" s="162" t="str">
        <f t="shared" si="1"/>
        <v/>
      </c>
      <c r="O27" s="225" t="str">
        <f t="shared" si="2"/>
        <v>COMPLETE</v>
      </c>
      <c r="P27" s="31" t="str">
        <f t="shared" si="3"/>
        <v/>
      </c>
    </row>
    <row r="28" spans="1:18" s="5" customFormat="1" ht="42" customHeight="1">
      <c r="B28" s="322">
        <v>10</v>
      </c>
      <c r="C28" s="322">
        <v>10</v>
      </c>
      <c r="D28" s="323" t="s">
        <v>85</v>
      </c>
      <c r="E28" s="323" t="s">
        <v>86</v>
      </c>
      <c r="F28" s="191">
        <v>41182</v>
      </c>
      <c r="G28" s="123">
        <v>100</v>
      </c>
      <c r="H28" s="353">
        <v>41414</v>
      </c>
      <c r="I28" s="228">
        <f t="shared" si="0"/>
        <v>232</v>
      </c>
      <c r="J28" s="195"/>
      <c r="K28" s="193" t="s">
        <v>65</v>
      </c>
      <c r="L28" s="194"/>
      <c r="M28" s="315" t="s">
        <v>87</v>
      </c>
      <c r="N28" s="162" t="str">
        <f t="shared" si="1"/>
        <v/>
      </c>
      <c r="O28" s="225" t="str">
        <f t="shared" si="2"/>
        <v>COMPLETE</v>
      </c>
      <c r="P28" s="31" t="str">
        <f t="shared" si="3"/>
        <v/>
      </c>
    </row>
    <row r="29" spans="1:18" s="5" customFormat="1" ht="42" customHeight="1">
      <c r="B29" s="322">
        <v>11</v>
      </c>
      <c r="C29" s="322">
        <v>11</v>
      </c>
      <c r="D29" s="323" t="s">
        <v>88</v>
      </c>
      <c r="E29" s="323" t="s">
        <v>89</v>
      </c>
      <c r="F29" s="191">
        <v>41197</v>
      </c>
      <c r="G29" s="123">
        <v>75</v>
      </c>
      <c r="H29" s="353" t="str">
        <f>IF(G29=100,"Enter date of completion","")</f>
        <v/>
      </c>
      <c r="I29" s="228" t="str">
        <f t="shared" si="0"/>
        <v/>
      </c>
      <c r="J29" s="195"/>
      <c r="K29" s="193" t="s">
        <v>65</v>
      </c>
      <c r="L29" s="194"/>
      <c r="M29" s="315" t="s">
        <v>90</v>
      </c>
      <c r="N29" s="162" t="str">
        <f t="shared" si="1"/>
        <v>COMMENT REQUIRED</v>
      </c>
      <c r="O29" s="225" t="str">
        <f t="shared" si="2"/>
        <v>NOT COMPLETE</v>
      </c>
      <c r="P29" s="31" t="str">
        <f t="shared" si="3"/>
        <v>RED</v>
      </c>
    </row>
    <row r="30" spans="1:18" s="5" customFormat="1" ht="25.5" customHeight="1">
      <c r="B30" s="322">
        <v>12</v>
      </c>
      <c r="C30" s="322">
        <v>12</v>
      </c>
      <c r="D30" s="323" t="s">
        <v>91</v>
      </c>
      <c r="E30" s="323" t="s">
        <v>92</v>
      </c>
      <c r="F30" s="191">
        <v>41243</v>
      </c>
      <c r="G30" s="123">
        <v>75</v>
      </c>
      <c r="H30" s="353" t="str">
        <f>IF(G30=100,"Enter date of completion","")</f>
        <v/>
      </c>
      <c r="I30" s="228" t="str">
        <f t="shared" si="0"/>
        <v/>
      </c>
      <c r="J30" s="195" t="s">
        <v>65</v>
      </c>
      <c r="K30" s="193"/>
      <c r="L30" s="194"/>
      <c r="M30" s="315" t="s">
        <v>93</v>
      </c>
      <c r="N30" s="162" t="str">
        <f t="shared" si="1"/>
        <v>COMMENT REQUIRED</v>
      </c>
      <c r="O30" s="225" t="str">
        <f t="shared" si="2"/>
        <v>NOT COMPLETE</v>
      </c>
      <c r="P30" s="31" t="str">
        <f t="shared" si="3"/>
        <v>RED</v>
      </c>
    </row>
    <row r="31" spans="1:18" ht="42" customHeight="1">
      <c r="B31" s="322">
        <v>13</v>
      </c>
      <c r="C31" s="322">
        <v>13</v>
      </c>
      <c r="D31" s="323" t="s">
        <v>94</v>
      </c>
      <c r="E31" s="323" t="s">
        <v>95</v>
      </c>
      <c r="F31" s="191">
        <v>41258</v>
      </c>
      <c r="G31" s="123">
        <v>100</v>
      </c>
      <c r="H31" s="353">
        <v>41466</v>
      </c>
      <c r="I31" s="228">
        <f t="shared" si="0"/>
        <v>208</v>
      </c>
      <c r="J31" s="195"/>
      <c r="K31" s="193" t="s">
        <v>65</v>
      </c>
      <c r="L31" s="194"/>
      <c r="M31" s="315" t="s">
        <v>87</v>
      </c>
      <c r="N31" s="162" t="str">
        <f t="shared" si="1"/>
        <v/>
      </c>
      <c r="O31" s="225" t="str">
        <f t="shared" si="2"/>
        <v>COMPLETE</v>
      </c>
      <c r="P31" s="31" t="str">
        <f t="shared" si="3"/>
        <v/>
      </c>
      <c r="Q31" s="4"/>
      <c r="R31" s="4"/>
    </row>
    <row r="32" spans="1:18" ht="42" customHeight="1">
      <c r="B32" s="322">
        <v>14</v>
      </c>
      <c r="C32" s="322">
        <v>14</v>
      </c>
      <c r="D32" s="323" t="s">
        <v>96</v>
      </c>
      <c r="E32" s="323" t="s">
        <v>97</v>
      </c>
      <c r="F32" s="191">
        <v>41258</v>
      </c>
      <c r="G32" s="123">
        <v>100</v>
      </c>
      <c r="H32" s="353">
        <v>41347</v>
      </c>
      <c r="I32" s="228">
        <f t="shared" si="0"/>
        <v>89</v>
      </c>
      <c r="J32" s="195"/>
      <c r="K32" s="193" t="s">
        <v>65</v>
      </c>
      <c r="L32" s="194"/>
      <c r="M32" s="315" t="s">
        <v>98</v>
      </c>
      <c r="N32" s="162" t="str">
        <f t="shared" si="1"/>
        <v/>
      </c>
      <c r="O32" s="225" t="str">
        <f t="shared" si="2"/>
        <v>COMPLETE</v>
      </c>
      <c r="P32" s="31" t="str">
        <f t="shared" si="3"/>
        <v/>
      </c>
      <c r="Q32" s="4"/>
      <c r="R32" s="4"/>
    </row>
    <row r="33" spans="2:18" ht="42" customHeight="1">
      <c r="B33" s="322">
        <v>15</v>
      </c>
      <c r="C33" s="322">
        <v>15</v>
      </c>
      <c r="D33" s="323" t="s">
        <v>99</v>
      </c>
      <c r="E33" s="323" t="s">
        <v>100</v>
      </c>
      <c r="F33" s="191">
        <v>41333</v>
      </c>
      <c r="G33" s="123">
        <v>75</v>
      </c>
      <c r="H33" s="353" t="str">
        <f>IF(G33=100,"Enter date of completion","")</f>
        <v/>
      </c>
      <c r="I33" s="228" t="str">
        <f t="shared" si="0"/>
        <v/>
      </c>
      <c r="J33" s="195"/>
      <c r="K33" s="193" t="s">
        <v>65</v>
      </c>
      <c r="L33" s="194"/>
      <c r="M33" s="315" t="s">
        <v>101</v>
      </c>
      <c r="N33" s="162" t="str">
        <f t="shared" si="1"/>
        <v>COMMENT REQUIRED</v>
      </c>
      <c r="O33" s="225" t="str">
        <f t="shared" si="2"/>
        <v>NOT COMPLETE</v>
      </c>
      <c r="P33" s="31" t="str">
        <f t="shared" si="3"/>
        <v>RED</v>
      </c>
      <c r="Q33" s="4"/>
      <c r="R33" s="4"/>
    </row>
    <row r="34" spans="2:18" s="5" customFormat="1" ht="42" customHeight="1">
      <c r="B34" s="322">
        <v>16</v>
      </c>
      <c r="C34" s="322">
        <v>16</v>
      </c>
      <c r="D34" s="323" t="s">
        <v>102</v>
      </c>
      <c r="E34" s="323" t="s">
        <v>103</v>
      </c>
      <c r="F34" s="191">
        <v>41334</v>
      </c>
      <c r="G34" s="123">
        <v>75</v>
      </c>
      <c r="H34" s="353" t="str">
        <f>IF(G34=100,"Enter date of completion","")</f>
        <v/>
      </c>
      <c r="I34" s="228" t="str">
        <f t="shared" si="0"/>
        <v/>
      </c>
      <c r="J34" s="195" t="s">
        <v>65</v>
      </c>
      <c r="K34" s="193"/>
      <c r="L34" s="194"/>
      <c r="M34" s="315"/>
      <c r="N34" s="162" t="str">
        <f t="shared" si="1"/>
        <v>COMMENT REQUIRED</v>
      </c>
      <c r="O34" s="225" t="str">
        <f t="shared" si="2"/>
        <v>NOT COMPLETE</v>
      </c>
      <c r="P34" s="31" t="str">
        <f t="shared" si="3"/>
        <v>RED</v>
      </c>
    </row>
    <row r="35" spans="2:18" s="5" customFormat="1" ht="42" customHeight="1">
      <c r="B35" s="322">
        <v>17</v>
      </c>
      <c r="C35" s="322">
        <v>17</v>
      </c>
      <c r="D35" s="323" t="s">
        <v>104</v>
      </c>
      <c r="E35" s="323" t="s">
        <v>105</v>
      </c>
      <c r="F35" s="191">
        <v>41600</v>
      </c>
      <c r="G35" s="123">
        <v>0</v>
      </c>
      <c r="H35" s="353" t="str">
        <f>IF(G35=100,"Enter date of completion","")</f>
        <v/>
      </c>
      <c r="I35" s="228" t="str">
        <f t="shared" si="0"/>
        <v/>
      </c>
      <c r="J35" s="195" t="s">
        <v>65</v>
      </c>
      <c r="K35" s="193"/>
      <c r="L35" s="194"/>
      <c r="M35" s="315"/>
      <c r="N35" s="162" t="str">
        <f t="shared" si="1"/>
        <v/>
      </c>
      <c r="O35" s="225" t="str">
        <f t="shared" si="2"/>
        <v>Not Due</v>
      </c>
      <c r="P35" s="31" t="str">
        <f t="shared" si="3"/>
        <v/>
      </c>
    </row>
    <row r="36" spans="2:18" s="5" customFormat="1" ht="28" customHeight="1">
      <c r="B36" s="322">
        <v>18</v>
      </c>
      <c r="C36" s="322">
        <v>18</v>
      </c>
      <c r="D36" s="323" t="s">
        <v>106</v>
      </c>
      <c r="E36" s="323" t="s">
        <v>107</v>
      </c>
      <c r="F36" s="191">
        <v>41820</v>
      </c>
      <c r="G36" s="123">
        <v>0</v>
      </c>
      <c r="H36" s="353" t="str">
        <f>IF(G36=100,"Enter date of completion","")</f>
        <v/>
      </c>
      <c r="I36" s="228" t="str">
        <f t="shared" si="0"/>
        <v/>
      </c>
      <c r="J36" s="195"/>
      <c r="K36" s="193"/>
      <c r="L36" s="194"/>
      <c r="M36" s="315"/>
      <c r="N36" s="162" t="str">
        <f t="shared" si="1"/>
        <v/>
      </c>
      <c r="O36" s="225" t="str">
        <f t="shared" si="2"/>
        <v>Not Due</v>
      </c>
      <c r="P36" s="31" t="str">
        <f t="shared" si="3"/>
        <v/>
      </c>
    </row>
    <row r="37" spans="2:18">
      <c r="B37" s="66"/>
      <c r="C37" s="66"/>
      <c r="D37" s="66"/>
      <c r="E37" s="66"/>
      <c r="F37" s="66"/>
      <c r="G37" s="66"/>
      <c r="H37" s="66"/>
      <c r="I37" s="26" t="s">
        <v>108</v>
      </c>
      <c r="J37" s="66"/>
      <c r="K37" s="66"/>
      <c r="L37" s="66"/>
      <c r="M37" s="66"/>
      <c r="N37" s="66"/>
      <c r="O37" s="226" t="s">
        <v>109</v>
      </c>
      <c r="P37" s="226" t="str">
        <f>IF(COUNTIF(P19:P36,"RED")&gt;0,"RED",IF(COUNTIF(P19:P36,"AMBER")&gt;0,"AMBER","GREEN"))</f>
        <v>RED</v>
      </c>
      <c r="Q37" s="4"/>
      <c r="R37" s="4"/>
    </row>
    <row r="38" spans="2:18">
      <c r="B38" s="66"/>
      <c r="C38" s="66"/>
      <c r="D38" s="66"/>
      <c r="E38" s="66"/>
      <c r="F38" s="62"/>
      <c r="G38" s="66"/>
      <c r="H38" s="66"/>
      <c r="I38" s="27">
        <f>IFERROR(AVERAGE(I19:I36),"")</f>
        <v>187</v>
      </c>
      <c r="J38" s="67"/>
      <c r="K38" s="67"/>
      <c r="L38" s="67"/>
      <c r="M38" s="67"/>
      <c r="N38" s="67"/>
      <c r="O38" s="67"/>
      <c r="P38" s="65"/>
      <c r="Q38" s="4"/>
      <c r="R38" s="4"/>
    </row>
    <row r="39" spans="2:18" ht="15" customHeight="1">
      <c r="B39" s="68"/>
      <c r="C39" s="68"/>
      <c r="D39" s="68"/>
      <c r="E39" s="68"/>
      <c r="F39" s="68"/>
      <c r="G39" s="68"/>
      <c r="H39" s="68"/>
      <c r="I39" s="68"/>
      <c r="J39" s="68"/>
      <c r="K39" s="68"/>
      <c r="L39" s="68"/>
      <c r="M39" s="68"/>
      <c r="N39" s="68"/>
      <c r="O39" s="69"/>
      <c r="P39" s="65"/>
      <c r="Q39" s="4"/>
      <c r="R39" s="4"/>
    </row>
    <row r="40" spans="2:18" ht="14" customHeight="1">
      <c r="B40" s="475" t="s">
        <v>28</v>
      </c>
      <c r="C40" s="475"/>
      <c r="D40" s="475"/>
      <c r="E40" s="475"/>
      <c r="F40" s="66"/>
      <c r="G40" s="66"/>
      <c r="H40" s="66"/>
      <c r="I40" s="66"/>
      <c r="J40" s="66"/>
      <c r="K40" s="66"/>
      <c r="L40" s="66"/>
      <c r="M40" s="66"/>
      <c r="N40" s="66"/>
      <c r="O40" s="70"/>
      <c r="P40" s="65"/>
      <c r="Q40" s="4"/>
      <c r="R40" s="4"/>
    </row>
    <row r="41" spans="2:18">
      <c r="B41" s="66"/>
      <c r="C41" s="66"/>
      <c r="D41" s="66"/>
      <c r="E41" s="66"/>
      <c r="F41" s="66"/>
      <c r="G41" s="66"/>
      <c r="H41" s="66"/>
      <c r="I41" s="66"/>
      <c r="J41" s="66"/>
      <c r="K41" s="66"/>
      <c r="L41" s="66"/>
      <c r="M41" s="66"/>
      <c r="N41" s="66"/>
      <c r="O41" s="70"/>
      <c r="P41" s="65"/>
      <c r="Q41" s="4"/>
      <c r="R41" s="4"/>
    </row>
    <row r="42" spans="2:18">
      <c r="B42" s="65"/>
      <c r="C42" s="65"/>
      <c r="D42" s="65"/>
      <c r="E42" s="65"/>
      <c r="F42" s="65"/>
      <c r="G42" s="65"/>
      <c r="H42" s="65"/>
      <c r="I42" s="65"/>
      <c r="J42" s="65"/>
      <c r="K42" s="65"/>
      <c r="L42" s="65"/>
      <c r="M42" s="65"/>
      <c r="N42" s="65"/>
      <c r="O42" s="71"/>
      <c r="P42" s="65"/>
    </row>
    <row r="43" spans="2:18">
      <c r="B43" s="65"/>
      <c r="C43" s="65"/>
      <c r="D43" s="65"/>
      <c r="E43" s="65"/>
      <c r="F43" s="65"/>
      <c r="G43" s="65"/>
      <c r="H43" s="65"/>
      <c r="I43" s="65"/>
      <c r="J43" s="65"/>
      <c r="K43" s="65"/>
      <c r="L43" s="65"/>
      <c r="M43" s="65"/>
      <c r="N43" s="65"/>
      <c r="O43" s="71"/>
      <c r="P43" s="65"/>
    </row>
    <row r="44" spans="2:18">
      <c r="B44" s="65"/>
      <c r="C44" s="65"/>
      <c r="D44" s="65"/>
      <c r="E44" s="65"/>
      <c r="F44" s="65"/>
      <c r="G44" s="65"/>
      <c r="H44" s="65"/>
      <c r="I44" s="65"/>
      <c r="J44" s="65"/>
      <c r="K44" s="65"/>
      <c r="L44" s="65"/>
      <c r="M44" s="65"/>
      <c r="N44" s="65"/>
      <c r="O44" s="71"/>
      <c r="P44" s="65"/>
    </row>
    <row r="45" spans="2:18">
      <c r="B45" s="72"/>
      <c r="C45" s="72"/>
      <c r="D45" s="65"/>
      <c r="E45" s="65"/>
      <c r="F45" s="65"/>
      <c r="G45" s="65"/>
      <c r="H45" s="65"/>
      <c r="I45" s="65"/>
      <c r="J45" s="65"/>
      <c r="K45" s="65"/>
      <c r="L45" s="65"/>
      <c r="M45" s="65"/>
      <c r="N45" s="65"/>
      <c r="O45" s="71"/>
      <c r="P45" s="65"/>
    </row>
    <row r="46" spans="2:18">
      <c r="B46" s="73"/>
      <c r="C46" s="73"/>
      <c r="D46" s="65"/>
      <c r="E46" s="65"/>
      <c r="F46" s="65"/>
      <c r="G46" s="65"/>
      <c r="H46" s="65"/>
      <c r="I46" s="65"/>
      <c r="J46" s="65"/>
      <c r="K46" s="65"/>
      <c r="L46" s="65"/>
      <c r="M46" s="65"/>
      <c r="N46" s="65"/>
      <c r="O46" s="71"/>
      <c r="P46" s="65"/>
    </row>
    <row r="47" spans="2:18">
      <c r="B47" s="72"/>
      <c r="C47" s="72"/>
      <c r="D47" s="65"/>
      <c r="E47" s="65"/>
      <c r="F47" s="65"/>
      <c r="G47" s="65"/>
      <c r="H47" s="65"/>
      <c r="I47" s="65"/>
      <c r="J47" s="65"/>
      <c r="K47" s="65"/>
      <c r="L47" s="65"/>
      <c r="M47" s="65"/>
      <c r="N47" s="65"/>
      <c r="O47" s="71"/>
      <c r="P47" s="65"/>
    </row>
    <row r="48" spans="2:18">
      <c r="B48" s="17"/>
      <c r="C48" s="17"/>
    </row>
    <row r="49" spans="2:5">
      <c r="B49" s="17"/>
      <c r="C49" s="17"/>
    </row>
    <row r="50" spans="2:5">
      <c r="B50" s="17"/>
      <c r="C50" s="17"/>
    </row>
    <row r="51" spans="2:5">
      <c r="B51" s="17"/>
      <c r="C51" s="17"/>
    </row>
    <row r="52" spans="2:5" ht="15" customHeight="1">
      <c r="B52" s="17"/>
      <c r="C52" s="17"/>
      <c r="E52" s="16"/>
    </row>
    <row r="53" spans="2:5" ht="15" customHeight="1">
      <c r="B53" s="17"/>
      <c r="C53" s="17"/>
      <c r="E53" s="16"/>
    </row>
    <row r="54" spans="2:5" ht="15" customHeight="1">
      <c r="E54" s="16"/>
    </row>
    <row r="55" spans="2:5" ht="15" customHeight="1">
      <c r="E55" s="16"/>
    </row>
    <row r="56" spans="2:5" ht="15" customHeight="1">
      <c r="E56" s="16"/>
    </row>
    <row r="57" spans="2:5" ht="15" customHeight="1">
      <c r="E57" s="16"/>
    </row>
    <row r="58" spans="2:5" ht="15" customHeight="1">
      <c r="E58" s="16"/>
    </row>
  </sheetData>
  <sheetProtection sheet="1" formatColumns="0" selectLockedCells="1"/>
  <mergeCells count="1">
    <mergeCell ref="B40:E40"/>
  </mergeCells>
  <conditionalFormatting sqref="N19">
    <cfRule type="expression" dxfId="1429" priority="1">
      <formula>$O19="NOT COMPLETE"</formula>
    </cfRule>
  </conditionalFormatting>
  <conditionalFormatting sqref="N20">
    <cfRule type="expression" dxfId="1428" priority="2">
      <formula>$O19="NOT COMPLETE"</formula>
    </cfRule>
  </conditionalFormatting>
  <conditionalFormatting sqref="N21">
    <cfRule type="expression" dxfId="1427" priority="3">
      <formula>$O19="NOT COMPLETE"</formula>
    </cfRule>
  </conditionalFormatting>
  <conditionalFormatting sqref="N22">
    <cfRule type="expression" dxfId="1426" priority="4">
      <formula>$O19="NOT COMPLETE"</formula>
    </cfRule>
  </conditionalFormatting>
  <conditionalFormatting sqref="N23">
    <cfRule type="expression" dxfId="1425" priority="5">
      <formula>$O19="NOT COMPLETE"</formula>
    </cfRule>
  </conditionalFormatting>
  <conditionalFormatting sqref="N24">
    <cfRule type="expression" dxfId="1424" priority="6">
      <formula>$O19="NOT COMPLETE"</formula>
    </cfRule>
  </conditionalFormatting>
  <conditionalFormatting sqref="N25">
    <cfRule type="expression" dxfId="1423" priority="7">
      <formula>$O19="NOT COMPLETE"</formula>
    </cfRule>
  </conditionalFormatting>
  <conditionalFormatting sqref="N26">
    <cfRule type="expression" dxfId="1422" priority="8">
      <formula>$O19="NOT COMPLETE"</formula>
    </cfRule>
  </conditionalFormatting>
  <conditionalFormatting sqref="N27">
    <cfRule type="expression" dxfId="1421" priority="9">
      <formula>$O19="NOT COMPLETE"</formula>
    </cfRule>
  </conditionalFormatting>
  <conditionalFormatting sqref="N28">
    <cfRule type="expression" dxfId="1420" priority="10">
      <formula>$O19="NOT COMPLETE"</formula>
    </cfRule>
  </conditionalFormatting>
  <conditionalFormatting sqref="N29">
    <cfRule type="expression" dxfId="1419" priority="11">
      <formula>$O19="NOT COMPLETE"</formula>
    </cfRule>
  </conditionalFormatting>
  <conditionalFormatting sqref="N30">
    <cfRule type="expression" dxfId="1418" priority="12">
      <formula>$O19="NOT COMPLETE"</formula>
    </cfRule>
  </conditionalFormatting>
  <conditionalFormatting sqref="N31">
    <cfRule type="expression" dxfId="1417" priority="13">
      <formula>$O19="NOT COMPLETE"</formula>
    </cfRule>
  </conditionalFormatting>
  <conditionalFormatting sqref="N32">
    <cfRule type="expression" dxfId="1416" priority="14">
      <formula>$O19="NOT COMPLETE"</formula>
    </cfRule>
  </conditionalFormatting>
  <conditionalFormatting sqref="N33">
    <cfRule type="expression" dxfId="1415" priority="15">
      <formula>$O19="NOT COMPLETE"</formula>
    </cfRule>
  </conditionalFormatting>
  <conditionalFormatting sqref="N34">
    <cfRule type="expression" dxfId="1414" priority="16">
      <formula>$O19="NOT COMPLETE"</formula>
    </cfRule>
  </conditionalFormatting>
  <conditionalFormatting sqref="N35">
    <cfRule type="expression" dxfId="1413" priority="17">
      <formula>$O19="NOT COMPLETE"</formula>
    </cfRule>
  </conditionalFormatting>
  <conditionalFormatting sqref="N36">
    <cfRule type="expression" dxfId="1412" priority="18">
      <formula>$O19="NOT COMPLETE"</formula>
    </cfRule>
  </conditionalFormatting>
  <conditionalFormatting sqref="B1">
    <cfRule type="cellIs" dxfId="1411" priority="19" operator="equal">
      <formula>"AMBER"</formula>
    </cfRule>
  </conditionalFormatting>
  <conditionalFormatting sqref="B1">
    <cfRule type="cellIs" dxfId="1410" priority="20" operator="equal">
      <formula>"RED"</formula>
    </cfRule>
  </conditionalFormatting>
  <conditionalFormatting sqref="B1">
    <cfRule type="cellIs" dxfId="1409" priority="21" operator="equal">
      <formula>"GREEN"</formula>
    </cfRule>
  </conditionalFormatting>
  <conditionalFormatting sqref="B2">
    <cfRule type="cellIs" dxfId="1408" priority="22" operator="equal">
      <formula>"AMBER"</formula>
    </cfRule>
  </conditionalFormatting>
  <conditionalFormatting sqref="B2">
    <cfRule type="cellIs" dxfId="1407" priority="23" operator="equal">
      <formula>"RED"</formula>
    </cfRule>
  </conditionalFormatting>
  <conditionalFormatting sqref="B2">
    <cfRule type="cellIs" dxfId="1406" priority="24" operator="equal">
      <formula>"GREEN"</formula>
    </cfRule>
  </conditionalFormatting>
  <conditionalFormatting sqref="B3">
    <cfRule type="cellIs" dxfId="1405" priority="25" operator="equal">
      <formula>"AMBER"</formula>
    </cfRule>
  </conditionalFormatting>
  <conditionalFormatting sqref="B3">
    <cfRule type="cellIs" dxfId="1404" priority="26" operator="equal">
      <formula>"RED"</formula>
    </cfRule>
  </conditionalFormatting>
  <conditionalFormatting sqref="B3">
    <cfRule type="cellIs" dxfId="1403" priority="27" operator="equal">
      <formula>"GREEN"</formula>
    </cfRule>
  </conditionalFormatting>
  <conditionalFormatting sqref="B4">
    <cfRule type="cellIs" dxfId="1402" priority="28" operator="equal">
      <formula>"AMBER"</formula>
    </cfRule>
  </conditionalFormatting>
  <conditionalFormatting sqref="B4">
    <cfRule type="cellIs" dxfId="1401" priority="29" operator="equal">
      <formula>"RED"</formula>
    </cfRule>
  </conditionalFormatting>
  <conditionalFormatting sqref="B4">
    <cfRule type="cellIs" dxfId="1400" priority="30" operator="equal">
      <formula>"GREEN"</formula>
    </cfRule>
  </conditionalFormatting>
  <conditionalFormatting sqref="B5">
    <cfRule type="cellIs" dxfId="1399" priority="31" operator="equal">
      <formula>"AMBER"</formula>
    </cfRule>
  </conditionalFormatting>
  <conditionalFormatting sqref="B5">
    <cfRule type="cellIs" dxfId="1398" priority="32" operator="equal">
      <formula>"RED"</formula>
    </cfRule>
  </conditionalFormatting>
  <conditionalFormatting sqref="B5">
    <cfRule type="cellIs" dxfId="1397" priority="33" operator="equal">
      <formula>"GREEN"</formula>
    </cfRule>
  </conditionalFormatting>
  <conditionalFormatting sqref="B6">
    <cfRule type="cellIs" dxfId="1396" priority="34" operator="equal">
      <formula>"AMBER"</formula>
    </cfRule>
  </conditionalFormatting>
  <conditionalFormatting sqref="B6">
    <cfRule type="cellIs" dxfId="1395" priority="35" operator="equal">
      <formula>"RED"</formula>
    </cfRule>
  </conditionalFormatting>
  <conditionalFormatting sqref="B6">
    <cfRule type="cellIs" dxfId="1394" priority="36" operator="equal">
      <formula>"GREEN"</formula>
    </cfRule>
  </conditionalFormatting>
  <conditionalFormatting sqref="B7">
    <cfRule type="cellIs" dxfId="1393" priority="37" operator="equal">
      <formula>"AMBER"</formula>
    </cfRule>
  </conditionalFormatting>
  <conditionalFormatting sqref="B7">
    <cfRule type="cellIs" dxfId="1392" priority="38" operator="equal">
      <formula>"RED"</formula>
    </cfRule>
  </conditionalFormatting>
  <conditionalFormatting sqref="B7">
    <cfRule type="cellIs" dxfId="1391" priority="39" operator="equal">
      <formula>"GREEN"</formula>
    </cfRule>
  </conditionalFormatting>
  <conditionalFormatting sqref="B8">
    <cfRule type="cellIs" dxfId="1390" priority="40" operator="equal">
      <formula>"AMBER"</formula>
    </cfRule>
  </conditionalFormatting>
  <conditionalFormatting sqref="B8">
    <cfRule type="cellIs" dxfId="1389" priority="41" operator="equal">
      <formula>"RED"</formula>
    </cfRule>
  </conditionalFormatting>
  <conditionalFormatting sqref="B8">
    <cfRule type="cellIs" dxfId="1388" priority="42" operator="equal">
      <formula>"GREEN"</formula>
    </cfRule>
  </conditionalFormatting>
  <conditionalFormatting sqref="B9">
    <cfRule type="cellIs" dxfId="1387" priority="43" operator="equal">
      <formula>"AMBER"</formula>
    </cfRule>
  </conditionalFormatting>
  <conditionalFormatting sqref="B9">
    <cfRule type="cellIs" dxfId="1386" priority="44" operator="equal">
      <formula>"RED"</formula>
    </cfRule>
  </conditionalFormatting>
  <conditionalFormatting sqref="B9">
    <cfRule type="cellIs" dxfId="1385" priority="45" operator="equal">
      <formula>"GREEN"</formula>
    </cfRule>
  </conditionalFormatting>
  <conditionalFormatting sqref="B10">
    <cfRule type="cellIs" dxfId="1384" priority="46" operator="equal">
      <formula>"AMBER"</formula>
    </cfRule>
  </conditionalFormatting>
  <conditionalFormatting sqref="B10">
    <cfRule type="cellIs" dxfId="1383" priority="47" operator="equal">
      <formula>"RED"</formula>
    </cfRule>
  </conditionalFormatting>
  <conditionalFormatting sqref="B10">
    <cfRule type="cellIs" dxfId="1382" priority="48" operator="equal">
      <formula>"GREEN"</formula>
    </cfRule>
  </conditionalFormatting>
  <conditionalFormatting sqref="B11">
    <cfRule type="cellIs" dxfId="1381" priority="49" operator="equal">
      <formula>"AMBER"</formula>
    </cfRule>
  </conditionalFormatting>
  <conditionalFormatting sqref="B11">
    <cfRule type="cellIs" dxfId="1380" priority="50" operator="equal">
      <formula>"RED"</formula>
    </cfRule>
  </conditionalFormatting>
  <conditionalFormatting sqref="B11">
    <cfRule type="cellIs" dxfId="1379" priority="51" operator="equal">
      <formula>"GREEN"</formula>
    </cfRule>
  </conditionalFormatting>
  <conditionalFormatting sqref="C1">
    <cfRule type="cellIs" dxfId="1378" priority="52" operator="equal">
      <formula>"AMBER"</formula>
    </cfRule>
  </conditionalFormatting>
  <conditionalFormatting sqref="C1">
    <cfRule type="cellIs" dxfId="1377" priority="53" operator="equal">
      <formula>"RED"</formula>
    </cfRule>
  </conditionalFormatting>
  <conditionalFormatting sqref="C1">
    <cfRule type="cellIs" dxfId="1376" priority="54" operator="equal">
      <formula>"GREEN"</formula>
    </cfRule>
  </conditionalFormatting>
  <conditionalFormatting sqref="C2">
    <cfRule type="cellIs" dxfId="1375" priority="55" operator="equal">
      <formula>"AMBER"</formula>
    </cfRule>
  </conditionalFormatting>
  <conditionalFormatting sqref="C2">
    <cfRule type="cellIs" dxfId="1374" priority="56" operator="equal">
      <formula>"RED"</formula>
    </cfRule>
  </conditionalFormatting>
  <conditionalFormatting sqref="C2">
    <cfRule type="cellIs" dxfId="1373" priority="57" operator="equal">
      <formula>"GREEN"</formula>
    </cfRule>
  </conditionalFormatting>
  <conditionalFormatting sqref="C3">
    <cfRule type="cellIs" dxfId="1372" priority="58" operator="equal">
      <formula>"AMBER"</formula>
    </cfRule>
  </conditionalFormatting>
  <conditionalFormatting sqref="C3">
    <cfRule type="cellIs" dxfId="1371" priority="59" operator="equal">
      <formula>"RED"</formula>
    </cfRule>
  </conditionalFormatting>
  <conditionalFormatting sqref="C3">
    <cfRule type="cellIs" dxfId="1370" priority="60" operator="equal">
      <formula>"GREEN"</formula>
    </cfRule>
  </conditionalFormatting>
  <conditionalFormatting sqref="C4">
    <cfRule type="cellIs" dxfId="1369" priority="61" operator="equal">
      <formula>"AMBER"</formula>
    </cfRule>
  </conditionalFormatting>
  <conditionalFormatting sqref="C4">
    <cfRule type="cellIs" dxfId="1368" priority="62" operator="equal">
      <formula>"RED"</formula>
    </cfRule>
  </conditionalFormatting>
  <conditionalFormatting sqref="C4">
    <cfRule type="cellIs" dxfId="1367" priority="63" operator="equal">
      <formula>"GREEN"</formula>
    </cfRule>
  </conditionalFormatting>
  <conditionalFormatting sqref="C5">
    <cfRule type="cellIs" dxfId="1366" priority="64" operator="equal">
      <formula>"AMBER"</formula>
    </cfRule>
  </conditionalFormatting>
  <conditionalFormatting sqref="C5">
    <cfRule type="cellIs" dxfId="1365" priority="65" operator="equal">
      <formula>"RED"</formula>
    </cfRule>
  </conditionalFormatting>
  <conditionalFormatting sqref="C5">
    <cfRule type="cellIs" dxfId="1364" priority="66" operator="equal">
      <formula>"GREEN"</formula>
    </cfRule>
  </conditionalFormatting>
  <conditionalFormatting sqref="C6">
    <cfRule type="cellIs" dxfId="1363" priority="67" operator="equal">
      <formula>"AMBER"</formula>
    </cfRule>
  </conditionalFormatting>
  <conditionalFormatting sqref="C6">
    <cfRule type="cellIs" dxfId="1362" priority="68" operator="equal">
      <formula>"RED"</formula>
    </cfRule>
  </conditionalFormatting>
  <conditionalFormatting sqref="C6">
    <cfRule type="cellIs" dxfId="1361" priority="69" operator="equal">
      <formula>"GREEN"</formula>
    </cfRule>
  </conditionalFormatting>
  <conditionalFormatting sqref="C7">
    <cfRule type="cellIs" dxfId="1360" priority="70" operator="equal">
      <formula>"AMBER"</formula>
    </cfRule>
  </conditionalFormatting>
  <conditionalFormatting sqref="C7">
    <cfRule type="cellIs" dxfId="1359" priority="71" operator="equal">
      <formula>"RED"</formula>
    </cfRule>
  </conditionalFormatting>
  <conditionalFormatting sqref="C7">
    <cfRule type="cellIs" dxfId="1358" priority="72" operator="equal">
      <formula>"GREEN"</formula>
    </cfRule>
  </conditionalFormatting>
  <conditionalFormatting sqref="C8">
    <cfRule type="cellIs" dxfId="1357" priority="73" operator="equal">
      <formula>"AMBER"</formula>
    </cfRule>
  </conditionalFormatting>
  <conditionalFormatting sqref="C8">
    <cfRule type="cellIs" dxfId="1356" priority="74" operator="equal">
      <formula>"RED"</formula>
    </cfRule>
  </conditionalFormatting>
  <conditionalFormatting sqref="C8">
    <cfRule type="cellIs" dxfId="1355" priority="75" operator="equal">
      <formula>"GREEN"</formula>
    </cfRule>
  </conditionalFormatting>
  <conditionalFormatting sqref="C9">
    <cfRule type="cellIs" dxfId="1354" priority="76" operator="equal">
      <formula>"AMBER"</formula>
    </cfRule>
  </conditionalFormatting>
  <conditionalFormatting sqref="C9">
    <cfRule type="cellIs" dxfId="1353" priority="77" operator="equal">
      <formula>"RED"</formula>
    </cfRule>
  </conditionalFormatting>
  <conditionalFormatting sqref="C9">
    <cfRule type="cellIs" dxfId="1352" priority="78" operator="equal">
      <formula>"GREEN"</formula>
    </cfRule>
  </conditionalFormatting>
  <conditionalFormatting sqref="C10">
    <cfRule type="cellIs" dxfId="1351" priority="79" operator="equal">
      <formula>"AMBER"</formula>
    </cfRule>
  </conditionalFormatting>
  <conditionalFormatting sqref="C10">
    <cfRule type="cellIs" dxfId="1350" priority="80" operator="equal">
      <formula>"RED"</formula>
    </cfRule>
  </conditionalFormatting>
  <conditionalFormatting sqref="C10">
    <cfRule type="cellIs" dxfId="1349" priority="81" operator="equal">
      <formula>"GREEN"</formula>
    </cfRule>
  </conditionalFormatting>
  <conditionalFormatting sqref="C11">
    <cfRule type="cellIs" dxfId="1348" priority="82" operator="equal">
      <formula>"AMBER"</formula>
    </cfRule>
  </conditionalFormatting>
  <conditionalFormatting sqref="C11">
    <cfRule type="cellIs" dxfId="1347" priority="83" operator="equal">
      <formula>"RED"</formula>
    </cfRule>
  </conditionalFormatting>
  <conditionalFormatting sqref="C11">
    <cfRule type="cellIs" dxfId="1346" priority="84" operator="equal">
      <formula>"GREEN"</formula>
    </cfRule>
  </conditionalFormatting>
  <conditionalFormatting sqref="J19">
    <cfRule type="containsText" dxfId="1345" priority="85" operator="containsText" text="Y">
      <formula>NOT(ISERROR(SEARCH("Y",J19)))</formula>
    </cfRule>
  </conditionalFormatting>
  <conditionalFormatting sqref="J20">
    <cfRule type="containsText" dxfId="1344" priority="86" operator="containsText" text="Y">
      <formula>NOT(ISERROR(SEARCH("Y",J20)))</formula>
    </cfRule>
  </conditionalFormatting>
  <conditionalFormatting sqref="J21">
    <cfRule type="containsText" dxfId="1343" priority="87" operator="containsText" text="Y">
      <formula>NOT(ISERROR(SEARCH("Y",J21)))</formula>
    </cfRule>
  </conditionalFormatting>
  <conditionalFormatting sqref="J22">
    <cfRule type="containsText" dxfId="1342" priority="88" operator="containsText" text="Y">
      <formula>NOT(ISERROR(SEARCH("Y",J22)))</formula>
    </cfRule>
  </conditionalFormatting>
  <conditionalFormatting sqref="J23">
    <cfRule type="containsText" dxfId="1341" priority="89" operator="containsText" text="Y">
      <formula>NOT(ISERROR(SEARCH("Y",J23)))</formula>
    </cfRule>
  </conditionalFormatting>
  <conditionalFormatting sqref="J24">
    <cfRule type="containsText" dxfId="1340" priority="90" operator="containsText" text="Y">
      <formula>NOT(ISERROR(SEARCH("Y",J24)))</formula>
    </cfRule>
  </conditionalFormatting>
  <conditionalFormatting sqref="J25">
    <cfRule type="containsText" dxfId="1339" priority="91" operator="containsText" text="Y">
      <formula>NOT(ISERROR(SEARCH("Y",J25)))</formula>
    </cfRule>
  </conditionalFormatting>
  <conditionalFormatting sqref="J26">
    <cfRule type="containsText" dxfId="1338" priority="92" operator="containsText" text="Y">
      <formula>NOT(ISERROR(SEARCH("Y",J26)))</formula>
    </cfRule>
  </conditionalFormatting>
  <conditionalFormatting sqref="J27">
    <cfRule type="containsText" dxfId="1337" priority="93" operator="containsText" text="Y">
      <formula>NOT(ISERROR(SEARCH("Y",J27)))</formula>
    </cfRule>
  </conditionalFormatting>
  <conditionalFormatting sqref="J28">
    <cfRule type="containsText" dxfId="1336" priority="94" operator="containsText" text="Y">
      <formula>NOT(ISERROR(SEARCH("Y",J28)))</formula>
    </cfRule>
  </conditionalFormatting>
  <conditionalFormatting sqref="J29">
    <cfRule type="containsText" dxfId="1335" priority="95" operator="containsText" text="Y">
      <formula>NOT(ISERROR(SEARCH("Y",J29)))</formula>
    </cfRule>
  </conditionalFormatting>
  <conditionalFormatting sqref="J30">
    <cfRule type="containsText" dxfId="1334" priority="96" operator="containsText" text="Y">
      <formula>NOT(ISERROR(SEARCH("Y",J30)))</formula>
    </cfRule>
  </conditionalFormatting>
  <conditionalFormatting sqref="J31">
    <cfRule type="containsText" dxfId="1333" priority="97" operator="containsText" text="Y">
      <formula>NOT(ISERROR(SEARCH("Y",J31)))</formula>
    </cfRule>
  </conditionalFormatting>
  <conditionalFormatting sqref="J32">
    <cfRule type="containsText" dxfId="1332" priority="98" operator="containsText" text="Y">
      <formula>NOT(ISERROR(SEARCH("Y",J32)))</formula>
    </cfRule>
  </conditionalFormatting>
  <conditionalFormatting sqref="J33">
    <cfRule type="containsText" dxfId="1331" priority="99" operator="containsText" text="Y">
      <formula>NOT(ISERROR(SEARCH("Y",J33)))</formula>
    </cfRule>
  </conditionalFormatting>
  <conditionalFormatting sqref="J34">
    <cfRule type="containsText" dxfId="1330" priority="100" operator="containsText" text="Y">
      <formula>NOT(ISERROR(SEARCH("Y",J34)))</formula>
    </cfRule>
  </conditionalFormatting>
  <conditionalFormatting sqref="J35">
    <cfRule type="containsText" dxfId="1329" priority="101" operator="containsText" text="Y">
      <formula>NOT(ISERROR(SEARCH("Y",J35)))</formula>
    </cfRule>
  </conditionalFormatting>
  <conditionalFormatting sqref="J36">
    <cfRule type="containsText" dxfId="1328" priority="102" operator="containsText" text="Y">
      <formula>NOT(ISERROR(SEARCH("Y",J36)))</formula>
    </cfRule>
  </conditionalFormatting>
  <conditionalFormatting sqref="K19">
    <cfRule type="containsText" dxfId="1327" priority="103" operator="containsText" text="Y">
      <formula>NOT(ISERROR(SEARCH("Y",K19)))</formula>
    </cfRule>
  </conditionalFormatting>
  <conditionalFormatting sqref="K20">
    <cfRule type="containsText" dxfId="1326" priority="104" operator="containsText" text="Y">
      <formula>NOT(ISERROR(SEARCH("Y",K20)))</formula>
    </cfRule>
  </conditionalFormatting>
  <conditionalFormatting sqref="K21">
    <cfRule type="containsText" dxfId="1325" priority="105" operator="containsText" text="Y">
      <formula>NOT(ISERROR(SEARCH("Y",K21)))</formula>
    </cfRule>
  </conditionalFormatting>
  <conditionalFormatting sqref="K22">
    <cfRule type="containsText" dxfId="1324" priority="106" operator="containsText" text="Y">
      <formula>NOT(ISERROR(SEARCH("Y",K22)))</formula>
    </cfRule>
  </conditionalFormatting>
  <conditionalFormatting sqref="K23">
    <cfRule type="containsText" dxfId="1323" priority="107" operator="containsText" text="Y">
      <formula>NOT(ISERROR(SEARCH("Y",K23)))</formula>
    </cfRule>
  </conditionalFormatting>
  <conditionalFormatting sqref="K24">
    <cfRule type="containsText" dxfId="1322" priority="108" operator="containsText" text="Y">
      <formula>NOT(ISERROR(SEARCH("Y",K24)))</formula>
    </cfRule>
  </conditionalFormatting>
  <conditionalFormatting sqref="K25">
    <cfRule type="containsText" dxfId="1321" priority="109" operator="containsText" text="Y">
      <formula>NOT(ISERROR(SEARCH("Y",K25)))</formula>
    </cfRule>
  </conditionalFormatting>
  <conditionalFormatting sqref="K26">
    <cfRule type="containsText" dxfId="1320" priority="110" operator="containsText" text="Y">
      <formula>NOT(ISERROR(SEARCH("Y",K26)))</formula>
    </cfRule>
  </conditionalFormatting>
  <conditionalFormatting sqref="K27">
    <cfRule type="containsText" dxfId="1319" priority="111" operator="containsText" text="Y">
      <formula>NOT(ISERROR(SEARCH("Y",K27)))</formula>
    </cfRule>
  </conditionalFormatting>
  <conditionalFormatting sqref="K28">
    <cfRule type="containsText" dxfId="1318" priority="112" operator="containsText" text="Y">
      <formula>NOT(ISERROR(SEARCH("Y",K28)))</formula>
    </cfRule>
  </conditionalFormatting>
  <conditionalFormatting sqref="K29">
    <cfRule type="containsText" dxfId="1317" priority="113" operator="containsText" text="Y">
      <formula>NOT(ISERROR(SEARCH("Y",K29)))</formula>
    </cfRule>
  </conditionalFormatting>
  <conditionalFormatting sqref="K30">
    <cfRule type="containsText" dxfId="1316" priority="114" operator="containsText" text="Y">
      <formula>NOT(ISERROR(SEARCH("Y",K30)))</formula>
    </cfRule>
  </conditionalFormatting>
  <conditionalFormatting sqref="K31">
    <cfRule type="containsText" dxfId="1315" priority="115" operator="containsText" text="Y">
      <formula>NOT(ISERROR(SEARCH("Y",K31)))</formula>
    </cfRule>
  </conditionalFormatting>
  <conditionalFormatting sqref="K32">
    <cfRule type="containsText" dxfId="1314" priority="116" operator="containsText" text="Y">
      <formula>NOT(ISERROR(SEARCH("Y",K32)))</formula>
    </cfRule>
  </conditionalFormatting>
  <conditionalFormatting sqref="K33">
    <cfRule type="containsText" dxfId="1313" priority="117" operator="containsText" text="Y">
      <formula>NOT(ISERROR(SEARCH("Y",K33)))</formula>
    </cfRule>
  </conditionalFormatting>
  <conditionalFormatting sqref="K34">
    <cfRule type="containsText" dxfId="1312" priority="118" operator="containsText" text="Y">
      <formula>NOT(ISERROR(SEARCH("Y",K34)))</formula>
    </cfRule>
  </conditionalFormatting>
  <conditionalFormatting sqref="K35">
    <cfRule type="containsText" dxfId="1311" priority="119" operator="containsText" text="Y">
      <formula>NOT(ISERROR(SEARCH("Y",K35)))</formula>
    </cfRule>
  </conditionalFormatting>
  <conditionalFormatting sqref="K36">
    <cfRule type="containsText" dxfId="1310" priority="120" operator="containsText" text="Y">
      <formula>NOT(ISERROR(SEARCH("Y",K36)))</formula>
    </cfRule>
  </conditionalFormatting>
  <conditionalFormatting sqref="G19">
    <cfRule type="cellIs" dxfId="1309" priority="121" operator="equal">
      <formula>100</formula>
    </cfRule>
  </conditionalFormatting>
  <conditionalFormatting sqref="G20">
    <cfRule type="cellIs" dxfId="1308" priority="122" operator="equal">
      <formula>100</formula>
    </cfRule>
  </conditionalFormatting>
  <conditionalFormatting sqref="G21">
    <cfRule type="cellIs" dxfId="1307" priority="123" operator="equal">
      <formula>100</formula>
    </cfRule>
  </conditionalFormatting>
  <conditionalFormatting sqref="G22">
    <cfRule type="cellIs" dxfId="1306" priority="124" operator="equal">
      <formula>100</formula>
    </cfRule>
  </conditionalFormatting>
  <conditionalFormatting sqref="G23">
    <cfRule type="cellIs" dxfId="1305" priority="125" operator="equal">
      <formula>100</formula>
    </cfRule>
  </conditionalFormatting>
  <conditionalFormatting sqref="G24">
    <cfRule type="cellIs" dxfId="1304" priority="126" operator="equal">
      <formula>100</formula>
    </cfRule>
  </conditionalFormatting>
  <conditionalFormatting sqref="G25">
    <cfRule type="cellIs" dxfId="1303" priority="127" operator="equal">
      <formula>100</formula>
    </cfRule>
  </conditionalFormatting>
  <conditionalFormatting sqref="G26">
    <cfRule type="cellIs" dxfId="1302" priority="128" operator="equal">
      <formula>100</formula>
    </cfRule>
  </conditionalFormatting>
  <conditionalFormatting sqref="G27">
    <cfRule type="cellIs" dxfId="1301" priority="129" operator="equal">
      <formula>100</formula>
    </cfRule>
  </conditionalFormatting>
  <conditionalFormatting sqref="G28">
    <cfRule type="cellIs" dxfId="1300" priority="130" operator="equal">
      <formula>100</formula>
    </cfRule>
  </conditionalFormatting>
  <conditionalFormatting sqref="G29">
    <cfRule type="cellIs" dxfId="1299" priority="131" operator="equal">
      <formula>100</formula>
    </cfRule>
  </conditionalFormatting>
  <conditionalFormatting sqref="G30">
    <cfRule type="cellIs" dxfId="1298" priority="132" operator="equal">
      <formula>100</formula>
    </cfRule>
  </conditionalFormatting>
  <conditionalFormatting sqref="G31">
    <cfRule type="cellIs" dxfId="1297" priority="133" operator="equal">
      <formula>100</formula>
    </cfRule>
  </conditionalFormatting>
  <conditionalFormatting sqref="G32">
    <cfRule type="cellIs" dxfId="1296" priority="134" operator="equal">
      <formula>100</formula>
    </cfRule>
  </conditionalFormatting>
  <conditionalFormatting sqref="G33">
    <cfRule type="cellIs" dxfId="1295" priority="135" operator="equal">
      <formula>100</formula>
    </cfRule>
  </conditionalFormatting>
  <conditionalFormatting sqref="G34">
    <cfRule type="cellIs" dxfId="1294" priority="136" operator="equal">
      <formula>100</formula>
    </cfRule>
  </conditionalFormatting>
  <conditionalFormatting sqref="G35">
    <cfRule type="cellIs" dxfId="1293" priority="137" operator="equal">
      <formula>100</formula>
    </cfRule>
  </conditionalFormatting>
  <conditionalFormatting sqref="G36">
    <cfRule type="cellIs" dxfId="1292" priority="138" operator="equal">
      <formula>100</formula>
    </cfRule>
  </conditionalFormatting>
  <conditionalFormatting sqref="J15">
    <cfRule type="cellIs" dxfId="1291" priority="139" operator="equal">
      <formula>"AMBER"</formula>
    </cfRule>
  </conditionalFormatting>
  <conditionalFormatting sqref="J15">
    <cfRule type="cellIs" dxfId="1290" priority="140" operator="equal">
      <formula>"RED"</formula>
    </cfRule>
  </conditionalFormatting>
  <conditionalFormatting sqref="J15">
    <cfRule type="cellIs" dxfId="1289" priority="141" operator="equal">
      <formula>"GREEN"</formula>
    </cfRule>
  </conditionalFormatting>
  <dataValidations count="36">
    <dataValidation type="list" showInputMessage="1" showErrorMessage="1" sqref="G19">
      <formula1>PercentageListItems</formula1>
    </dataValidation>
    <dataValidation type="list" showInputMessage="1" showErrorMessage="1" sqref="G20">
      <formula1>PercentageListItems</formula1>
    </dataValidation>
    <dataValidation type="list" showInputMessage="1" showErrorMessage="1" sqref="G21">
      <formula1>PercentageListItems</formula1>
    </dataValidation>
    <dataValidation type="list" showInputMessage="1" showErrorMessage="1" sqref="G22">
      <formula1>PercentageListItems</formula1>
    </dataValidation>
    <dataValidation type="list" showInputMessage="1" showErrorMessage="1" sqref="G23">
      <formula1>PercentageListItems</formula1>
    </dataValidation>
    <dataValidation type="list" showInputMessage="1" showErrorMessage="1" sqref="G24">
      <formula1>PercentageListItems</formula1>
    </dataValidation>
    <dataValidation type="list" showInputMessage="1" showErrorMessage="1" sqref="G25">
      <formula1>PercentageListItems</formula1>
    </dataValidation>
    <dataValidation type="list" showInputMessage="1" showErrorMessage="1" sqref="G26">
      <formula1>PercentageListItems</formula1>
    </dataValidation>
    <dataValidation type="list" showInputMessage="1" showErrorMessage="1" sqref="G27">
      <formula1>PercentageListItems</formula1>
    </dataValidation>
    <dataValidation type="list" showInputMessage="1" showErrorMessage="1" sqref="G28">
      <formula1>PercentageListItems</formula1>
    </dataValidation>
    <dataValidation type="list" showInputMessage="1" showErrorMessage="1" sqref="G29">
      <formula1>PercentageListItems</formula1>
    </dataValidation>
    <dataValidation type="list" showInputMessage="1" showErrorMessage="1" sqref="G30">
      <formula1>PercentageListItems</formula1>
    </dataValidation>
    <dataValidation type="list" showInputMessage="1" showErrorMessage="1" sqref="G31">
      <formula1>PercentageListItems</formula1>
    </dataValidation>
    <dataValidation type="list" showInputMessage="1" showErrorMessage="1" sqref="G32">
      <formula1>PercentageListItems</formula1>
    </dataValidation>
    <dataValidation type="list" showInputMessage="1" showErrorMessage="1" sqref="G33">
      <formula1>PercentageListItems</formula1>
    </dataValidation>
    <dataValidation type="list" showInputMessage="1" showErrorMessage="1" sqref="G34">
      <formula1>PercentageListItems</formula1>
    </dataValidation>
    <dataValidation type="list" showInputMessage="1" showErrorMessage="1" sqref="G35">
      <formula1>PercentageListItems</formula1>
    </dataValidation>
    <dataValidation type="list" showInputMessage="1" showErrorMessage="1" sqref="G36">
      <formula1>PercentageListItems</formula1>
    </dataValidation>
    <dataValidation type="date" allowBlank="1" showInputMessage="1" showErrorMessage="1" errorTitle="Invalid Date" error="The date entered must be no later than the last date of the reporting period + 14 days." sqref="H19">
      <formula1>EarliestDate</formula1>
      <formula2>LastDateReport+14</formula2>
    </dataValidation>
    <dataValidation type="date" allowBlank="1" showInputMessage="1" showErrorMessage="1" errorTitle="Invalid Date" error="The date entered must be no later than the last date of the reporting period + 14 days." sqref="H20">
      <formula1>EarliestDate</formula1>
      <formula2>LastDateReport+14</formula2>
    </dataValidation>
    <dataValidation type="date" allowBlank="1" showInputMessage="1" showErrorMessage="1" errorTitle="Invalid Date" error="The date entered must be no later than the last date of the reporting period + 14 days." sqref="H21">
      <formula1>EarliestDate</formula1>
      <formula2>LastDateReport+14</formula2>
    </dataValidation>
    <dataValidation type="date" allowBlank="1" showInputMessage="1" showErrorMessage="1" errorTitle="Invalid Date" error="The date entered must be no later than the last date of the reporting period + 14 days." sqref="H22">
      <formula1>EarliestDate</formula1>
      <formula2>LastDateReport+14</formula2>
    </dataValidation>
    <dataValidation type="date" allowBlank="1" showInputMessage="1" showErrorMessage="1" errorTitle="Invalid Date" error="The date entered must be no later than the last date of the reporting period + 14 days." sqref="H23">
      <formula1>EarliestDate</formula1>
      <formula2>LastDateReport+14</formula2>
    </dataValidation>
    <dataValidation type="date" allowBlank="1" showInputMessage="1" showErrorMessage="1" errorTitle="Invalid Date" error="The date entered must be no later than the last date of the reporting period + 14 days." sqref="H24">
      <formula1>EarliestDate</formula1>
      <formula2>LastDateReport+14</formula2>
    </dataValidation>
    <dataValidation type="date" allowBlank="1" showInputMessage="1" showErrorMessage="1" errorTitle="Invalid Date" error="The date entered must be no later than the last date of the reporting period + 14 days." sqref="H25">
      <formula1>EarliestDate</formula1>
      <formula2>LastDateReport+14</formula2>
    </dataValidation>
    <dataValidation type="date" allowBlank="1" showInputMessage="1" showErrorMessage="1" errorTitle="Invalid Date" error="The date entered must be no later than the last date of the reporting period + 14 days." sqref="H26">
      <formula1>EarliestDate</formula1>
      <formula2>LastDateReport+14</formula2>
    </dataValidation>
    <dataValidation type="date" allowBlank="1" showInputMessage="1" showErrorMessage="1" errorTitle="Invalid Date" error="The date entered must be no later than the last date of the reporting period + 14 days." sqref="H27">
      <formula1>EarliestDate</formula1>
      <formula2>LastDateReport+14</formula2>
    </dataValidation>
    <dataValidation type="date" allowBlank="1" showInputMessage="1" showErrorMessage="1" errorTitle="Invalid Date" error="The date entered must be no later than the last date of the reporting period + 14 days." sqref="H28">
      <formula1>EarliestDate</formula1>
      <formula2>LastDateReport+14</formula2>
    </dataValidation>
    <dataValidation type="date" allowBlank="1" showInputMessage="1" showErrorMessage="1" errorTitle="Invalid Date" error="The date entered must be no later than the last date of the reporting period + 14 days." sqref="H29">
      <formula1>EarliestDate</formula1>
      <formula2>LastDateReport+14</formula2>
    </dataValidation>
    <dataValidation type="date" allowBlank="1" showInputMessage="1" showErrorMessage="1" errorTitle="Invalid Date" error="The date entered must be no later than the last date of the reporting period + 14 days." sqref="H30">
      <formula1>EarliestDate</formula1>
      <formula2>LastDateReport+14</formula2>
    </dataValidation>
    <dataValidation type="date" allowBlank="1" showInputMessage="1" showErrorMessage="1" errorTitle="Invalid Date" error="The date entered must be no later than the last date of the reporting period + 14 days." sqref="H31">
      <formula1>EarliestDate</formula1>
      <formula2>LastDateReport+14</formula2>
    </dataValidation>
    <dataValidation type="date" allowBlank="1" showInputMessage="1" showErrorMessage="1" errorTitle="Invalid Date" error="The date entered must be no later than the last date of the reporting period + 14 days." sqref="H32">
      <formula1>EarliestDate</formula1>
      <formula2>LastDateReport+14</formula2>
    </dataValidation>
    <dataValidation type="date" allowBlank="1" showInputMessage="1" showErrorMessage="1" errorTitle="Invalid Date" error="The date entered must be no later than the last date of the reporting period + 14 days." sqref="H33">
      <formula1>EarliestDate</formula1>
      <formula2>LastDateReport+14</formula2>
    </dataValidation>
    <dataValidation type="date" allowBlank="1" showInputMessage="1" showErrorMessage="1" errorTitle="Invalid Date" error="The date entered must be no later than the last date of the reporting period + 14 days." sqref="H34">
      <formula1>EarliestDate</formula1>
      <formula2>LastDateReport+14</formula2>
    </dataValidation>
    <dataValidation type="date" allowBlank="1" showInputMessage="1" showErrorMessage="1" errorTitle="Invalid Date" error="The date entered must be no later than the last date of the reporting period + 14 days." sqref="H35">
      <formula1>EarliestDate</formula1>
      <formula2>LastDateReport+14</formula2>
    </dataValidation>
    <dataValidation type="date" allowBlank="1" showInputMessage="1" showErrorMessage="1" errorTitle="Invalid Date" error="The date entered must be no later than the last date of the reporting period + 14 days." sqref="H36">
      <formula1>EarliestDate</formula1>
      <formula2>LastDateReport+14</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0" location="Legend!A1" display="See Legend"/>
  </hyperlinks>
  <pageMargins left="0.75" right="0.75" top="1" bottom="1" header="0.5" footer="0.5"/>
  <pageSetup paperSize="9" scale="63"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5"/>
  <sheetViews>
    <sheetView showGridLines="0" topLeftCell="A10" workbookViewId="0">
      <selection activeCell="F15" sqref="F15"/>
    </sheetView>
  </sheetViews>
  <sheetFormatPr baseColWidth="10" defaultColWidth="11.5" defaultRowHeight="14" x14ac:dyDescent="0"/>
  <cols>
    <col min="1" max="1" width="14" style="4" customWidth="1"/>
    <col min="2" max="2" width="16.5" customWidth="1"/>
    <col min="3" max="3" width="69.6640625" customWidth="1"/>
    <col min="4" max="4" width="15.6640625" customWidth="1"/>
    <col min="5" max="5" width="17.33203125" customWidth="1"/>
    <col min="6" max="6" width="18.5" customWidth="1"/>
    <col min="7" max="7" width="4.1640625" style="5" hidden="1" customWidth="1"/>
    <col min="8" max="8" width="10.1640625" style="4" hidden="1" customWidth="1"/>
    <col min="9" max="9" width="0" hidden="1" customWidth="1"/>
    <col min="10" max="10" width="17.6640625" customWidth="1"/>
    <col min="11" max="11" width="11.5" hidden="1"/>
  </cols>
  <sheetData>
    <row r="1" spans="1:18" s="4" customFormat="1">
      <c r="A1" s="60" t="s">
        <v>0</v>
      </c>
      <c r="B1" s="38" t="str">
        <f>OVERALLLIGHT</f>
        <v>RED</v>
      </c>
      <c r="G1" s="5"/>
    </row>
    <row r="2" spans="1:18" s="4" customFormat="1">
      <c r="A2" s="61" t="s">
        <v>1</v>
      </c>
      <c r="B2" s="39" t="str">
        <f>MILESTONELIGHT</f>
        <v>RED</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RED</v>
      </c>
      <c r="G5" s="5"/>
    </row>
    <row r="6" spans="1:18" s="4" customFormat="1">
      <c r="A6" s="61" t="s">
        <v>5</v>
      </c>
      <c r="B6" s="40" t="str">
        <f>DEPENDENCYLIGHT</f>
        <v/>
      </c>
      <c r="G6" s="5"/>
    </row>
    <row r="7" spans="1:18" s="4" customFormat="1">
      <c r="A7" s="61" t="s">
        <v>6</v>
      </c>
      <c r="B7" s="40" t="str">
        <f>MEASURELIGHT</f>
        <v/>
      </c>
      <c r="G7" s="5"/>
    </row>
    <row r="8" spans="1:18" s="4" customFormat="1" ht="15" customHeight="1">
      <c r="A8" s="61" t="s">
        <v>7</v>
      </c>
      <c r="B8" s="39" t="str">
        <f>COMMUNICATIONLIGHT</f>
        <v>AMBER</v>
      </c>
      <c r="D8" s="16"/>
      <c r="G8" s="5"/>
    </row>
    <row r="9" spans="1:18" s="4" customFormat="1" ht="15" customHeight="1">
      <c r="A9" s="61" t="s">
        <v>8</v>
      </c>
      <c r="B9" s="41" t="str">
        <f>FINANCELIGHT</f>
        <v>RED</v>
      </c>
      <c r="D9" s="16"/>
      <c r="G9" s="5"/>
    </row>
    <row r="10" spans="1:18" s="5" customFormat="1">
      <c r="A10" s="72"/>
      <c r="B10" s="132"/>
      <c r="N10" s="10"/>
    </row>
    <row r="11" spans="1:18" s="5" customFormat="1" ht="16" customHeight="1">
      <c r="A11" s="72"/>
      <c r="B11" s="130" t="str">
        <f>ProjNo</f>
        <v>RT029</v>
      </c>
      <c r="C11" s="131" t="str">
        <f>ProjName</f>
        <v>Cloud Based Bioinformatics Tools</v>
      </c>
      <c r="N11" s="10"/>
    </row>
    <row r="12" spans="1:18" s="5" customFormat="1" ht="16" customHeight="1">
      <c r="A12" s="72"/>
      <c r="B12" s="128" t="s">
        <v>42</v>
      </c>
      <c r="C12" s="133">
        <f>ReportFrom</f>
        <v>41456</v>
      </c>
      <c r="D12" s="125"/>
      <c r="N12" s="10"/>
    </row>
    <row r="13" spans="1:18" s="5" customFormat="1" ht="16" customHeight="1">
      <c r="A13" s="72"/>
      <c r="B13" s="129" t="s">
        <v>43</v>
      </c>
      <c r="C13" s="134">
        <f>LastDateReport</f>
        <v>41547</v>
      </c>
      <c r="D13" s="125"/>
      <c r="N13" s="10"/>
    </row>
    <row r="14" spans="1:18" s="5" customFormat="1" ht="6" customHeight="1">
      <c r="A14" s="72"/>
      <c r="B14" s="126"/>
      <c r="C14" s="127"/>
      <c r="D14" s="125"/>
      <c r="N14" s="10"/>
    </row>
    <row r="15" spans="1:18" ht="20" customHeight="1">
      <c r="A15" s="65"/>
      <c r="B15" s="47" t="s">
        <v>110</v>
      </c>
      <c r="C15" s="30"/>
      <c r="D15" s="30"/>
      <c r="E15" s="30" t="s">
        <v>45</v>
      </c>
      <c r="F15" s="30" t="str">
        <f>ISSUELIGHT</f>
        <v>GREEN</v>
      </c>
      <c r="G15" s="30"/>
      <c r="H15" s="30"/>
      <c r="I15" s="4"/>
      <c r="J15" s="4"/>
      <c r="K15" s="4"/>
      <c r="L15" s="4"/>
      <c r="M15" s="4"/>
      <c r="N15" s="4"/>
      <c r="O15" s="4"/>
      <c r="P15" s="4"/>
      <c r="Q15" s="4"/>
      <c r="R15" s="4"/>
    </row>
    <row r="16" spans="1:18" ht="17" customHeight="1">
      <c r="A16" s="65"/>
      <c r="B16" s="477" t="s">
        <v>111</v>
      </c>
      <c r="C16" s="477"/>
      <c r="D16" s="477"/>
      <c r="E16" s="477"/>
      <c r="F16" s="477"/>
      <c r="G16" s="42"/>
      <c r="H16" s="28"/>
      <c r="I16" s="4"/>
      <c r="J16" s="4"/>
      <c r="K16" s="4"/>
      <c r="L16" s="4"/>
      <c r="M16" s="4"/>
      <c r="N16" s="4"/>
      <c r="O16" s="4"/>
      <c r="P16" s="4"/>
      <c r="Q16" s="4"/>
      <c r="R16" s="4"/>
    </row>
    <row r="17" spans="1:18" ht="17" customHeight="1">
      <c r="A17" s="65"/>
      <c r="B17" s="478"/>
      <c r="C17" s="478"/>
      <c r="D17" s="478"/>
      <c r="E17" s="478"/>
      <c r="F17" s="478"/>
      <c r="G17" s="11"/>
      <c r="I17" s="4"/>
      <c r="J17" s="4"/>
      <c r="K17" s="4"/>
      <c r="L17" s="4"/>
      <c r="M17" s="4"/>
      <c r="P17" s="4"/>
      <c r="Q17" s="4"/>
      <c r="R17" s="4"/>
    </row>
    <row r="18" spans="1:18" ht="47.25" customHeight="1">
      <c r="B18" s="74" t="s">
        <v>112</v>
      </c>
      <c r="C18" s="75" t="s">
        <v>113</v>
      </c>
      <c r="D18" s="75" t="s">
        <v>114</v>
      </c>
      <c r="E18" s="75" t="s">
        <v>115</v>
      </c>
      <c r="F18" s="76" t="s">
        <v>116</v>
      </c>
      <c r="G18" s="180"/>
      <c r="H18" s="181" t="s">
        <v>117</v>
      </c>
      <c r="I18" s="181" t="s">
        <v>118</v>
      </c>
      <c r="J18" s="76" t="s">
        <v>119</v>
      </c>
      <c r="K18" s="65"/>
      <c r="L18" s="65"/>
      <c r="M18" s="4"/>
      <c r="P18" s="4"/>
      <c r="Q18" s="4"/>
      <c r="R18" s="4"/>
    </row>
    <row r="19" spans="1:18" ht="44" customHeight="1">
      <c r="A19" s="21" t="s">
        <v>48</v>
      </c>
      <c r="B19" s="308"/>
      <c r="C19" s="309"/>
      <c r="D19" s="310"/>
      <c r="E19" s="310"/>
      <c r="F19" s="311"/>
      <c r="G19" s="78"/>
      <c r="H19" s="79" t="str">
        <f t="shared" ref="H19:H26" si="0">IF(F19&gt;0,F19-D19,"")</f>
        <v/>
      </c>
      <c r="I19" s="79" t="str">
        <f t="shared" ref="I19:I26" si="1">IF(F19&gt;0,F19-E19,"")</f>
        <v/>
      </c>
      <c r="J19" s="184" t="str">
        <f t="shared" ref="J19:J26" si="2">IF(D19&gt;0,IF(F19&lt;1,IF(E19&lt;LastDateReport+1,"NOT CLOSED","NOT DUE"),"CLOSED"),"")</f>
        <v/>
      </c>
      <c r="K19" s="65" t="str">
        <f t="shared" ref="K19:K26" si="3">IF(J19="NOT CLOSED",IF(LastDateReport-E19&lt;28,IF(LastDateReport-E19&gt;7,"AMBER","GREEN"),"RED"),"GREEN")</f>
        <v>GREEN</v>
      </c>
      <c r="L19" s="65"/>
      <c r="M19" s="4"/>
      <c r="P19" s="4"/>
      <c r="Q19" s="4"/>
      <c r="R19" s="4"/>
    </row>
    <row r="20" spans="1:18" s="5" customFormat="1" ht="44" customHeight="1">
      <c r="A20" s="21"/>
      <c r="B20" s="308"/>
      <c r="C20" s="309"/>
      <c r="D20" s="310"/>
      <c r="E20" s="310"/>
      <c r="F20" s="311"/>
      <c r="G20" s="78"/>
      <c r="H20" s="79" t="str">
        <f t="shared" si="0"/>
        <v/>
      </c>
      <c r="I20" s="79" t="str">
        <f t="shared" si="1"/>
        <v/>
      </c>
      <c r="J20" s="184" t="str">
        <f t="shared" si="2"/>
        <v/>
      </c>
      <c r="K20" s="65" t="str">
        <f t="shared" si="3"/>
        <v>GREEN</v>
      </c>
      <c r="L20" s="65"/>
    </row>
    <row r="21" spans="1:18" s="5" customFormat="1" ht="44" customHeight="1">
      <c r="A21" s="21"/>
      <c r="B21" s="308"/>
      <c r="C21" s="309"/>
      <c r="D21" s="310"/>
      <c r="E21" s="310"/>
      <c r="F21" s="311"/>
      <c r="G21" s="78"/>
      <c r="H21" s="79" t="str">
        <f t="shared" si="0"/>
        <v/>
      </c>
      <c r="I21" s="79" t="str">
        <f t="shared" si="1"/>
        <v/>
      </c>
      <c r="J21" s="184" t="str">
        <f t="shared" si="2"/>
        <v/>
      </c>
      <c r="K21" s="65" t="str">
        <f t="shared" si="3"/>
        <v>GREEN</v>
      </c>
      <c r="L21" s="65"/>
    </row>
    <row r="22" spans="1:18" s="5" customFormat="1" ht="44" customHeight="1">
      <c r="A22" s="21"/>
      <c r="B22" s="308"/>
      <c r="C22" s="309"/>
      <c r="D22" s="310"/>
      <c r="E22" s="310"/>
      <c r="F22" s="311"/>
      <c r="G22" s="78"/>
      <c r="H22" s="79" t="str">
        <f t="shared" si="0"/>
        <v/>
      </c>
      <c r="I22" s="79" t="str">
        <f t="shared" si="1"/>
        <v/>
      </c>
      <c r="J22" s="184" t="str">
        <f t="shared" si="2"/>
        <v/>
      </c>
      <c r="K22" s="65" t="str">
        <f t="shared" si="3"/>
        <v>GREEN</v>
      </c>
      <c r="L22" s="65"/>
    </row>
    <row r="23" spans="1:18" ht="44" customHeight="1">
      <c r="B23" s="308"/>
      <c r="C23" s="309"/>
      <c r="D23" s="310"/>
      <c r="E23" s="310"/>
      <c r="F23" s="311"/>
      <c r="G23" s="78"/>
      <c r="H23" s="79" t="str">
        <f t="shared" si="0"/>
        <v/>
      </c>
      <c r="I23" s="79" t="str">
        <f t="shared" si="1"/>
        <v/>
      </c>
      <c r="J23" s="184" t="str">
        <f t="shared" si="2"/>
        <v/>
      </c>
      <c r="K23" s="65" t="str">
        <f t="shared" si="3"/>
        <v>GREEN</v>
      </c>
      <c r="L23" s="65"/>
      <c r="M23" s="4"/>
      <c r="P23" s="4"/>
      <c r="Q23" s="4"/>
      <c r="R23" s="4"/>
    </row>
    <row r="24" spans="1:18" ht="44" customHeight="1">
      <c r="B24" s="308"/>
      <c r="C24" s="309"/>
      <c r="D24" s="310"/>
      <c r="E24" s="310"/>
      <c r="F24" s="311"/>
      <c r="G24" s="78"/>
      <c r="H24" s="79" t="str">
        <f t="shared" si="0"/>
        <v/>
      </c>
      <c r="I24" s="79" t="str">
        <f t="shared" si="1"/>
        <v/>
      </c>
      <c r="J24" s="184" t="str">
        <f t="shared" si="2"/>
        <v/>
      </c>
      <c r="K24" s="65" t="str">
        <f t="shared" si="3"/>
        <v>GREEN</v>
      </c>
      <c r="L24" s="65"/>
      <c r="M24" s="4"/>
      <c r="P24" s="4"/>
      <c r="Q24" s="4"/>
      <c r="R24" s="4"/>
    </row>
    <row r="25" spans="1:18" ht="44" customHeight="1">
      <c r="B25" s="308"/>
      <c r="C25" s="309"/>
      <c r="D25" s="310"/>
      <c r="E25" s="310"/>
      <c r="F25" s="311"/>
      <c r="G25" s="78"/>
      <c r="H25" s="79" t="str">
        <f t="shared" si="0"/>
        <v/>
      </c>
      <c r="I25" s="79" t="str">
        <f t="shared" si="1"/>
        <v/>
      </c>
      <c r="J25" s="184" t="str">
        <f t="shared" si="2"/>
        <v/>
      </c>
      <c r="K25" s="65" t="str">
        <f t="shared" si="3"/>
        <v>GREEN</v>
      </c>
      <c r="L25" s="65"/>
      <c r="M25" s="4"/>
      <c r="P25" s="4"/>
      <c r="Q25" s="4"/>
      <c r="R25" s="4"/>
    </row>
    <row r="26" spans="1:18" ht="44" customHeight="1">
      <c r="B26" s="308"/>
      <c r="C26" s="312"/>
      <c r="D26" s="313"/>
      <c r="E26" s="313"/>
      <c r="F26" s="314"/>
      <c r="G26" s="182"/>
      <c r="H26" s="183" t="str">
        <f t="shared" si="0"/>
        <v/>
      </c>
      <c r="I26" s="183" t="str">
        <f t="shared" si="1"/>
        <v/>
      </c>
      <c r="J26" s="185" t="str">
        <f t="shared" si="2"/>
        <v/>
      </c>
      <c r="K26" s="65" t="str">
        <f t="shared" si="3"/>
        <v>GREEN</v>
      </c>
      <c r="L26" s="65"/>
      <c r="M26" s="4"/>
      <c r="P26" s="4"/>
      <c r="Q26" s="4"/>
      <c r="R26" s="4"/>
    </row>
    <row r="27" spans="1:18" s="5" customFormat="1">
      <c r="B27" s="80"/>
      <c r="C27" s="81"/>
      <c r="D27" s="82"/>
      <c r="E27" s="82"/>
      <c r="F27" s="82"/>
      <c r="G27" s="78"/>
      <c r="H27" s="83"/>
      <c r="I27" s="83"/>
      <c r="J27" s="65"/>
      <c r="K27" s="65" t="str">
        <f>IF(J27="NOT CLOSED",IF(LastDateReport-E27&lt;28,"AMBER","RED"),"")</f>
        <v/>
      </c>
      <c r="L27" s="65"/>
    </row>
    <row r="28" spans="1:18" ht="15" customHeight="1">
      <c r="B28" s="84" t="s">
        <v>120</v>
      </c>
      <c r="C28" s="85" t="s">
        <v>121</v>
      </c>
      <c r="D28" s="84" t="s">
        <v>122</v>
      </c>
      <c r="E28" s="476"/>
      <c r="F28" s="84" t="s">
        <v>123</v>
      </c>
      <c r="G28" s="86"/>
      <c r="H28" s="86"/>
      <c r="I28" s="65"/>
      <c r="J28" s="65"/>
      <c r="K28" s="65" t="str">
        <f>IF(COUNTIF(K19:K26,"RED")&gt;0,"RED",IF(COUNTIF(K19:K26,"AMBER")&gt;0,"AMBER","GREEN"))</f>
        <v>GREEN</v>
      </c>
      <c r="L28" s="65"/>
      <c r="M28" s="4"/>
      <c r="N28" s="4"/>
      <c r="O28" s="4"/>
      <c r="P28" s="4"/>
      <c r="Q28" s="4"/>
      <c r="R28" s="4"/>
    </row>
    <row r="29" spans="1:18">
      <c r="B29" s="87">
        <f>COUNTIF(B19:B26,"*")</f>
        <v>0</v>
      </c>
      <c r="C29" s="87" t="str">
        <f>IF(ISERROR(AVERAGE(I19:I26)),"",AVERAGE(I19:I26))</f>
        <v/>
      </c>
      <c r="D29" s="87">
        <f>B29-F29</f>
        <v>0</v>
      </c>
      <c r="E29" s="476"/>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ht="14" customHeight="1">
      <c r="B32" s="475" t="s">
        <v>28</v>
      </c>
      <c r="C32" s="475"/>
      <c r="D32" s="475"/>
      <c r="E32" s="475"/>
      <c r="F32" s="65"/>
      <c r="G32" s="89"/>
      <c r="H32" s="65"/>
      <c r="I32" s="65"/>
      <c r="J32" s="65"/>
      <c r="K32" s="65"/>
      <c r="L32" s="65"/>
    </row>
    <row r="33" spans="2:12">
      <c r="B33" s="65"/>
      <c r="C33" s="65"/>
      <c r="D33" s="65"/>
      <c r="E33" s="65"/>
      <c r="F33" s="65"/>
      <c r="G33" s="89"/>
      <c r="H33" s="65"/>
      <c r="I33" s="65"/>
      <c r="J33" s="65"/>
      <c r="K33" s="65"/>
      <c r="L33" s="65"/>
    </row>
    <row r="34" spans="2:12">
      <c r="B34" s="65"/>
      <c r="C34" s="65"/>
      <c r="D34" s="65"/>
      <c r="E34" s="65"/>
      <c r="F34" s="65"/>
      <c r="G34" s="89"/>
      <c r="H34" s="65"/>
      <c r="I34" s="65"/>
      <c r="J34" s="65"/>
      <c r="K34" s="65"/>
      <c r="L34" s="65"/>
    </row>
    <row r="35" spans="2:12">
      <c r="B35" s="65"/>
      <c r="C35" s="65"/>
      <c r="D35" s="65"/>
      <c r="E35" s="65"/>
      <c r="F35" s="65"/>
      <c r="G35" s="89"/>
      <c r="H35" s="65"/>
      <c r="I35" s="65"/>
      <c r="J35" s="65"/>
      <c r="K35" s="65"/>
      <c r="L35" s="65"/>
    </row>
    <row r="36" spans="2:12">
      <c r="B36" s="65"/>
      <c r="C36" s="65"/>
      <c r="D36" s="65"/>
      <c r="E36" s="65"/>
      <c r="F36" s="65"/>
      <c r="G36" s="89"/>
      <c r="H36" s="65"/>
      <c r="I36" s="65"/>
      <c r="J36" s="65"/>
      <c r="K36" s="65"/>
      <c r="L36" s="65"/>
    </row>
    <row r="37" spans="2:12">
      <c r="B37" s="65"/>
      <c r="C37" s="65"/>
      <c r="D37" s="65"/>
      <c r="E37" s="65"/>
      <c r="F37" s="65"/>
      <c r="G37" s="89"/>
      <c r="H37" s="65"/>
      <c r="I37" s="65"/>
      <c r="J37" s="65"/>
      <c r="K37" s="65"/>
      <c r="L37" s="65"/>
    </row>
    <row r="38" spans="2:12">
      <c r="B38" s="65"/>
      <c r="C38" s="65"/>
      <c r="D38" s="65"/>
      <c r="E38" s="65"/>
      <c r="F38" s="65"/>
      <c r="G38" s="89"/>
      <c r="H38" s="65"/>
      <c r="I38" s="65"/>
      <c r="J38" s="65"/>
      <c r="K38" s="65"/>
      <c r="L38" s="65"/>
    </row>
    <row r="39" spans="2:12">
      <c r="G39" s="14"/>
    </row>
    <row r="47" spans="2:12">
      <c r="B47" s="17"/>
    </row>
    <row r="48" spans="2:12">
      <c r="B48" s="17"/>
    </row>
    <row r="49" spans="2:2">
      <c r="B49" s="20"/>
    </row>
    <row r="50" spans="2:2">
      <c r="B50" s="17"/>
    </row>
    <row r="51" spans="2:2">
      <c r="B51" s="17"/>
    </row>
    <row r="52" spans="2:2">
      <c r="B52" s="17"/>
    </row>
    <row r="53" spans="2:2">
      <c r="B53" s="17"/>
    </row>
    <row r="54" spans="2:2">
      <c r="B54" s="17"/>
    </row>
    <row r="55" spans="2:2">
      <c r="B55" s="17"/>
    </row>
  </sheetData>
  <sheetProtection sheet="1" formatColumns="0" selectLockedCells="1"/>
  <mergeCells count="4">
    <mergeCell ref="E28:E29"/>
    <mergeCell ref="B16:F16"/>
    <mergeCell ref="B17:F17"/>
    <mergeCell ref="B32:E32"/>
  </mergeCells>
  <conditionalFormatting sqref="B1">
    <cfRule type="cellIs" dxfId="1288" priority="1" operator="equal">
      <formula>"AMBER"</formula>
    </cfRule>
  </conditionalFormatting>
  <conditionalFormatting sqref="B1">
    <cfRule type="cellIs" dxfId="1287" priority="2" operator="equal">
      <formula>"RED"</formula>
    </cfRule>
  </conditionalFormatting>
  <conditionalFormatting sqref="B1">
    <cfRule type="cellIs" dxfId="1286" priority="3" operator="equal">
      <formula>"GREEN"</formula>
    </cfRule>
  </conditionalFormatting>
  <conditionalFormatting sqref="B2">
    <cfRule type="cellIs" dxfId="1285" priority="4" operator="equal">
      <formula>"AMBER"</formula>
    </cfRule>
  </conditionalFormatting>
  <conditionalFormatting sqref="B2">
    <cfRule type="cellIs" dxfId="1284" priority="5" operator="equal">
      <formula>"RED"</formula>
    </cfRule>
  </conditionalFormatting>
  <conditionalFormatting sqref="B2">
    <cfRule type="cellIs" dxfId="1283" priority="6" operator="equal">
      <formula>"GREEN"</formula>
    </cfRule>
  </conditionalFormatting>
  <conditionalFormatting sqref="B3">
    <cfRule type="cellIs" dxfId="1282" priority="7" operator="equal">
      <formula>"AMBER"</formula>
    </cfRule>
  </conditionalFormatting>
  <conditionalFormatting sqref="B3">
    <cfRule type="cellIs" dxfId="1281" priority="8" operator="equal">
      <formula>"RED"</formula>
    </cfRule>
  </conditionalFormatting>
  <conditionalFormatting sqref="B3">
    <cfRule type="cellIs" dxfId="1280" priority="9" operator="equal">
      <formula>"GREEN"</formula>
    </cfRule>
  </conditionalFormatting>
  <conditionalFormatting sqref="B4">
    <cfRule type="cellIs" dxfId="1279" priority="10" operator="equal">
      <formula>"AMBER"</formula>
    </cfRule>
  </conditionalFormatting>
  <conditionalFormatting sqref="B4">
    <cfRule type="cellIs" dxfId="1278" priority="11" operator="equal">
      <formula>"RED"</formula>
    </cfRule>
  </conditionalFormatting>
  <conditionalFormatting sqref="B4">
    <cfRule type="cellIs" dxfId="1277" priority="12" operator="equal">
      <formula>"GREEN"</formula>
    </cfRule>
  </conditionalFormatting>
  <conditionalFormatting sqref="B5">
    <cfRule type="cellIs" dxfId="1276" priority="13" operator="equal">
      <formula>"AMBER"</formula>
    </cfRule>
  </conditionalFormatting>
  <conditionalFormatting sqref="B5">
    <cfRule type="cellIs" dxfId="1275" priority="14" operator="equal">
      <formula>"RED"</formula>
    </cfRule>
  </conditionalFormatting>
  <conditionalFormatting sqref="B5">
    <cfRule type="cellIs" dxfId="1274" priority="15" operator="equal">
      <formula>"GREEN"</formula>
    </cfRule>
  </conditionalFormatting>
  <conditionalFormatting sqref="B6">
    <cfRule type="cellIs" dxfId="1273" priority="16" operator="equal">
      <formula>"AMBER"</formula>
    </cfRule>
  </conditionalFormatting>
  <conditionalFormatting sqref="B6">
    <cfRule type="cellIs" dxfId="1272" priority="17" operator="equal">
      <formula>"RED"</formula>
    </cfRule>
  </conditionalFormatting>
  <conditionalFormatting sqref="B6">
    <cfRule type="cellIs" dxfId="1271" priority="18" operator="equal">
      <formula>"GREEN"</formula>
    </cfRule>
  </conditionalFormatting>
  <conditionalFormatting sqref="B7">
    <cfRule type="cellIs" dxfId="1270" priority="19" operator="equal">
      <formula>"AMBER"</formula>
    </cfRule>
  </conditionalFormatting>
  <conditionalFormatting sqref="B7">
    <cfRule type="cellIs" dxfId="1269" priority="20" operator="equal">
      <formula>"RED"</formula>
    </cfRule>
  </conditionalFormatting>
  <conditionalFormatting sqref="B7">
    <cfRule type="cellIs" dxfId="1268" priority="21" operator="equal">
      <formula>"GREEN"</formula>
    </cfRule>
  </conditionalFormatting>
  <conditionalFormatting sqref="B8">
    <cfRule type="cellIs" dxfId="1267" priority="22" operator="equal">
      <formula>"AMBER"</formula>
    </cfRule>
  </conditionalFormatting>
  <conditionalFormatting sqref="B8">
    <cfRule type="cellIs" dxfId="1266" priority="23" operator="equal">
      <formula>"RED"</formula>
    </cfRule>
  </conditionalFormatting>
  <conditionalFormatting sqref="B8">
    <cfRule type="cellIs" dxfId="1265" priority="24" operator="equal">
      <formula>"GREEN"</formula>
    </cfRule>
  </conditionalFormatting>
  <conditionalFormatting sqref="B9">
    <cfRule type="cellIs" dxfId="1264" priority="25" operator="equal">
      <formula>"AMBER"</formula>
    </cfRule>
  </conditionalFormatting>
  <conditionalFormatting sqref="B9">
    <cfRule type="cellIs" dxfId="1263" priority="26" operator="equal">
      <formula>"RED"</formula>
    </cfRule>
  </conditionalFormatting>
  <conditionalFormatting sqref="B9">
    <cfRule type="cellIs" dxfId="1262" priority="27" operator="equal">
      <formula>"GREEN"</formula>
    </cfRule>
  </conditionalFormatting>
  <conditionalFormatting sqref="F15">
    <cfRule type="cellIs" dxfId="1261" priority="28" operator="equal">
      <formula>"AMBER"</formula>
    </cfRule>
  </conditionalFormatting>
  <conditionalFormatting sqref="F15">
    <cfRule type="cellIs" dxfId="1260" priority="29" operator="equal">
      <formula>"RED"</formula>
    </cfRule>
  </conditionalFormatting>
  <conditionalFormatting sqref="F15">
    <cfRule type="cellIs" dxfId="1259" priority="30" operator="equal">
      <formula>"GREEN"</formula>
    </cfRule>
  </conditionalFormatting>
  <dataValidations count="24">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E19">
      <formula1>EarliestDate</formula1>
      <formula2>LatestDate</formula2>
    </dataValidation>
    <dataValidation type="date" allowBlank="1" showInputMessage="1" showErrorMessage="1" sqref="E20">
      <formula1>EarliestDate</formula1>
      <formula2>LatestDate</formula2>
    </dataValidation>
    <dataValidation type="date" allowBlank="1" showInputMessage="1" showErrorMessage="1" sqref="E21">
      <formula1>EarliestDate</formula1>
      <formula2>LatestDate</formula2>
    </dataValidation>
    <dataValidation type="date" allowBlank="1" showInputMessage="1" showErrorMessage="1" sqref="E22">
      <formula1>EarliestDate</formula1>
      <formula2>LatestDate</formula2>
    </dataValidation>
    <dataValidation type="date" allowBlank="1" showInputMessage="1" showErrorMessage="1" sqref="E23">
      <formula1>EarliestDate</formula1>
      <formula2>LatestDate</formula2>
    </dataValidation>
    <dataValidation type="date" allowBlank="1" showInputMessage="1" showErrorMessage="1" sqref="E24">
      <formula1>EarliestDate</formula1>
      <formula2>LatestDate</formula2>
    </dataValidation>
    <dataValidation type="date" allowBlank="1" showInputMessage="1" showErrorMessage="1" sqref="E25">
      <formula1>EarliestDate</formula1>
      <formula2>LatestDate</formula2>
    </dataValidation>
    <dataValidation type="date" allowBlank="1" showInputMessage="1" showErrorMessage="1" sqref="E26">
      <formula1>EarliestDate</formula1>
      <formula2>LatestDate</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1"/>
  <sheetViews>
    <sheetView showGridLines="0" tabSelected="1" topLeftCell="A7" workbookViewId="0">
      <selection activeCell="D23" sqref="D23"/>
    </sheetView>
  </sheetViews>
  <sheetFormatPr baseColWidth="10" defaultColWidth="11.5" defaultRowHeight="14" x14ac:dyDescent="0"/>
  <cols>
    <col min="1" max="1" width="14" style="4" customWidth="1"/>
    <col min="2" max="2" width="18.1640625" customWidth="1"/>
    <col min="3" max="3" width="52.6640625" customWidth="1"/>
    <col min="4" max="4" width="63" customWidth="1"/>
    <col min="5" max="5" width="21.33203125" customWidth="1"/>
    <col min="6" max="6" width="3.5" style="5" customWidth="1"/>
    <col min="7" max="7" width="11.5" hidden="1"/>
  </cols>
  <sheetData>
    <row r="1" spans="1:15" s="4" customFormat="1">
      <c r="A1" s="60" t="s">
        <v>0</v>
      </c>
      <c r="B1" s="38" t="str">
        <f>OVERALLLIGHT</f>
        <v>RED</v>
      </c>
      <c r="F1" s="65"/>
    </row>
    <row r="2" spans="1:15" s="4" customFormat="1">
      <c r="A2" s="61" t="s">
        <v>1</v>
      </c>
      <c r="B2" s="39" t="str">
        <f>MILESTONELIGHT</f>
        <v>RED</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RED</v>
      </c>
      <c r="F5" s="65"/>
    </row>
    <row r="6" spans="1:15" s="4" customFormat="1">
      <c r="A6" s="61" t="s">
        <v>5</v>
      </c>
      <c r="B6" s="40" t="str">
        <f>DEPENDENCYLIGHT</f>
        <v/>
      </c>
      <c r="F6" s="65"/>
    </row>
    <row r="7" spans="1:15" s="4" customFormat="1">
      <c r="A7" s="61" t="s">
        <v>6</v>
      </c>
      <c r="B7" s="40" t="str">
        <f>MEASURELIGHT</f>
        <v/>
      </c>
      <c r="F7" s="65"/>
    </row>
    <row r="8" spans="1:15" s="4" customFormat="1" ht="15" customHeight="1">
      <c r="A8" s="61" t="s">
        <v>7</v>
      </c>
      <c r="B8" s="39" t="str">
        <f>COMMUNICATIONLIGHT</f>
        <v>AMBER</v>
      </c>
      <c r="D8" s="16"/>
      <c r="F8" s="65"/>
    </row>
    <row r="9" spans="1:15" s="4" customFormat="1" ht="15" customHeight="1">
      <c r="A9" s="61" t="s">
        <v>8</v>
      </c>
      <c r="B9" s="41" t="str">
        <f>FINANCELIGHT</f>
        <v>RED</v>
      </c>
      <c r="D9" s="16"/>
      <c r="F9" s="65"/>
    </row>
    <row r="10" spans="1:15" s="5" customFormat="1">
      <c r="A10" s="72"/>
      <c r="B10" s="132"/>
      <c r="N10" s="10"/>
    </row>
    <row r="11" spans="1:15" s="5" customFormat="1" ht="16" customHeight="1">
      <c r="A11" s="72"/>
      <c r="B11" s="130" t="str">
        <f>ProjNo</f>
        <v>RT029</v>
      </c>
      <c r="C11" s="131" t="str">
        <f>ProjName</f>
        <v>Cloud Based Bioinformatics Tools</v>
      </c>
      <c r="N11" s="10"/>
    </row>
    <row r="12" spans="1:15" s="5" customFormat="1" ht="16" customHeight="1">
      <c r="A12" s="72"/>
      <c r="B12" s="128" t="s">
        <v>42</v>
      </c>
      <c r="C12" s="133">
        <f>ReportFrom</f>
        <v>41456</v>
      </c>
      <c r="D12" s="125"/>
      <c r="N12" s="10"/>
    </row>
    <row r="13" spans="1:15" s="5" customFormat="1" ht="16" customHeight="1">
      <c r="A13" s="72"/>
      <c r="B13" s="129" t="s">
        <v>43</v>
      </c>
      <c r="C13" s="134">
        <f>LastDateReport</f>
        <v>41547</v>
      </c>
      <c r="D13" s="125"/>
      <c r="N13" s="10"/>
    </row>
    <row r="14" spans="1:15" s="5" customFormat="1" ht="6" customHeight="1">
      <c r="A14" s="72"/>
      <c r="B14" s="126"/>
      <c r="C14" s="127"/>
      <c r="D14" s="125"/>
      <c r="N14" s="10"/>
    </row>
    <row r="15" spans="1:15" ht="19" customHeight="1">
      <c r="A15" s="65"/>
      <c r="B15" s="12" t="s">
        <v>124</v>
      </c>
      <c r="C15" s="30"/>
      <c r="D15" s="30" t="s">
        <v>45</v>
      </c>
      <c r="E15" s="30" t="str">
        <f>RISKLIGHT</f>
        <v>GREEN</v>
      </c>
      <c r="F15" s="90"/>
      <c r="G15" s="4"/>
      <c r="H15" s="4"/>
      <c r="I15" s="4"/>
      <c r="J15" s="4"/>
      <c r="K15" s="4"/>
      <c r="L15" s="4"/>
      <c r="M15" s="4"/>
      <c r="N15" s="4"/>
      <c r="O15" s="4"/>
    </row>
    <row r="16" spans="1:15" ht="16" customHeight="1">
      <c r="A16" s="5"/>
      <c r="B16" s="477" t="s">
        <v>125</v>
      </c>
      <c r="C16" s="477"/>
      <c r="D16" s="477"/>
      <c r="E16" s="477"/>
      <c r="F16" s="91"/>
      <c r="G16" s="4"/>
      <c r="H16" s="4"/>
      <c r="I16" s="4"/>
      <c r="J16" s="4"/>
      <c r="K16" s="4"/>
      <c r="L16" s="4"/>
      <c r="M16" s="4"/>
      <c r="N16" s="4"/>
      <c r="O16" s="4"/>
    </row>
    <row r="17" spans="1:15" ht="17" customHeight="1">
      <c r="B17" s="478"/>
      <c r="C17" s="478"/>
      <c r="D17" s="478"/>
      <c r="E17" s="478"/>
      <c r="F17" s="92"/>
      <c r="G17" s="4"/>
      <c r="H17" s="4"/>
      <c r="I17" s="4"/>
      <c r="J17" s="4"/>
      <c r="K17" s="4"/>
      <c r="L17" s="4"/>
      <c r="M17" s="4"/>
      <c r="N17" s="4"/>
      <c r="O17" s="4"/>
    </row>
    <row r="18" spans="1:15" ht="27" customHeight="1">
      <c r="B18" s="43" t="s">
        <v>126</v>
      </c>
      <c r="C18" s="44" t="s">
        <v>127</v>
      </c>
      <c r="D18" s="44" t="s">
        <v>128</v>
      </c>
      <c r="E18" s="45" t="s">
        <v>129</v>
      </c>
      <c r="F18" s="77"/>
      <c r="G18" s="4"/>
      <c r="H18" s="4"/>
      <c r="I18" s="4"/>
      <c r="J18" s="4"/>
      <c r="K18" s="4"/>
      <c r="L18" s="4"/>
      <c r="M18" s="4"/>
      <c r="N18" s="4"/>
      <c r="O18" s="4"/>
    </row>
    <row r="19" spans="1:15" ht="81.75" customHeight="1">
      <c r="A19" s="21" t="s">
        <v>48</v>
      </c>
      <c r="B19" s="302" t="s">
        <v>130</v>
      </c>
      <c r="C19" s="416" t="s">
        <v>389</v>
      </c>
      <c r="D19" s="304" t="s">
        <v>390</v>
      </c>
      <c r="E19" s="410" t="s">
        <v>131</v>
      </c>
      <c r="F19" s="93"/>
      <c r="G19" s="48" t="str">
        <f>IF(C19&gt;0,"","ENTER RISK 1")</f>
        <v/>
      </c>
      <c r="H19" s="4"/>
      <c r="I19" s="4"/>
      <c r="J19" s="4"/>
      <c r="K19" s="4"/>
      <c r="L19" s="4"/>
      <c r="M19" s="4"/>
      <c r="N19" s="4"/>
      <c r="O19" s="4"/>
    </row>
    <row r="20" spans="1:15" ht="81.75" customHeight="1">
      <c r="B20" s="302">
        <v>1</v>
      </c>
      <c r="C20" s="303" t="s">
        <v>132</v>
      </c>
      <c r="D20" s="304" t="s">
        <v>388</v>
      </c>
      <c r="E20" s="410" t="s">
        <v>135</v>
      </c>
      <c r="F20" s="93"/>
      <c r="G20" s="48" t="str">
        <f>IF(C20&gt;0,"","ENTER RISK 2")</f>
        <v/>
      </c>
      <c r="H20" s="4"/>
      <c r="I20" s="4"/>
      <c r="J20" s="4"/>
      <c r="K20" s="4"/>
      <c r="L20" s="4"/>
      <c r="M20" s="4"/>
      <c r="N20" s="4"/>
      <c r="O20" s="4"/>
    </row>
    <row r="21" spans="1:15" ht="81.75" customHeight="1">
      <c r="B21" s="302">
        <v>2</v>
      </c>
      <c r="C21" s="303" t="s">
        <v>133</v>
      </c>
      <c r="D21" s="304" t="s">
        <v>134</v>
      </c>
      <c r="E21" s="410" t="s">
        <v>135</v>
      </c>
      <c r="F21" s="93"/>
      <c r="G21" s="48" t="str">
        <f>IF(C21&gt;0,"","ENTER RISK 3")</f>
        <v/>
      </c>
      <c r="H21" s="4"/>
      <c r="I21" s="4"/>
      <c r="J21" s="4"/>
      <c r="K21" s="4"/>
      <c r="L21" s="4"/>
      <c r="M21" s="4"/>
      <c r="N21" s="4"/>
      <c r="O21" s="4"/>
    </row>
    <row r="22" spans="1:15" ht="81.75" customHeight="1">
      <c r="B22" s="302">
        <v>3</v>
      </c>
      <c r="C22" s="303" t="s">
        <v>136</v>
      </c>
      <c r="D22" s="304" t="s">
        <v>137</v>
      </c>
      <c r="E22" s="410" t="s">
        <v>135</v>
      </c>
      <c r="F22" s="93"/>
      <c r="G22" s="48" t="str">
        <f>IF(C22&gt;0,"","ENTER RISK 4")</f>
        <v/>
      </c>
      <c r="H22" s="4"/>
      <c r="I22" s="4"/>
      <c r="J22" s="4"/>
      <c r="K22" s="4"/>
      <c r="L22" s="4"/>
      <c r="M22" s="4"/>
      <c r="N22" s="4"/>
      <c r="O22" s="4"/>
    </row>
    <row r="23" spans="1:15" ht="81.75" customHeight="1">
      <c r="B23" s="305">
        <v>4</v>
      </c>
      <c r="C23" s="306" t="s">
        <v>138</v>
      </c>
      <c r="D23" s="307" t="s">
        <v>139</v>
      </c>
      <c r="E23" s="411" t="s">
        <v>131</v>
      </c>
      <c r="F23" s="93"/>
      <c r="G23" s="48" t="str">
        <f>IF(C23&gt;0,"","ENTER RISK 5")</f>
        <v/>
      </c>
      <c r="H23" s="4"/>
      <c r="I23" s="4"/>
      <c r="J23" s="4"/>
      <c r="K23" s="4"/>
      <c r="L23" s="4"/>
      <c r="M23" s="4"/>
      <c r="N23" s="4"/>
      <c r="O23" s="4"/>
    </row>
    <row r="24" spans="1:15">
      <c r="B24" s="9"/>
      <c r="C24" s="9"/>
      <c r="D24" s="9"/>
      <c r="E24" s="9"/>
      <c r="F24" s="70"/>
      <c r="G24" s="4"/>
      <c r="H24" s="4"/>
      <c r="I24" s="4"/>
      <c r="J24" s="4"/>
      <c r="K24" s="4"/>
      <c r="L24" s="4"/>
      <c r="M24" s="4"/>
      <c r="N24" s="4"/>
      <c r="O24" s="4"/>
    </row>
    <row r="25" spans="1:15" ht="14" customHeight="1">
      <c r="B25" s="475" t="s">
        <v>28</v>
      </c>
      <c r="C25" s="475"/>
      <c r="D25" s="475"/>
      <c r="E25" s="475"/>
      <c r="F25" s="65"/>
      <c r="G25" t="str">
        <f>IF(COUNTIF(G19:G23,"ENTER*")&gt;1,"RED",IF(COUNTIF(G19:G23,"ENTER*")=1,"AMBER","GREEN"))</f>
        <v>GREEN</v>
      </c>
    </row>
    <row r="26" spans="1:15">
      <c r="F26" s="65"/>
    </row>
    <row r="27" spans="1:15">
      <c r="F27" s="65"/>
    </row>
    <row r="28" spans="1:15">
      <c r="F28" s="65"/>
    </row>
    <row r="29" spans="1:15">
      <c r="F29" s="65"/>
    </row>
    <row r="30" spans="1:15">
      <c r="F30" s="65"/>
    </row>
    <row r="31" spans="1:15">
      <c r="F31" s="65"/>
    </row>
    <row r="32" spans="1:15">
      <c r="F32" s="65"/>
    </row>
    <row r="33" spans="2:6">
      <c r="F33" s="65"/>
    </row>
    <row r="34" spans="2:6">
      <c r="C34" s="17"/>
      <c r="F34" s="65"/>
    </row>
    <row r="35" spans="2:6">
      <c r="C35" s="18"/>
      <c r="F35" s="65"/>
    </row>
    <row r="36" spans="2:6">
      <c r="C36" s="17"/>
      <c r="F36" s="65"/>
    </row>
    <row r="37" spans="2:6">
      <c r="C37" s="17"/>
      <c r="F37" s="65"/>
    </row>
    <row r="38" spans="2:6">
      <c r="C38" s="17"/>
      <c r="F38" s="65"/>
    </row>
    <row r="39" spans="2:6">
      <c r="C39" s="17"/>
      <c r="F39" s="65"/>
    </row>
    <row r="40" spans="2:6">
      <c r="C40" s="17"/>
    </row>
    <row r="41" spans="2:6">
      <c r="C41" s="17"/>
    </row>
    <row r="42" spans="2:6">
      <c r="C42" s="17"/>
    </row>
    <row r="43" spans="2:6">
      <c r="B43" s="17"/>
    </row>
    <row r="44" spans="2:6">
      <c r="B44" s="17"/>
    </row>
    <row r="45" spans="2:6">
      <c r="B45" s="17"/>
    </row>
    <row r="46" spans="2:6">
      <c r="B46" s="17"/>
    </row>
    <row r="47" spans="2:6">
      <c r="B47" s="17"/>
    </row>
    <row r="48" spans="2:6">
      <c r="B48" s="17"/>
    </row>
    <row r="49" spans="2:2">
      <c r="B49" s="17"/>
    </row>
    <row r="50" spans="2:2">
      <c r="B50" s="17"/>
    </row>
    <row r="51" spans="2:2">
      <c r="B51" s="17"/>
    </row>
  </sheetData>
  <sheetProtection sheet="1" formatColumns="0" selectLockedCells="1"/>
  <mergeCells count="3">
    <mergeCell ref="B16:E16"/>
    <mergeCell ref="B17:E17"/>
    <mergeCell ref="B25:E25"/>
  </mergeCells>
  <conditionalFormatting sqref="B1">
    <cfRule type="cellIs" dxfId="1258" priority="1" operator="equal">
      <formula>"AMBER"</formula>
    </cfRule>
  </conditionalFormatting>
  <conditionalFormatting sqref="B1">
    <cfRule type="cellIs" dxfId="1257" priority="2" operator="equal">
      <formula>"RED"</formula>
    </cfRule>
  </conditionalFormatting>
  <conditionalFormatting sqref="B1">
    <cfRule type="cellIs" dxfId="1256" priority="3" operator="equal">
      <formula>"GREEN"</formula>
    </cfRule>
  </conditionalFormatting>
  <conditionalFormatting sqref="B2">
    <cfRule type="cellIs" dxfId="1255" priority="4" operator="equal">
      <formula>"AMBER"</formula>
    </cfRule>
  </conditionalFormatting>
  <conditionalFormatting sqref="B2">
    <cfRule type="cellIs" dxfId="1254" priority="5" operator="equal">
      <formula>"RED"</formula>
    </cfRule>
  </conditionalFormatting>
  <conditionalFormatting sqref="B2">
    <cfRule type="cellIs" dxfId="1253" priority="6" operator="equal">
      <formula>"GREEN"</formula>
    </cfRule>
  </conditionalFormatting>
  <conditionalFormatting sqref="B3">
    <cfRule type="cellIs" dxfId="1252" priority="7" operator="equal">
      <formula>"AMBER"</formula>
    </cfRule>
  </conditionalFormatting>
  <conditionalFormatting sqref="B3">
    <cfRule type="cellIs" dxfId="1251" priority="8" operator="equal">
      <formula>"RED"</formula>
    </cfRule>
  </conditionalFormatting>
  <conditionalFormatting sqref="B3">
    <cfRule type="cellIs" dxfId="1250" priority="9" operator="equal">
      <formula>"GREEN"</formula>
    </cfRule>
  </conditionalFormatting>
  <conditionalFormatting sqref="B4">
    <cfRule type="cellIs" dxfId="1249" priority="10" operator="equal">
      <formula>"AMBER"</formula>
    </cfRule>
  </conditionalFormatting>
  <conditionalFormatting sqref="B4">
    <cfRule type="cellIs" dxfId="1248" priority="11" operator="equal">
      <formula>"RED"</formula>
    </cfRule>
  </conditionalFormatting>
  <conditionalFormatting sqref="B4">
    <cfRule type="cellIs" dxfId="1247" priority="12" operator="equal">
      <formula>"GREEN"</formula>
    </cfRule>
  </conditionalFormatting>
  <conditionalFormatting sqref="B5">
    <cfRule type="cellIs" dxfId="1246" priority="13" operator="equal">
      <formula>"AMBER"</formula>
    </cfRule>
  </conditionalFormatting>
  <conditionalFormatting sqref="B5">
    <cfRule type="cellIs" dxfId="1245" priority="14" operator="equal">
      <formula>"RED"</formula>
    </cfRule>
  </conditionalFormatting>
  <conditionalFormatting sqref="B5">
    <cfRule type="cellIs" dxfId="1244" priority="15" operator="equal">
      <formula>"GREEN"</formula>
    </cfRule>
  </conditionalFormatting>
  <conditionalFormatting sqref="B6">
    <cfRule type="cellIs" dxfId="1243" priority="16" operator="equal">
      <formula>"AMBER"</formula>
    </cfRule>
  </conditionalFormatting>
  <conditionalFormatting sqref="B6">
    <cfRule type="cellIs" dxfId="1242" priority="17" operator="equal">
      <formula>"RED"</formula>
    </cfRule>
  </conditionalFormatting>
  <conditionalFormatting sqref="B6">
    <cfRule type="cellIs" dxfId="1241" priority="18" operator="equal">
      <formula>"GREEN"</formula>
    </cfRule>
  </conditionalFormatting>
  <conditionalFormatting sqref="B7">
    <cfRule type="cellIs" dxfId="1240" priority="19" operator="equal">
      <formula>"AMBER"</formula>
    </cfRule>
  </conditionalFormatting>
  <conditionalFormatting sqref="B7">
    <cfRule type="cellIs" dxfId="1239" priority="20" operator="equal">
      <formula>"RED"</formula>
    </cfRule>
  </conditionalFormatting>
  <conditionalFormatting sqref="B7">
    <cfRule type="cellIs" dxfId="1238" priority="21" operator="equal">
      <formula>"GREEN"</formula>
    </cfRule>
  </conditionalFormatting>
  <conditionalFormatting sqref="B8">
    <cfRule type="cellIs" dxfId="1237" priority="22" operator="equal">
      <formula>"AMBER"</formula>
    </cfRule>
  </conditionalFormatting>
  <conditionalFormatting sqref="B8">
    <cfRule type="cellIs" dxfId="1236" priority="23" operator="equal">
      <formula>"RED"</formula>
    </cfRule>
  </conditionalFormatting>
  <conditionalFormatting sqref="B8">
    <cfRule type="cellIs" dxfId="1235" priority="24" operator="equal">
      <formula>"GREEN"</formula>
    </cfRule>
  </conditionalFormatting>
  <conditionalFormatting sqref="B9">
    <cfRule type="cellIs" dxfId="1234" priority="25" operator="equal">
      <formula>"AMBER"</formula>
    </cfRule>
  </conditionalFormatting>
  <conditionalFormatting sqref="B9">
    <cfRule type="cellIs" dxfId="1233" priority="26" operator="equal">
      <formula>"RED"</formula>
    </cfRule>
  </conditionalFormatting>
  <conditionalFormatting sqref="B9">
    <cfRule type="cellIs" dxfId="1232" priority="27" operator="equal">
      <formula>"GREEN"</formula>
    </cfRule>
  </conditionalFormatting>
  <conditionalFormatting sqref="E15">
    <cfRule type="cellIs" dxfId="1231" priority="28" operator="equal">
      <formula>"AMBER"</formula>
    </cfRule>
  </conditionalFormatting>
  <conditionalFormatting sqref="E15">
    <cfRule type="cellIs" dxfId="1230" priority="29" operator="equal">
      <formula>"RED"</formula>
    </cfRule>
  </conditionalFormatting>
  <conditionalFormatting sqref="E15">
    <cfRule type="cellIs" dxfId="1229" priority="30" operator="equal">
      <formula>"GREEN"</formula>
    </cfRule>
  </conditionalFormatting>
  <conditionalFormatting sqref="B19">
    <cfRule type="cellIs" dxfId="1228" priority="31" operator="lessThan">
      <formula>1</formula>
    </cfRule>
  </conditionalFormatting>
  <conditionalFormatting sqref="B20">
    <cfRule type="cellIs" dxfId="1227" priority="32" operator="lessThan">
      <formula>1</formula>
    </cfRule>
  </conditionalFormatting>
  <conditionalFormatting sqref="B21">
    <cfRule type="cellIs" dxfId="1226" priority="33" operator="lessThan">
      <formula>1</formula>
    </cfRule>
  </conditionalFormatting>
  <conditionalFormatting sqref="B22">
    <cfRule type="cellIs" dxfId="1225" priority="34" operator="lessThan">
      <formula>1</formula>
    </cfRule>
  </conditionalFormatting>
  <conditionalFormatting sqref="B23">
    <cfRule type="cellIs" dxfId="1224" priority="35" operator="lessThan">
      <formula>1</formula>
    </cfRule>
  </conditionalFormatting>
  <conditionalFormatting sqref="E19">
    <cfRule type="cellIs" dxfId="1223" priority="36" operator="equal">
      <formula>"Amber"</formula>
    </cfRule>
  </conditionalFormatting>
  <conditionalFormatting sqref="E19">
    <cfRule type="cellIs" dxfId="1222" priority="37" operator="equal">
      <formula>"Red"</formula>
    </cfRule>
  </conditionalFormatting>
  <conditionalFormatting sqref="E19">
    <cfRule type="cellIs" dxfId="1221" priority="38" operator="equal">
      <formula>"Green"</formula>
    </cfRule>
  </conditionalFormatting>
  <conditionalFormatting sqref="E20">
    <cfRule type="cellIs" dxfId="1220" priority="39" operator="equal">
      <formula>"Amber"</formula>
    </cfRule>
  </conditionalFormatting>
  <conditionalFormatting sqref="E20">
    <cfRule type="cellIs" dxfId="1219" priority="40" operator="equal">
      <formula>"Red"</formula>
    </cfRule>
  </conditionalFormatting>
  <conditionalFormatting sqref="E20">
    <cfRule type="cellIs" dxfId="1218" priority="41" operator="equal">
      <formula>"Green"</formula>
    </cfRule>
  </conditionalFormatting>
  <conditionalFormatting sqref="E21">
    <cfRule type="cellIs" dxfId="1217" priority="42" operator="equal">
      <formula>"Amber"</formula>
    </cfRule>
  </conditionalFormatting>
  <conditionalFormatting sqref="E21">
    <cfRule type="cellIs" dxfId="1216" priority="43" operator="equal">
      <formula>"Red"</formula>
    </cfRule>
  </conditionalFormatting>
  <conditionalFormatting sqref="E21">
    <cfRule type="cellIs" dxfId="1215" priority="44" operator="equal">
      <formula>"Green"</formula>
    </cfRule>
  </conditionalFormatting>
  <conditionalFormatting sqref="E22">
    <cfRule type="cellIs" dxfId="1214" priority="45" operator="equal">
      <formula>"Amber"</formula>
    </cfRule>
  </conditionalFormatting>
  <conditionalFormatting sqref="E22">
    <cfRule type="cellIs" dxfId="1213" priority="46" operator="equal">
      <formula>"Red"</formula>
    </cfRule>
  </conditionalFormatting>
  <conditionalFormatting sqref="E22">
    <cfRule type="cellIs" dxfId="1212" priority="47" operator="equal">
      <formula>"Green"</formula>
    </cfRule>
  </conditionalFormatting>
  <conditionalFormatting sqref="E23">
    <cfRule type="cellIs" dxfId="1211" priority="48" operator="equal">
      <formula>"Amber"</formula>
    </cfRule>
  </conditionalFormatting>
  <conditionalFormatting sqref="E23">
    <cfRule type="cellIs" dxfId="1210" priority="49" operator="equal">
      <formula>"Red"</formula>
    </cfRule>
  </conditionalFormatting>
  <conditionalFormatting sqref="E23">
    <cfRule type="cellIs" dxfId="1209" priority="50" operator="equal">
      <formula>"Green"</formula>
    </cfRule>
  </conditionalFormatting>
  <dataValidations count="5">
    <dataValidation type="list" allowBlank="1" showInputMessage="1" showErrorMessage="1" sqref="E19">
      <formula1>RiskRating</formula1>
    </dataValidation>
    <dataValidation type="list" allowBlank="1" showInputMessage="1" showErrorMessage="1" sqref="E20">
      <formula1>RiskRating</formula1>
    </dataValidation>
    <dataValidation type="list" allowBlank="1" showInputMessage="1" showErrorMessage="1" sqref="E21">
      <formula1>RiskRating</formula1>
    </dataValidation>
    <dataValidation type="list" allowBlank="1" showInputMessage="1" showErrorMessage="1" sqref="E22">
      <formula1>RiskRating</formula1>
    </dataValidation>
    <dataValidation type="list" allowBlank="1" showInputMessage="1" showErrorMessage="1" sqref="E23">
      <formula1>RiskRating</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25"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51"/>
  <sheetViews>
    <sheetView showGridLines="0" workbookViewId="0">
      <selection activeCell="N34" sqref="N34"/>
    </sheetView>
  </sheetViews>
  <sheetFormatPr baseColWidth="10" defaultColWidth="11.5" defaultRowHeight="14" x14ac:dyDescent="0"/>
  <cols>
    <col min="1" max="1" width="14" style="4" customWidth="1"/>
    <col min="2" max="2" width="15.83203125" style="5" customWidth="1"/>
    <col min="3" max="3" width="35.33203125" style="5" customWidth="1"/>
    <col min="4" max="4" width="14.83203125" style="5" customWidth="1"/>
    <col min="5" max="5" width="15.83203125" style="5" customWidth="1"/>
    <col min="6" max="6" width="19.1640625" style="5" customWidth="1"/>
    <col min="7" max="8" width="13.1640625" style="5" customWidth="1"/>
    <col min="9" max="9" width="15.6640625" style="5" customWidth="1"/>
    <col min="10" max="10" width="2.6640625" style="65" customWidth="1"/>
    <col min="11" max="11" width="11.5" style="65"/>
    <col min="12" max="14" width="11.5" hidden="1"/>
  </cols>
  <sheetData>
    <row r="1" spans="1:28" s="4" customFormat="1">
      <c r="A1" s="60" t="s">
        <v>0</v>
      </c>
      <c r="B1" s="38" t="str">
        <f>OVERALLLIGHT</f>
        <v>RED</v>
      </c>
      <c r="C1" s="196"/>
      <c r="D1" s="5"/>
      <c r="E1" s="5"/>
      <c r="F1" s="5"/>
      <c r="G1" s="5"/>
      <c r="H1" s="5"/>
      <c r="I1" s="5"/>
      <c r="J1" s="65"/>
      <c r="K1" s="65"/>
    </row>
    <row r="2" spans="1:28" s="4" customFormat="1">
      <c r="A2" s="61" t="s">
        <v>1</v>
      </c>
      <c r="B2" s="39" t="str">
        <f>MILESTONELIGHT</f>
        <v>RED</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RED</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s="4" customFormat="1" ht="15" customHeight="1">
      <c r="A8" s="61" t="s">
        <v>7</v>
      </c>
      <c r="B8" s="39" t="str">
        <f>COMMUNICATIONLIGHT</f>
        <v>AMBER</v>
      </c>
      <c r="C8" s="33"/>
      <c r="D8" s="5"/>
      <c r="E8" s="16"/>
      <c r="F8" s="5"/>
      <c r="G8" s="5"/>
      <c r="H8" s="5"/>
      <c r="I8" s="5"/>
      <c r="J8" s="65"/>
      <c r="K8" s="65"/>
    </row>
    <row r="9" spans="1:28" s="4" customFormat="1" ht="15" customHeight="1">
      <c r="A9" s="61" t="s">
        <v>8</v>
      </c>
      <c r="B9" s="41" t="str">
        <f>FINANCELIGHT</f>
        <v>RED</v>
      </c>
      <c r="C9" s="33"/>
      <c r="D9" s="5"/>
      <c r="E9" s="16"/>
      <c r="F9" s="5"/>
      <c r="G9" s="5"/>
      <c r="H9" s="5"/>
      <c r="I9" s="5"/>
      <c r="J9" s="65"/>
      <c r="K9" s="65"/>
    </row>
    <row r="10" spans="1:28" s="5" customFormat="1">
      <c r="A10" s="72"/>
      <c r="B10" s="132"/>
      <c r="C10" s="33"/>
      <c r="O10" s="10"/>
    </row>
    <row r="11" spans="1:28" s="5" customFormat="1" ht="16" customHeight="1">
      <c r="A11" s="72"/>
      <c r="B11" s="130" t="str">
        <f>ProjNo</f>
        <v>RT029</v>
      </c>
      <c r="C11" s="131"/>
      <c r="D11" s="131" t="str">
        <f>ProjName</f>
        <v>Cloud Based Bioinformatics Tools</v>
      </c>
      <c r="O11" s="10"/>
    </row>
    <row r="12" spans="1:28" s="5" customFormat="1" ht="16" customHeight="1">
      <c r="A12" s="72"/>
      <c r="B12" s="128" t="s">
        <v>42</v>
      </c>
      <c r="C12" s="126"/>
      <c r="D12" s="133">
        <f>ReportFrom</f>
        <v>41456</v>
      </c>
      <c r="E12" s="125"/>
      <c r="O12" s="10"/>
    </row>
    <row r="13" spans="1:28" s="5" customFormat="1" ht="16" customHeight="1">
      <c r="A13" s="72"/>
      <c r="B13" s="129" t="s">
        <v>43</v>
      </c>
      <c r="C13" s="197"/>
      <c r="D13" s="134">
        <f>LastDateReport</f>
        <v>41547</v>
      </c>
      <c r="E13" s="125"/>
      <c r="O13" s="10"/>
    </row>
    <row r="14" spans="1:28" s="5" customFormat="1" ht="6" customHeight="1">
      <c r="A14" s="72"/>
      <c r="B14" s="126"/>
      <c r="C14" s="126"/>
      <c r="D14" s="127"/>
      <c r="E14" s="125"/>
      <c r="O14" s="10"/>
    </row>
    <row r="15" spans="1:28" s="4" customFormat="1" ht="19" customHeight="1">
      <c r="A15" s="65"/>
      <c r="B15" s="12" t="s">
        <v>140</v>
      </c>
      <c r="C15" s="12"/>
      <c r="D15" s="12"/>
      <c r="E15" s="12"/>
      <c r="F15" s="12"/>
      <c r="G15" s="12"/>
      <c r="H15" s="12" t="s">
        <v>45</v>
      </c>
      <c r="I15" s="12" t="str">
        <f>CHANGELIGHT</f>
        <v>RED</v>
      </c>
      <c r="J15" s="94"/>
      <c r="K15" s="94"/>
      <c r="L15" s="1" t="s">
        <v>141</v>
      </c>
      <c r="M15" s="1"/>
      <c r="N15" s="1">
        <f>B29</f>
        <v>0</v>
      </c>
      <c r="AB15" s="2"/>
    </row>
    <row r="16" spans="1:28" s="4" customFormat="1" ht="16" customHeight="1">
      <c r="A16" s="65"/>
      <c r="B16" s="46" t="s">
        <v>142</v>
      </c>
      <c r="C16" s="186"/>
      <c r="D16" s="46"/>
      <c r="E16" s="46"/>
      <c r="F16" s="46"/>
      <c r="G16" s="46"/>
      <c r="H16" s="46"/>
      <c r="I16" s="46"/>
      <c r="J16" s="91"/>
      <c r="K16" s="91"/>
      <c r="L16" s="1" t="s">
        <v>143</v>
      </c>
      <c r="M16" s="1"/>
      <c r="N16" s="1" t="str">
        <f>K29</f>
        <v/>
      </c>
      <c r="AB16" s="2"/>
    </row>
    <row r="17" spans="1:28" s="4" customFormat="1" ht="15" customHeight="1">
      <c r="B17" s="33"/>
      <c r="C17" s="33"/>
      <c r="D17" s="33"/>
      <c r="E17" s="33"/>
      <c r="F17" s="33"/>
      <c r="G17" s="33"/>
      <c r="H17" s="33"/>
      <c r="I17" s="33"/>
      <c r="J17" s="63"/>
      <c r="K17" s="63"/>
      <c r="L17" s="1" t="s">
        <v>144</v>
      </c>
      <c r="M17" s="1"/>
      <c r="N17" s="1">
        <f>G29</f>
        <v>1</v>
      </c>
      <c r="AB17" s="2"/>
    </row>
    <row r="18" spans="1:28" s="4" customFormat="1" ht="57.75" customHeight="1">
      <c r="B18" s="49" t="s">
        <v>145</v>
      </c>
      <c r="C18" s="198" t="s">
        <v>146</v>
      </c>
      <c r="D18" s="50" t="s">
        <v>147</v>
      </c>
      <c r="E18" s="50" t="s">
        <v>148</v>
      </c>
      <c r="F18" s="50" t="s">
        <v>149</v>
      </c>
      <c r="G18" s="50" t="s">
        <v>119</v>
      </c>
      <c r="H18" s="50" t="s">
        <v>150</v>
      </c>
      <c r="I18" s="51" t="s">
        <v>151</v>
      </c>
      <c r="J18" s="95"/>
      <c r="K18" s="96" t="s">
        <v>152</v>
      </c>
      <c r="AB18" s="2"/>
    </row>
    <row r="19" spans="1:28" s="4" customFormat="1" ht="42" customHeight="1">
      <c r="A19" s="21" t="s">
        <v>48</v>
      </c>
      <c r="B19" s="324" t="s">
        <v>153</v>
      </c>
      <c r="C19" s="325" t="s">
        <v>154</v>
      </c>
      <c r="D19" s="326">
        <v>0</v>
      </c>
      <c r="E19" s="327">
        <v>0</v>
      </c>
      <c r="F19" s="328">
        <v>41323</v>
      </c>
      <c r="G19" s="177" t="str">
        <f t="shared" ref="G19:G27" si="0">IF(ISBLANK(I19),IF(ISBLANK(B19),"","open"),"closed")</f>
        <v>open</v>
      </c>
      <c r="H19" s="37">
        <f t="shared" ref="H19:H27" si="1">IF(F19&gt;0,F19+28,"")</f>
        <v>41351</v>
      </c>
      <c r="I19" s="337"/>
      <c r="J19" s="97"/>
      <c r="K19" s="98" t="str">
        <f t="shared" ref="K19:K27" si="2">IF(ISBLANK(I19),"",I19-F19)</f>
        <v/>
      </c>
      <c r="L19" s="4" t="str">
        <f t="shared" ref="L19:L27" si="3">IF(G19="OPEN",IF(H19&lt;LastDateReport+1,"DUE","NOT DUE"),"")</f>
        <v>DUE</v>
      </c>
      <c r="M19" s="4" t="str">
        <f t="shared" ref="M19:M27" si="4">IF(L19="DUE",IF(LastDateReport-H19&gt;28,"RED",IF(LastDateReport-H19&lt;8,"GREEN","AMBER")),"")</f>
        <v>RED</v>
      </c>
      <c r="AB19" s="2"/>
    </row>
    <row r="20" spans="1:28" s="4" customFormat="1" ht="42" customHeight="1">
      <c r="B20" s="329"/>
      <c r="C20" s="330"/>
      <c r="D20" s="326"/>
      <c r="E20" s="331"/>
      <c r="F20" s="328"/>
      <c r="G20" s="177" t="str">
        <f t="shared" si="0"/>
        <v/>
      </c>
      <c r="H20" s="37" t="str">
        <f t="shared" si="1"/>
        <v/>
      </c>
      <c r="I20" s="337"/>
      <c r="J20" s="97"/>
      <c r="K20" s="98" t="str">
        <f t="shared" si="2"/>
        <v/>
      </c>
      <c r="L20" s="5" t="str">
        <f t="shared" si="3"/>
        <v/>
      </c>
      <c r="M20" s="5" t="str">
        <f t="shared" si="4"/>
        <v/>
      </c>
      <c r="AB20" s="2"/>
    </row>
    <row r="21" spans="1:28" s="4" customFormat="1" ht="42" customHeight="1">
      <c r="B21" s="329"/>
      <c r="C21" s="330"/>
      <c r="D21" s="326"/>
      <c r="E21" s="331"/>
      <c r="F21" s="328"/>
      <c r="G21" s="177" t="str">
        <f t="shared" si="0"/>
        <v/>
      </c>
      <c r="H21" s="37" t="str">
        <f t="shared" si="1"/>
        <v/>
      </c>
      <c r="I21" s="337"/>
      <c r="J21" s="97"/>
      <c r="K21" s="98" t="str">
        <f t="shared" si="2"/>
        <v/>
      </c>
      <c r="L21" s="5" t="str">
        <f t="shared" si="3"/>
        <v/>
      </c>
      <c r="M21" s="5" t="str">
        <f t="shared" si="4"/>
        <v/>
      </c>
      <c r="AB21" s="2"/>
    </row>
    <row r="22" spans="1:28" s="4" customFormat="1" ht="42" customHeight="1">
      <c r="B22" s="329"/>
      <c r="C22" s="330"/>
      <c r="D22" s="326"/>
      <c r="E22" s="331"/>
      <c r="F22" s="328"/>
      <c r="G22" s="177" t="str">
        <f t="shared" si="0"/>
        <v/>
      </c>
      <c r="H22" s="37" t="str">
        <f t="shared" si="1"/>
        <v/>
      </c>
      <c r="I22" s="337"/>
      <c r="J22" s="97"/>
      <c r="K22" s="98" t="str">
        <f t="shared" si="2"/>
        <v/>
      </c>
      <c r="L22" s="5" t="str">
        <f t="shared" si="3"/>
        <v/>
      </c>
      <c r="M22" s="5" t="str">
        <f t="shared" si="4"/>
        <v/>
      </c>
      <c r="AB22" s="2"/>
    </row>
    <row r="23" spans="1:28" s="4" customFormat="1" ht="42" customHeight="1">
      <c r="B23" s="329"/>
      <c r="C23" s="330"/>
      <c r="D23" s="326"/>
      <c r="E23" s="331"/>
      <c r="F23" s="328"/>
      <c r="G23" s="177" t="str">
        <f t="shared" si="0"/>
        <v/>
      </c>
      <c r="H23" s="37" t="str">
        <f t="shared" si="1"/>
        <v/>
      </c>
      <c r="I23" s="337"/>
      <c r="J23" s="97"/>
      <c r="K23" s="98" t="str">
        <f t="shared" si="2"/>
        <v/>
      </c>
      <c r="L23" s="5" t="str">
        <f t="shared" si="3"/>
        <v/>
      </c>
      <c r="M23" s="5" t="str">
        <f t="shared" si="4"/>
        <v/>
      </c>
      <c r="AB23" s="2"/>
    </row>
    <row r="24" spans="1:28" s="4" customFormat="1" ht="42" customHeight="1">
      <c r="B24" s="329"/>
      <c r="C24" s="330"/>
      <c r="D24" s="326"/>
      <c r="E24" s="331"/>
      <c r="F24" s="328"/>
      <c r="G24" s="177" t="str">
        <f t="shared" si="0"/>
        <v/>
      </c>
      <c r="H24" s="37" t="str">
        <f t="shared" si="1"/>
        <v/>
      </c>
      <c r="I24" s="337"/>
      <c r="J24" s="97"/>
      <c r="K24" s="98" t="str">
        <f t="shared" si="2"/>
        <v/>
      </c>
      <c r="L24" s="5" t="str">
        <f t="shared" si="3"/>
        <v/>
      </c>
      <c r="M24" s="5" t="str">
        <f t="shared" si="4"/>
        <v/>
      </c>
      <c r="AB24" s="2"/>
    </row>
    <row r="25" spans="1:28" s="4" customFormat="1" ht="42" customHeight="1">
      <c r="B25" s="329"/>
      <c r="C25" s="330"/>
      <c r="D25" s="326"/>
      <c r="E25" s="331"/>
      <c r="F25" s="328"/>
      <c r="G25" s="177" t="str">
        <f t="shared" si="0"/>
        <v/>
      </c>
      <c r="H25" s="37" t="str">
        <f t="shared" si="1"/>
        <v/>
      </c>
      <c r="I25" s="337"/>
      <c r="J25" s="97"/>
      <c r="K25" s="98" t="str">
        <f t="shared" si="2"/>
        <v/>
      </c>
      <c r="L25" s="5" t="str">
        <f t="shared" si="3"/>
        <v/>
      </c>
      <c r="M25" s="5" t="str">
        <f t="shared" si="4"/>
        <v/>
      </c>
      <c r="AB25" s="2"/>
    </row>
    <row r="26" spans="1:28" s="4" customFormat="1" ht="42" customHeight="1">
      <c r="B26" s="329"/>
      <c r="C26" s="330"/>
      <c r="D26" s="326"/>
      <c r="E26" s="331"/>
      <c r="F26" s="328"/>
      <c r="G26" s="177" t="str">
        <f t="shared" si="0"/>
        <v/>
      </c>
      <c r="H26" s="37" t="str">
        <f t="shared" si="1"/>
        <v/>
      </c>
      <c r="I26" s="337"/>
      <c r="J26" s="97"/>
      <c r="K26" s="98" t="str">
        <f t="shared" si="2"/>
        <v/>
      </c>
      <c r="L26" s="5" t="str">
        <f t="shared" si="3"/>
        <v/>
      </c>
      <c r="M26" s="5" t="str">
        <f t="shared" si="4"/>
        <v/>
      </c>
      <c r="AB26" s="2"/>
    </row>
    <row r="27" spans="1:28" s="4" customFormat="1" ht="42" customHeight="1">
      <c r="B27" s="332"/>
      <c r="C27" s="333"/>
      <c r="D27" s="334"/>
      <c r="E27" s="335"/>
      <c r="F27" s="336"/>
      <c r="G27" s="177" t="str">
        <f t="shared" si="0"/>
        <v/>
      </c>
      <c r="H27" s="52" t="str">
        <f t="shared" si="1"/>
        <v/>
      </c>
      <c r="I27" s="338"/>
      <c r="J27" s="97"/>
      <c r="K27" s="98" t="str">
        <f t="shared" si="2"/>
        <v/>
      </c>
      <c r="L27" s="5" t="str">
        <f t="shared" si="3"/>
        <v/>
      </c>
      <c r="M27" s="5" t="str">
        <f t="shared" si="4"/>
        <v/>
      </c>
      <c r="AB27" s="2"/>
    </row>
    <row r="28" spans="1:28" s="4" customFormat="1" ht="15" customHeight="1">
      <c r="B28" s="36" t="s">
        <v>35</v>
      </c>
      <c r="C28" s="36"/>
      <c r="D28" s="33"/>
      <c r="E28" s="33"/>
      <c r="F28" s="33"/>
      <c r="G28" s="36" t="s">
        <v>122</v>
      </c>
      <c r="H28" s="29"/>
      <c r="I28" s="33"/>
      <c r="J28" s="63"/>
      <c r="K28" s="99" t="s">
        <v>155</v>
      </c>
      <c r="M28" s="32" t="str">
        <f>IF(COUNTIF(M19:M27,"RED")&gt;0,"RED",IF(COUNTIF(M19:M27,"AMBER")&gt;0,"AMBER","GREEN"))</f>
        <v>RED</v>
      </c>
      <c r="AB28" s="2"/>
    </row>
    <row r="29" spans="1:28" s="4" customFormat="1">
      <c r="B29" s="34">
        <f>COUNT(B19:B27)</f>
        <v>0</v>
      </c>
      <c r="C29" s="34"/>
      <c r="D29" s="33"/>
      <c r="E29" s="33"/>
      <c r="F29" s="33"/>
      <c r="G29" s="34">
        <f>COUNTIF(G19:G27,"open")</f>
        <v>1</v>
      </c>
      <c r="H29" s="59"/>
      <c r="I29" s="33"/>
      <c r="J29" s="63"/>
      <c r="K29" s="98" t="str">
        <f>IFERROR(AVERAGE(K19:K27),"")</f>
        <v/>
      </c>
      <c r="AB29" s="2"/>
    </row>
    <row r="32" spans="1:28" ht="14" customHeight="1">
      <c r="B32" s="475" t="s">
        <v>28</v>
      </c>
      <c r="C32" s="475"/>
      <c r="D32" s="475"/>
      <c r="E32" s="475"/>
    </row>
    <row r="34" spans="2:4">
      <c r="D34" s="17"/>
    </row>
    <row r="35" spans="2:4">
      <c r="D35" s="18"/>
    </row>
    <row r="36" spans="2:4">
      <c r="D36" s="17"/>
    </row>
    <row r="37" spans="2:4">
      <c r="D37" s="17"/>
    </row>
    <row r="38" spans="2:4">
      <c r="D38" s="17"/>
    </row>
    <row r="39" spans="2:4">
      <c r="D39" s="17"/>
    </row>
    <row r="40" spans="2:4">
      <c r="D40" s="17"/>
    </row>
    <row r="41" spans="2:4">
      <c r="D41" s="17"/>
    </row>
    <row r="42" spans="2:4">
      <c r="D42" s="17"/>
    </row>
    <row r="43" spans="2:4">
      <c r="B43" s="17"/>
      <c r="C43" s="17"/>
    </row>
    <row r="44" spans="2:4">
      <c r="B44" s="17"/>
      <c r="C44" s="17"/>
    </row>
    <row r="45" spans="2:4">
      <c r="B45" s="17"/>
      <c r="C45" s="17"/>
    </row>
    <row r="46" spans="2:4">
      <c r="B46" s="17"/>
      <c r="C46" s="17"/>
    </row>
    <row r="47" spans="2:4">
      <c r="B47" s="17"/>
      <c r="C47" s="17"/>
    </row>
    <row r="48" spans="2:4">
      <c r="B48" s="17"/>
      <c r="C48" s="17"/>
    </row>
    <row r="49" spans="2:3">
      <c r="B49" s="17"/>
      <c r="C49" s="17"/>
    </row>
    <row r="50" spans="2:3">
      <c r="B50" s="17"/>
      <c r="C50" s="17"/>
    </row>
    <row r="51" spans="2:3">
      <c r="B51" s="17"/>
      <c r="C51" s="17"/>
    </row>
  </sheetData>
  <sheetProtection sheet="1" formatColumns="0" selectLockedCells="1"/>
  <mergeCells count="1">
    <mergeCell ref="B32:E32"/>
  </mergeCells>
  <conditionalFormatting sqref="G19">
    <cfRule type="cellIs" dxfId="1208" priority="1" operator="equal">
      <formula>"AMBER"</formula>
    </cfRule>
  </conditionalFormatting>
  <conditionalFormatting sqref="G19">
    <cfRule type="cellIs" dxfId="1207" priority="2" operator="equal">
      <formula>"RED"</formula>
    </cfRule>
  </conditionalFormatting>
  <conditionalFormatting sqref="G19">
    <cfRule type="cellIs" dxfId="1206" priority="3" operator="equal">
      <formula>"GREEN"</formula>
    </cfRule>
  </conditionalFormatting>
  <conditionalFormatting sqref="G20">
    <cfRule type="cellIs" dxfId="1205" priority="4" operator="equal">
      <formula>"AMBER"</formula>
    </cfRule>
  </conditionalFormatting>
  <conditionalFormatting sqref="G20">
    <cfRule type="cellIs" dxfId="1204" priority="5" operator="equal">
      <formula>"RED"</formula>
    </cfRule>
  </conditionalFormatting>
  <conditionalFormatting sqref="G20">
    <cfRule type="cellIs" dxfId="1203" priority="6" operator="equal">
      <formula>"GREEN"</formula>
    </cfRule>
  </conditionalFormatting>
  <conditionalFormatting sqref="G21">
    <cfRule type="cellIs" dxfId="1202" priority="7" operator="equal">
      <formula>"AMBER"</formula>
    </cfRule>
  </conditionalFormatting>
  <conditionalFormatting sqref="G21">
    <cfRule type="cellIs" dxfId="1201" priority="8" operator="equal">
      <formula>"RED"</formula>
    </cfRule>
  </conditionalFormatting>
  <conditionalFormatting sqref="G21">
    <cfRule type="cellIs" dxfId="1200" priority="9" operator="equal">
      <formula>"GREEN"</formula>
    </cfRule>
  </conditionalFormatting>
  <conditionalFormatting sqref="G22">
    <cfRule type="cellIs" dxfId="1199" priority="10" operator="equal">
      <formula>"AMBER"</formula>
    </cfRule>
  </conditionalFormatting>
  <conditionalFormatting sqref="G22">
    <cfRule type="cellIs" dxfId="1198" priority="11" operator="equal">
      <formula>"RED"</formula>
    </cfRule>
  </conditionalFormatting>
  <conditionalFormatting sqref="G22">
    <cfRule type="cellIs" dxfId="1197" priority="12" operator="equal">
      <formula>"GREEN"</formula>
    </cfRule>
  </conditionalFormatting>
  <conditionalFormatting sqref="G23">
    <cfRule type="cellIs" dxfId="1196" priority="13" operator="equal">
      <formula>"AMBER"</formula>
    </cfRule>
  </conditionalFormatting>
  <conditionalFormatting sqref="G23">
    <cfRule type="cellIs" dxfId="1195" priority="14" operator="equal">
      <formula>"RED"</formula>
    </cfRule>
  </conditionalFormatting>
  <conditionalFormatting sqref="G23">
    <cfRule type="cellIs" dxfId="1194" priority="15" operator="equal">
      <formula>"GREEN"</formula>
    </cfRule>
  </conditionalFormatting>
  <conditionalFormatting sqref="G24">
    <cfRule type="cellIs" dxfId="1193" priority="16" operator="equal">
      <formula>"AMBER"</formula>
    </cfRule>
  </conditionalFormatting>
  <conditionalFormatting sqref="G24">
    <cfRule type="cellIs" dxfId="1192" priority="17" operator="equal">
      <formula>"RED"</formula>
    </cfRule>
  </conditionalFormatting>
  <conditionalFormatting sqref="G24">
    <cfRule type="cellIs" dxfId="1191" priority="18" operator="equal">
      <formula>"GREEN"</formula>
    </cfRule>
  </conditionalFormatting>
  <conditionalFormatting sqref="G25">
    <cfRule type="cellIs" dxfId="1190" priority="19" operator="equal">
      <formula>"AMBER"</formula>
    </cfRule>
  </conditionalFormatting>
  <conditionalFormatting sqref="G25">
    <cfRule type="cellIs" dxfId="1189" priority="20" operator="equal">
      <formula>"RED"</formula>
    </cfRule>
  </conditionalFormatting>
  <conditionalFormatting sqref="G25">
    <cfRule type="cellIs" dxfId="1188" priority="21" operator="equal">
      <formula>"GREEN"</formula>
    </cfRule>
  </conditionalFormatting>
  <conditionalFormatting sqref="G26">
    <cfRule type="cellIs" dxfId="1187" priority="22" operator="equal">
      <formula>"AMBER"</formula>
    </cfRule>
  </conditionalFormatting>
  <conditionalFormatting sqref="G26">
    <cfRule type="cellIs" dxfId="1186" priority="23" operator="equal">
      <formula>"RED"</formula>
    </cfRule>
  </conditionalFormatting>
  <conditionalFormatting sqref="G26">
    <cfRule type="cellIs" dxfId="1185" priority="24" operator="equal">
      <formula>"GREEN"</formula>
    </cfRule>
  </conditionalFormatting>
  <conditionalFormatting sqref="G27">
    <cfRule type="cellIs" dxfId="1184" priority="25" operator="equal">
      <formula>"AMBER"</formula>
    </cfRule>
  </conditionalFormatting>
  <conditionalFormatting sqref="G27">
    <cfRule type="cellIs" dxfId="1183" priority="26" operator="equal">
      <formula>"RED"</formula>
    </cfRule>
  </conditionalFormatting>
  <conditionalFormatting sqref="G27">
    <cfRule type="cellIs" dxfId="1182" priority="27" operator="equal">
      <formula>"GREEN"</formula>
    </cfRule>
  </conditionalFormatting>
  <conditionalFormatting sqref="H19">
    <cfRule type="cellIs" dxfId="1181" priority="28" operator="equal">
      <formula>"AMBER"</formula>
    </cfRule>
  </conditionalFormatting>
  <conditionalFormatting sqref="H19">
    <cfRule type="cellIs" dxfId="1180" priority="29" operator="equal">
      <formula>"RED"</formula>
    </cfRule>
  </conditionalFormatting>
  <conditionalFormatting sqref="H19">
    <cfRule type="cellIs" dxfId="1179" priority="30" operator="equal">
      <formula>"GREEN"</formula>
    </cfRule>
  </conditionalFormatting>
  <conditionalFormatting sqref="H20">
    <cfRule type="cellIs" dxfId="1178" priority="31" operator="equal">
      <formula>"AMBER"</formula>
    </cfRule>
  </conditionalFormatting>
  <conditionalFormatting sqref="H20">
    <cfRule type="cellIs" dxfId="1177" priority="32" operator="equal">
      <formula>"RED"</formula>
    </cfRule>
  </conditionalFormatting>
  <conditionalFormatting sqref="H20">
    <cfRule type="cellIs" dxfId="1176" priority="33" operator="equal">
      <formula>"GREEN"</formula>
    </cfRule>
  </conditionalFormatting>
  <conditionalFormatting sqref="H21">
    <cfRule type="cellIs" dxfId="1175" priority="34" operator="equal">
      <formula>"AMBER"</formula>
    </cfRule>
  </conditionalFormatting>
  <conditionalFormatting sqref="H21">
    <cfRule type="cellIs" dxfId="1174" priority="35" operator="equal">
      <formula>"RED"</formula>
    </cfRule>
  </conditionalFormatting>
  <conditionalFormatting sqref="H21">
    <cfRule type="cellIs" dxfId="1173" priority="36" operator="equal">
      <formula>"GREEN"</formula>
    </cfRule>
  </conditionalFormatting>
  <conditionalFormatting sqref="H22">
    <cfRule type="cellIs" dxfId="1172" priority="37" operator="equal">
      <formula>"AMBER"</formula>
    </cfRule>
  </conditionalFormatting>
  <conditionalFormatting sqref="H22">
    <cfRule type="cellIs" dxfId="1171" priority="38" operator="equal">
      <formula>"RED"</formula>
    </cfRule>
  </conditionalFormatting>
  <conditionalFormatting sqref="H22">
    <cfRule type="cellIs" dxfId="1170" priority="39" operator="equal">
      <formula>"GREEN"</formula>
    </cfRule>
  </conditionalFormatting>
  <conditionalFormatting sqref="H23">
    <cfRule type="cellIs" dxfId="1169" priority="40" operator="equal">
      <formula>"AMBER"</formula>
    </cfRule>
  </conditionalFormatting>
  <conditionalFormatting sqref="H23">
    <cfRule type="cellIs" dxfId="1168" priority="41" operator="equal">
      <formula>"RED"</formula>
    </cfRule>
  </conditionalFormatting>
  <conditionalFormatting sqref="H23">
    <cfRule type="cellIs" dxfId="1167" priority="42" operator="equal">
      <formula>"GREEN"</formula>
    </cfRule>
  </conditionalFormatting>
  <conditionalFormatting sqref="H24">
    <cfRule type="cellIs" dxfId="1166" priority="43" operator="equal">
      <formula>"AMBER"</formula>
    </cfRule>
  </conditionalFormatting>
  <conditionalFormatting sqref="H24">
    <cfRule type="cellIs" dxfId="1165" priority="44" operator="equal">
      <formula>"RED"</formula>
    </cfRule>
  </conditionalFormatting>
  <conditionalFormatting sqref="H24">
    <cfRule type="cellIs" dxfId="1164" priority="45" operator="equal">
      <formula>"GREEN"</formula>
    </cfRule>
  </conditionalFormatting>
  <conditionalFormatting sqref="H25">
    <cfRule type="cellIs" dxfId="1163" priority="46" operator="equal">
      <formula>"AMBER"</formula>
    </cfRule>
  </conditionalFormatting>
  <conditionalFormatting sqref="H25">
    <cfRule type="cellIs" dxfId="1162" priority="47" operator="equal">
      <formula>"RED"</formula>
    </cfRule>
  </conditionalFormatting>
  <conditionalFormatting sqref="H25">
    <cfRule type="cellIs" dxfId="1161" priority="48" operator="equal">
      <formula>"GREEN"</formula>
    </cfRule>
  </conditionalFormatting>
  <conditionalFormatting sqref="H26">
    <cfRule type="cellIs" dxfId="1160" priority="49" operator="equal">
      <formula>"AMBER"</formula>
    </cfRule>
  </conditionalFormatting>
  <conditionalFormatting sqref="H26">
    <cfRule type="cellIs" dxfId="1159" priority="50" operator="equal">
      <formula>"RED"</formula>
    </cfRule>
  </conditionalFormatting>
  <conditionalFormatting sqref="H26">
    <cfRule type="cellIs" dxfId="1158" priority="51" operator="equal">
      <formula>"GREEN"</formula>
    </cfRule>
  </conditionalFormatting>
  <conditionalFormatting sqref="H27">
    <cfRule type="cellIs" dxfId="1157" priority="52" operator="equal">
      <formula>"AMBER"</formula>
    </cfRule>
  </conditionalFormatting>
  <conditionalFormatting sqref="H27">
    <cfRule type="cellIs" dxfId="1156" priority="53" operator="equal">
      <formula>"RED"</formula>
    </cfRule>
  </conditionalFormatting>
  <conditionalFormatting sqref="H27">
    <cfRule type="cellIs" dxfId="1155" priority="54" operator="equal">
      <formula>"GREEN"</formula>
    </cfRule>
  </conditionalFormatting>
  <conditionalFormatting sqref="B1">
    <cfRule type="cellIs" dxfId="1154" priority="55" operator="equal">
      <formula>"AMBER"</formula>
    </cfRule>
  </conditionalFormatting>
  <conditionalFormatting sqref="B1">
    <cfRule type="cellIs" dxfId="1153" priority="56" operator="equal">
      <formula>"RED"</formula>
    </cfRule>
  </conditionalFormatting>
  <conditionalFormatting sqref="B1">
    <cfRule type="cellIs" dxfId="1152" priority="57" operator="equal">
      <formula>"GREEN"</formula>
    </cfRule>
  </conditionalFormatting>
  <conditionalFormatting sqref="B2">
    <cfRule type="cellIs" dxfId="1151" priority="58" operator="equal">
      <formula>"AMBER"</formula>
    </cfRule>
  </conditionalFormatting>
  <conditionalFormatting sqref="B2">
    <cfRule type="cellIs" dxfId="1150" priority="59" operator="equal">
      <formula>"RED"</formula>
    </cfRule>
  </conditionalFormatting>
  <conditionalFormatting sqref="B2">
    <cfRule type="cellIs" dxfId="1149" priority="60" operator="equal">
      <formula>"GREEN"</formula>
    </cfRule>
  </conditionalFormatting>
  <conditionalFormatting sqref="B3">
    <cfRule type="cellIs" dxfId="1148" priority="61" operator="equal">
      <formula>"AMBER"</formula>
    </cfRule>
  </conditionalFormatting>
  <conditionalFormatting sqref="B3">
    <cfRule type="cellIs" dxfId="1147" priority="62" operator="equal">
      <formula>"RED"</formula>
    </cfRule>
  </conditionalFormatting>
  <conditionalFormatting sqref="B3">
    <cfRule type="cellIs" dxfId="1146" priority="63" operator="equal">
      <formula>"GREEN"</formula>
    </cfRule>
  </conditionalFormatting>
  <conditionalFormatting sqref="B4">
    <cfRule type="cellIs" dxfId="1145" priority="64" operator="equal">
      <formula>"AMBER"</formula>
    </cfRule>
  </conditionalFormatting>
  <conditionalFormatting sqref="B4">
    <cfRule type="cellIs" dxfId="1144" priority="65" operator="equal">
      <formula>"RED"</formula>
    </cfRule>
  </conditionalFormatting>
  <conditionalFormatting sqref="B4">
    <cfRule type="cellIs" dxfId="1143" priority="66" operator="equal">
      <formula>"GREEN"</formula>
    </cfRule>
  </conditionalFormatting>
  <conditionalFormatting sqref="B5">
    <cfRule type="cellIs" dxfId="1142" priority="67" operator="equal">
      <formula>"AMBER"</formula>
    </cfRule>
  </conditionalFormatting>
  <conditionalFormatting sqref="B5">
    <cfRule type="cellIs" dxfId="1141" priority="68" operator="equal">
      <formula>"RED"</formula>
    </cfRule>
  </conditionalFormatting>
  <conditionalFormatting sqref="B5">
    <cfRule type="cellIs" dxfId="1140" priority="69" operator="equal">
      <formula>"GREEN"</formula>
    </cfRule>
  </conditionalFormatting>
  <conditionalFormatting sqref="B6">
    <cfRule type="cellIs" dxfId="1139" priority="70" operator="equal">
      <formula>"AMBER"</formula>
    </cfRule>
  </conditionalFormatting>
  <conditionalFormatting sqref="B6">
    <cfRule type="cellIs" dxfId="1138" priority="71" operator="equal">
      <formula>"RED"</formula>
    </cfRule>
  </conditionalFormatting>
  <conditionalFormatting sqref="B6">
    <cfRule type="cellIs" dxfId="1137" priority="72" operator="equal">
      <formula>"GREEN"</formula>
    </cfRule>
  </conditionalFormatting>
  <conditionalFormatting sqref="B7">
    <cfRule type="cellIs" dxfId="1136" priority="73" operator="equal">
      <formula>"AMBER"</formula>
    </cfRule>
  </conditionalFormatting>
  <conditionalFormatting sqref="B7">
    <cfRule type="cellIs" dxfId="1135" priority="74" operator="equal">
      <formula>"RED"</formula>
    </cfRule>
  </conditionalFormatting>
  <conditionalFormatting sqref="B7">
    <cfRule type="cellIs" dxfId="1134" priority="75" operator="equal">
      <formula>"GREEN"</formula>
    </cfRule>
  </conditionalFormatting>
  <conditionalFormatting sqref="B8">
    <cfRule type="cellIs" dxfId="1133" priority="76" operator="equal">
      <formula>"AMBER"</formula>
    </cfRule>
  </conditionalFormatting>
  <conditionalFormatting sqref="B8">
    <cfRule type="cellIs" dxfId="1132" priority="77" operator="equal">
      <formula>"RED"</formula>
    </cfRule>
  </conditionalFormatting>
  <conditionalFormatting sqref="B8">
    <cfRule type="cellIs" dxfId="1131" priority="78" operator="equal">
      <formula>"GREEN"</formula>
    </cfRule>
  </conditionalFormatting>
  <conditionalFormatting sqref="B9">
    <cfRule type="cellIs" dxfId="1130" priority="79" operator="equal">
      <formula>"AMBER"</formula>
    </cfRule>
  </conditionalFormatting>
  <conditionalFormatting sqref="B9">
    <cfRule type="cellIs" dxfId="1129" priority="80" operator="equal">
      <formula>"RED"</formula>
    </cfRule>
  </conditionalFormatting>
  <conditionalFormatting sqref="B9">
    <cfRule type="cellIs" dxfId="1128" priority="81" operator="equal">
      <formula>"GREEN"</formula>
    </cfRule>
  </conditionalFormatting>
  <conditionalFormatting sqref="C1">
    <cfRule type="cellIs" dxfId="1127" priority="82" operator="equal">
      <formula>"AMBER"</formula>
    </cfRule>
  </conditionalFormatting>
  <conditionalFormatting sqref="C1">
    <cfRule type="cellIs" dxfId="1126" priority="83" operator="equal">
      <formula>"RED"</formula>
    </cfRule>
  </conditionalFormatting>
  <conditionalFormatting sqref="C1">
    <cfRule type="cellIs" dxfId="1125" priority="84" operator="equal">
      <formula>"GREEN"</formula>
    </cfRule>
  </conditionalFormatting>
  <conditionalFormatting sqref="C2">
    <cfRule type="cellIs" dxfId="1124" priority="85" operator="equal">
      <formula>"AMBER"</formula>
    </cfRule>
  </conditionalFormatting>
  <conditionalFormatting sqref="C2">
    <cfRule type="cellIs" dxfId="1123" priority="86" operator="equal">
      <formula>"RED"</formula>
    </cfRule>
  </conditionalFormatting>
  <conditionalFormatting sqref="C2">
    <cfRule type="cellIs" dxfId="1122" priority="87" operator="equal">
      <formula>"GREEN"</formula>
    </cfRule>
  </conditionalFormatting>
  <conditionalFormatting sqref="C3">
    <cfRule type="cellIs" dxfId="1121" priority="88" operator="equal">
      <formula>"AMBER"</formula>
    </cfRule>
  </conditionalFormatting>
  <conditionalFormatting sqref="C3">
    <cfRule type="cellIs" dxfId="1120" priority="89" operator="equal">
      <formula>"RED"</formula>
    </cfRule>
  </conditionalFormatting>
  <conditionalFormatting sqref="C3">
    <cfRule type="cellIs" dxfId="1119" priority="90" operator="equal">
      <formula>"GREEN"</formula>
    </cfRule>
  </conditionalFormatting>
  <conditionalFormatting sqref="C4">
    <cfRule type="cellIs" dxfId="1118" priority="91" operator="equal">
      <formula>"AMBER"</formula>
    </cfRule>
  </conditionalFormatting>
  <conditionalFormatting sqref="C4">
    <cfRule type="cellIs" dxfId="1117" priority="92" operator="equal">
      <formula>"RED"</formula>
    </cfRule>
  </conditionalFormatting>
  <conditionalFormatting sqref="C4">
    <cfRule type="cellIs" dxfId="1116" priority="93" operator="equal">
      <formula>"GREEN"</formula>
    </cfRule>
  </conditionalFormatting>
  <conditionalFormatting sqref="C5">
    <cfRule type="cellIs" dxfId="1115" priority="94" operator="equal">
      <formula>"AMBER"</formula>
    </cfRule>
  </conditionalFormatting>
  <conditionalFormatting sqref="C5">
    <cfRule type="cellIs" dxfId="1114" priority="95" operator="equal">
      <formula>"RED"</formula>
    </cfRule>
  </conditionalFormatting>
  <conditionalFormatting sqref="C5">
    <cfRule type="cellIs" dxfId="1113" priority="96" operator="equal">
      <formula>"GREEN"</formula>
    </cfRule>
  </conditionalFormatting>
  <conditionalFormatting sqref="C6">
    <cfRule type="cellIs" dxfId="1112" priority="97" operator="equal">
      <formula>"AMBER"</formula>
    </cfRule>
  </conditionalFormatting>
  <conditionalFormatting sqref="C6">
    <cfRule type="cellIs" dxfId="1111" priority="98" operator="equal">
      <formula>"RED"</formula>
    </cfRule>
  </conditionalFormatting>
  <conditionalFormatting sqref="C6">
    <cfRule type="cellIs" dxfId="1110" priority="99" operator="equal">
      <formula>"GREEN"</formula>
    </cfRule>
  </conditionalFormatting>
  <conditionalFormatting sqref="C7">
    <cfRule type="cellIs" dxfId="1109" priority="100" operator="equal">
      <formula>"AMBER"</formula>
    </cfRule>
  </conditionalFormatting>
  <conditionalFormatting sqref="C7">
    <cfRule type="cellIs" dxfId="1108" priority="101" operator="equal">
      <formula>"RED"</formula>
    </cfRule>
  </conditionalFormatting>
  <conditionalFormatting sqref="C7">
    <cfRule type="cellIs" dxfId="1107" priority="102" operator="equal">
      <formula>"GREEN"</formula>
    </cfRule>
  </conditionalFormatting>
  <conditionalFormatting sqref="C8">
    <cfRule type="cellIs" dxfId="1106" priority="103" operator="equal">
      <formula>"AMBER"</formula>
    </cfRule>
  </conditionalFormatting>
  <conditionalFormatting sqref="C8">
    <cfRule type="cellIs" dxfId="1105" priority="104" operator="equal">
      <formula>"RED"</formula>
    </cfRule>
  </conditionalFormatting>
  <conditionalFormatting sqref="C8">
    <cfRule type="cellIs" dxfId="1104" priority="105" operator="equal">
      <formula>"GREEN"</formula>
    </cfRule>
  </conditionalFormatting>
  <conditionalFormatting sqref="C9">
    <cfRule type="cellIs" dxfId="1103" priority="106" operator="equal">
      <formula>"AMBER"</formula>
    </cfRule>
  </conditionalFormatting>
  <conditionalFormatting sqref="C9">
    <cfRule type="cellIs" dxfId="1102" priority="107" operator="equal">
      <formula>"RED"</formula>
    </cfRule>
  </conditionalFormatting>
  <conditionalFormatting sqref="C9">
    <cfRule type="cellIs" dxfId="1101" priority="108" operator="equal">
      <formula>"GREEN"</formula>
    </cfRule>
  </conditionalFormatting>
  <conditionalFormatting sqref="B15">
    <cfRule type="cellIs" dxfId="1100" priority="109" operator="equal">
      <formula>"AMBER"</formula>
    </cfRule>
  </conditionalFormatting>
  <conditionalFormatting sqref="B15">
    <cfRule type="cellIs" dxfId="1099" priority="110" operator="equal">
      <formula>"RED"</formula>
    </cfRule>
  </conditionalFormatting>
  <conditionalFormatting sqref="B15">
    <cfRule type="cellIs" dxfId="1098" priority="111" operator="equal">
      <formula>"GREEN"</formula>
    </cfRule>
  </conditionalFormatting>
  <conditionalFormatting sqref="B16">
    <cfRule type="cellIs" dxfId="1097" priority="112" operator="equal">
      <formula>"AMBER"</formula>
    </cfRule>
  </conditionalFormatting>
  <conditionalFormatting sqref="B16">
    <cfRule type="cellIs" dxfId="1096" priority="113" operator="equal">
      <formula>"RED"</formula>
    </cfRule>
  </conditionalFormatting>
  <conditionalFormatting sqref="B16">
    <cfRule type="cellIs" dxfId="1095" priority="114" operator="equal">
      <formula>"GREEN"</formula>
    </cfRule>
  </conditionalFormatting>
  <conditionalFormatting sqref="B17">
    <cfRule type="cellIs" dxfId="1094" priority="115" operator="equal">
      <formula>"AMBER"</formula>
    </cfRule>
  </conditionalFormatting>
  <conditionalFormatting sqref="B17">
    <cfRule type="cellIs" dxfId="1093" priority="116" operator="equal">
      <formula>"RED"</formula>
    </cfRule>
  </conditionalFormatting>
  <conditionalFormatting sqref="B17">
    <cfRule type="cellIs" dxfId="1092" priority="117" operator="equal">
      <formula>"GREEN"</formula>
    </cfRule>
  </conditionalFormatting>
  <conditionalFormatting sqref="B18">
    <cfRule type="cellIs" dxfId="1091" priority="118" operator="equal">
      <formula>"AMBER"</formula>
    </cfRule>
  </conditionalFormatting>
  <conditionalFormatting sqref="B18">
    <cfRule type="cellIs" dxfId="1090" priority="119" operator="equal">
      <formula>"RED"</formula>
    </cfRule>
  </conditionalFormatting>
  <conditionalFormatting sqref="B18">
    <cfRule type="cellIs" dxfId="1089" priority="120" operator="equal">
      <formula>"GREEN"</formula>
    </cfRule>
  </conditionalFormatting>
  <conditionalFormatting sqref="B19">
    <cfRule type="cellIs" dxfId="1088" priority="121" operator="equal">
      <formula>"AMBER"</formula>
    </cfRule>
  </conditionalFormatting>
  <conditionalFormatting sqref="B19">
    <cfRule type="cellIs" dxfId="1087" priority="122" operator="equal">
      <formula>"RED"</formula>
    </cfRule>
  </conditionalFormatting>
  <conditionalFormatting sqref="B19">
    <cfRule type="cellIs" dxfId="1086" priority="123" operator="equal">
      <formula>"GREEN"</formula>
    </cfRule>
  </conditionalFormatting>
  <conditionalFormatting sqref="B20">
    <cfRule type="cellIs" dxfId="1085" priority="124" operator="equal">
      <formula>"AMBER"</formula>
    </cfRule>
  </conditionalFormatting>
  <conditionalFormatting sqref="B20">
    <cfRule type="cellIs" dxfId="1084" priority="125" operator="equal">
      <formula>"RED"</formula>
    </cfRule>
  </conditionalFormatting>
  <conditionalFormatting sqref="B20">
    <cfRule type="cellIs" dxfId="1083" priority="126" operator="equal">
      <formula>"GREEN"</formula>
    </cfRule>
  </conditionalFormatting>
  <conditionalFormatting sqref="B21">
    <cfRule type="cellIs" dxfId="1082" priority="127" operator="equal">
      <formula>"AMBER"</formula>
    </cfRule>
  </conditionalFormatting>
  <conditionalFormatting sqref="B21">
    <cfRule type="cellIs" dxfId="1081" priority="128" operator="equal">
      <formula>"RED"</formula>
    </cfRule>
  </conditionalFormatting>
  <conditionalFormatting sqref="B21">
    <cfRule type="cellIs" dxfId="1080" priority="129" operator="equal">
      <formula>"GREEN"</formula>
    </cfRule>
  </conditionalFormatting>
  <conditionalFormatting sqref="B22">
    <cfRule type="cellIs" dxfId="1079" priority="130" operator="equal">
      <formula>"AMBER"</formula>
    </cfRule>
  </conditionalFormatting>
  <conditionalFormatting sqref="B22">
    <cfRule type="cellIs" dxfId="1078" priority="131" operator="equal">
      <formula>"RED"</formula>
    </cfRule>
  </conditionalFormatting>
  <conditionalFormatting sqref="B22">
    <cfRule type="cellIs" dxfId="1077" priority="132" operator="equal">
      <formula>"GREEN"</formula>
    </cfRule>
  </conditionalFormatting>
  <conditionalFormatting sqref="B23">
    <cfRule type="cellIs" dxfId="1076" priority="133" operator="equal">
      <formula>"AMBER"</formula>
    </cfRule>
  </conditionalFormatting>
  <conditionalFormatting sqref="B23">
    <cfRule type="cellIs" dxfId="1075" priority="134" operator="equal">
      <formula>"RED"</formula>
    </cfRule>
  </conditionalFormatting>
  <conditionalFormatting sqref="B23">
    <cfRule type="cellIs" dxfId="1074" priority="135" operator="equal">
      <formula>"GREEN"</formula>
    </cfRule>
  </conditionalFormatting>
  <conditionalFormatting sqref="B24">
    <cfRule type="cellIs" dxfId="1073" priority="136" operator="equal">
      <formula>"AMBER"</formula>
    </cfRule>
  </conditionalFormatting>
  <conditionalFormatting sqref="B24">
    <cfRule type="cellIs" dxfId="1072" priority="137" operator="equal">
      <formula>"RED"</formula>
    </cfRule>
  </conditionalFormatting>
  <conditionalFormatting sqref="B24">
    <cfRule type="cellIs" dxfId="1071" priority="138" operator="equal">
      <formula>"GREEN"</formula>
    </cfRule>
  </conditionalFormatting>
  <conditionalFormatting sqref="B25">
    <cfRule type="cellIs" dxfId="1070" priority="139" operator="equal">
      <formula>"AMBER"</formula>
    </cfRule>
  </conditionalFormatting>
  <conditionalFormatting sqref="B25">
    <cfRule type="cellIs" dxfId="1069" priority="140" operator="equal">
      <formula>"RED"</formula>
    </cfRule>
  </conditionalFormatting>
  <conditionalFormatting sqref="B25">
    <cfRule type="cellIs" dxfId="1068" priority="141" operator="equal">
      <formula>"GREEN"</formula>
    </cfRule>
  </conditionalFormatting>
  <conditionalFormatting sqref="B26">
    <cfRule type="cellIs" dxfId="1067" priority="142" operator="equal">
      <formula>"AMBER"</formula>
    </cfRule>
  </conditionalFormatting>
  <conditionalFormatting sqref="B26">
    <cfRule type="cellIs" dxfId="1066" priority="143" operator="equal">
      <formula>"RED"</formula>
    </cfRule>
  </conditionalFormatting>
  <conditionalFormatting sqref="B26">
    <cfRule type="cellIs" dxfId="1065" priority="144" operator="equal">
      <formula>"GREEN"</formula>
    </cfRule>
  </conditionalFormatting>
  <conditionalFormatting sqref="B27">
    <cfRule type="cellIs" dxfId="1064" priority="145" operator="equal">
      <formula>"AMBER"</formula>
    </cfRule>
  </conditionalFormatting>
  <conditionalFormatting sqref="B27">
    <cfRule type="cellIs" dxfId="1063" priority="146" operator="equal">
      <formula>"RED"</formula>
    </cfRule>
  </conditionalFormatting>
  <conditionalFormatting sqref="B27">
    <cfRule type="cellIs" dxfId="1062" priority="147" operator="equal">
      <formula>"GREEN"</formula>
    </cfRule>
  </conditionalFormatting>
  <conditionalFormatting sqref="B28">
    <cfRule type="cellIs" dxfId="1061" priority="148" operator="equal">
      <formula>"AMBER"</formula>
    </cfRule>
  </conditionalFormatting>
  <conditionalFormatting sqref="B28">
    <cfRule type="cellIs" dxfId="1060" priority="149" operator="equal">
      <formula>"RED"</formula>
    </cfRule>
  </conditionalFormatting>
  <conditionalFormatting sqref="B28">
    <cfRule type="cellIs" dxfId="1059" priority="150" operator="equal">
      <formula>"GREEN"</formula>
    </cfRule>
  </conditionalFormatting>
  <conditionalFormatting sqref="B29">
    <cfRule type="cellIs" dxfId="1058" priority="151" operator="equal">
      <formula>"AMBER"</formula>
    </cfRule>
  </conditionalFormatting>
  <conditionalFormatting sqref="B29">
    <cfRule type="cellIs" dxfId="1057" priority="152" operator="equal">
      <formula>"RED"</formula>
    </cfRule>
  </conditionalFormatting>
  <conditionalFormatting sqref="B29">
    <cfRule type="cellIs" dxfId="1056" priority="153" operator="equal">
      <formula>"GREEN"</formula>
    </cfRule>
  </conditionalFormatting>
  <conditionalFormatting sqref="B30">
    <cfRule type="cellIs" dxfId="1055" priority="154" operator="equal">
      <formula>"AMBER"</formula>
    </cfRule>
  </conditionalFormatting>
  <conditionalFormatting sqref="B30">
    <cfRule type="cellIs" dxfId="1054" priority="155" operator="equal">
      <formula>"RED"</formula>
    </cfRule>
  </conditionalFormatting>
  <conditionalFormatting sqref="B30">
    <cfRule type="cellIs" dxfId="1053" priority="156" operator="equal">
      <formula>"GREEN"</formula>
    </cfRule>
  </conditionalFormatting>
  <conditionalFormatting sqref="B31">
    <cfRule type="cellIs" dxfId="1052" priority="157" operator="equal">
      <formula>"AMBER"</formula>
    </cfRule>
  </conditionalFormatting>
  <conditionalFormatting sqref="B31">
    <cfRule type="cellIs" dxfId="1051" priority="158" operator="equal">
      <formula>"RED"</formula>
    </cfRule>
  </conditionalFormatting>
  <conditionalFormatting sqref="B31">
    <cfRule type="cellIs" dxfId="1050" priority="159" operator="equal">
      <formula>"GREEN"</formula>
    </cfRule>
  </conditionalFormatting>
  <conditionalFormatting sqref="B33">
    <cfRule type="cellIs" dxfId="1049" priority="160" operator="equal">
      <formula>"AMBER"</formula>
    </cfRule>
  </conditionalFormatting>
  <conditionalFormatting sqref="B33">
    <cfRule type="cellIs" dxfId="1048" priority="161" operator="equal">
      <formula>"RED"</formula>
    </cfRule>
  </conditionalFormatting>
  <conditionalFormatting sqref="B33">
    <cfRule type="cellIs" dxfId="1047" priority="162" operator="equal">
      <formula>"GREEN"</formula>
    </cfRule>
  </conditionalFormatting>
  <conditionalFormatting sqref="B34">
    <cfRule type="cellIs" dxfId="1046" priority="163" operator="equal">
      <formula>"AMBER"</formula>
    </cfRule>
  </conditionalFormatting>
  <conditionalFormatting sqref="B34">
    <cfRule type="cellIs" dxfId="1045" priority="164" operator="equal">
      <formula>"RED"</formula>
    </cfRule>
  </conditionalFormatting>
  <conditionalFormatting sqref="B34">
    <cfRule type="cellIs" dxfId="1044" priority="165" operator="equal">
      <formula>"GREEN"</formula>
    </cfRule>
  </conditionalFormatting>
  <conditionalFormatting sqref="C15">
    <cfRule type="cellIs" dxfId="1043" priority="166" operator="equal">
      <formula>"AMBER"</formula>
    </cfRule>
  </conditionalFormatting>
  <conditionalFormatting sqref="C15">
    <cfRule type="cellIs" dxfId="1042" priority="167" operator="equal">
      <formula>"RED"</formula>
    </cfRule>
  </conditionalFormatting>
  <conditionalFormatting sqref="C15">
    <cfRule type="cellIs" dxfId="1041" priority="168" operator="equal">
      <formula>"GREEN"</formula>
    </cfRule>
  </conditionalFormatting>
  <conditionalFormatting sqref="C16">
    <cfRule type="cellIs" dxfId="1040" priority="169" operator="equal">
      <formula>"AMBER"</formula>
    </cfRule>
  </conditionalFormatting>
  <conditionalFormatting sqref="C16">
    <cfRule type="cellIs" dxfId="1039" priority="170" operator="equal">
      <formula>"RED"</formula>
    </cfRule>
  </conditionalFormatting>
  <conditionalFormatting sqref="C16">
    <cfRule type="cellIs" dxfId="1038" priority="171" operator="equal">
      <formula>"GREEN"</formula>
    </cfRule>
  </conditionalFormatting>
  <conditionalFormatting sqref="C17">
    <cfRule type="cellIs" dxfId="1037" priority="172" operator="equal">
      <formula>"AMBER"</formula>
    </cfRule>
  </conditionalFormatting>
  <conditionalFormatting sqref="C17">
    <cfRule type="cellIs" dxfId="1036" priority="173" operator="equal">
      <formula>"RED"</formula>
    </cfRule>
  </conditionalFormatting>
  <conditionalFormatting sqref="C17">
    <cfRule type="cellIs" dxfId="1035" priority="174" operator="equal">
      <formula>"GREEN"</formula>
    </cfRule>
  </conditionalFormatting>
  <conditionalFormatting sqref="C18">
    <cfRule type="cellIs" dxfId="1034" priority="175" operator="equal">
      <formula>"AMBER"</formula>
    </cfRule>
  </conditionalFormatting>
  <conditionalFormatting sqref="C18">
    <cfRule type="cellIs" dxfId="1033" priority="176" operator="equal">
      <formula>"RED"</formula>
    </cfRule>
  </conditionalFormatting>
  <conditionalFormatting sqref="C18">
    <cfRule type="cellIs" dxfId="1032" priority="177" operator="equal">
      <formula>"GREEN"</formula>
    </cfRule>
  </conditionalFormatting>
  <conditionalFormatting sqref="C19">
    <cfRule type="cellIs" dxfId="1031" priority="178" operator="equal">
      <formula>"AMBER"</formula>
    </cfRule>
  </conditionalFormatting>
  <conditionalFormatting sqref="C19">
    <cfRule type="cellIs" dxfId="1030" priority="179" operator="equal">
      <formula>"RED"</formula>
    </cfRule>
  </conditionalFormatting>
  <conditionalFormatting sqref="C19">
    <cfRule type="cellIs" dxfId="1029" priority="180" operator="equal">
      <formula>"GREEN"</formula>
    </cfRule>
  </conditionalFormatting>
  <conditionalFormatting sqref="C20">
    <cfRule type="cellIs" dxfId="1028" priority="181" operator="equal">
      <formula>"AMBER"</formula>
    </cfRule>
  </conditionalFormatting>
  <conditionalFormatting sqref="C20">
    <cfRule type="cellIs" dxfId="1027" priority="182" operator="equal">
      <formula>"RED"</formula>
    </cfRule>
  </conditionalFormatting>
  <conditionalFormatting sqref="C20">
    <cfRule type="cellIs" dxfId="1026" priority="183" operator="equal">
      <formula>"GREEN"</formula>
    </cfRule>
  </conditionalFormatting>
  <conditionalFormatting sqref="C21">
    <cfRule type="cellIs" dxfId="1025" priority="184" operator="equal">
      <formula>"AMBER"</formula>
    </cfRule>
  </conditionalFormatting>
  <conditionalFormatting sqref="C21">
    <cfRule type="cellIs" dxfId="1024" priority="185" operator="equal">
      <formula>"RED"</formula>
    </cfRule>
  </conditionalFormatting>
  <conditionalFormatting sqref="C21">
    <cfRule type="cellIs" dxfId="1023" priority="186" operator="equal">
      <formula>"GREEN"</formula>
    </cfRule>
  </conditionalFormatting>
  <conditionalFormatting sqref="C22">
    <cfRule type="cellIs" dxfId="1022" priority="187" operator="equal">
      <formula>"AMBER"</formula>
    </cfRule>
  </conditionalFormatting>
  <conditionalFormatting sqref="C22">
    <cfRule type="cellIs" dxfId="1021" priority="188" operator="equal">
      <formula>"RED"</formula>
    </cfRule>
  </conditionalFormatting>
  <conditionalFormatting sqref="C22">
    <cfRule type="cellIs" dxfId="1020" priority="189" operator="equal">
      <formula>"GREEN"</formula>
    </cfRule>
  </conditionalFormatting>
  <conditionalFormatting sqref="C23">
    <cfRule type="cellIs" dxfId="1019" priority="190" operator="equal">
      <formula>"AMBER"</formula>
    </cfRule>
  </conditionalFormatting>
  <conditionalFormatting sqref="C23">
    <cfRule type="cellIs" dxfId="1018" priority="191" operator="equal">
      <formula>"RED"</formula>
    </cfRule>
  </conditionalFormatting>
  <conditionalFormatting sqref="C23">
    <cfRule type="cellIs" dxfId="1017" priority="192" operator="equal">
      <formula>"GREEN"</formula>
    </cfRule>
  </conditionalFormatting>
  <conditionalFormatting sqref="C24">
    <cfRule type="cellIs" dxfId="1016" priority="193" operator="equal">
      <formula>"AMBER"</formula>
    </cfRule>
  </conditionalFormatting>
  <conditionalFormatting sqref="C24">
    <cfRule type="cellIs" dxfId="1015" priority="194" operator="equal">
      <formula>"RED"</formula>
    </cfRule>
  </conditionalFormatting>
  <conditionalFormatting sqref="C24">
    <cfRule type="cellIs" dxfId="1014" priority="195" operator="equal">
      <formula>"GREEN"</formula>
    </cfRule>
  </conditionalFormatting>
  <conditionalFormatting sqref="C25">
    <cfRule type="cellIs" dxfId="1013" priority="196" operator="equal">
      <formula>"AMBER"</formula>
    </cfRule>
  </conditionalFormatting>
  <conditionalFormatting sqref="C25">
    <cfRule type="cellIs" dxfId="1012" priority="197" operator="equal">
      <formula>"RED"</formula>
    </cfRule>
  </conditionalFormatting>
  <conditionalFormatting sqref="C25">
    <cfRule type="cellIs" dxfId="1011" priority="198" operator="equal">
      <formula>"GREEN"</formula>
    </cfRule>
  </conditionalFormatting>
  <conditionalFormatting sqref="C26">
    <cfRule type="cellIs" dxfId="1010" priority="199" operator="equal">
      <formula>"AMBER"</formula>
    </cfRule>
  </conditionalFormatting>
  <conditionalFormatting sqref="C26">
    <cfRule type="cellIs" dxfId="1009" priority="200" operator="equal">
      <formula>"RED"</formula>
    </cfRule>
  </conditionalFormatting>
  <conditionalFormatting sqref="C26">
    <cfRule type="cellIs" dxfId="1008" priority="201" operator="equal">
      <formula>"GREEN"</formula>
    </cfRule>
  </conditionalFormatting>
  <conditionalFormatting sqref="C27">
    <cfRule type="cellIs" dxfId="1007" priority="202" operator="equal">
      <formula>"AMBER"</formula>
    </cfRule>
  </conditionalFormatting>
  <conditionalFormatting sqref="C27">
    <cfRule type="cellIs" dxfId="1006" priority="203" operator="equal">
      <formula>"RED"</formula>
    </cfRule>
  </conditionalFormatting>
  <conditionalFormatting sqref="C27">
    <cfRule type="cellIs" dxfId="1005" priority="204" operator="equal">
      <formula>"GREEN"</formula>
    </cfRule>
  </conditionalFormatting>
  <conditionalFormatting sqref="C28">
    <cfRule type="cellIs" dxfId="1004" priority="205" operator="equal">
      <formula>"AMBER"</formula>
    </cfRule>
  </conditionalFormatting>
  <conditionalFormatting sqref="C28">
    <cfRule type="cellIs" dxfId="1003" priority="206" operator="equal">
      <formula>"RED"</formula>
    </cfRule>
  </conditionalFormatting>
  <conditionalFormatting sqref="C28">
    <cfRule type="cellIs" dxfId="1002" priority="207" operator="equal">
      <formula>"GREEN"</formula>
    </cfRule>
  </conditionalFormatting>
  <conditionalFormatting sqref="C29">
    <cfRule type="cellIs" dxfId="1001" priority="208" operator="equal">
      <formula>"AMBER"</formula>
    </cfRule>
  </conditionalFormatting>
  <conditionalFormatting sqref="C29">
    <cfRule type="cellIs" dxfId="1000" priority="209" operator="equal">
      <formula>"RED"</formula>
    </cfRule>
  </conditionalFormatting>
  <conditionalFormatting sqref="C29">
    <cfRule type="cellIs" dxfId="999" priority="210" operator="equal">
      <formula>"GREEN"</formula>
    </cfRule>
  </conditionalFormatting>
  <conditionalFormatting sqref="C30">
    <cfRule type="cellIs" dxfId="998" priority="211" operator="equal">
      <formula>"AMBER"</formula>
    </cfRule>
  </conditionalFormatting>
  <conditionalFormatting sqref="C30">
    <cfRule type="cellIs" dxfId="997" priority="212" operator="equal">
      <formula>"RED"</formula>
    </cfRule>
  </conditionalFormatting>
  <conditionalFormatting sqref="C30">
    <cfRule type="cellIs" dxfId="996" priority="213" operator="equal">
      <formula>"GREEN"</formula>
    </cfRule>
  </conditionalFormatting>
  <conditionalFormatting sqref="C31">
    <cfRule type="cellIs" dxfId="995" priority="214" operator="equal">
      <formula>"AMBER"</formula>
    </cfRule>
  </conditionalFormatting>
  <conditionalFormatting sqref="C31">
    <cfRule type="cellIs" dxfId="994" priority="215" operator="equal">
      <formula>"RED"</formula>
    </cfRule>
  </conditionalFormatting>
  <conditionalFormatting sqref="C31">
    <cfRule type="cellIs" dxfId="993" priority="216" operator="equal">
      <formula>"GREEN"</formula>
    </cfRule>
  </conditionalFormatting>
  <conditionalFormatting sqref="C33">
    <cfRule type="cellIs" dxfId="992" priority="217" operator="equal">
      <formula>"AMBER"</formula>
    </cfRule>
  </conditionalFormatting>
  <conditionalFormatting sqref="C33">
    <cfRule type="cellIs" dxfId="991" priority="218" operator="equal">
      <formula>"RED"</formula>
    </cfRule>
  </conditionalFormatting>
  <conditionalFormatting sqref="C33">
    <cfRule type="cellIs" dxfId="990" priority="219" operator="equal">
      <formula>"GREEN"</formula>
    </cfRule>
  </conditionalFormatting>
  <conditionalFormatting sqref="C34">
    <cfRule type="cellIs" dxfId="989" priority="220" operator="equal">
      <formula>"AMBER"</formula>
    </cfRule>
  </conditionalFormatting>
  <conditionalFormatting sqref="C34">
    <cfRule type="cellIs" dxfId="988" priority="221" operator="equal">
      <formula>"RED"</formula>
    </cfRule>
  </conditionalFormatting>
  <conditionalFormatting sqref="C34">
    <cfRule type="cellIs" dxfId="987" priority="222" operator="equal">
      <formula>"GREEN"</formula>
    </cfRule>
  </conditionalFormatting>
  <conditionalFormatting sqref="D15">
    <cfRule type="cellIs" dxfId="986" priority="223" operator="equal">
      <formula>"AMBER"</formula>
    </cfRule>
  </conditionalFormatting>
  <conditionalFormatting sqref="D15">
    <cfRule type="cellIs" dxfId="985" priority="224" operator="equal">
      <formula>"RED"</formula>
    </cfRule>
  </conditionalFormatting>
  <conditionalFormatting sqref="D15">
    <cfRule type="cellIs" dxfId="984" priority="225" operator="equal">
      <formula>"GREEN"</formula>
    </cfRule>
  </conditionalFormatting>
  <conditionalFormatting sqref="D16">
    <cfRule type="cellIs" dxfId="983" priority="226" operator="equal">
      <formula>"AMBER"</formula>
    </cfRule>
  </conditionalFormatting>
  <conditionalFormatting sqref="D16">
    <cfRule type="cellIs" dxfId="982" priority="227" operator="equal">
      <formula>"RED"</formula>
    </cfRule>
  </conditionalFormatting>
  <conditionalFormatting sqref="D16">
    <cfRule type="cellIs" dxfId="981" priority="228" operator="equal">
      <formula>"GREEN"</formula>
    </cfRule>
  </conditionalFormatting>
  <conditionalFormatting sqref="D17">
    <cfRule type="cellIs" dxfId="980" priority="229" operator="equal">
      <formula>"AMBER"</formula>
    </cfRule>
  </conditionalFormatting>
  <conditionalFormatting sqref="D17">
    <cfRule type="cellIs" dxfId="979" priority="230" operator="equal">
      <formula>"RED"</formula>
    </cfRule>
  </conditionalFormatting>
  <conditionalFormatting sqref="D17">
    <cfRule type="cellIs" dxfId="978" priority="231" operator="equal">
      <formula>"GREEN"</formula>
    </cfRule>
  </conditionalFormatting>
  <conditionalFormatting sqref="D18">
    <cfRule type="cellIs" dxfId="977" priority="232" operator="equal">
      <formula>"AMBER"</formula>
    </cfRule>
  </conditionalFormatting>
  <conditionalFormatting sqref="D18">
    <cfRule type="cellIs" dxfId="976" priority="233" operator="equal">
      <formula>"RED"</formula>
    </cfRule>
  </conditionalFormatting>
  <conditionalFormatting sqref="D18">
    <cfRule type="cellIs" dxfId="975" priority="234" operator="equal">
      <formula>"GREEN"</formula>
    </cfRule>
  </conditionalFormatting>
  <conditionalFormatting sqref="D19">
    <cfRule type="cellIs" dxfId="974" priority="235" operator="equal">
      <formula>"AMBER"</formula>
    </cfRule>
  </conditionalFormatting>
  <conditionalFormatting sqref="D19">
    <cfRule type="cellIs" dxfId="973" priority="236" operator="equal">
      <formula>"RED"</formula>
    </cfRule>
  </conditionalFormatting>
  <conditionalFormatting sqref="D19">
    <cfRule type="cellIs" dxfId="972" priority="237" operator="equal">
      <formula>"GREEN"</formula>
    </cfRule>
  </conditionalFormatting>
  <conditionalFormatting sqref="D20">
    <cfRule type="cellIs" dxfId="971" priority="238" operator="equal">
      <formula>"AMBER"</formula>
    </cfRule>
  </conditionalFormatting>
  <conditionalFormatting sqref="D20">
    <cfRule type="cellIs" dxfId="970" priority="239" operator="equal">
      <formula>"RED"</formula>
    </cfRule>
  </conditionalFormatting>
  <conditionalFormatting sqref="D20">
    <cfRule type="cellIs" dxfId="969" priority="240" operator="equal">
      <formula>"GREEN"</formula>
    </cfRule>
  </conditionalFormatting>
  <conditionalFormatting sqref="D21">
    <cfRule type="cellIs" dxfId="968" priority="241" operator="equal">
      <formula>"AMBER"</formula>
    </cfRule>
  </conditionalFormatting>
  <conditionalFormatting sqref="D21">
    <cfRule type="cellIs" dxfId="967" priority="242" operator="equal">
      <formula>"RED"</formula>
    </cfRule>
  </conditionalFormatting>
  <conditionalFormatting sqref="D21">
    <cfRule type="cellIs" dxfId="966" priority="243" operator="equal">
      <formula>"GREEN"</formula>
    </cfRule>
  </conditionalFormatting>
  <conditionalFormatting sqref="D22">
    <cfRule type="cellIs" dxfId="965" priority="244" operator="equal">
      <formula>"AMBER"</formula>
    </cfRule>
  </conditionalFormatting>
  <conditionalFormatting sqref="D22">
    <cfRule type="cellIs" dxfId="964" priority="245" operator="equal">
      <formula>"RED"</formula>
    </cfRule>
  </conditionalFormatting>
  <conditionalFormatting sqref="D22">
    <cfRule type="cellIs" dxfId="963" priority="246" operator="equal">
      <formula>"GREEN"</formula>
    </cfRule>
  </conditionalFormatting>
  <conditionalFormatting sqref="D23">
    <cfRule type="cellIs" dxfId="962" priority="247" operator="equal">
      <formula>"AMBER"</formula>
    </cfRule>
  </conditionalFormatting>
  <conditionalFormatting sqref="D23">
    <cfRule type="cellIs" dxfId="961" priority="248" operator="equal">
      <formula>"RED"</formula>
    </cfRule>
  </conditionalFormatting>
  <conditionalFormatting sqref="D23">
    <cfRule type="cellIs" dxfId="960" priority="249" operator="equal">
      <formula>"GREEN"</formula>
    </cfRule>
  </conditionalFormatting>
  <conditionalFormatting sqref="D24">
    <cfRule type="cellIs" dxfId="959" priority="250" operator="equal">
      <formula>"AMBER"</formula>
    </cfRule>
  </conditionalFormatting>
  <conditionalFormatting sqref="D24">
    <cfRule type="cellIs" dxfId="958" priority="251" operator="equal">
      <formula>"RED"</formula>
    </cfRule>
  </conditionalFormatting>
  <conditionalFormatting sqref="D24">
    <cfRule type="cellIs" dxfId="957" priority="252" operator="equal">
      <formula>"GREEN"</formula>
    </cfRule>
  </conditionalFormatting>
  <conditionalFormatting sqref="D25">
    <cfRule type="cellIs" dxfId="956" priority="253" operator="equal">
      <formula>"AMBER"</formula>
    </cfRule>
  </conditionalFormatting>
  <conditionalFormatting sqref="D25">
    <cfRule type="cellIs" dxfId="955" priority="254" operator="equal">
      <formula>"RED"</formula>
    </cfRule>
  </conditionalFormatting>
  <conditionalFormatting sqref="D25">
    <cfRule type="cellIs" dxfId="954" priority="255" operator="equal">
      <formula>"GREEN"</formula>
    </cfRule>
  </conditionalFormatting>
  <conditionalFormatting sqref="D26">
    <cfRule type="cellIs" dxfId="953" priority="256" operator="equal">
      <formula>"AMBER"</formula>
    </cfRule>
  </conditionalFormatting>
  <conditionalFormatting sqref="D26">
    <cfRule type="cellIs" dxfId="952" priority="257" operator="equal">
      <formula>"RED"</formula>
    </cfRule>
  </conditionalFormatting>
  <conditionalFormatting sqref="D26">
    <cfRule type="cellIs" dxfId="951" priority="258" operator="equal">
      <formula>"GREEN"</formula>
    </cfRule>
  </conditionalFormatting>
  <conditionalFormatting sqref="D27">
    <cfRule type="cellIs" dxfId="950" priority="259" operator="equal">
      <formula>"AMBER"</formula>
    </cfRule>
  </conditionalFormatting>
  <conditionalFormatting sqref="D27">
    <cfRule type="cellIs" dxfId="949" priority="260" operator="equal">
      <formula>"RED"</formula>
    </cfRule>
  </conditionalFormatting>
  <conditionalFormatting sqref="D27">
    <cfRule type="cellIs" dxfId="948" priority="261" operator="equal">
      <formula>"GREEN"</formula>
    </cfRule>
  </conditionalFormatting>
  <conditionalFormatting sqref="D28">
    <cfRule type="cellIs" dxfId="947" priority="262" operator="equal">
      <formula>"AMBER"</formula>
    </cfRule>
  </conditionalFormatting>
  <conditionalFormatting sqref="D28">
    <cfRule type="cellIs" dxfId="946" priority="263" operator="equal">
      <formula>"RED"</formula>
    </cfRule>
  </conditionalFormatting>
  <conditionalFormatting sqref="D28">
    <cfRule type="cellIs" dxfId="945" priority="264" operator="equal">
      <formula>"GREEN"</formula>
    </cfRule>
  </conditionalFormatting>
  <conditionalFormatting sqref="D29">
    <cfRule type="cellIs" dxfId="944" priority="265" operator="equal">
      <formula>"AMBER"</formula>
    </cfRule>
  </conditionalFormatting>
  <conditionalFormatting sqref="D29">
    <cfRule type="cellIs" dxfId="943" priority="266" operator="equal">
      <formula>"RED"</formula>
    </cfRule>
  </conditionalFormatting>
  <conditionalFormatting sqref="D29">
    <cfRule type="cellIs" dxfId="942" priority="267" operator="equal">
      <formula>"GREEN"</formula>
    </cfRule>
  </conditionalFormatting>
  <conditionalFormatting sqref="D30">
    <cfRule type="cellIs" dxfId="941" priority="268" operator="equal">
      <formula>"AMBER"</formula>
    </cfRule>
  </conditionalFormatting>
  <conditionalFormatting sqref="D30">
    <cfRule type="cellIs" dxfId="940" priority="269" operator="equal">
      <formula>"RED"</formula>
    </cfRule>
  </conditionalFormatting>
  <conditionalFormatting sqref="D30">
    <cfRule type="cellIs" dxfId="939" priority="270" operator="equal">
      <formula>"GREEN"</formula>
    </cfRule>
  </conditionalFormatting>
  <conditionalFormatting sqref="D31">
    <cfRule type="cellIs" dxfId="938" priority="271" operator="equal">
      <formula>"AMBER"</formula>
    </cfRule>
  </conditionalFormatting>
  <conditionalFormatting sqref="D31">
    <cfRule type="cellIs" dxfId="937" priority="272" operator="equal">
      <formula>"RED"</formula>
    </cfRule>
  </conditionalFormatting>
  <conditionalFormatting sqref="D31">
    <cfRule type="cellIs" dxfId="936" priority="273" operator="equal">
      <formula>"GREEN"</formula>
    </cfRule>
  </conditionalFormatting>
  <conditionalFormatting sqref="D33">
    <cfRule type="cellIs" dxfId="935" priority="274" operator="equal">
      <formula>"AMBER"</formula>
    </cfRule>
  </conditionalFormatting>
  <conditionalFormatting sqref="D33">
    <cfRule type="cellIs" dxfId="934" priority="275" operator="equal">
      <formula>"RED"</formula>
    </cfRule>
  </conditionalFormatting>
  <conditionalFormatting sqref="D33">
    <cfRule type="cellIs" dxfId="933" priority="276" operator="equal">
      <formula>"GREEN"</formula>
    </cfRule>
  </conditionalFormatting>
  <conditionalFormatting sqref="D34">
    <cfRule type="cellIs" dxfId="932" priority="277" operator="equal">
      <formula>"AMBER"</formula>
    </cfRule>
  </conditionalFormatting>
  <conditionalFormatting sqref="D34">
    <cfRule type="cellIs" dxfId="931" priority="278" operator="equal">
      <formula>"RED"</formula>
    </cfRule>
  </conditionalFormatting>
  <conditionalFormatting sqref="D34">
    <cfRule type="cellIs" dxfId="930" priority="279" operator="equal">
      <formula>"GREEN"</formula>
    </cfRule>
  </conditionalFormatting>
  <conditionalFormatting sqref="E15">
    <cfRule type="cellIs" dxfId="929" priority="280" operator="equal">
      <formula>"AMBER"</formula>
    </cfRule>
  </conditionalFormatting>
  <conditionalFormatting sqref="E15">
    <cfRule type="cellIs" dxfId="928" priority="281" operator="equal">
      <formula>"RED"</formula>
    </cfRule>
  </conditionalFormatting>
  <conditionalFormatting sqref="E15">
    <cfRule type="cellIs" dxfId="927" priority="282" operator="equal">
      <formula>"GREEN"</formula>
    </cfRule>
  </conditionalFormatting>
  <conditionalFormatting sqref="E16">
    <cfRule type="cellIs" dxfId="926" priority="283" operator="equal">
      <formula>"AMBER"</formula>
    </cfRule>
  </conditionalFormatting>
  <conditionalFormatting sqref="E16">
    <cfRule type="cellIs" dxfId="925" priority="284" operator="equal">
      <formula>"RED"</formula>
    </cfRule>
  </conditionalFormatting>
  <conditionalFormatting sqref="E16">
    <cfRule type="cellIs" dxfId="924" priority="285" operator="equal">
      <formula>"GREEN"</formula>
    </cfRule>
  </conditionalFormatting>
  <conditionalFormatting sqref="E17">
    <cfRule type="cellIs" dxfId="923" priority="286" operator="equal">
      <formula>"AMBER"</formula>
    </cfRule>
  </conditionalFormatting>
  <conditionalFormatting sqref="E17">
    <cfRule type="cellIs" dxfId="922" priority="287" operator="equal">
      <formula>"RED"</formula>
    </cfRule>
  </conditionalFormatting>
  <conditionalFormatting sqref="E17">
    <cfRule type="cellIs" dxfId="921" priority="288" operator="equal">
      <formula>"GREEN"</formula>
    </cfRule>
  </conditionalFormatting>
  <conditionalFormatting sqref="E18">
    <cfRule type="cellIs" dxfId="920" priority="289" operator="equal">
      <formula>"AMBER"</formula>
    </cfRule>
  </conditionalFormatting>
  <conditionalFormatting sqref="E18">
    <cfRule type="cellIs" dxfId="919" priority="290" operator="equal">
      <formula>"RED"</formula>
    </cfRule>
  </conditionalFormatting>
  <conditionalFormatting sqref="E18">
    <cfRule type="cellIs" dxfId="918" priority="291" operator="equal">
      <formula>"GREEN"</formula>
    </cfRule>
  </conditionalFormatting>
  <conditionalFormatting sqref="E19">
    <cfRule type="cellIs" dxfId="917" priority="292" operator="equal">
      <formula>"AMBER"</formula>
    </cfRule>
  </conditionalFormatting>
  <conditionalFormatting sqref="E19">
    <cfRule type="cellIs" dxfId="916" priority="293" operator="equal">
      <formula>"RED"</formula>
    </cfRule>
  </conditionalFormatting>
  <conditionalFormatting sqref="E19">
    <cfRule type="cellIs" dxfId="915" priority="294" operator="equal">
      <formula>"GREEN"</formula>
    </cfRule>
  </conditionalFormatting>
  <conditionalFormatting sqref="E20">
    <cfRule type="cellIs" dxfId="914" priority="295" operator="equal">
      <formula>"AMBER"</formula>
    </cfRule>
  </conditionalFormatting>
  <conditionalFormatting sqref="E20">
    <cfRule type="cellIs" dxfId="913" priority="296" operator="equal">
      <formula>"RED"</formula>
    </cfRule>
  </conditionalFormatting>
  <conditionalFormatting sqref="E20">
    <cfRule type="cellIs" dxfId="912" priority="297" operator="equal">
      <formula>"GREEN"</formula>
    </cfRule>
  </conditionalFormatting>
  <conditionalFormatting sqref="E21">
    <cfRule type="cellIs" dxfId="911" priority="298" operator="equal">
      <formula>"AMBER"</formula>
    </cfRule>
  </conditionalFormatting>
  <conditionalFormatting sqref="E21">
    <cfRule type="cellIs" dxfId="910" priority="299" operator="equal">
      <formula>"RED"</formula>
    </cfRule>
  </conditionalFormatting>
  <conditionalFormatting sqref="E21">
    <cfRule type="cellIs" dxfId="909" priority="300" operator="equal">
      <formula>"GREEN"</formula>
    </cfRule>
  </conditionalFormatting>
  <conditionalFormatting sqref="E22">
    <cfRule type="cellIs" dxfId="908" priority="301" operator="equal">
      <formula>"AMBER"</formula>
    </cfRule>
  </conditionalFormatting>
  <conditionalFormatting sqref="E22">
    <cfRule type="cellIs" dxfId="907" priority="302" operator="equal">
      <formula>"RED"</formula>
    </cfRule>
  </conditionalFormatting>
  <conditionalFormatting sqref="E22">
    <cfRule type="cellIs" dxfId="906" priority="303" operator="equal">
      <formula>"GREEN"</formula>
    </cfRule>
  </conditionalFormatting>
  <conditionalFormatting sqref="E23">
    <cfRule type="cellIs" dxfId="905" priority="304" operator="equal">
      <formula>"AMBER"</formula>
    </cfRule>
  </conditionalFormatting>
  <conditionalFormatting sqref="E23">
    <cfRule type="cellIs" dxfId="904" priority="305" operator="equal">
      <formula>"RED"</formula>
    </cfRule>
  </conditionalFormatting>
  <conditionalFormatting sqref="E23">
    <cfRule type="cellIs" dxfId="903" priority="306" operator="equal">
      <formula>"GREEN"</formula>
    </cfRule>
  </conditionalFormatting>
  <conditionalFormatting sqref="E24">
    <cfRule type="cellIs" dxfId="902" priority="307" operator="equal">
      <formula>"AMBER"</formula>
    </cfRule>
  </conditionalFormatting>
  <conditionalFormatting sqref="E24">
    <cfRule type="cellIs" dxfId="901" priority="308" operator="equal">
      <formula>"RED"</formula>
    </cfRule>
  </conditionalFormatting>
  <conditionalFormatting sqref="E24">
    <cfRule type="cellIs" dxfId="900" priority="309" operator="equal">
      <formula>"GREEN"</formula>
    </cfRule>
  </conditionalFormatting>
  <conditionalFormatting sqref="E25">
    <cfRule type="cellIs" dxfId="899" priority="310" operator="equal">
      <formula>"AMBER"</formula>
    </cfRule>
  </conditionalFormatting>
  <conditionalFormatting sqref="E25">
    <cfRule type="cellIs" dxfId="898" priority="311" operator="equal">
      <formula>"RED"</formula>
    </cfRule>
  </conditionalFormatting>
  <conditionalFormatting sqref="E25">
    <cfRule type="cellIs" dxfId="897" priority="312" operator="equal">
      <formula>"GREEN"</formula>
    </cfRule>
  </conditionalFormatting>
  <conditionalFormatting sqref="E26">
    <cfRule type="cellIs" dxfId="896" priority="313" operator="equal">
      <formula>"AMBER"</formula>
    </cfRule>
  </conditionalFormatting>
  <conditionalFormatting sqref="E26">
    <cfRule type="cellIs" dxfId="895" priority="314" operator="equal">
      <formula>"RED"</formula>
    </cfRule>
  </conditionalFormatting>
  <conditionalFormatting sqref="E26">
    <cfRule type="cellIs" dxfId="894" priority="315" operator="equal">
      <formula>"GREEN"</formula>
    </cfRule>
  </conditionalFormatting>
  <conditionalFormatting sqref="E27">
    <cfRule type="cellIs" dxfId="893" priority="316" operator="equal">
      <formula>"AMBER"</formula>
    </cfRule>
  </conditionalFormatting>
  <conditionalFormatting sqref="E27">
    <cfRule type="cellIs" dxfId="892" priority="317" operator="equal">
      <formula>"RED"</formula>
    </cfRule>
  </conditionalFormatting>
  <conditionalFormatting sqref="E27">
    <cfRule type="cellIs" dxfId="891" priority="318" operator="equal">
      <formula>"GREEN"</formula>
    </cfRule>
  </conditionalFormatting>
  <conditionalFormatting sqref="E28">
    <cfRule type="cellIs" dxfId="890" priority="319" operator="equal">
      <formula>"AMBER"</formula>
    </cfRule>
  </conditionalFormatting>
  <conditionalFormatting sqref="E28">
    <cfRule type="cellIs" dxfId="889" priority="320" operator="equal">
      <formula>"RED"</formula>
    </cfRule>
  </conditionalFormatting>
  <conditionalFormatting sqref="E28">
    <cfRule type="cellIs" dxfId="888" priority="321" operator="equal">
      <formula>"GREEN"</formula>
    </cfRule>
  </conditionalFormatting>
  <conditionalFormatting sqref="E29">
    <cfRule type="cellIs" dxfId="887" priority="322" operator="equal">
      <formula>"AMBER"</formula>
    </cfRule>
  </conditionalFormatting>
  <conditionalFormatting sqref="E29">
    <cfRule type="cellIs" dxfId="886" priority="323" operator="equal">
      <formula>"RED"</formula>
    </cfRule>
  </conditionalFormatting>
  <conditionalFormatting sqref="E29">
    <cfRule type="cellIs" dxfId="885" priority="324" operator="equal">
      <formula>"GREEN"</formula>
    </cfRule>
  </conditionalFormatting>
  <conditionalFormatting sqref="E30">
    <cfRule type="cellIs" dxfId="884" priority="325" operator="equal">
      <formula>"AMBER"</formula>
    </cfRule>
  </conditionalFormatting>
  <conditionalFormatting sqref="E30">
    <cfRule type="cellIs" dxfId="883" priority="326" operator="equal">
      <formula>"RED"</formula>
    </cfRule>
  </conditionalFormatting>
  <conditionalFormatting sqref="E30">
    <cfRule type="cellIs" dxfId="882" priority="327" operator="equal">
      <formula>"GREEN"</formula>
    </cfRule>
  </conditionalFormatting>
  <conditionalFormatting sqref="E31">
    <cfRule type="cellIs" dxfId="881" priority="328" operator="equal">
      <formula>"AMBER"</formula>
    </cfRule>
  </conditionalFormatting>
  <conditionalFormatting sqref="E31">
    <cfRule type="cellIs" dxfId="880" priority="329" operator="equal">
      <formula>"RED"</formula>
    </cfRule>
  </conditionalFormatting>
  <conditionalFormatting sqref="E31">
    <cfRule type="cellIs" dxfId="879" priority="330" operator="equal">
      <formula>"GREEN"</formula>
    </cfRule>
  </conditionalFormatting>
  <conditionalFormatting sqref="E33">
    <cfRule type="cellIs" dxfId="878" priority="331" operator="equal">
      <formula>"AMBER"</formula>
    </cfRule>
  </conditionalFormatting>
  <conditionalFormatting sqref="E33">
    <cfRule type="cellIs" dxfId="877" priority="332" operator="equal">
      <formula>"RED"</formula>
    </cfRule>
  </conditionalFormatting>
  <conditionalFormatting sqref="E33">
    <cfRule type="cellIs" dxfId="876" priority="333" operator="equal">
      <formula>"GREEN"</formula>
    </cfRule>
  </conditionalFormatting>
  <conditionalFormatting sqref="E34">
    <cfRule type="cellIs" dxfId="875" priority="334" operator="equal">
      <formula>"AMBER"</formula>
    </cfRule>
  </conditionalFormatting>
  <conditionalFormatting sqref="E34">
    <cfRule type="cellIs" dxfId="874" priority="335" operator="equal">
      <formula>"RED"</formula>
    </cfRule>
  </conditionalFormatting>
  <conditionalFormatting sqref="E34">
    <cfRule type="cellIs" dxfId="873" priority="336" operator="equal">
      <formula>"GREEN"</formula>
    </cfRule>
  </conditionalFormatting>
  <conditionalFormatting sqref="F15">
    <cfRule type="cellIs" dxfId="872" priority="337" operator="equal">
      <formula>"AMBER"</formula>
    </cfRule>
  </conditionalFormatting>
  <conditionalFormatting sqref="F15">
    <cfRule type="cellIs" dxfId="871" priority="338" operator="equal">
      <formula>"RED"</formula>
    </cfRule>
  </conditionalFormatting>
  <conditionalFormatting sqref="F15">
    <cfRule type="cellIs" dxfId="870" priority="339" operator="equal">
      <formula>"GREEN"</formula>
    </cfRule>
  </conditionalFormatting>
  <conditionalFormatting sqref="F16">
    <cfRule type="cellIs" dxfId="869" priority="340" operator="equal">
      <formula>"AMBER"</formula>
    </cfRule>
  </conditionalFormatting>
  <conditionalFormatting sqref="F16">
    <cfRule type="cellIs" dxfId="868" priority="341" operator="equal">
      <formula>"RED"</formula>
    </cfRule>
  </conditionalFormatting>
  <conditionalFormatting sqref="F16">
    <cfRule type="cellIs" dxfId="867" priority="342" operator="equal">
      <formula>"GREEN"</formula>
    </cfRule>
  </conditionalFormatting>
  <conditionalFormatting sqref="F17">
    <cfRule type="cellIs" dxfId="866" priority="343" operator="equal">
      <formula>"AMBER"</formula>
    </cfRule>
  </conditionalFormatting>
  <conditionalFormatting sqref="F17">
    <cfRule type="cellIs" dxfId="865" priority="344" operator="equal">
      <formula>"RED"</formula>
    </cfRule>
  </conditionalFormatting>
  <conditionalFormatting sqref="F17">
    <cfRule type="cellIs" dxfId="864" priority="345" operator="equal">
      <formula>"GREEN"</formula>
    </cfRule>
  </conditionalFormatting>
  <conditionalFormatting sqref="F18">
    <cfRule type="cellIs" dxfId="863" priority="346" operator="equal">
      <formula>"AMBER"</formula>
    </cfRule>
  </conditionalFormatting>
  <conditionalFormatting sqref="F18">
    <cfRule type="cellIs" dxfId="862" priority="347" operator="equal">
      <formula>"RED"</formula>
    </cfRule>
  </conditionalFormatting>
  <conditionalFormatting sqref="F18">
    <cfRule type="cellIs" dxfId="861" priority="348" operator="equal">
      <formula>"GREEN"</formula>
    </cfRule>
  </conditionalFormatting>
  <conditionalFormatting sqref="F19">
    <cfRule type="cellIs" dxfId="860" priority="349" operator="equal">
      <formula>"AMBER"</formula>
    </cfRule>
  </conditionalFormatting>
  <conditionalFormatting sqref="F19">
    <cfRule type="cellIs" dxfId="859" priority="350" operator="equal">
      <formula>"RED"</formula>
    </cfRule>
  </conditionalFormatting>
  <conditionalFormatting sqref="F19">
    <cfRule type="cellIs" dxfId="858" priority="351" operator="equal">
      <formula>"GREEN"</formula>
    </cfRule>
  </conditionalFormatting>
  <conditionalFormatting sqref="F20">
    <cfRule type="cellIs" dxfId="857" priority="352" operator="equal">
      <formula>"AMBER"</formula>
    </cfRule>
  </conditionalFormatting>
  <conditionalFormatting sqref="F20">
    <cfRule type="cellIs" dxfId="856" priority="353" operator="equal">
      <formula>"RED"</formula>
    </cfRule>
  </conditionalFormatting>
  <conditionalFormatting sqref="F20">
    <cfRule type="cellIs" dxfId="855" priority="354" operator="equal">
      <formula>"GREEN"</formula>
    </cfRule>
  </conditionalFormatting>
  <conditionalFormatting sqref="F21">
    <cfRule type="cellIs" dxfId="854" priority="355" operator="equal">
      <formula>"AMBER"</formula>
    </cfRule>
  </conditionalFormatting>
  <conditionalFormatting sqref="F21">
    <cfRule type="cellIs" dxfId="853" priority="356" operator="equal">
      <formula>"RED"</formula>
    </cfRule>
  </conditionalFormatting>
  <conditionalFormatting sqref="F21">
    <cfRule type="cellIs" dxfId="852" priority="357" operator="equal">
      <formula>"GREEN"</formula>
    </cfRule>
  </conditionalFormatting>
  <conditionalFormatting sqref="F22">
    <cfRule type="cellIs" dxfId="851" priority="358" operator="equal">
      <formula>"AMBER"</formula>
    </cfRule>
  </conditionalFormatting>
  <conditionalFormatting sqref="F22">
    <cfRule type="cellIs" dxfId="850" priority="359" operator="equal">
      <formula>"RED"</formula>
    </cfRule>
  </conditionalFormatting>
  <conditionalFormatting sqref="F22">
    <cfRule type="cellIs" dxfId="849" priority="360" operator="equal">
      <formula>"GREEN"</formula>
    </cfRule>
  </conditionalFormatting>
  <conditionalFormatting sqref="F23">
    <cfRule type="cellIs" dxfId="848" priority="361" operator="equal">
      <formula>"AMBER"</formula>
    </cfRule>
  </conditionalFormatting>
  <conditionalFormatting sqref="F23">
    <cfRule type="cellIs" dxfId="847" priority="362" operator="equal">
      <formula>"RED"</formula>
    </cfRule>
  </conditionalFormatting>
  <conditionalFormatting sqref="F23">
    <cfRule type="cellIs" dxfId="846" priority="363" operator="equal">
      <formula>"GREEN"</formula>
    </cfRule>
  </conditionalFormatting>
  <conditionalFormatting sqref="F24">
    <cfRule type="cellIs" dxfId="845" priority="364" operator="equal">
      <formula>"AMBER"</formula>
    </cfRule>
  </conditionalFormatting>
  <conditionalFormatting sqref="F24">
    <cfRule type="cellIs" dxfId="844" priority="365" operator="equal">
      <formula>"RED"</formula>
    </cfRule>
  </conditionalFormatting>
  <conditionalFormatting sqref="F24">
    <cfRule type="cellIs" dxfId="843" priority="366" operator="equal">
      <formula>"GREEN"</formula>
    </cfRule>
  </conditionalFormatting>
  <conditionalFormatting sqref="F25">
    <cfRule type="cellIs" dxfId="842" priority="367" operator="equal">
      <formula>"AMBER"</formula>
    </cfRule>
  </conditionalFormatting>
  <conditionalFormatting sqref="F25">
    <cfRule type="cellIs" dxfId="841" priority="368" operator="equal">
      <formula>"RED"</formula>
    </cfRule>
  </conditionalFormatting>
  <conditionalFormatting sqref="F25">
    <cfRule type="cellIs" dxfId="840" priority="369" operator="equal">
      <formula>"GREEN"</formula>
    </cfRule>
  </conditionalFormatting>
  <conditionalFormatting sqref="F26">
    <cfRule type="cellIs" dxfId="839" priority="370" operator="equal">
      <formula>"AMBER"</formula>
    </cfRule>
  </conditionalFormatting>
  <conditionalFormatting sqref="F26">
    <cfRule type="cellIs" dxfId="838" priority="371" operator="equal">
      <formula>"RED"</formula>
    </cfRule>
  </conditionalFormatting>
  <conditionalFormatting sqref="F26">
    <cfRule type="cellIs" dxfId="837" priority="372" operator="equal">
      <formula>"GREEN"</formula>
    </cfRule>
  </conditionalFormatting>
  <conditionalFormatting sqref="F27">
    <cfRule type="cellIs" dxfId="836" priority="373" operator="equal">
      <formula>"AMBER"</formula>
    </cfRule>
  </conditionalFormatting>
  <conditionalFormatting sqref="F27">
    <cfRule type="cellIs" dxfId="835" priority="374" operator="equal">
      <formula>"RED"</formula>
    </cfRule>
  </conditionalFormatting>
  <conditionalFormatting sqref="F27">
    <cfRule type="cellIs" dxfId="834" priority="375" operator="equal">
      <formula>"GREEN"</formula>
    </cfRule>
  </conditionalFormatting>
  <conditionalFormatting sqref="F28">
    <cfRule type="cellIs" dxfId="833" priority="376" operator="equal">
      <formula>"AMBER"</formula>
    </cfRule>
  </conditionalFormatting>
  <conditionalFormatting sqref="F28">
    <cfRule type="cellIs" dxfId="832" priority="377" operator="equal">
      <formula>"RED"</formula>
    </cfRule>
  </conditionalFormatting>
  <conditionalFormatting sqref="F28">
    <cfRule type="cellIs" dxfId="831" priority="378" operator="equal">
      <formula>"GREEN"</formula>
    </cfRule>
  </conditionalFormatting>
  <conditionalFormatting sqref="F29">
    <cfRule type="cellIs" dxfId="830" priority="379" operator="equal">
      <formula>"AMBER"</formula>
    </cfRule>
  </conditionalFormatting>
  <conditionalFormatting sqref="F29">
    <cfRule type="cellIs" dxfId="829" priority="380" operator="equal">
      <formula>"RED"</formula>
    </cfRule>
  </conditionalFormatting>
  <conditionalFormatting sqref="F29">
    <cfRule type="cellIs" dxfId="828" priority="381" operator="equal">
      <formula>"GREEN"</formula>
    </cfRule>
  </conditionalFormatting>
  <conditionalFormatting sqref="F30">
    <cfRule type="cellIs" dxfId="827" priority="382" operator="equal">
      <formula>"AMBER"</formula>
    </cfRule>
  </conditionalFormatting>
  <conditionalFormatting sqref="F30">
    <cfRule type="cellIs" dxfId="826" priority="383" operator="equal">
      <formula>"RED"</formula>
    </cfRule>
  </conditionalFormatting>
  <conditionalFormatting sqref="F30">
    <cfRule type="cellIs" dxfId="825" priority="384" operator="equal">
      <formula>"GREEN"</formula>
    </cfRule>
  </conditionalFormatting>
  <conditionalFormatting sqref="F31">
    <cfRule type="cellIs" dxfId="824" priority="385" operator="equal">
      <formula>"AMBER"</formula>
    </cfRule>
  </conditionalFormatting>
  <conditionalFormatting sqref="F31">
    <cfRule type="cellIs" dxfId="823" priority="386" operator="equal">
      <formula>"RED"</formula>
    </cfRule>
  </conditionalFormatting>
  <conditionalFormatting sqref="F31">
    <cfRule type="cellIs" dxfId="822" priority="387" operator="equal">
      <formula>"GREEN"</formula>
    </cfRule>
  </conditionalFormatting>
  <conditionalFormatting sqref="F32">
    <cfRule type="cellIs" dxfId="821" priority="388" operator="equal">
      <formula>"AMBER"</formula>
    </cfRule>
  </conditionalFormatting>
  <conditionalFormatting sqref="F32">
    <cfRule type="cellIs" dxfId="820" priority="389" operator="equal">
      <formula>"RED"</formula>
    </cfRule>
  </conditionalFormatting>
  <conditionalFormatting sqref="F32">
    <cfRule type="cellIs" dxfId="819" priority="390" operator="equal">
      <formula>"GREEN"</formula>
    </cfRule>
  </conditionalFormatting>
  <conditionalFormatting sqref="F33">
    <cfRule type="cellIs" dxfId="818" priority="391" operator="equal">
      <formula>"AMBER"</formula>
    </cfRule>
  </conditionalFormatting>
  <conditionalFormatting sqref="F33">
    <cfRule type="cellIs" dxfId="817" priority="392" operator="equal">
      <formula>"RED"</formula>
    </cfRule>
  </conditionalFormatting>
  <conditionalFormatting sqref="F33">
    <cfRule type="cellIs" dxfId="816" priority="393" operator="equal">
      <formula>"GREEN"</formula>
    </cfRule>
  </conditionalFormatting>
  <conditionalFormatting sqref="F34">
    <cfRule type="cellIs" dxfId="815" priority="394" operator="equal">
      <formula>"AMBER"</formula>
    </cfRule>
  </conditionalFormatting>
  <conditionalFormatting sqref="F34">
    <cfRule type="cellIs" dxfId="814" priority="395" operator="equal">
      <formula>"RED"</formula>
    </cfRule>
  </conditionalFormatting>
  <conditionalFormatting sqref="F34">
    <cfRule type="cellIs" dxfId="813" priority="396" operator="equal">
      <formula>"GREEN"</formula>
    </cfRule>
  </conditionalFormatting>
  <conditionalFormatting sqref="G15">
    <cfRule type="cellIs" dxfId="812" priority="397" operator="equal">
      <formula>"AMBER"</formula>
    </cfRule>
  </conditionalFormatting>
  <conditionalFormatting sqref="G15">
    <cfRule type="cellIs" dxfId="811" priority="398" operator="equal">
      <formula>"RED"</formula>
    </cfRule>
  </conditionalFormatting>
  <conditionalFormatting sqref="G15">
    <cfRule type="cellIs" dxfId="810" priority="399" operator="equal">
      <formula>"GREEN"</formula>
    </cfRule>
  </conditionalFormatting>
  <conditionalFormatting sqref="G16">
    <cfRule type="cellIs" dxfId="809" priority="400" operator="equal">
      <formula>"AMBER"</formula>
    </cfRule>
  </conditionalFormatting>
  <conditionalFormatting sqref="G16">
    <cfRule type="cellIs" dxfId="808" priority="401" operator="equal">
      <formula>"RED"</formula>
    </cfRule>
  </conditionalFormatting>
  <conditionalFormatting sqref="G16">
    <cfRule type="cellIs" dxfId="807" priority="402" operator="equal">
      <formula>"GREEN"</formula>
    </cfRule>
  </conditionalFormatting>
  <conditionalFormatting sqref="G17">
    <cfRule type="cellIs" dxfId="806" priority="403" operator="equal">
      <formula>"AMBER"</formula>
    </cfRule>
  </conditionalFormatting>
  <conditionalFormatting sqref="G17">
    <cfRule type="cellIs" dxfId="805" priority="404" operator="equal">
      <formula>"RED"</formula>
    </cfRule>
  </conditionalFormatting>
  <conditionalFormatting sqref="G17">
    <cfRule type="cellIs" dxfId="804" priority="405" operator="equal">
      <formula>"GREEN"</formula>
    </cfRule>
  </conditionalFormatting>
  <conditionalFormatting sqref="G18">
    <cfRule type="cellIs" dxfId="803" priority="406" operator="equal">
      <formula>"AMBER"</formula>
    </cfRule>
  </conditionalFormatting>
  <conditionalFormatting sqref="G18">
    <cfRule type="cellIs" dxfId="802" priority="407" operator="equal">
      <formula>"RED"</formula>
    </cfRule>
  </conditionalFormatting>
  <conditionalFormatting sqref="G18">
    <cfRule type="cellIs" dxfId="801" priority="408" operator="equal">
      <formula>"GREEN"</formula>
    </cfRule>
  </conditionalFormatting>
  <conditionalFormatting sqref="G28">
    <cfRule type="cellIs" dxfId="800" priority="409" operator="equal">
      <formula>"AMBER"</formula>
    </cfRule>
  </conditionalFormatting>
  <conditionalFormatting sqref="G28">
    <cfRule type="cellIs" dxfId="799" priority="410" operator="equal">
      <formula>"RED"</formula>
    </cfRule>
  </conditionalFormatting>
  <conditionalFormatting sqref="G28">
    <cfRule type="cellIs" dxfId="798" priority="411" operator="equal">
      <formula>"GREEN"</formula>
    </cfRule>
  </conditionalFormatting>
  <conditionalFormatting sqref="G29">
    <cfRule type="cellIs" dxfId="797" priority="412" operator="equal">
      <formula>"AMBER"</formula>
    </cfRule>
  </conditionalFormatting>
  <conditionalFormatting sqref="G29">
    <cfRule type="cellIs" dxfId="796" priority="413" operator="equal">
      <formula>"RED"</formula>
    </cfRule>
  </conditionalFormatting>
  <conditionalFormatting sqref="G29">
    <cfRule type="cellIs" dxfId="795" priority="414" operator="equal">
      <formula>"GREEN"</formula>
    </cfRule>
  </conditionalFormatting>
  <conditionalFormatting sqref="G30">
    <cfRule type="cellIs" dxfId="794" priority="415" operator="equal">
      <formula>"AMBER"</formula>
    </cfRule>
  </conditionalFormatting>
  <conditionalFormatting sqref="G30">
    <cfRule type="cellIs" dxfId="793" priority="416" operator="equal">
      <formula>"RED"</formula>
    </cfRule>
  </conditionalFormatting>
  <conditionalFormatting sqref="G30">
    <cfRule type="cellIs" dxfId="792" priority="417" operator="equal">
      <formula>"GREEN"</formula>
    </cfRule>
  </conditionalFormatting>
  <conditionalFormatting sqref="G31">
    <cfRule type="cellIs" dxfId="791" priority="418" operator="equal">
      <formula>"AMBER"</formula>
    </cfRule>
  </conditionalFormatting>
  <conditionalFormatting sqref="G31">
    <cfRule type="cellIs" dxfId="790" priority="419" operator="equal">
      <formula>"RED"</formula>
    </cfRule>
  </conditionalFormatting>
  <conditionalFormatting sqref="G31">
    <cfRule type="cellIs" dxfId="789" priority="420" operator="equal">
      <formula>"GREEN"</formula>
    </cfRule>
  </conditionalFormatting>
  <conditionalFormatting sqref="G32">
    <cfRule type="cellIs" dxfId="788" priority="421" operator="equal">
      <formula>"AMBER"</formula>
    </cfRule>
  </conditionalFormatting>
  <conditionalFormatting sqref="G32">
    <cfRule type="cellIs" dxfId="787" priority="422" operator="equal">
      <formula>"RED"</formula>
    </cfRule>
  </conditionalFormatting>
  <conditionalFormatting sqref="G32">
    <cfRule type="cellIs" dxfId="786" priority="423" operator="equal">
      <formula>"GREEN"</formula>
    </cfRule>
  </conditionalFormatting>
  <conditionalFormatting sqref="G33">
    <cfRule type="cellIs" dxfId="785" priority="424" operator="equal">
      <formula>"AMBER"</formula>
    </cfRule>
  </conditionalFormatting>
  <conditionalFormatting sqref="G33">
    <cfRule type="cellIs" dxfId="784" priority="425" operator="equal">
      <formula>"RED"</formula>
    </cfRule>
  </conditionalFormatting>
  <conditionalFormatting sqref="G33">
    <cfRule type="cellIs" dxfId="783" priority="426" operator="equal">
      <formula>"GREEN"</formula>
    </cfRule>
  </conditionalFormatting>
  <conditionalFormatting sqref="G34">
    <cfRule type="cellIs" dxfId="782" priority="427" operator="equal">
      <formula>"AMBER"</formula>
    </cfRule>
  </conditionalFormatting>
  <conditionalFormatting sqref="G34">
    <cfRule type="cellIs" dxfId="781" priority="428" operator="equal">
      <formula>"RED"</formula>
    </cfRule>
  </conditionalFormatting>
  <conditionalFormatting sqref="G34">
    <cfRule type="cellIs" dxfId="780" priority="429" operator="equal">
      <formula>"GREEN"</formula>
    </cfRule>
  </conditionalFormatting>
  <conditionalFormatting sqref="H15">
    <cfRule type="cellIs" dxfId="779" priority="430" operator="equal">
      <formula>"AMBER"</formula>
    </cfRule>
  </conditionalFormatting>
  <conditionalFormatting sqref="H15">
    <cfRule type="cellIs" dxfId="778" priority="431" operator="equal">
      <formula>"RED"</formula>
    </cfRule>
  </conditionalFormatting>
  <conditionalFormatting sqref="H15">
    <cfRule type="cellIs" dxfId="777" priority="432" operator="equal">
      <formula>"GREEN"</formula>
    </cfRule>
  </conditionalFormatting>
  <conditionalFormatting sqref="H16">
    <cfRule type="cellIs" dxfId="776" priority="433" operator="equal">
      <formula>"AMBER"</formula>
    </cfRule>
  </conditionalFormatting>
  <conditionalFormatting sqref="H16">
    <cfRule type="cellIs" dxfId="775" priority="434" operator="equal">
      <formula>"RED"</formula>
    </cfRule>
  </conditionalFormatting>
  <conditionalFormatting sqref="H16">
    <cfRule type="cellIs" dxfId="774" priority="435" operator="equal">
      <formula>"GREEN"</formula>
    </cfRule>
  </conditionalFormatting>
  <conditionalFormatting sqref="H17">
    <cfRule type="cellIs" dxfId="773" priority="436" operator="equal">
      <formula>"AMBER"</formula>
    </cfRule>
  </conditionalFormatting>
  <conditionalFormatting sqref="H17">
    <cfRule type="cellIs" dxfId="772" priority="437" operator="equal">
      <formula>"RED"</formula>
    </cfRule>
  </conditionalFormatting>
  <conditionalFormatting sqref="H17">
    <cfRule type="cellIs" dxfId="771" priority="438" operator="equal">
      <formula>"GREEN"</formula>
    </cfRule>
  </conditionalFormatting>
  <conditionalFormatting sqref="H18">
    <cfRule type="cellIs" dxfId="770" priority="439" operator="equal">
      <formula>"AMBER"</formula>
    </cfRule>
  </conditionalFormatting>
  <conditionalFormatting sqref="H18">
    <cfRule type="cellIs" dxfId="769" priority="440" operator="equal">
      <formula>"RED"</formula>
    </cfRule>
  </conditionalFormatting>
  <conditionalFormatting sqref="H18">
    <cfRule type="cellIs" dxfId="768" priority="441" operator="equal">
      <formula>"GREEN"</formula>
    </cfRule>
  </conditionalFormatting>
  <conditionalFormatting sqref="H28">
    <cfRule type="cellIs" dxfId="767" priority="442" operator="equal">
      <formula>"AMBER"</formula>
    </cfRule>
  </conditionalFormatting>
  <conditionalFormatting sqref="H28">
    <cfRule type="cellIs" dxfId="766" priority="443" operator="equal">
      <formula>"RED"</formula>
    </cfRule>
  </conditionalFormatting>
  <conditionalFormatting sqref="H28">
    <cfRule type="cellIs" dxfId="765" priority="444" operator="equal">
      <formula>"GREEN"</formula>
    </cfRule>
  </conditionalFormatting>
  <conditionalFormatting sqref="H29">
    <cfRule type="cellIs" dxfId="764" priority="445" operator="equal">
      <formula>"AMBER"</formula>
    </cfRule>
  </conditionalFormatting>
  <conditionalFormatting sqref="H29">
    <cfRule type="cellIs" dxfId="763" priority="446" operator="equal">
      <formula>"RED"</formula>
    </cfRule>
  </conditionalFormatting>
  <conditionalFormatting sqref="H29">
    <cfRule type="cellIs" dxfId="762" priority="447" operator="equal">
      <formula>"GREEN"</formula>
    </cfRule>
  </conditionalFormatting>
  <conditionalFormatting sqref="H30">
    <cfRule type="cellIs" dxfId="761" priority="448" operator="equal">
      <formula>"AMBER"</formula>
    </cfRule>
  </conditionalFormatting>
  <conditionalFormatting sqref="H30">
    <cfRule type="cellIs" dxfId="760" priority="449" operator="equal">
      <formula>"RED"</formula>
    </cfRule>
  </conditionalFormatting>
  <conditionalFormatting sqref="H30">
    <cfRule type="cellIs" dxfId="759" priority="450" operator="equal">
      <formula>"GREEN"</formula>
    </cfRule>
  </conditionalFormatting>
  <conditionalFormatting sqref="H31">
    <cfRule type="cellIs" dxfId="758" priority="451" operator="equal">
      <formula>"AMBER"</formula>
    </cfRule>
  </conditionalFormatting>
  <conditionalFormatting sqref="H31">
    <cfRule type="cellIs" dxfId="757" priority="452" operator="equal">
      <formula>"RED"</formula>
    </cfRule>
  </conditionalFormatting>
  <conditionalFormatting sqref="H31">
    <cfRule type="cellIs" dxfId="756" priority="453" operator="equal">
      <formula>"GREEN"</formula>
    </cfRule>
  </conditionalFormatting>
  <conditionalFormatting sqref="H32">
    <cfRule type="cellIs" dxfId="755" priority="454" operator="equal">
      <formula>"AMBER"</formula>
    </cfRule>
  </conditionalFormatting>
  <conditionalFormatting sqref="H32">
    <cfRule type="cellIs" dxfId="754" priority="455" operator="equal">
      <formula>"RED"</formula>
    </cfRule>
  </conditionalFormatting>
  <conditionalFormatting sqref="H32">
    <cfRule type="cellIs" dxfId="753" priority="456" operator="equal">
      <formula>"GREEN"</formula>
    </cfRule>
  </conditionalFormatting>
  <conditionalFormatting sqref="H33">
    <cfRule type="cellIs" dxfId="752" priority="457" operator="equal">
      <formula>"AMBER"</formula>
    </cfRule>
  </conditionalFormatting>
  <conditionalFormatting sqref="H33">
    <cfRule type="cellIs" dxfId="751" priority="458" operator="equal">
      <formula>"RED"</formula>
    </cfRule>
  </conditionalFormatting>
  <conditionalFormatting sqref="H33">
    <cfRule type="cellIs" dxfId="750" priority="459" operator="equal">
      <formula>"GREEN"</formula>
    </cfRule>
  </conditionalFormatting>
  <conditionalFormatting sqref="H34">
    <cfRule type="cellIs" dxfId="749" priority="460" operator="equal">
      <formula>"AMBER"</formula>
    </cfRule>
  </conditionalFormatting>
  <conditionalFormatting sqref="H34">
    <cfRule type="cellIs" dxfId="748" priority="461" operator="equal">
      <formula>"RED"</formula>
    </cfRule>
  </conditionalFormatting>
  <conditionalFormatting sqref="H34">
    <cfRule type="cellIs" dxfId="747" priority="462" operator="equal">
      <formula>"GREEN"</formula>
    </cfRule>
  </conditionalFormatting>
  <conditionalFormatting sqref="I15">
    <cfRule type="cellIs" dxfId="746" priority="463" operator="equal">
      <formula>"AMBER"</formula>
    </cfRule>
  </conditionalFormatting>
  <conditionalFormatting sqref="I15">
    <cfRule type="cellIs" dxfId="745" priority="464" operator="equal">
      <formula>"RED"</formula>
    </cfRule>
  </conditionalFormatting>
  <conditionalFormatting sqref="I15">
    <cfRule type="cellIs" dxfId="744" priority="465" operator="equal">
      <formula>"GREEN"</formula>
    </cfRule>
  </conditionalFormatting>
  <conditionalFormatting sqref="I16">
    <cfRule type="cellIs" dxfId="743" priority="466" operator="equal">
      <formula>"AMBER"</formula>
    </cfRule>
  </conditionalFormatting>
  <conditionalFormatting sqref="I16">
    <cfRule type="cellIs" dxfId="742" priority="467" operator="equal">
      <formula>"RED"</formula>
    </cfRule>
  </conditionalFormatting>
  <conditionalFormatting sqref="I16">
    <cfRule type="cellIs" dxfId="741" priority="468" operator="equal">
      <formula>"GREEN"</formula>
    </cfRule>
  </conditionalFormatting>
  <conditionalFormatting sqref="I17">
    <cfRule type="cellIs" dxfId="740" priority="469" operator="equal">
      <formula>"AMBER"</formula>
    </cfRule>
  </conditionalFormatting>
  <conditionalFormatting sqref="I17">
    <cfRule type="cellIs" dxfId="739" priority="470" operator="equal">
      <formula>"RED"</formula>
    </cfRule>
  </conditionalFormatting>
  <conditionalFormatting sqref="I17">
    <cfRule type="cellIs" dxfId="738" priority="471" operator="equal">
      <formula>"GREEN"</formula>
    </cfRule>
  </conditionalFormatting>
  <conditionalFormatting sqref="I18">
    <cfRule type="cellIs" dxfId="737" priority="472" operator="equal">
      <formula>"AMBER"</formula>
    </cfRule>
  </conditionalFormatting>
  <conditionalFormatting sqref="I18">
    <cfRule type="cellIs" dxfId="736" priority="473" operator="equal">
      <formula>"RED"</formula>
    </cfRule>
  </conditionalFormatting>
  <conditionalFormatting sqref="I18">
    <cfRule type="cellIs" dxfId="735" priority="474" operator="equal">
      <formula>"GREEN"</formula>
    </cfRule>
  </conditionalFormatting>
  <conditionalFormatting sqref="I19">
    <cfRule type="cellIs" dxfId="734" priority="475" operator="equal">
      <formula>"AMBER"</formula>
    </cfRule>
  </conditionalFormatting>
  <conditionalFormatting sqref="I19">
    <cfRule type="cellIs" dxfId="733" priority="476" operator="equal">
      <formula>"RED"</formula>
    </cfRule>
  </conditionalFormatting>
  <conditionalFormatting sqref="I19">
    <cfRule type="cellIs" dxfId="732" priority="477" operator="equal">
      <formula>"GREEN"</formula>
    </cfRule>
  </conditionalFormatting>
  <conditionalFormatting sqref="I20">
    <cfRule type="cellIs" dxfId="731" priority="478" operator="equal">
      <formula>"AMBER"</formula>
    </cfRule>
  </conditionalFormatting>
  <conditionalFormatting sqref="I20">
    <cfRule type="cellIs" dxfId="730" priority="479" operator="equal">
      <formula>"RED"</formula>
    </cfRule>
  </conditionalFormatting>
  <conditionalFormatting sqref="I20">
    <cfRule type="cellIs" dxfId="729" priority="480" operator="equal">
      <formula>"GREEN"</formula>
    </cfRule>
  </conditionalFormatting>
  <conditionalFormatting sqref="I21">
    <cfRule type="cellIs" dxfId="728" priority="481" operator="equal">
      <formula>"AMBER"</formula>
    </cfRule>
  </conditionalFormatting>
  <conditionalFormatting sqref="I21">
    <cfRule type="cellIs" dxfId="727" priority="482" operator="equal">
      <formula>"RED"</formula>
    </cfRule>
  </conditionalFormatting>
  <conditionalFormatting sqref="I21">
    <cfRule type="cellIs" dxfId="726" priority="483" operator="equal">
      <formula>"GREEN"</formula>
    </cfRule>
  </conditionalFormatting>
  <conditionalFormatting sqref="I22">
    <cfRule type="cellIs" dxfId="725" priority="484" operator="equal">
      <formula>"AMBER"</formula>
    </cfRule>
  </conditionalFormatting>
  <conditionalFormatting sqref="I22">
    <cfRule type="cellIs" dxfId="724" priority="485" operator="equal">
      <formula>"RED"</formula>
    </cfRule>
  </conditionalFormatting>
  <conditionalFormatting sqref="I22">
    <cfRule type="cellIs" dxfId="723" priority="486" operator="equal">
      <formula>"GREEN"</formula>
    </cfRule>
  </conditionalFormatting>
  <conditionalFormatting sqref="I23">
    <cfRule type="cellIs" dxfId="722" priority="487" operator="equal">
      <formula>"AMBER"</formula>
    </cfRule>
  </conditionalFormatting>
  <conditionalFormatting sqref="I23">
    <cfRule type="cellIs" dxfId="721" priority="488" operator="equal">
      <formula>"RED"</formula>
    </cfRule>
  </conditionalFormatting>
  <conditionalFormatting sqref="I23">
    <cfRule type="cellIs" dxfId="720" priority="489" operator="equal">
      <formula>"GREEN"</formula>
    </cfRule>
  </conditionalFormatting>
  <conditionalFormatting sqref="I24">
    <cfRule type="cellIs" dxfId="719" priority="490" operator="equal">
      <formula>"AMBER"</formula>
    </cfRule>
  </conditionalFormatting>
  <conditionalFormatting sqref="I24">
    <cfRule type="cellIs" dxfId="718" priority="491" operator="equal">
      <formula>"RED"</formula>
    </cfRule>
  </conditionalFormatting>
  <conditionalFormatting sqref="I24">
    <cfRule type="cellIs" dxfId="717" priority="492" operator="equal">
      <formula>"GREEN"</formula>
    </cfRule>
  </conditionalFormatting>
  <conditionalFormatting sqref="I25">
    <cfRule type="cellIs" dxfId="716" priority="493" operator="equal">
      <formula>"AMBER"</formula>
    </cfRule>
  </conditionalFormatting>
  <conditionalFormatting sqref="I25">
    <cfRule type="cellIs" dxfId="715" priority="494" operator="equal">
      <formula>"RED"</formula>
    </cfRule>
  </conditionalFormatting>
  <conditionalFormatting sqref="I25">
    <cfRule type="cellIs" dxfId="714" priority="495" operator="equal">
      <formula>"GREEN"</formula>
    </cfRule>
  </conditionalFormatting>
  <conditionalFormatting sqref="I26">
    <cfRule type="cellIs" dxfId="713" priority="496" operator="equal">
      <formula>"AMBER"</formula>
    </cfRule>
  </conditionalFormatting>
  <conditionalFormatting sqref="I26">
    <cfRule type="cellIs" dxfId="712" priority="497" operator="equal">
      <formula>"RED"</formula>
    </cfRule>
  </conditionalFormatting>
  <conditionalFormatting sqref="I26">
    <cfRule type="cellIs" dxfId="711" priority="498" operator="equal">
      <formula>"GREEN"</formula>
    </cfRule>
  </conditionalFormatting>
  <conditionalFormatting sqref="I27">
    <cfRule type="cellIs" dxfId="710" priority="499" operator="equal">
      <formula>"AMBER"</formula>
    </cfRule>
  </conditionalFormatting>
  <conditionalFormatting sqref="I27">
    <cfRule type="cellIs" dxfId="709" priority="500" operator="equal">
      <formula>"RED"</formula>
    </cfRule>
  </conditionalFormatting>
  <conditionalFormatting sqref="I27">
    <cfRule type="cellIs" dxfId="708" priority="501" operator="equal">
      <formula>"GREEN"</formula>
    </cfRule>
  </conditionalFormatting>
  <conditionalFormatting sqref="I28">
    <cfRule type="cellIs" dxfId="707" priority="502" operator="equal">
      <formula>"AMBER"</formula>
    </cfRule>
  </conditionalFormatting>
  <conditionalFormatting sqref="I28">
    <cfRule type="cellIs" dxfId="706" priority="503" operator="equal">
      <formula>"RED"</formula>
    </cfRule>
  </conditionalFormatting>
  <conditionalFormatting sqref="I28">
    <cfRule type="cellIs" dxfId="705" priority="504" operator="equal">
      <formula>"GREEN"</formula>
    </cfRule>
  </conditionalFormatting>
  <conditionalFormatting sqref="I29">
    <cfRule type="cellIs" dxfId="704" priority="505" operator="equal">
      <formula>"AMBER"</formula>
    </cfRule>
  </conditionalFormatting>
  <conditionalFormatting sqref="I29">
    <cfRule type="cellIs" dxfId="703" priority="506" operator="equal">
      <formula>"RED"</formula>
    </cfRule>
  </conditionalFormatting>
  <conditionalFormatting sqref="I29">
    <cfRule type="cellIs" dxfId="702" priority="507" operator="equal">
      <formula>"GREEN"</formula>
    </cfRule>
  </conditionalFormatting>
  <conditionalFormatting sqref="I30">
    <cfRule type="cellIs" dxfId="701" priority="508" operator="equal">
      <formula>"AMBER"</formula>
    </cfRule>
  </conditionalFormatting>
  <conditionalFormatting sqref="I30">
    <cfRule type="cellIs" dxfId="700" priority="509" operator="equal">
      <formula>"RED"</formula>
    </cfRule>
  </conditionalFormatting>
  <conditionalFormatting sqref="I30">
    <cfRule type="cellIs" dxfId="699" priority="510" operator="equal">
      <formula>"GREEN"</formula>
    </cfRule>
  </conditionalFormatting>
  <conditionalFormatting sqref="I31">
    <cfRule type="cellIs" dxfId="698" priority="511" operator="equal">
      <formula>"AMBER"</formula>
    </cfRule>
  </conditionalFormatting>
  <conditionalFormatting sqref="I31">
    <cfRule type="cellIs" dxfId="697" priority="512" operator="equal">
      <formula>"RED"</formula>
    </cfRule>
  </conditionalFormatting>
  <conditionalFormatting sqref="I31">
    <cfRule type="cellIs" dxfId="696" priority="513" operator="equal">
      <formula>"GREEN"</formula>
    </cfRule>
  </conditionalFormatting>
  <conditionalFormatting sqref="I32">
    <cfRule type="cellIs" dxfId="695" priority="514" operator="equal">
      <formula>"AMBER"</formula>
    </cfRule>
  </conditionalFormatting>
  <conditionalFormatting sqref="I32">
    <cfRule type="cellIs" dxfId="694" priority="515" operator="equal">
      <formula>"RED"</formula>
    </cfRule>
  </conditionalFormatting>
  <conditionalFormatting sqref="I32">
    <cfRule type="cellIs" dxfId="693" priority="516" operator="equal">
      <formula>"GREEN"</formula>
    </cfRule>
  </conditionalFormatting>
  <conditionalFormatting sqref="I33">
    <cfRule type="cellIs" dxfId="692" priority="517" operator="equal">
      <formula>"AMBER"</formula>
    </cfRule>
  </conditionalFormatting>
  <conditionalFormatting sqref="I33">
    <cfRule type="cellIs" dxfId="691" priority="518" operator="equal">
      <formula>"RED"</formula>
    </cfRule>
  </conditionalFormatting>
  <conditionalFormatting sqref="I33">
    <cfRule type="cellIs" dxfId="690" priority="519" operator="equal">
      <formula>"GREEN"</formula>
    </cfRule>
  </conditionalFormatting>
  <conditionalFormatting sqref="I34">
    <cfRule type="cellIs" dxfId="689" priority="520" operator="equal">
      <formula>"AMBER"</formula>
    </cfRule>
  </conditionalFormatting>
  <conditionalFormatting sqref="I34">
    <cfRule type="cellIs" dxfId="688" priority="521" operator="equal">
      <formula>"RED"</formula>
    </cfRule>
  </conditionalFormatting>
  <conditionalFormatting sqref="I34">
    <cfRule type="cellIs" dxfId="687" priority="522" operator="equal">
      <formula>"GREEN"</formula>
    </cfRule>
  </conditionalFormatting>
  <conditionalFormatting sqref="J15">
    <cfRule type="cellIs" dxfId="686" priority="523" operator="equal">
      <formula>"AMBER"</formula>
    </cfRule>
  </conditionalFormatting>
  <conditionalFormatting sqref="J15">
    <cfRule type="cellIs" dxfId="685" priority="524" operator="equal">
      <formula>"RED"</formula>
    </cfRule>
  </conditionalFormatting>
  <conditionalFormatting sqref="J15">
    <cfRule type="cellIs" dxfId="684" priority="525" operator="equal">
      <formula>"GREEN"</formula>
    </cfRule>
  </conditionalFormatting>
  <conditionalFormatting sqref="J16">
    <cfRule type="cellIs" dxfId="683" priority="526" operator="equal">
      <formula>"AMBER"</formula>
    </cfRule>
  </conditionalFormatting>
  <conditionalFormatting sqref="J16">
    <cfRule type="cellIs" dxfId="682" priority="527" operator="equal">
      <formula>"RED"</formula>
    </cfRule>
  </conditionalFormatting>
  <conditionalFormatting sqref="J16">
    <cfRule type="cellIs" dxfId="681" priority="528" operator="equal">
      <formula>"GREEN"</formula>
    </cfRule>
  </conditionalFormatting>
  <conditionalFormatting sqref="J17">
    <cfRule type="cellIs" dxfId="680" priority="529" operator="equal">
      <formula>"AMBER"</formula>
    </cfRule>
  </conditionalFormatting>
  <conditionalFormatting sqref="J17">
    <cfRule type="cellIs" dxfId="679" priority="530" operator="equal">
      <formula>"RED"</formula>
    </cfRule>
  </conditionalFormatting>
  <conditionalFormatting sqref="J17">
    <cfRule type="cellIs" dxfId="678" priority="531" operator="equal">
      <formula>"GREEN"</formula>
    </cfRule>
  </conditionalFormatting>
  <conditionalFormatting sqref="J18">
    <cfRule type="cellIs" dxfId="677" priority="532" operator="equal">
      <formula>"AMBER"</formula>
    </cfRule>
  </conditionalFormatting>
  <conditionalFormatting sqref="J18">
    <cfRule type="cellIs" dxfId="676" priority="533" operator="equal">
      <formula>"RED"</formula>
    </cfRule>
  </conditionalFormatting>
  <conditionalFormatting sqref="J18">
    <cfRule type="cellIs" dxfId="675" priority="534" operator="equal">
      <formula>"GREEN"</formula>
    </cfRule>
  </conditionalFormatting>
  <conditionalFormatting sqref="J19">
    <cfRule type="cellIs" dxfId="674" priority="535" operator="equal">
      <formula>"AMBER"</formula>
    </cfRule>
  </conditionalFormatting>
  <conditionalFormatting sqref="J19">
    <cfRule type="cellIs" dxfId="673" priority="536" operator="equal">
      <formula>"RED"</formula>
    </cfRule>
  </conditionalFormatting>
  <conditionalFormatting sqref="J19">
    <cfRule type="cellIs" dxfId="672" priority="537" operator="equal">
      <formula>"GREEN"</formula>
    </cfRule>
  </conditionalFormatting>
  <conditionalFormatting sqref="J20">
    <cfRule type="cellIs" dxfId="671" priority="538" operator="equal">
      <formula>"AMBER"</formula>
    </cfRule>
  </conditionalFormatting>
  <conditionalFormatting sqref="J20">
    <cfRule type="cellIs" dxfId="670" priority="539" operator="equal">
      <formula>"RED"</formula>
    </cfRule>
  </conditionalFormatting>
  <conditionalFormatting sqref="J20">
    <cfRule type="cellIs" dxfId="669" priority="540" operator="equal">
      <formula>"GREEN"</formula>
    </cfRule>
  </conditionalFormatting>
  <conditionalFormatting sqref="J21">
    <cfRule type="cellIs" dxfId="668" priority="541" operator="equal">
      <formula>"AMBER"</formula>
    </cfRule>
  </conditionalFormatting>
  <conditionalFormatting sqref="J21">
    <cfRule type="cellIs" dxfId="667" priority="542" operator="equal">
      <formula>"RED"</formula>
    </cfRule>
  </conditionalFormatting>
  <conditionalFormatting sqref="J21">
    <cfRule type="cellIs" dxfId="666" priority="543" operator="equal">
      <formula>"GREEN"</formula>
    </cfRule>
  </conditionalFormatting>
  <conditionalFormatting sqref="J22">
    <cfRule type="cellIs" dxfId="665" priority="544" operator="equal">
      <formula>"AMBER"</formula>
    </cfRule>
  </conditionalFormatting>
  <conditionalFormatting sqref="J22">
    <cfRule type="cellIs" dxfId="664" priority="545" operator="equal">
      <formula>"RED"</formula>
    </cfRule>
  </conditionalFormatting>
  <conditionalFormatting sqref="J22">
    <cfRule type="cellIs" dxfId="663" priority="546" operator="equal">
      <formula>"GREEN"</formula>
    </cfRule>
  </conditionalFormatting>
  <conditionalFormatting sqref="J23">
    <cfRule type="cellIs" dxfId="662" priority="547" operator="equal">
      <formula>"AMBER"</formula>
    </cfRule>
  </conditionalFormatting>
  <conditionalFormatting sqref="J23">
    <cfRule type="cellIs" dxfId="661" priority="548" operator="equal">
      <formula>"RED"</formula>
    </cfRule>
  </conditionalFormatting>
  <conditionalFormatting sqref="J23">
    <cfRule type="cellIs" dxfId="660" priority="549" operator="equal">
      <formula>"GREEN"</formula>
    </cfRule>
  </conditionalFormatting>
  <conditionalFormatting sqref="J24">
    <cfRule type="cellIs" dxfId="659" priority="550" operator="equal">
      <formula>"AMBER"</formula>
    </cfRule>
  </conditionalFormatting>
  <conditionalFormatting sqref="J24">
    <cfRule type="cellIs" dxfId="658" priority="551" operator="equal">
      <formula>"RED"</formula>
    </cfRule>
  </conditionalFormatting>
  <conditionalFormatting sqref="J24">
    <cfRule type="cellIs" dxfId="657" priority="552" operator="equal">
      <formula>"GREEN"</formula>
    </cfRule>
  </conditionalFormatting>
  <conditionalFormatting sqref="J25">
    <cfRule type="cellIs" dxfId="656" priority="553" operator="equal">
      <formula>"AMBER"</formula>
    </cfRule>
  </conditionalFormatting>
  <conditionalFormatting sqref="J25">
    <cfRule type="cellIs" dxfId="655" priority="554" operator="equal">
      <formula>"RED"</formula>
    </cfRule>
  </conditionalFormatting>
  <conditionalFormatting sqref="J25">
    <cfRule type="cellIs" dxfId="654" priority="555" operator="equal">
      <formula>"GREEN"</formula>
    </cfRule>
  </conditionalFormatting>
  <conditionalFormatting sqref="J26">
    <cfRule type="cellIs" dxfId="653" priority="556" operator="equal">
      <formula>"AMBER"</formula>
    </cfRule>
  </conditionalFormatting>
  <conditionalFormatting sqref="J26">
    <cfRule type="cellIs" dxfId="652" priority="557" operator="equal">
      <formula>"RED"</formula>
    </cfRule>
  </conditionalFormatting>
  <conditionalFormatting sqref="J26">
    <cfRule type="cellIs" dxfId="651" priority="558" operator="equal">
      <formula>"GREEN"</formula>
    </cfRule>
  </conditionalFormatting>
  <conditionalFormatting sqref="J27">
    <cfRule type="cellIs" dxfId="650" priority="559" operator="equal">
      <formula>"AMBER"</formula>
    </cfRule>
  </conditionalFormatting>
  <conditionalFormatting sqref="J27">
    <cfRule type="cellIs" dxfId="649" priority="560" operator="equal">
      <formula>"RED"</formula>
    </cfRule>
  </conditionalFormatting>
  <conditionalFormatting sqref="J27">
    <cfRule type="cellIs" dxfId="648" priority="561" operator="equal">
      <formula>"GREEN"</formula>
    </cfRule>
  </conditionalFormatting>
  <conditionalFormatting sqref="J28">
    <cfRule type="cellIs" dxfId="647" priority="562" operator="equal">
      <formula>"AMBER"</formula>
    </cfRule>
  </conditionalFormatting>
  <conditionalFormatting sqref="J28">
    <cfRule type="cellIs" dxfId="646" priority="563" operator="equal">
      <formula>"RED"</formula>
    </cfRule>
  </conditionalFormatting>
  <conditionalFormatting sqref="J28">
    <cfRule type="cellIs" dxfId="645" priority="564" operator="equal">
      <formula>"GREEN"</formula>
    </cfRule>
  </conditionalFormatting>
  <conditionalFormatting sqref="J29">
    <cfRule type="cellIs" dxfId="644" priority="565" operator="equal">
      <formula>"AMBER"</formula>
    </cfRule>
  </conditionalFormatting>
  <conditionalFormatting sqref="J29">
    <cfRule type="cellIs" dxfId="643" priority="566" operator="equal">
      <formula>"RED"</formula>
    </cfRule>
  </conditionalFormatting>
  <conditionalFormatting sqref="J29">
    <cfRule type="cellIs" dxfId="642" priority="567" operator="equal">
      <formula>"GREEN"</formula>
    </cfRule>
  </conditionalFormatting>
  <conditionalFormatting sqref="J30">
    <cfRule type="cellIs" dxfId="641" priority="568" operator="equal">
      <formula>"AMBER"</formula>
    </cfRule>
  </conditionalFormatting>
  <conditionalFormatting sqref="J30">
    <cfRule type="cellIs" dxfId="640" priority="569" operator="equal">
      <formula>"RED"</formula>
    </cfRule>
  </conditionalFormatting>
  <conditionalFormatting sqref="J30">
    <cfRule type="cellIs" dxfId="639" priority="570" operator="equal">
      <formula>"GREEN"</formula>
    </cfRule>
  </conditionalFormatting>
  <conditionalFormatting sqref="J31">
    <cfRule type="cellIs" dxfId="638" priority="571" operator="equal">
      <formula>"AMBER"</formula>
    </cfRule>
  </conditionalFormatting>
  <conditionalFormatting sqref="J31">
    <cfRule type="cellIs" dxfId="637" priority="572" operator="equal">
      <formula>"RED"</formula>
    </cfRule>
  </conditionalFormatting>
  <conditionalFormatting sqref="J31">
    <cfRule type="cellIs" dxfId="636" priority="573" operator="equal">
      <formula>"GREEN"</formula>
    </cfRule>
  </conditionalFormatting>
  <conditionalFormatting sqref="J32">
    <cfRule type="cellIs" dxfId="635" priority="574" operator="equal">
      <formula>"AMBER"</formula>
    </cfRule>
  </conditionalFormatting>
  <conditionalFormatting sqref="J32">
    <cfRule type="cellIs" dxfId="634" priority="575" operator="equal">
      <formula>"RED"</formula>
    </cfRule>
  </conditionalFormatting>
  <conditionalFormatting sqref="J32">
    <cfRule type="cellIs" dxfId="633" priority="576" operator="equal">
      <formula>"GREEN"</formula>
    </cfRule>
  </conditionalFormatting>
  <conditionalFormatting sqref="J33">
    <cfRule type="cellIs" dxfId="632" priority="577" operator="equal">
      <formula>"AMBER"</formula>
    </cfRule>
  </conditionalFormatting>
  <conditionalFormatting sqref="J33">
    <cfRule type="cellIs" dxfId="631" priority="578" operator="equal">
      <formula>"RED"</formula>
    </cfRule>
  </conditionalFormatting>
  <conditionalFormatting sqref="J33">
    <cfRule type="cellIs" dxfId="630" priority="579" operator="equal">
      <formula>"GREEN"</formula>
    </cfRule>
  </conditionalFormatting>
  <conditionalFormatting sqref="J34">
    <cfRule type="cellIs" dxfId="629" priority="580" operator="equal">
      <formula>"AMBER"</formula>
    </cfRule>
  </conditionalFormatting>
  <conditionalFormatting sqref="J34">
    <cfRule type="cellIs" dxfId="628" priority="581" operator="equal">
      <formula>"RED"</formula>
    </cfRule>
  </conditionalFormatting>
  <conditionalFormatting sqref="J34">
    <cfRule type="cellIs" dxfId="627" priority="582" operator="equal">
      <formula>"GREEN"</formula>
    </cfRule>
  </conditionalFormatting>
  <conditionalFormatting sqref="K15">
    <cfRule type="cellIs" dxfId="626" priority="583" operator="equal">
      <formula>"AMBER"</formula>
    </cfRule>
  </conditionalFormatting>
  <conditionalFormatting sqref="K15">
    <cfRule type="cellIs" dxfId="625" priority="584" operator="equal">
      <formula>"RED"</formula>
    </cfRule>
  </conditionalFormatting>
  <conditionalFormatting sqref="K15">
    <cfRule type="cellIs" dxfId="624" priority="585" operator="equal">
      <formula>"GREEN"</formula>
    </cfRule>
  </conditionalFormatting>
  <conditionalFormatting sqref="K16">
    <cfRule type="cellIs" dxfId="623" priority="586" operator="equal">
      <formula>"AMBER"</formula>
    </cfRule>
  </conditionalFormatting>
  <conditionalFormatting sqref="K16">
    <cfRule type="cellIs" dxfId="622" priority="587" operator="equal">
      <formula>"RED"</formula>
    </cfRule>
  </conditionalFormatting>
  <conditionalFormatting sqref="K16">
    <cfRule type="cellIs" dxfId="621" priority="588" operator="equal">
      <formula>"GREEN"</formula>
    </cfRule>
  </conditionalFormatting>
  <conditionalFormatting sqref="K17">
    <cfRule type="cellIs" dxfId="620" priority="589" operator="equal">
      <formula>"AMBER"</formula>
    </cfRule>
  </conditionalFormatting>
  <conditionalFormatting sqref="K17">
    <cfRule type="cellIs" dxfId="619" priority="590" operator="equal">
      <formula>"RED"</formula>
    </cfRule>
  </conditionalFormatting>
  <conditionalFormatting sqref="K17">
    <cfRule type="cellIs" dxfId="618" priority="591" operator="equal">
      <formula>"GREEN"</formula>
    </cfRule>
  </conditionalFormatting>
  <conditionalFormatting sqref="K18">
    <cfRule type="cellIs" dxfId="617" priority="592" operator="equal">
      <formula>"AMBER"</formula>
    </cfRule>
  </conditionalFormatting>
  <conditionalFormatting sqref="K18">
    <cfRule type="cellIs" dxfId="616" priority="593" operator="equal">
      <formula>"RED"</formula>
    </cfRule>
  </conditionalFormatting>
  <conditionalFormatting sqref="K18">
    <cfRule type="cellIs" dxfId="615" priority="594" operator="equal">
      <formula>"GREEN"</formula>
    </cfRule>
  </conditionalFormatting>
  <conditionalFormatting sqref="K19">
    <cfRule type="cellIs" dxfId="614" priority="595" operator="equal">
      <formula>"AMBER"</formula>
    </cfRule>
  </conditionalFormatting>
  <conditionalFormatting sqref="K19">
    <cfRule type="cellIs" dxfId="613" priority="596" operator="equal">
      <formula>"RED"</formula>
    </cfRule>
  </conditionalFormatting>
  <conditionalFormatting sqref="K19">
    <cfRule type="cellIs" dxfId="612" priority="597" operator="equal">
      <formula>"GREEN"</formula>
    </cfRule>
  </conditionalFormatting>
  <conditionalFormatting sqref="K20">
    <cfRule type="cellIs" dxfId="611" priority="598" operator="equal">
      <formula>"AMBER"</formula>
    </cfRule>
  </conditionalFormatting>
  <conditionalFormatting sqref="K20">
    <cfRule type="cellIs" dxfId="610" priority="599" operator="equal">
      <formula>"RED"</formula>
    </cfRule>
  </conditionalFormatting>
  <conditionalFormatting sqref="K20">
    <cfRule type="cellIs" dxfId="609" priority="600" operator="equal">
      <formula>"GREEN"</formula>
    </cfRule>
  </conditionalFormatting>
  <conditionalFormatting sqref="K21">
    <cfRule type="cellIs" dxfId="608" priority="601" operator="equal">
      <formula>"AMBER"</formula>
    </cfRule>
  </conditionalFormatting>
  <conditionalFormatting sqref="K21">
    <cfRule type="cellIs" dxfId="607" priority="602" operator="equal">
      <formula>"RED"</formula>
    </cfRule>
  </conditionalFormatting>
  <conditionalFormatting sqref="K21">
    <cfRule type="cellIs" dxfId="606" priority="603" operator="equal">
      <formula>"GREEN"</formula>
    </cfRule>
  </conditionalFormatting>
  <conditionalFormatting sqref="K22">
    <cfRule type="cellIs" dxfId="605" priority="604" operator="equal">
      <formula>"AMBER"</formula>
    </cfRule>
  </conditionalFormatting>
  <conditionalFormatting sqref="K22">
    <cfRule type="cellIs" dxfId="604" priority="605" operator="equal">
      <formula>"RED"</formula>
    </cfRule>
  </conditionalFormatting>
  <conditionalFormatting sqref="K22">
    <cfRule type="cellIs" dxfId="603" priority="606" operator="equal">
      <formula>"GREEN"</formula>
    </cfRule>
  </conditionalFormatting>
  <conditionalFormatting sqref="K23">
    <cfRule type="cellIs" dxfId="602" priority="607" operator="equal">
      <formula>"AMBER"</formula>
    </cfRule>
  </conditionalFormatting>
  <conditionalFormatting sqref="K23">
    <cfRule type="cellIs" dxfId="601" priority="608" operator="equal">
      <formula>"RED"</formula>
    </cfRule>
  </conditionalFormatting>
  <conditionalFormatting sqref="K23">
    <cfRule type="cellIs" dxfId="600" priority="609" operator="equal">
      <formula>"GREEN"</formula>
    </cfRule>
  </conditionalFormatting>
  <conditionalFormatting sqref="K24">
    <cfRule type="cellIs" dxfId="599" priority="610" operator="equal">
      <formula>"AMBER"</formula>
    </cfRule>
  </conditionalFormatting>
  <conditionalFormatting sqref="K24">
    <cfRule type="cellIs" dxfId="598" priority="611" operator="equal">
      <formula>"RED"</formula>
    </cfRule>
  </conditionalFormatting>
  <conditionalFormatting sqref="K24">
    <cfRule type="cellIs" dxfId="597" priority="612" operator="equal">
      <formula>"GREEN"</formula>
    </cfRule>
  </conditionalFormatting>
  <conditionalFormatting sqref="K25">
    <cfRule type="cellIs" dxfId="596" priority="613" operator="equal">
      <formula>"AMBER"</formula>
    </cfRule>
  </conditionalFormatting>
  <conditionalFormatting sqref="K25">
    <cfRule type="cellIs" dxfId="595" priority="614" operator="equal">
      <formula>"RED"</formula>
    </cfRule>
  </conditionalFormatting>
  <conditionalFormatting sqref="K25">
    <cfRule type="cellIs" dxfId="594" priority="615" operator="equal">
      <formula>"GREEN"</formula>
    </cfRule>
  </conditionalFormatting>
  <conditionalFormatting sqref="K26">
    <cfRule type="cellIs" dxfId="593" priority="616" operator="equal">
      <formula>"AMBER"</formula>
    </cfRule>
  </conditionalFormatting>
  <conditionalFormatting sqref="K26">
    <cfRule type="cellIs" dxfId="592" priority="617" operator="equal">
      <formula>"RED"</formula>
    </cfRule>
  </conditionalFormatting>
  <conditionalFormatting sqref="K26">
    <cfRule type="cellIs" dxfId="591" priority="618" operator="equal">
      <formula>"GREEN"</formula>
    </cfRule>
  </conditionalFormatting>
  <conditionalFormatting sqref="K27">
    <cfRule type="cellIs" dxfId="590" priority="619" operator="equal">
      <formula>"AMBER"</formula>
    </cfRule>
  </conditionalFormatting>
  <conditionalFormatting sqref="K27">
    <cfRule type="cellIs" dxfId="589" priority="620" operator="equal">
      <formula>"RED"</formula>
    </cfRule>
  </conditionalFormatting>
  <conditionalFormatting sqref="K27">
    <cfRule type="cellIs" dxfId="588" priority="621" operator="equal">
      <formula>"GREEN"</formula>
    </cfRule>
  </conditionalFormatting>
  <conditionalFormatting sqref="K28">
    <cfRule type="cellIs" dxfId="587" priority="622" operator="equal">
      <formula>"AMBER"</formula>
    </cfRule>
  </conditionalFormatting>
  <conditionalFormatting sqref="K28">
    <cfRule type="cellIs" dxfId="586" priority="623" operator="equal">
      <formula>"RED"</formula>
    </cfRule>
  </conditionalFormatting>
  <conditionalFormatting sqref="K28">
    <cfRule type="cellIs" dxfId="585" priority="624" operator="equal">
      <formula>"GREEN"</formula>
    </cfRule>
  </conditionalFormatting>
  <conditionalFormatting sqref="K29">
    <cfRule type="cellIs" dxfId="584" priority="625" operator="equal">
      <formula>"AMBER"</formula>
    </cfRule>
  </conditionalFormatting>
  <conditionalFormatting sqref="K29">
    <cfRule type="cellIs" dxfId="583" priority="626" operator="equal">
      <formula>"RED"</formula>
    </cfRule>
  </conditionalFormatting>
  <conditionalFormatting sqref="K29">
    <cfRule type="cellIs" dxfId="582" priority="627" operator="equal">
      <formula>"GREEN"</formula>
    </cfRule>
  </conditionalFormatting>
  <conditionalFormatting sqref="K30">
    <cfRule type="cellIs" dxfId="581" priority="628" operator="equal">
      <formula>"AMBER"</formula>
    </cfRule>
  </conditionalFormatting>
  <conditionalFormatting sqref="K30">
    <cfRule type="cellIs" dxfId="580" priority="629" operator="equal">
      <formula>"RED"</formula>
    </cfRule>
  </conditionalFormatting>
  <conditionalFormatting sqref="K30">
    <cfRule type="cellIs" dxfId="579" priority="630" operator="equal">
      <formula>"GREEN"</formula>
    </cfRule>
  </conditionalFormatting>
  <conditionalFormatting sqref="K31">
    <cfRule type="cellIs" dxfId="578" priority="631" operator="equal">
      <formula>"AMBER"</formula>
    </cfRule>
  </conditionalFormatting>
  <conditionalFormatting sqref="K31">
    <cfRule type="cellIs" dxfId="577" priority="632" operator="equal">
      <formula>"RED"</formula>
    </cfRule>
  </conditionalFormatting>
  <conditionalFormatting sqref="K31">
    <cfRule type="cellIs" dxfId="576" priority="633" operator="equal">
      <formula>"GREEN"</formula>
    </cfRule>
  </conditionalFormatting>
  <conditionalFormatting sqref="K32">
    <cfRule type="cellIs" dxfId="575" priority="634" operator="equal">
      <formula>"AMBER"</formula>
    </cfRule>
  </conditionalFormatting>
  <conditionalFormatting sqref="K32">
    <cfRule type="cellIs" dxfId="574" priority="635" operator="equal">
      <formula>"RED"</formula>
    </cfRule>
  </conditionalFormatting>
  <conditionalFormatting sqref="K32">
    <cfRule type="cellIs" dxfId="573" priority="636" operator="equal">
      <formula>"GREEN"</formula>
    </cfRule>
  </conditionalFormatting>
  <conditionalFormatting sqref="K33">
    <cfRule type="cellIs" dxfId="572" priority="637" operator="equal">
      <formula>"AMBER"</formula>
    </cfRule>
  </conditionalFormatting>
  <conditionalFormatting sqref="K33">
    <cfRule type="cellIs" dxfId="571" priority="638" operator="equal">
      <formula>"RED"</formula>
    </cfRule>
  </conditionalFormatting>
  <conditionalFormatting sqref="K33">
    <cfRule type="cellIs" dxfId="570" priority="639" operator="equal">
      <formula>"GREEN"</formula>
    </cfRule>
  </conditionalFormatting>
  <conditionalFormatting sqref="K34">
    <cfRule type="cellIs" dxfId="569" priority="640" operator="equal">
      <formula>"AMBER"</formula>
    </cfRule>
  </conditionalFormatting>
  <conditionalFormatting sqref="K34">
    <cfRule type="cellIs" dxfId="568" priority="641" operator="equal">
      <formula>"RED"</formula>
    </cfRule>
  </conditionalFormatting>
  <conditionalFormatting sqref="K34">
    <cfRule type="cellIs" dxfId="567" priority="642" operator="equal">
      <formula>"GREEN"</formula>
    </cfRule>
  </conditionalFormatting>
  <conditionalFormatting sqref="L15">
    <cfRule type="cellIs" dxfId="566" priority="643" operator="equal">
      <formula>"AMBER"</formula>
    </cfRule>
  </conditionalFormatting>
  <conditionalFormatting sqref="L15">
    <cfRule type="cellIs" dxfId="565" priority="644" operator="equal">
      <formula>"RED"</formula>
    </cfRule>
  </conditionalFormatting>
  <conditionalFormatting sqref="L15">
    <cfRule type="cellIs" dxfId="564" priority="645" operator="equal">
      <formula>"GREEN"</formula>
    </cfRule>
  </conditionalFormatting>
  <conditionalFormatting sqref="L16">
    <cfRule type="cellIs" dxfId="563" priority="646" operator="equal">
      <formula>"AMBER"</formula>
    </cfRule>
  </conditionalFormatting>
  <conditionalFormatting sqref="L16">
    <cfRule type="cellIs" dxfId="562" priority="647" operator="equal">
      <formula>"RED"</formula>
    </cfRule>
  </conditionalFormatting>
  <conditionalFormatting sqref="L16">
    <cfRule type="cellIs" dxfId="561" priority="648" operator="equal">
      <formula>"GREEN"</formula>
    </cfRule>
  </conditionalFormatting>
  <conditionalFormatting sqref="L17">
    <cfRule type="cellIs" dxfId="560" priority="649" operator="equal">
      <formula>"AMBER"</formula>
    </cfRule>
  </conditionalFormatting>
  <conditionalFormatting sqref="L17">
    <cfRule type="cellIs" dxfId="559" priority="650" operator="equal">
      <formula>"RED"</formula>
    </cfRule>
  </conditionalFormatting>
  <conditionalFormatting sqref="L17">
    <cfRule type="cellIs" dxfId="558" priority="651" operator="equal">
      <formula>"GREEN"</formula>
    </cfRule>
  </conditionalFormatting>
  <conditionalFormatting sqref="L18">
    <cfRule type="cellIs" dxfId="557" priority="652" operator="equal">
      <formula>"AMBER"</formula>
    </cfRule>
  </conditionalFormatting>
  <conditionalFormatting sqref="L18">
    <cfRule type="cellIs" dxfId="556" priority="653" operator="equal">
      <formula>"RED"</formula>
    </cfRule>
  </conditionalFormatting>
  <conditionalFormatting sqref="L18">
    <cfRule type="cellIs" dxfId="555" priority="654" operator="equal">
      <formula>"GREEN"</formula>
    </cfRule>
  </conditionalFormatting>
  <conditionalFormatting sqref="L19">
    <cfRule type="cellIs" dxfId="554" priority="655" operator="equal">
      <formula>"AMBER"</formula>
    </cfRule>
  </conditionalFormatting>
  <conditionalFormatting sqref="L19">
    <cfRule type="cellIs" dxfId="553" priority="656" operator="equal">
      <formula>"RED"</formula>
    </cfRule>
  </conditionalFormatting>
  <conditionalFormatting sqref="L19">
    <cfRule type="cellIs" dxfId="552" priority="657" operator="equal">
      <formula>"GREEN"</formula>
    </cfRule>
  </conditionalFormatting>
  <conditionalFormatting sqref="L20">
    <cfRule type="cellIs" dxfId="551" priority="658" operator="equal">
      <formula>"AMBER"</formula>
    </cfRule>
  </conditionalFormatting>
  <conditionalFormatting sqref="L20">
    <cfRule type="cellIs" dxfId="550" priority="659" operator="equal">
      <formula>"RED"</formula>
    </cfRule>
  </conditionalFormatting>
  <conditionalFormatting sqref="L20">
    <cfRule type="cellIs" dxfId="549" priority="660" operator="equal">
      <formula>"GREEN"</formula>
    </cfRule>
  </conditionalFormatting>
  <conditionalFormatting sqref="L21">
    <cfRule type="cellIs" dxfId="548" priority="661" operator="equal">
      <formula>"AMBER"</formula>
    </cfRule>
  </conditionalFormatting>
  <conditionalFormatting sqref="L21">
    <cfRule type="cellIs" dxfId="547" priority="662" operator="equal">
      <formula>"RED"</formula>
    </cfRule>
  </conditionalFormatting>
  <conditionalFormatting sqref="L21">
    <cfRule type="cellIs" dxfId="546" priority="663" operator="equal">
      <formula>"GREEN"</formula>
    </cfRule>
  </conditionalFormatting>
  <conditionalFormatting sqref="L22">
    <cfRule type="cellIs" dxfId="545" priority="664" operator="equal">
      <formula>"AMBER"</formula>
    </cfRule>
  </conditionalFormatting>
  <conditionalFormatting sqref="L22">
    <cfRule type="cellIs" dxfId="544" priority="665" operator="equal">
      <formula>"RED"</formula>
    </cfRule>
  </conditionalFormatting>
  <conditionalFormatting sqref="L22">
    <cfRule type="cellIs" dxfId="543" priority="666" operator="equal">
      <formula>"GREEN"</formula>
    </cfRule>
  </conditionalFormatting>
  <conditionalFormatting sqref="L23">
    <cfRule type="cellIs" dxfId="542" priority="667" operator="equal">
      <formula>"AMBER"</formula>
    </cfRule>
  </conditionalFormatting>
  <conditionalFormatting sqref="L23">
    <cfRule type="cellIs" dxfId="541" priority="668" operator="equal">
      <formula>"RED"</formula>
    </cfRule>
  </conditionalFormatting>
  <conditionalFormatting sqref="L23">
    <cfRule type="cellIs" dxfId="540" priority="669" operator="equal">
      <formula>"GREEN"</formula>
    </cfRule>
  </conditionalFormatting>
  <conditionalFormatting sqref="L24">
    <cfRule type="cellIs" dxfId="539" priority="670" operator="equal">
      <formula>"AMBER"</formula>
    </cfRule>
  </conditionalFormatting>
  <conditionalFormatting sqref="L24">
    <cfRule type="cellIs" dxfId="538" priority="671" operator="equal">
      <formula>"RED"</formula>
    </cfRule>
  </conditionalFormatting>
  <conditionalFormatting sqref="L24">
    <cfRule type="cellIs" dxfId="537" priority="672" operator="equal">
      <formula>"GREEN"</formula>
    </cfRule>
  </conditionalFormatting>
  <conditionalFormatting sqref="L25">
    <cfRule type="cellIs" dxfId="536" priority="673" operator="equal">
      <formula>"AMBER"</formula>
    </cfRule>
  </conditionalFormatting>
  <conditionalFormatting sqref="L25">
    <cfRule type="cellIs" dxfId="535" priority="674" operator="equal">
      <formula>"RED"</formula>
    </cfRule>
  </conditionalFormatting>
  <conditionalFormatting sqref="L25">
    <cfRule type="cellIs" dxfId="534" priority="675" operator="equal">
      <formula>"GREEN"</formula>
    </cfRule>
  </conditionalFormatting>
  <conditionalFormatting sqref="L26">
    <cfRule type="cellIs" dxfId="533" priority="676" operator="equal">
      <formula>"AMBER"</formula>
    </cfRule>
  </conditionalFormatting>
  <conditionalFormatting sqref="L26">
    <cfRule type="cellIs" dxfId="532" priority="677" operator="equal">
      <formula>"RED"</formula>
    </cfRule>
  </conditionalFormatting>
  <conditionalFormatting sqref="L26">
    <cfRule type="cellIs" dxfId="531" priority="678" operator="equal">
      <formula>"GREEN"</formula>
    </cfRule>
  </conditionalFormatting>
  <conditionalFormatting sqref="L27">
    <cfRule type="cellIs" dxfId="530" priority="679" operator="equal">
      <formula>"AMBER"</formula>
    </cfRule>
  </conditionalFormatting>
  <conditionalFormatting sqref="L27">
    <cfRule type="cellIs" dxfId="529" priority="680" operator="equal">
      <formula>"RED"</formula>
    </cfRule>
  </conditionalFormatting>
  <conditionalFormatting sqref="L27">
    <cfRule type="cellIs" dxfId="528" priority="681" operator="equal">
      <formula>"GREEN"</formula>
    </cfRule>
  </conditionalFormatting>
  <conditionalFormatting sqref="L28">
    <cfRule type="cellIs" dxfId="527" priority="682" operator="equal">
      <formula>"AMBER"</formula>
    </cfRule>
  </conditionalFormatting>
  <conditionalFormatting sqref="L28">
    <cfRule type="cellIs" dxfId="526" priority="683" operator="equal">
      <formula>"RED"</formula>
    </cfRule>
  </conditionalFormatting>
  <conditionalFormatting sqref="L28">
    <cfRule type="cellIs" dxfId="525" priority="684" operator="equal">
      <formula>"GREEN"</formula>
    </cfRule>
  </conditionalFormatting>
  <conditionalFormatting sqref="L29">
    <cfRule type="cellIs" dxfId="524" priority="685" operator="equal">
      <formula>"AMBER"</formula>
    </cfRule>
  </conditionalFormatting>
  <conditionalFormatting sqref="L29">
    <cfRule type="cellIs" dxfId="523" priority="686" operator="equal">
      <formula>"RED"</formula>
    </cfRule>
  </conditionalFormatting>
  <conditionalFormatting sqref="L29">
    <cfRule type="cellIs" dxfId="522" priority="687" operator="equal">
      <formula>"GREEN"</formula>
    </cfRule>
  </conditionalFormatting>
  <conditionalFormatting sqref="L30">
    <cfRule type="cellIs" dxfId="521" priority="688" operator="equal">
      <formula>"AMBER"</formula>
    </cfRule>
  </conditionalFormatting>
  <conditionalFormatting sqref="L30">
    <cfRule type="cellIs" dxfId="520" priority="689" operator="equal">
      <formula>"RED"</formula>
    </cfRule>
  </conditionalFormatting>
  <conditionalFormatting sqref="L30">
    <cfRule type="cellIs" dxfId="519" priority="690" operator="equal">
      <formula>"GREEN"</formula>
    </cfRule>
  </conditionalFormatting>
  <conditionalFormatting sqref="L31">
    <cfRule type="cellIs" dxfId="518" priority="691" operator="equal">
      <formula>"AMBER"</formula>
    </cfRule>
  </conditionalFormatting>
  <conditionalFormatting sqref="L31">
    <cfRule type="cellIs" dxfId="517" priority="692" operator="equal">
      <formula>"RED"</formula>
    </cfRule>
  </conditionalFormatting>
  <conditionalFormatting sqref="L31">
    <cfRule type="cellIs" dxfId="516" priority="693" operator="equal">
      <formula>"GREEN"</formula>
    </cfRule>
  </conditionalFormatting>
  <conditionalFormatting sqref="L32">
    <cfRule type="cellIs" dxfId="515" priority="694" operator="equal">
      <formula>"AMBER"</formula>
    </cfRule>
  </conditionalFormatting>
  <conditionalFormatting sqref="L32">
    <cfRule type="cellIs" dxfId="514" priority="695" operator="equal">
      <formula>"RED"</formula>
    </cfRule>
  </conditionalFormatting>
  <conditionalFormatting sqref="L32">
    <cfRule type="cellIs" dxfId="513" priority="696" operator="equal">
      <formula>"GREEN"</formula>
    </cfRule>
  </conditionalFormatting>
  <conditionalFormatting sqref="L33">
    <cfRule type="cellIs" dxfId="512" priority="697" operator="equal">
      <formula>"AMBER"</formula>
    </cfRule>
  </conditionalFormatting>
  <conditionalFormatting sqref="L33">
    <cfRule type="cellIs" dxfId="511" priority="698" operator="equal">
      <formula>"RED"</formula>
    </cfRule>
  </conditionalFormatting>
  <conditionalFormatting sqref="L33">
    <cfRule type="cellIs" dxfId="510" priority="699" operator="equal">
      <formula>"GREEN"</formula>
    </cfRule>
  </conditionalFormatting>
  <conditionalFormatting sqref="L34">
    <cfRule type="cellIs" dxfId="509" priority="700" operator="equal">
      <formula>"AMBER"</formula>
    </cfRule>
  </conditionalFormatting>
  <conditionalFormatting sqref="L34">
    <cfRule type="cellIs" dxfId="508" priority="701" operator="equal">
      <formula>"RED"</formula>
    </cfRule>
  </conditionalFormatting>
  <conditionalFormatting sqref="L34">
    <cfRule type="cellIs" dxfId="507" priority="702" operator="equal">
      <formula>"GREEN"</formula>
    </cfRule>
  </conditionalFormatting>
  <conditionalFormatting sqref="M15">
    <cfRule type="cellIs" dxfId="506" priority="703" operator="equal">
      <formula>"AMBER"</formula>
    </cfRule>
  </conditionalFormatting>
  <conditionalFormatting sqref="M15">
    <cfRule type="cellIs" dxfId="505" priority="704" operator="equal">
      <formula>"RED"</formula>
    </cfRule>
  </conditionalFormatting>
  <conditionalFormatting sqref="M15">
    <cfRule type="cellIs" dxfId="504" priority="705" operator="equal">
      <formula>"GREEN"</formula>
    </cfRule>
  </conditionalFormatting>
  <conditionalFormatting sqref="M16">
    <cfRule type="cellIs" dxfId="503" priority="706" operator="equal">
      <formula>"AMBER"</formula>
    </cfRule>
  </conditionalFormatting>
  <conditionalFormatting sqref="M16">
    <cfRule type="cellIs" dxfId="502" priority="707" operator="equal">
      <formula>"RED"</formula>
    </cfRule>
  </conditionalFormatting>
  <conditionalFormatting sqref="M16">
    <cfRule type="cellIs" dxfId="501" priority="708" operator="equal">
      <formula>"GREEN"</formula>
    </cfRule>
  </conditionalFormatting>
  <conditionalFormatting sqref="M17">
    <cfRule type="cellIs" dxfId="500" priority="709" operator="equal">
      <formula>"AMBER"</formula>
    </cfRule>
  </conditionalFormatting>
  <conditionalFormatting sqref="M17">
    <cfRule type="cellIs" dxfId="499" priority="710" operator="equal">
      <formula>"RED"</formula>
    </cfRule>
  </conditionalFormatting>
  <conditionalFormatting sqref="M17">
    <cfRule type="cellIs" dxfId="498" priority="711" operator="equal">
      <formula>"GREEN"</formula>
    </cfRule>
  </conditionalFormatting>
  <conditionalFormatting sqref="M18">
    <cfRule type="cellIs" dxfId="497" priority="712" operator="equal">
      <formula>"AMBER"</formula>
    </cfRule>
  </conditionalFormatting>
  <conditionalFormatting sqref="M18">
    <cfRule type="cellIs" dxfId="496" priority="713" operator="equal">
      <formula>"RED"</formula>
    </cfRule>
  </conditionalFormatting>
  <conditionalFormatting sqref="M18">
    <cfRule type="cellIs" dxfId="495" priority="714" operator="equal">
      <formula>"GREEN"</formula>
    </cfRule>
  </conditionalFormatting>
  <conditionalFormatting sqref="M19">
    <cfRule type="cellIs" dxfId="494" priority="715" operator="equal">
      <formula>"AMBER"</formula>
    </cfRule>
  </conditionalFormatting>
  <conditionalFormatting sqref="M19">
    <cfRule type="cellIs" dxfId="493" priority="716" operator="equal">
      <formula>"RED"</formula>
    </cfRule>
  </conditionalFormatting>
  <conditionalFormatting sqref="M19">
    <cfRule type="cellIs" dxfId="492" priority="717" operator="equal">
      <formula>"GREEN"</formula>
    </cfRule>
  </conditionalFormatting>
  <conditionalFormatting sqref="M20">
    <cfRule type="cellIs" dxfId="491" priority="718" operator="equal">
      <formula>"AMBER"</formula>
    </cfRule>
  </conditionalFormatting>
  <conditionalFormatting sqref="M20">
    <cfRule type="cellIs" dxfId="490" priority="719" operator="equal">
      <formula>"RED"</formula>
    </cfRule>
  </conditionalFormatting>
  <conditionalFormatting sqref="M20">
    <cfRule type="cellIs" dxfId="489" priority="720" operator="equal">
      <formula>"GREEN"</formula>
    </cfRule>
  </conditionalFormatting>
  <conditionalFormatting sqref="M21">
    <cfRule type="cellIs" dxfId="488" priority="721" operator="equal">
      <formula>"AMBER"</formula>
    </cfRule>
  </conditionalFormatting>
  <conditionalFormatting sqref="M21">
    <cfRule type="cellIs" dxfId="487" priority="722" operator="equal">
      <formula>"RED"</formula>
    </cfRule>
  </conditionalFormatting>
  <conditionalFormatting sqref="M21">
    <cfRule type="cellIs" dxfId="486" priority="723" operator="equal">
      <formula>"GREEN"</formula>
    </cfRule>
  </conditionalFormatting>
  <conditionalFormatting sqref="M22">
    <cfRule type="cellIs" dxfId="485" priority="724" operator="equal">
      <formula>"AMBER"</formula>
    </cfRule>
  </conditionalFormatting>
  <conditionalFormatting sqref="M22">
    <cfRule type="cellIs" dxfId="484" priority="725" operator="equal">
      <formula>"RED"</formula>
    </cfRule>
  </conditionalFormatting>
  <conditionalFormatting sqref="M22">
    <cfRule type="cellIs" dxfId="483" priority="726" operator="equal">
      <formula>"GREEN"</formula>
    </cfRule>
  </conditionalFormatting>
  <conditionalFormatting sqref="M23">
    <cfRule type="cellIs" dxfId="482" priority="727" operator="equal">
      <formula>"AMBER"</formula>
    </cfRule>
  </conditionalFormatting>
  <conditionalFormatting sqref="M23">
    <cfRule type="cellIs" dxfId="481" priority="728" operator="equal">
      <formula>"RED"</formula>
    </cfRule>
  </conditionalFormatting>
  <conditionalFormatting sqref="M23">
    <cfRule type="cellIs" dxfId="480" priority="729" operator="equal">
      <formula>"GREEN"</formula>
    </cfRule>
  </conditionalFormatting>
  <conditionalFormatting sqref="M24">
    <cfRule type="cellIs" dxfId="479" priority="730" operator="equal">
      <formula>"AMBER"</formula>
    </cfRule>
  </conditionalFormatting>
  <conditionalFormatting sqref="M24">
    <cfRule type="cellIs" dxfId="478" priority="731" operator="equal">
      <formula>"RED"</formula>
    </cfRule>
  </conditionalFormatting>
  <conditionalFormatting sqref="M24">
    <cfRule type="cellIs" dxfId="477" priority="732" operator="equal">
      <formula>"GREEN"</formula>
    </cfRule>
  </conditionalFormatting>
  <conditionalFormatting sqref="M25">
    <cfRule type="cellIs" dxfId="476" priority="733" operator="equal">
      <formula>"AMBER"</formula>
    </cfRule>
  </conditionalFormatting>
  <conditionalFormatting sqref="M25">
    <cfRule type="cellIs" dxfId="475" priority="734" operator="equal">
      <formula>"RED"</formula>
    </cfRule>
  </conditionalFormatting>
  <conditionalFormatting sqref="M25">
    <cfRule type="cellIs" dxfId="474" priority="735" operator="equal">
      <formula>"GREEN"</formula>
    </cfRule>
  </conditionalFormatting>
  <conditionalFormatting sqref="M26">
    <cfRule type="cellIs" dxfId="473" priority="736" operator="equal">
      <formula>"AMBER"</formula>
    </cfRule>
  </conditionalFormatting>
  <conditionalFormatting sqref="M26">
    <cfRule type="cellIs" dxfId="472" priority="737" operator="equal">
      <formula>"RED"</formula>
    </cfRule>
  </conditionalFormatting>
  <conditionalFormatting sqref="M26">
    <cfRule type="cellIs" dxfId="471" priority="738" operator="equal">
      <formula>"GREEN"</formula>
    </cfRule>
  </conditionalFormatting>
  <conditionalFormatting sqref="M27">
    <cfRule type="cellIs" dxfId="470" priority="739" operator="equal">
      <formula>"AMBER"</formula>
    </cfRule>
  </conditionalFormatting>
  <conditionalFormatting sqref="M27">
    <cfRule type="cellIs" dxfId="469" priority="740" operator="equal">
      <formula>"RED"</formula>
    </cfRule>
  </conditionalFormatting>
  <conditionalFormatting sqref="M27">
    <cfRule type="cellIs" dxfId="468" priority="741" operator="equal">
      <formula>"GREEN"</formula>
    </cfRule>
  </conditionalFormatting>
  <conditionalFormatting sqref="M28">
    <cfRule type="cellIs" dxfId="467" priority="742" operator="equal">
      <formula>"AMBER"</formula>
    </cfRule>
  </conditionalFormatting>
  <conditionalFormatting sqref="M28">
    <cfRule type="cellIs" dxfId="466" priority="743" operator="equal">
      <formula>"RED"</formula>
    </cfRule>
  </conditionalFormatting>
  <conditionalFormatting sqref="M28">
    <cfRule type="cellIs" dxfId="465" priority="744" operator="equal">
      <formula>"GREEN"</formula>
    </cfRule>
  </conditionalFormatting>
  <conditionalFormatting sqref="M29">
    <cfRule type="cellIs" dxfId="464" priority="745" operator="equal">
      <formula>"AMBER"</formula>
    </cfRule>
  </conditionalFormatting>
  <conditionalFormatting sqref="M29">
    <cfRule type="cellIs" dxfId="463" priority="746" operator="equal">
      <formula>"RED"</formula>
    </cfRule>
  </conditionalFormatting>
  <conditionalFormatting sqref="M29">
    <cfRule type="cellIs" dxfId="462" priority="747" operator="equal">
      <formula>"GREEN"</formula>
    </cfRule>
  </conditionalFormatting>
  <conditionalFormatting sqref="M30">
    <cfRule type="cellIs" dxfId="461" priority="748" operator="equal">
      <formula>"AMBER"</formula>
    </cfRule>
  </conditionalFormatting>
  <conditionalFormatting sqref="M30">
    <cfRule type="cellIs" dxfId="460" priority="749" operator="equal">
      <formula>"RED"</formula>
    </cfRule>
  </conditionalFormatting>
  <conditionalFormatting sqref="M30">
    <cfRule type="cellIs" dxfId="459" priority="750" operator="equal">
      <formula>"GREEN"</formula>
    </cfRule>
  </conditionalFormatting>
  <conditionalFormatting sqref="M31">
    <cfRule type="cellIs" dxfId="458" priority="751" operator="equal">
      <formula>"AMBER"</formula>
    </cfRule>
  </conditionalFormatting>
  <conditionalFormatting sqref="M31">
    <cfRule type="cellIs" dxfId="457" priority="752" operator="equal">
      <formula>"RED"</formula>
    </cfRule>
  </conditionalFormatting>
  <conditionalFormatting sqref="M31">
    <cfRule type="cellIs" dxfId="456" priority="753" operator="equal">
      <formula>"GREEN"</formula>
    </cfRule>
  </conditionalFormatting>
  <conditionalFormatting sqref="M32">
    <cfRule type="cellIs" dxfId="455" priority="754" operator="equal">
      <formula>"AMBER"</formula>
    </cfRule>
  </conditionalFormatting>
  <conditionalFormatting sqref="M32">
    <cfRule type="cellIs" dxfId="454" priority="755" operator="equal">
      <formula>"RED"</formula>
    </cfRule>
  </conditionalFormatting>
  <conditionalFormatting sqref="M32">
    <cfRule type="cellIs" dxfId="453" priority="756" operator="equal">
      <formula>"GREEN"</formula>
    </cfRule>
  </conditionalFormatting>
  <conditionalFormatting sqref="M33">
    <cfRule type="cellIs" dxfId="452" priority="757" operator="equal">
      <formula>"AMBER"</formula>
    </cfRule>
  </conditionalFormatting>
  <conditionalFormatting sqref="M33">
    <cfRule type="cellIs" dxfId="451" priority="758" operator="equal">
      <formula>"RED"</formula>
    </cfRule>
  </conditionalFormatting>
  <conditionalFormatting sqref="M33">
    <cfRule type="cellIs" dxfId="450" priority="759" operator="equal">
      <formula>"GREEN"</formula>
    </cfRule>
  </conditionalFormatting>
  <conditionalFormatting sqref="M34">
    <cfRule type="cellIs" dxfId="449" priority="760" operator="equal">
      <formula>"AMBER"</formula>
    </cfRule>
  </conditionalFormatting>
  <conditionalFormatting sqref="M34">
    <cfRule type="cellIs" dxfId="448" priority="761" operator="equal">
      <formula>"RED"</formula>
    </cfRule>
  </conditionalFormatting>
  <conditionalFormatting sqref="M34">
    <cfRule type="cellIs" dxfId="447" priority="762" operator="equal">
      <formula>"GREEN"</formula>
    </cfRule>
  </conditionalFormatting>
  <conditionalFormatting sqref="N15">
    <cfRule type="cellIs" dxfId="446" priority="763" operator="equal">
      <formula>"AMBER"</formula>
    </cfRule>
  </conditionalFormatting>
  <conditionalFormatting sqref="N15">
    <cfRule type="cellIs" dxfId="445" priority="764" operator="equal">
      <formula>"RED"</formula>
    </cfRule>
  </conditionalFormatting>
  <conditionalFormatting sqref="N15">
    <cfRule type="cellIs" dxfId="444" priority="765" operator="equal">
      <formula>"GREEN"</formula>
    </cfRule>
  </conditionalFormatting>
  <conditionalFormatting sqref="N16">
    <cfRule type="cellIs" dxfId="443" priority="766" operator="equal">
      <formula>"AMBER"</formula>
    </cfRule>
  </conditionalFormatting>
  <conditionalFormatting sqref="N16">
    <cfRule type="cellIs" dxfId="442" priority="767" operator="equal">
      <formula>"RED"</formula>
    </cfRule>
  </conditionalFormatting>
  <conditionalFormatting sqref="N16">
    <cfRule type="cellIs" dxfId="441" priority="768" operator="equal">
      <formula>"GREEN"</formula>
    </cfRule>
  </conditionalFormatting>
  <conditionalFormatting sqref="N17">
    <cfRule type="cellIs" dxfId="440" priority="769" operator="equal">
      <formula>"AMBER"</formula>
    </cfRule>
  </conditionalFormatting>
  <conditionalFormatting sqref="N17">
    <cfRule type="cellIs" dxfId="439" priority="770" operator="equal">
      <formula>"RED"</formula>
    </cfRule>
  </conditionalFormatting>
  <conditionalFormatting sqref="N17">
    <cfRule type="cellIs" dxfId="438" priority="771" operator="equal">
      <formula>"GREEN"</formula>
    </cfRule>
  </conditionalFormatting>
  <conditionalFormatting sqref="N18">
    <cfRule type="cellIs" dxfId="437" priority="772" operator="equal">
      <formula>"AMBER"</formula>
    </cfRule>
  </conditionalFormatting>
  <conditionalFormatting sqref="N18">
    <cfRule type="cellIs" dxfId="436" priority="773" operator="equal">
      <formula>"RED"</formula>
    </cfRule>
  </conditionalFormatting>
  <conditionalFormatting sqref="N18">
    <cfRule type="cellIs" dxfId="435" priority="774" operator="equal">
      <formula>"GREEN"</formula>
    </cfRule>
  </conditionalFormatting>
  <conditionalFormatting sqref="N19">
    <cfRule type="cellIs" dxfId="434" priority="775" operator="equal">
      <formula>"AMBER"</formula>
    </cfRule>
  </conditionalFormatting>
  <conditionalFormatting sqref="N19">
    <cfRule type="cellIs" dxfId="433" priority="776" operator="equal">
      <formula>"RED"</formula>
    </cfRule>
  </conditionalFormatting>
  <conditionalFormatting sqref="N19">
    <cfRule type="cellIs" dxfId="432" priority="777" operator="equal">
      <formula>"GREEN"</formula>
    </cfRule>
  </conditionalFormatting>
  <conditionalFormatting sqref="N20">
    <cfRule type="cellIs" dxfId="431" priority="778" operator="equal">
      <formula>"AMBER"</formula>
    </cfRule>
  </conditionalFormatting>
  <conditionalFormatting sqref="N20">
    <cfRule type="cellIs" dxfId="430" priority="779" operator="equal">
      <formula>"RED"</formula>
    </cfRule>
  </conditionalFormatting>
  <conditionalFormatting sqref="N20">
    <cfRule type="cellIs" dxfId="429" priority="780" operator="equal">
      <formula>"GREEN"</formula>
    </cfRule>
  </conditionalFormatting>
  <conditionalFormatting sqref="N21">
    <cfRule type="cellIs" dxfId="428" priority="781" operator="equal">
      <formula>"AMBER"</formula>
    </cfRule>
  </conditionalFormatting>
  <conditionalFormatting sqref="N21">
    <cfRule type="cellIs" dxfId="427" priority="782" operator="equal">
      <formula>"RED"</formula>
    </cfRule>
  </conditionalFormatting>
  <conditionalFormatting sqref="N21">
    <cfRule type="cellIs" dxfId="426" priority="783" operator="equal">
      <formula>"GREEN"</formula>
    </cfRule>
  </conditionalFormatting>
  <conditionalFormatting sqref="N22">
    <cfRule type="cellIs" dxfId="425" priority="784" operator="equal">
      <formula>"AMBER"</formula>
    </cfRule>
  </conditionalFormatting>
  <conditionalFormatting sqref="N22">
    <cfRule type="cellIs" dxfId="424" priority="785" operator="equal">
      <formula>"RED"</formula>
    </cfRule>
  </conditionalFormatting>
  <conditionalFormatting sqref="N22">
    <cfRule type="cellIs" dxfId="423" priority="786" operator="equal">
      <formula>"GREEN"</formula>
    </cfRule>
  </conditionalFormatting>
  <conditionalFormatting sqref="N23">
    <cfRule type="cellIs" dxfId="422" priority="787" operator="equal">
      <formula>"AMBER"</formula>
    </cfRule>
  </conditionalFormatting>
  <conditionalFormatting sqref="N23">
    <cfRule type="cellIs" dxfId="421" priority="788" operator="equal">
      <formula>"RED"</formula>
    </cfRule>
  </conditionalFormatting>
  <conditionalFormatting sqref="N23">
    <cfRule type="cellIs" dxfId="420" priority="789" operator="equal">
      <formula>"GREEN"</formula>
    </cfRule>
  </conditionalFormatting>
  <conditionalFormatting sqref="N24">
    <cfRule type="cellIs" dxfId="419" priority="790" operator="equal">
      <formula>"AMBER"</formula>
    </cfRule>
  </conditionalFormatting>
  <conditionalFormatting sqref="N24">
    <cfRule type="cellIs" dxfId="418" priority="791" operator="equal">
      <formula>"RED"</formula>
    </cfRule>
  </conditionalFormatting>
  <conditionalFormatting sqref="N24">
    <cfRule type="cellIs" dxfId="417" priority="792" operator="equal">
      <formula>"GREEN"</formula>
    </cfRule>
  </conditionalFormatting>
  <conditionalFormatting sqref="N25">
    <cfRule type="cellIs" dxfId="416" priority="793" operator="equal">
      <formula>"AMBER"</formula>
    </cfRule>
  </conditionalFormatting>
  <conditionalFormatting sqref="N25">
    <cfRule type="cellIs" dxfId="415" priority="794" operator="equal">
      <formula>"RED"</formula>
    </cfRule>
  </conditionalFormatting>
  <conditionalFormatting sqref="N25">
    <cfRule type="cellIs" dxfId="414" priority="795" operator="equal">
      <formula>"GREEN"</formula>
    </cfRule>
  </conditionalFormatting>
  <conditionalFormatting sqref="N26">
    <cfRule type="cellIs" dxfId="413" priority="796" operator="equal">
      <formula>"AMBER"</formula>
    </cfRule>
  </conditionalFormatting>
  <conditionalFormatting sqref="N26">
    <cfRule type="cellIs" dxfId="412" priority="797" operator="equal">
      <formula>"RED"</formula>
    </cfRule>
  </conditionalFormatting>
  <conditionalFormatting sqref="N26">
    <cfRule type="cellIs" dxfId="411" priority="798" operator="equal">
      <formula>"GREEN"</formula>
    </cfRule>
  </conditionalFormatting>
  <conditionalFormatting sqref="N27">
    <cfRule type="cellIs" dxfId="410" priority="799" operator="equal">
      <formula>"AMBER"</formula>
    </cfRule>
  </conditionalFormatting>
  <conditionalFormatting sqref="N27">
    <cfRule type="cellIs" dxfId="409" priority="800" operator="equal">
      <formula>"RED"</formula>
    </cfRule>
  </conditionalFormatting>
  <conditionalFormatting sqref="N27">
    <cfRule type="cellIs" dxfId="408" priority="801" operator="equal">
      <formula>"GREEN"</formula>
    </cfRule>
  </conditionalFormatting>
  <conditionalFormatting sqref="N28">
    <cfRule type="cellIs" dxfId="407" priority="802" operator="equal">
      <formula>"AMBER"</formula>
    </cfRule>
  </conditionalFormatting>
  <conditionalFormatting sqref="N28">
    <cfRule type="cellIs" dxfId="406" priority="803" operator="equal">
      <formula>"RED"</formula>
    </cfRule>
  </conditionalFormatting>
  <conditionalFormatting sqref="N28">
    <cfRule type="cellIs" dxfId="405" priority="804" operator="equal">
      <formula>"GREEN"</formula>
    </cfRule>
  </conditionalFormatting>
  <conditionalFormatting sqref="N29">
    <cfRule type="cellIs" dxfId="404" priority="805" operator="equal">
      <formula>"AMBER"</formula>
    </cfRule>
  </conditionalFormatting>
  <conditionalFormatting sqref="N29">
    <cfRule type="cellIs" dxfId="403" priority="806" operator="equal">
      <formula>"RED"</formula>
    </cfRule>
  </conditionalFormatting>
  <conditionalFormatting sqref="N29">
    <cfRule type="cellIs" dxfId="402" priority="807" operator="equal">
      <formula>"GREEN"</formula>
    </cfRule>
  </conditionalFormatting>
  <conditionalFormatting sqref="N30">
    <cfRule type="cellIs" dxfId="401" priority="808" operator="equal">
      <formula>"AMBER"</formula>
    </cfRule>
  </conditionalFormatting>
  <conditionalFormatting sqref="N30">
    <cfRule type="cellIs" dxfId="400" priority="809" operator="equal">
      <formula>"RED"</formula>
    </cfRule>
  </conditionalFormatting>
  <conditionalFormatting sqref="N30">
    <cfRule type="cellIs" dxfId="399" priority="810" operator="equal">
      <formula>"GREEN"</formula>
    </cfRule>
  </conditionalFormatting>
  <conditionalFormatting sqref="N31">
    <cfRule type="cellIs" dxfId="398" priority="811" operator="equal">
      <formula>"AMBER"</formula>
    </cfRule>
  </conditionalFormatting>
  <conditionalFormatting sqref="N31">
    <cfRule type="cellIs" dxfId="397" priority="812" operator="equal">
      <formula>"RED"</formula>
    </cfRule>
  </conditionalFormatting>
  <conditionalFormatting sqref="N31">
    <cfRule type="cellIs" dxfId="396" priority="813" operator="equal">
      <formula>"GREEN"</formula>
    </cfRule>
  </conditionalFormatting>
  <conditionalFormatting sqref="N32">
    <cfRule type="cellIs" dxfId="395" priority="814" operator="equal">
      <formula>"AMBER"</formula>
    </cfRule>
  </conditionalFormatting>
  <conditionalFormatting sqref="N32">
    <cfRule type="cellIs" dxfId="394" priority="815" operator="equal">
      <formula>"RED"</formula>
    </cfRule>
  </conditionalFormatting>
  <conditionalFormatting sqref="N32">
    <cfRule type="cellIs" dxfId="393" priority="816" operator="equal">
      <formula>"GREEN"</formula>
    </cfRule>
  </conditionalFormatting>
  <conditionalFormatting sqref="N33">
    <cfRule type="cellIs" dxfId="392" priority="817" operator="equal">
      <formula>"AMBER"</formula>
    </cfRule>
  </conditionalFormatting>
  <conditionalFormatting sqref="N33">
    <cfRule type="cellIs" dxfId="391" priority="818" operator="equal">
      <formula>"RED"</formula>
    </cfRule>
  </conditionalFormatting>
  <conditionalFormatting sqref="N33">
    <cfRule type="cellIs" dxfId="390" priority="819" operator="equal">
      <formula>"GREEN"</formula>
    </cfRule>
  </conditionalFormatting>
  <conditionalFormatting sqref="N34">
    <cfRule type="cellIs" dxfId="389" priority="820" operator="equal">
      <formula>"AMBER"</formula>
    </cfRule>
  </conditionalFormatting>
  <conditionalFormatting sqref="N34">
    <cfRule type="cellIs" dxfId="388" priority="821" operator="equal">
      <formula>"RED"</formula>
    </cfRule>
  </conditionalFormatting>
  <conditionalFormatting sqref="N34">
    <cfRule type="cellIs" dxfId="387" priority="822" operator="equal">
      <formula>"GREEN"</formula>
    </cfRule>
  </conditionalFormatting>
  <dataValidations count="36">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InputMessage="1" showErrorMessage="1" promptTitle="Dollars impact" prompt="No. of whole dollars impact on the whole project. Use - (minus) if the project will cost less." sqref="E19">
      <formula1>-1000000</formula1>
      <formula2>1000000</formula2>
    </dataValidation>
    <dataValidation type="whole" allowBlank="1" showInputMessage="1" showErrorMessage="1" promptTitle="Dollars impact" prompt="No. of whole dollars impact on the whole project. Use - (minus) if the project will cost less." sqref="E20">
      <formula1>-1000000</formula1>
      <formula2>1000000</formula2>
    </dataValidation>
    <dataValidation type="whole" allowBlank="1" showInputMessage="1" showErrorMessage="1" promptTitle="Dollars impact" prompt="No. of whole dollars impact on the whole project. Use - (minus) if the project will cost less." sqref="E21">
      <formula1>-1000000</formula1>
      <formula2>1000000</formula2>
    </dataValidation>
    <dataValidation type="whole" allowBlank="1" showInputMessage="1" showErrorMessage="1" promptTitle="Dollars impact" prompt="No. of whole dollars impact on the whole project. Use - (minus) if the project will cost less." sqref="E22">
      <formula1>-1000000</formula1>
      <formula2>1000000</formula2>
    </dataValidation>
    <dataValidation type="whole" allowBlank="1" showInputMessage="1" showErrorMessage="1" promptTitle="Dollars impact" prompt="No. of whole dollars impact on the whole project. Use - (minus) if the project will cost less." sqref="E23">
      <formula1>-1000000</formula1>
      <formula2>1000000</formula2>
    </dataValidation>
    <dataValidation type="whole" allowBlank="1" showInputMessage="1" showErrorMessage="1" promptTitle="Dollars impact" prompt="No. of whole dollars impact on the whole project. Use - (minus) if the project will cost less." sqref="E24">
      <formula1>-1000000</formula1>
      <formula2>1000000</formula2>
    </dataValidation>
    <dataValidation type="whole" allowBlank="1" showInputMessage="1" showErrorMessage="1" promptTitle="Dollars impact" prompt="No. of whole dollars impact on the whole project. Use - (minus) if the project will cost less." sqref="E25">
      <formula1>-1000000</formula1>
      <formula2>1000000</formula2>
    </dataValidation>
    <dataValidation type="whole" allowBlank="1" showInputMessage="1" showErrorMessage="1" promptTitle="Dollars impact" prompt="No. of whole dollars impact on the whole project. Use - (minus) if the project will cost less." sqref="E26">
      <formula1>-1000000</formula1>
      <formula2>1000000</formula2>
    </dataValidation>
    <dataValidation type="whole" allowBlank="1" showInputMessage="1" showErrorMessage="1" promptTitle="Dollars impact" prompt="No. of whole dollars impact on the whole project. Use - (minus) if the project will cost less." sqref="E27">
      <formula1>-1000000</formula1>
      <formula2>1000000</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 type="date" allowBlank="1" showInputMessage="1" showErrorMessage="1" sqref="F27">
      <formula1>EarliestDate</formula1>
      <formula2>LatestDate</formula2>
    </dataValidation>
    <dataValidation type="date" allowBlank="1" showInputMessage="1" showErrorMessage="1" sqref="I19">
      <formula1>EarliestDate</formula1>
      <formula2>LatestDate</formula2>
    </dataValidation>
    <dataValidation type="date" allowBlank="1" showInputMessage="1" showErrorMessage="1" sqref="I20">
      <formula1>EarliestDate</formula1>
      <formula2>LatestDate</formula2>
    </dataValidation>
    <dataValidation type="date" allowBlank="1" showInputMessage="1" showErrorMessage="1" sqref="I21">
      <formula1>EarliestDate</formula1>
      <formula2>LatestDate</formula2>
    </dataValidation>
    <dataValidation type="date" allowBlank="1" showInputMessage="1" showErrorMessage="1" sqref="I22">
      <formula1>EarliestDate</formula1>
      <formula2>LatestDate</formula2>
    </dataValidation>
    <dataValidation type="date" allowBlank="1" showInputMessage="1" showErrorMessage="1" sqref="I23">
      <formula1>EarliestDate</formula1>
      <formula2>LatestDate</formula2>
    </dataValidation>
    <dataValidation type="date" allowBlank="1" showInputMessage="1" showErrorMessage="1" sqref="I24">
      <formula1>EarliestDate</formula1>
      <formula2>LatestDate</formula2>
    </dataValidation>
    <dataValidation type="date" allowBlank="1" showInputMessage="1" showErrorMessage="1" sqref="I25">
      <formula1>EarliestDate</formula1>
      <formula2>LatestDate</formula2>
    </dataValidation>
    <dataValidation type="date" allowBlank="1" showInputMessage="1" showErrorMessage="1" sqref="I26">
      <formula1>EarliestDate</formula1>
      <formula2>LatestDate</formula2>
    </dataValidation>
    <dataValidation type="date" allowBlank="1" showInputMessage="1" showErrorMessage="1" sqref="I27">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60"/>
  <sheetViews>
    <sheetView showGridLines="0" workbookViewId="0">
      <selection activeCell="B9" sqref="B9"/>
    </sheetView>
  </sheetViews>
  <sheetFormatPr baseColWidth="10" defaultColWidth="10.83203125" defaultRowHeight="14" x14ac:dyDescent="0"/>
  <cols>
    <col min="1" max="1" width="14" style="65" customWidth="1"/>
    <col min="2" max="2" width="30.5" style="65" customWidth="1"/>
    <col min="3" max="3" width="32.83203125" style="65" customWidth="1"/>
    <col min="4" max="4" width="11.83203125" style="65" customWidth="1"/>
    <col min="5" max="5" width="15.33203125" style="65" customWidth="1"/>
    <col min="6" max="6" width="31.5" style="65" customWidth="1"/>
    <col min="7" max="7" width="15.33203125" style="65" hidden="1" customWidth="1"/>
    <col min="8" max="8" width="10.83203125" style="65"/>
  </cols>
  <sheetData>
    <row r="1" spans="1:15">
      <c r="A1" s="60" t="s">
        <v>0</v>
      </c>
      <c r="B1" s="199" t="str">
        <f>OVERALLLIGHT</f>
        <v>RED</v>
      </c>
    </row>
    <row r="2" spans="1:15">
      <c r="A2" s="61" t="s">
        <v>1</v>
      </c>
      <c r="B2" s="200" t="str">
        <f>MILESTONELIGHT</f>
        <v>RED</v>
      </c>
    </row>
    <row r="3" spans="1:15">
      <c r="A3" s="61" t="s">
        <v>2</v>
      </c>
      <c r="B3" s="200" t="str">
        <f>ISSUELIGHT</f>
        <v>GREEN</v>
      </c>
    </row>
    <row r="4" spans="1:15">
      <c r="A4" s="61" t="s">
        <v>3</v>
      </c>
      <c r="B4" s="200" t="str">
        <f>RISKLIGHT</f>
        <v>GREEN</v>
      </c>
    </row>
    <row r="5" spans="1:15">
      <c r="A5" s="61" t="s">
        <v>4</v>
      </c>
      <c r="B5" s="200" t="str">
        <f>CHANGELIGHT</f>
        <v>RED</v>
      </c>
    </row>
    <row r="6" spans="1:15">
      <c r="A6" s="61" t="s">
        <v>5</v>
      </c>
      <c r="B6" s="201" t="str">
        <f>DEPENDENCYLIGHT</f>
        <v/>
      </c>
    </row>
    <row r="7" spans="1:15">
      <c r="A7" s="61" t="s">
        <v>6</v>
      </c>
      <c r="B7" s="201" t="str">
        <f>MEASURELIGHT</f>
        <v/>
      </c>
    </row>
    <row r="8" spans="1:15" ht="15" customHeight="1">
      <c r="A8" s="61" t="s">
        <v>7</v>
      </c>
      <c r="B8" s="200" t="str">
        <f>COMMUNICATIONLIGHT</f>
        <v>AMBER</v>
      </c>
      <c r="D8" s="102"/>
    </row>
    <row r="9" spans="1:15" ht="15" customHeight="1">
      <c r="A9" s="61" t="s">
        <v>8</v>
      </c>
      <c r="B9" s="202" t="str">
        <f>FINANCELIGHT</f>
        <v>RED</v>
      </c>
      <c r="D9" s="102"/>
    </row>
    <row r="10" spans="1:15">
      <c r="A10" s="72"/>
      <c r="B10" s="203"/>
      <c r="O10" s="71"/>
    </row>
    <row r="11" spans="1:15" ht="16" customHeight="1">
      <c r="A11" s="72"/>
      <c r="B11" s="204" t="str">
        <f>ProjNo</f>
        <v>RT029</v>
      </c>
      <c r="C11" s="205" t="str">
        <f>ProjName</f>
        <v>Cloud Based Bioinformatics Tools</v>
      </c>
      <c r="O11" s="71"/>
    </row>
    <row r="12" spans="1:15" ht="16" customHeight="1">
      <c r="A12" s="72"/>
      <c r="B12" s="206" t="s">
        <v>42</v>
      </c>
      <c r="C12" s="207">
        <f>ReportFrom</f>
        <v>41456</v>
      </c>
      <c r="D12" s="208"/>
      <c r="O12" s="71"/>
    </row>
    <row r="13" spans="1:15" ht="16" customHeight="1">
      <c r="A13" s="72"/>
      <c r="B13" s="209" t="s">
        <v>43</v>
      </c>
      <c r="C13" s="210">
        <f>LastDateReport</f>
        <v>41547</v>
      </c>
      <c r="D13" s="208"/>
      <c r="O13" s="71"/>
    </row>
    <row r="14" spans="1:15" ht="6" customHeight="1">
      <c r="A14" s="72"/>
      <c r="B14" s="211"/>
      <c r="C14" s="212"/>
      <c r="D14" s="208"/>
      <c r="O14" s="71"/>
    </row>
    <row r="15" spans="1:15" ht="19" customHeight="1">
      <c r="B15" s="94" t="s">
        <v>156</v>
      </c>
      <c r="C15" s="94"/>
      <c r="D15" s="94"/>
      <c r="E15" s="94"/>
      <c r="F15" s="94"/>
    </row>
    <row r="16" spans="1:15" ht="16" customHeight="1">
      <c r="B16" s="477" t="s">
        <v>157</v>
      </c>
      <c r="C16" s="477"/>
      <c r="D16" s="477"/>
      <c r="E16" s="477"/>
      <c r="F16" s="91"/>
    </row>
    <row r="17" spans="1:7" ht="16" customHeight="1">
      <c r="B17" s="478"/>
      <c r="C17" s="478"/>
      <c r="D17" s="478"/>
      <c r="E17" s="478"/>
      <c r="F17" s="213"/>
    </row>
    <row r="18" spans="1:7" ht="44" customHeight="1">
      <c r="B18" s="227" t="s">
        <v>158</v>
      </c>
      <c r="C18" s="227" t="s">
        <v>159</v>
      </c>
      <c r="D18" s="227" t="s">
        <v>160</v>
      </c>
      <c r="E18" s="227" t="s">
        <v>161</v>
      </c>
      <c r="F18" s="227" t="s">
        <v>33</v>
      </c>
      <c r="G18" s="214" t="s">
        <v>162</v>
      </c>
    </row>
    <row r="19" spans="1:7" ht="42" customHeight="1">
      <c r="A19" s="109" t="s">
        <v>48</v>
      </c>
      <c r="B19" s="281" t="s">
        <v>163</v>
      </c>
      <c r="C19" s="281" t="s">
        <v>164</v>
      </c>
      <c r="D19" s="282">
        <v>41000</v>
      </c>
      <c r="E19" s="281" t="s">
        <v>165</v>
      </c>
      <c r="F19" s="461" t="s">
        <v>166</v>
      </c>
      <c r="G19" s="96"/>
    </row>
    <row r="20" spans="1:7" ht="44" customHeight="1">
      <c r="B20" s="281" t="s">
        <v>167</v>
      </c>
      <c r="C20" s="281" t="s">
        <v>168</v>
      </c>
      <c r="D20" s="282">
        <v>41122</v>
      </c>
      <c r="E20" s="281" t="s">
        <v>169</v>
      </c>
      <c r="F20" s="461"/>
      <c r="G20" s="96"/>
    </row>
    <row r="21" spans="1:7" ht="44" customHeight="1">
      <c r="B21" s="281" t="s">
        <v>170</v>
      </c>
      <c r="C21" s="281" t="s">
        <v>171</v>
      </c>
      <c r="D21" s="282"/>
      <c r="E21" s="281" t="s">
        <v>172</v>
      </c>
      <c r="F21" s="461" t="s">
        <v>173</v>
      </c>
      <c r="G21" s="96"/>
    </row>
    <row r="22" spans="1:7" ht="44" customHeight="1">
      <c r="B22" s="281" t="s">
        <v>174</v>
      </c>
      <c r="C22" s="281" t="s">
        <v>175</v>
      </c>
      <c r="D22" s="282">
        <v>41122</v>
      </c>
      <c r="E22" s="281" t="s">
        <v>169</v>
      </c>
      <c r="F22" s="461" t="s">
        <v>176</v>
      </c>
      <c r="G22" s="96"/>
    </row>
    <row r="23" spans="1:7" ht="42" customHeight="1">
      <c r="B23" s="281" t="s">
        <v>177</v>
      </c>
      <c r="C23" s="281" t="s">
        <v>178</v>
      </c>
      <c r="D23" s="282">
        <v>41091</v>
      </c>
      <c r="E23" s="281" t="s">
        <v>169</v>
      </c>
      <c r="F23" s="461" t="s">
        <v>179</v>
      </c>
      <c r="G23" s="96"/>
    </row>
    <row r="24" spans="1:7" ht="44" customHeight="1">
      <c r="B24" s="281"/>
      <c r="C24" s="281"/>
      <c r="D24" s="282"/>
      <c r="E24" s="281"/>
      <c r="F24" s="281"/>
      <c r="G24" s="96" t="str">
        <f>IF(B24&gt;0,"New Dependency","")</f>
        <v/>
      </c>
    </row>
    <row r="25" spans="1:7" ht="44" customHeight="1">
      <c r="B25" s="281"/>
      <c r="C25" s="281"/>
      <c r="D25" s="282"/>
      <c r="E25" s="281"/>
      <c r="F25" s="281"/>
      <c r="G25" s="96" t="str">
        <f>IF(B25&gt;0,"New Dependency","")</f>
        <v/>
      </c>
    </row>
    <row r="26" spans="1:7" ht="44" customHeight="1">
      <c r="B26" s="281"/>
      <c r="C26" s="281"/>
      <c r="D26" s="282"/>
      <c r="E26" s="281"/>
      <c r="F26" s="281"/>
      <c r="G26" s="96" t="str">
        <f>IF(B26&gt;0,"New Dependency","")</f>
        <v/>
      </c>
    </row>
    <row r="27" spans="1:7" ht="44" customHeight="1">
      <c r="B27" s="281"/>
      <c r="C27" s="281"/>
      <c r="D27" s="282"/>
      <c r="E27" s="281"/>
      <c r="F27" s="281"/>
      <c r="G27" s="96" t="str">
        <f>IF(B27&gt;0,"New Dependency","")</f>
        <v/>
      </c>
    </row>
    <row r="28" spans="1:7" ht="44" customHeight="1">
      <c r="B28" s="281"/>
      <c r="C28" s="281"/>
      <c r="D28" s="281"/>
      <c r="E28" s="281"/>
      <c r="F28" s="281"/>
      <c r="G28" s="96" t="str">
        <f>IF(B28&gt;0,"New Dependency","")</f>
        <v/>
      </c>
    </row>
    <row r="29" spans="1:7">
      <c r="B29" s="100"/>
      <c r="C29" s="100"/>
      <c r="D29" s="100"/>
      <c r="E29" s="100"/>
      <c r="F29" s="100"/>
    </row>
    <row r="30" spans="1:7" ht="14" customHeight="1">
      <c r="B30" s="475" t="s">
        <v>28</v>
      </c>
      <c r="C30" s="475"/>
      <c r="D30" s="475"/>
      <c r="E30" s="475"/>
    </row>
    <row r="42" spans="3:3">
      <c r="C42" s="72"/>
    </row>
    <row r="43" spans="3:3">
      <c r="C43" s="215"/>
    </row>
    <row r="44" spans="3:3">
      <c r="C44" s="72"/>
    </row>
    <row r="45" spans="3:3">
      <c r="C45" s="72"/>
    </row>
    <row r="46" spans="3:3">
      <c r="C46" s="72"/>
    </row>
    <row r="47" spans="3:3">
      <c r="C47" s="72"/>
    </row>
    <row r="48" spans="3:3">
      <c r="C48" s="72"/>
    </row>
    <row r="49" spans="2:3">
      <c r="C49" s="72"/>
    </row>
    <row r="50" spans="2:3">
      <c r="C50" s="72"/>
    </row>
    <row r="52" spans="2:3">
      <c r="B52" s="72"/>
    </row>
    <row r="53" spans="2:3">
      <c r="B53" s="72"/>
    </row>
    <row r="54" spans="2:3">
      <c r="B54" s="72"/>
    </row>
    <row r="55" spans="2:3">
      <c r="B55" s="72"/>
    </row>
    <row r="56" spans="2:3">
      <c r="B56" s="72"/>
    </row>
    <row r="57" spans="2:3">
      <c r="B57" s="72"/>
    </row>
    <row r="58" spans="2:3">
      <c r="B58" s="72"/>
    </row>
    <row r="59" spans="2:3">
      <c r="B59" s="72"/>
    </row>
    <row r="60" spans="2:3">
      <c r="B60" s="72"/>
    </row>
  </sheetData>
  <sheetProtection sheet="1" formatColumns="0" selectLockedCells="1"/>
  <mergeCells count="3">
    <mergeCell ref="B16:E16"/>
    <mergeCell ref="B17:E17"/>
    <mergeCell ref="B30:E30"/>
  </mergeCells>
  <conditionalFormatting sqref="B1">
    <cfRule type="cellIs" dxfId="386" priority="1" operator="equal">
      <formula>"AMBER"</formula>
    </cfRule>
  </conditionalFormatting>
  <conditionalFormatting sqref="B1">
    <cfRule type="cellIs" dxfId="385" priority="2" operator="equal">
      <formula>"RED"</formula>
    </cfRule>
  </conditionalFormatting>
  <conditionalFormatting sqref="B1">
    <cfRule type="cellIs" dxfId="384" priority="3" operator="equal">
      <formula>"GREEN"</formula>
    </cfRule>
  </conditionalFormatting>
  <conditionalFormatting sqref="B2">
    <cfRule type="cellIs" dxfId="383" priority="4" operator="equal">
      <formula>"AMBER"</formula>
    </cfRule>
  </conditionalFormatting>
  <conditionalFormatting sqref="B2">
    <cfRule type="cellIs" dxfId="382" priority="5" operator="equal">
      <formula>"RED"</formula>
    </cfRule>
  </conditionalFormatting>
  <conditionalFormatting sqref="B2">
    <cfRule type="cellIs" dxfId="381" priority="6" operator="equal">
      <formula>"GREEN"</formula>
    </cfRule>
  </conditionalFormatting>
  <conditionalFormatting sqref="B3">
    <cfRule type="cellIs" dxfId="380" priority="7" operator="equal">
      <formula>"AMBER"</formula>
    </cfRule>
  </conditionalFormatting>
  <conditionalFormatting sqref="B3">
    <cfRule type="cellIs" dxfId="379" priority="8" operator="equal">
      <formula>"RED"</formula>
    </cfRule>
  </conditionalFormatting>
  <conditionalFormatting sqref="B3">
    <cfRule type="cellIs" dxfId="378" priority="9" operator="equal">
      <formula>"GREEN"</formula>
    </cfRule>
  </conditionalFormatting>
  <conditionalFormatting sqref="B4">
    <cfRule type="cellIs" dxfId="377" priority="10" operator="equal">
      <formula>"AMBER"</formula>
    </cfRule>
  </conditionalFormatting>
  <conditionalFormatting sqref="B4">
    <cfRule type="cellIs" dxfId="376" priority="11" operator="equal">
      <formula>"RED"</formula>
    </cfRule>
  </conditionalFormatting>
  <conditionalFormatting sqref="B4">
    <cfRule type="cellIs" dxfId="375" priority="12" operator="equal">
      <formula>"GREEN"</formula>
    </cfRule>
  </conditionalFormatting>
  <conditionalFormatting sqref="B5">
    <cfRule type="cellIs" dxfId="374" priority="13" operator="equal">
      <formula>"AMBER"</formula>
    </cfRule>
  </conditionalFormatting>
  <conditionalFormatting sqref="B5">
    <cfRule type="cellIs" dxfId="373" priority="14" operator="equal">
      <formula>"RED"</formula>
    </cfRule>
  </conditionalFormatting>
  <conditionalFormatting sqref="B5">
    <cfRule type="cellIs" dxfId="372" priority="15" operator="equal">
      <formula>"GREEN"</formula>
    </cfRule>
  </conditionalFormatting>
  <conditionalFormatting sqref="B6">
    <cfRule type="cellIs" dxfId="371" priority="16" operator="equal">
      <formula>"AMBER"</formula>
    </cfRule>
  </conditionalFormatting>
  <conditionalFormatting sqref="B6">
    <cfRule type="cellIs" dxfId="370" priority="17" operator="equal">
      <formula>"RED"</formula>
    </cfRule>
  </conditionalFormatting>
  <conditionalFormatting sqref="B6">
    <cfRule type="cellIs" dxfId="369" priority="18" operator="equal">
      <formula>"GREEN"</formula>
    </cfRule>
  </conditionalFormatting>
  <conditionalFormatting sqref="B7">
    <cfRule type="cellIs" dxfId="368" priority="19" operator="equal">
      <formula>"AMBER"</formula>
    </cfRule>
  </conditionalFormatting>
  <conditionalFormatting sqref="B7">
    <cfRule type="cellIs" dxfId="367" priority="20" operator="equal">
      <formula>"RED"</formula>
    </cfRule>
  </conditionalFormatting>
  <conditionalFormatting sqref="B7">
    <cfRule type="cellIs" dxfId="366" priority="21" operator="equal">
      <formula>"GREEN"</formula>
    </cfRule>
  </conditionalFormatting>
  <conditionalFormatting sqref="B8">
    <cfRule type="cellIs" dxfId="365" priority="22" operator="equal">
      <formula>"AMBER"</formula>
    </cfRule>
  </conditionalFormatting>
  <conditionalFormatting sqref="B8">
    <cfRule type="cellIs" dxfId="364" priority="23" operator="equal">
      <formula>"RED"</formula>
    </cfRule>
  </conditionalFormatting>
  <conditionalFormatting sqref="B8">
    <cfRule type="cellIs" dxfId="363" priority="24" operator="equal">
      <formula>"GREEN"</formula>
    </cfRule>
  </conditionalFormatting>
  <conditionalFormatting sqref="B9">
    <cfRule type="cellIs" dxfId="362" priority="25" operator="equal">
      <formula>"AMBER"</formula>
    </cfRule>
  </conditionalFormatting>
  <conditionalFormatting sqref="B9">
    <cfRule type="cellIs" dxfId="361" priority="26" operator="equal">
      <formula>"RED"</formula>
    </cfRule>
  </conditionalFormatting>
  <conditionalFormatting sqref="B9">
    <cfRule type="cellIs" dxfId="360" priority="27" operator="equal">
      <formula>"GREEN"</formula>
    </cfRule>
  </conditionalFormatting>
  <dataValidations count="10">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D27">
      <formula1>EarliestDate</formula1>
      <formula2>LatestDate</formula2>
    </dataValidation>
    <dataValidation type="date" allowBlank="1" showInputMessage="1" showErrorMessage="1" sqref="D28">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0" location="Legend!A1" display="See Legend"/>
  </hyperlinks>
  <pageMargins left="0.75" right="0.75" top="1" bottom="1" header="0.5" footer="0.5"/>
  <pageSetup paperSize="9" orientation="landscape"/>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50"/>
  <sheetViews>
    <sheetView showGridLines="0" workbookViewId="0">
      <selection activeCell="B9" sqref="B9"/>
    </sheetView>
  </sheetViews>
  <sheetFormatPr baseColWidth="10" defaultColWidth="11.5" defaultRowHeight="14" x14ac:dyDescent="0"/>
  <cols>
    <col min="1" max="1" width="14" style="4" customWidth="1"/>
    <col min="2" max="2" width="11.6640625" customWidth="1"/>
    <col min="3" max="3" width="39.1640625" style="4" customWidth="1"/>
    <col min="4" max="4" width="15.5" style="5" customWidth="1"/>
    <col min="5" max="6" width="16.33203125" style="5" customWidth="1"/>
    <col min="7" max="7" width="10.33203125" style="5" customWidth="1"/>
    <col min="8" max="8" width="10.33203125" customWidth="1"/>
    <col min="9" max="9" width="10.33203125" style="5" customWidth="1"/>
    <col min="10" max="10" width="10.33203125" customWidth="1"/>
    <col min="11" max="11" width="10.33203125" style="5" customWidth="1"/>
    <col min="12" max="12" width="10.33203125" customWidth="1"/>
  </cols>
  <sheetData>
    <row r="1" spans="1:18" s="4" customFormat="1">
      <c r="A1" s="60" t="s">
        <v>0</v>
      </c>
      <c r="B1" s="38" t="str">
        <f>OVERALLLIGHT</f>
        <v>RED</v>
      </c>
      <c r="D1" s="5"/>
      <c r="E1" s="5"/>
      <c r="F1" s="5"/>
      <c r="G1" s="5"/>
      <c r="I1" s="5"/>
      <c r="K1" s="5"/>
    </row>
    <row r="2" spans="1:18" s="4" customFormat="1">
      <c r="A2" s="61" t="s">
        <v>1</v>
      </c>
      <c r="B2" s="39" t="str">
        <f>MILESTONELIGHT</f>
        <v>RED</v>
      </c>
      <c r="D2" s="5"/>
      <c r="E2" s="5"/>
      <c r="F2" s="5"/>
      <c r="G2" s="5"/>
      <c r="I2" s="5"/>
      <c r="K2" s="5"/>
    </row>
    <row r="3" spans="1:18" s="4" customFormat="1">
      <c r="A3" s="61" t="s">
        <v>2</v>
      </c>
      <c r="B3" s="39" t="str">
        <f>ISSUELIGHT</f>
        <v>GREEN</v>
      </c>
      <c r="D3" s="5"/>
      <c r="E3" s="5"/>
      <c r="F3" s="5"/>
      <c r="G3" s="5"/>
      <c r="I3" s="5"/>
      <c r="K3" s="5"/>
    </row>
    <row r="4" spans="1:18" s="4" customFormat="1">
      <c r="A4" s="61" t="s">
        <v>3</v>
      </c>
      <c r="B4" s="39" t="str">
        <f>RISKLIGHT</f>
        <v>GREEN</v>
      </c>
      <c r="D4" s="5"/>
      <c r="E4" s="5"/>
      <c r="F4" s="5"/>
      <c r="G4" s="5"/>
      <c r="I4" s="5"/>
      <c r="K4" s="5"/>
    </row>
    <row r="5" spans="1:18" s="4" customFormat="1">
      <c r="A5" s="61" t="s">
        <v>4</v>
      </c>
      <c r="B5" s="39" t="str">
        <f>CHANGELIGHT</f>
        <v>RED</v>
      </c>
      <c r="D5" s="5"/>
      <c r="E5" s="5"/>
      <c r="F5" s="5"/>
      <c r="G5" s="5"/>
      <c r="I5" s="5"/>
      <c r="K5" s="5"/>
    </row>
    <row r="6" spans="1:18" s="4" customFormat="1">
      <c r="A6" s="61" t="s">
        <v>5</v>
      </c>
      <c r="B6" s="40" t="str">
        <f>DEPENDENCYLIGHT</f>
        <v/>
      </c>
      <c r="D6" s="5"/>
      <c r="E6" s="5"/>
      <c r="F6" s="5"/>
      <c r="G6" s="5"/>
      <c r="I6" s="5"/>
      <c r="K6" s="5"/>
    </row>
    <row r="7" spans="1:18" s="4" customFormat="1">
      <c r="A7" s="61" t="s">
        <v>6</v>
      </c>
      <c r="B7" s="40" t="str">
        <f>MEASURELIGHT</f>
        <v/>
      </c>
      <c r="D7" s="5"/>
      <c r="E7" s="5"/>
      <c r="F7" s="5"/>
      <c r="G7" s="5"/>
      <c r="I7" s="5"/>
      <c r="K7" s="5"/>
    </row>
    <row r="8" spans="1:18" s="4" customFormat="1" ht="15" customHeight="1">
      <c r="A8" s="61" t="s">
        <v>7</v>
      </c>
      <c r="B8" s="39" t="str">
        <f>COMMUNICATIONLIGHT</f>
        <v>AMBER</v>
      </c>
      <c r="D8" s="5"/>
      <c r="E8" s="5"/>
      <c r="F8" s="5"/>
      <c r="G8" s="5"/>
      <c r="H8" s="16"/>
      <c r="I8" s="16"/>
      <c r="K8" s="5"/>
    </row>
    <row r="9" spans="1:18" s="4" customFormat="1" ht="15" customHeight="1">
      <c r="A9" s="61" t="s">
        <v>8</v>
      </c>
      <c r="B9" s="41" t="str">
        <f>FINANCELIGHT</f>
        <v>RED</v>
      </c>
      <c r="D9" s="5"/>
      <c r="E9" s="5"/>
      <c r="F9" s="5"/>
      <c r="G9" s="5"/>
      <c r="H9" s="16"/>
      <c r="I9" s="16"/>
      <c r="K9" s="5"/>
    </row>
    <row r="10" spans="1:18" s="5" customFormat="1">
      <c r="A10" s="61"/>
      <c r="B10" s="132"/>
      <c r="R10" s="10"/>
    </row>
    <row r="11" spans="1:18" s="5" customFormat="1" ht="28" customHeight="1">
      <c r="A11" s="21" t="s">
        <v>48</v>
      </c>
      <c r="B11" s="130" t="str">
        <f>ProjNo</f>
        <v>RT029</v>
      </c>
      <c r="C11" s="131" t="str">
        <f>ProjName</f>
        <v>Cloud Based Bioinformatics Tools</v>
      </c>
      <c r="D11" s="126"/>
      <c r="E11" s="126"/>
      <c r="F11" s="126"/>
      <c r="G11" s="126"/>
      <c r="R11" s="10"/>
    </row>
    <row r="12" spans="1:18" s="5" customFormat="1" ht="16" customHeight="1">
      <c r="A12" s="61"/>
      <c r="B12" s="128" t="s">
        <v>42</v>
      </c>
      <c r="C12" s="133">
        <f>ReportFrom</f>
        <v>41456</v>
      </c>
      <c r="D12" s="133"/>
      <c r="E12" s="133"/>
      <c r="F12" s="133"/>
      <c r="G12" s="133"/>
      <c r="H12" s="125"/>
      <c r="I12" s="125"/>
      <c r="R12" s="10"/>
    </row>
    <row r="13" spans="1:18" s="5" customFormat="1" ht="16" customHeight="1">
      <c r="A13" s="61"/>
      <c r="B13" s="129" t="s">
        <v>43</v>
      </c>
      <c r="C13" s="134">
        <f>LastDateReport</f>
        <v>41547</v>
      </c>
      <c r="D13" s="133"/>
      <c r="E13" s="133"/>
      <c r="F13" s="133"/>
      <c r="G13" s="133"/>
      <c r="H13" s="125"/>
      <c r="I13" s="125"/>
      <c r="R13" s="10"/>
    </row>
    <row r="14" spans="1:18" s="5" customFormat="1" ht="6" customHeight="1">
      <c r="A14" s="61"/>
      <c r="B14" s="126"/>
      <c r="C14" s="127"/>
      <c r="D14" s="127"/>
      <c r="E14" s="127"/>
      <c r="F14" s="127"/>
      <c r="G14" s="127"/>
      <c r="H14" s="125"/>
      <c r="I14" s="125"/>
      <c r="R14" s="10"/>
    </row>
    <row r="15" spans="1:18" ht="19" customHeight="1">
      <c r="B15" s="12" t="s">
        <v>180</v>
      </c>
      <c r="C15" s="12"/>
      <c r="D15" s="12"/>
      <c r="E15" s="12"/>
      <c r="F15" s="12"/>
      <c r="G15" s="12"/>
      <c r="H15" s="30"/>
      <c r="I15" s="30"/>
    </row>
    <row r="16" spans="1:18" ht="16" customHeight="1">
      <c r="B16" s="477" t="s">
        <v>181</v>
      </c>
      <c r="C16" s="477"/>
      <c r="D16" s="477"/>
      <c r="E16" s="477"/>
      <c r="F16" s="477"/>
      <c r="G16" s="477"/>
      <c r="H16" s="477"/>
      <c r="I16" s="124"/>
    </row>
    <row r="17" spans="2:18" s="4" customFormat="1" ht="15" customHeight="1">
      <c r="B17" s="137"/>
      <c r="C17" s="137"/>
      <c r="D17" s="137"/>
      <c r="E17" s="137"/>
      <c r="F17" s="137"/>
      <c r="G17" s="137"/>
      <c r="H17" s="138"/>
      <c r="I17" s="138"/>
      <c r="K17" s="5"/>
    </row>
    <row r="18" spans="2:18" s="5" customFormat="1" ht="34" customHeight="1">
      <c r="B18" s="137"/>
      <c r="C18" s="137"/>
      <c r="D18" s="137"/>
      <c r="E18" s="137"/>
      <c r="F18" s="137"/>
      <c r="G18" s="481" t="s">
        <v>182</v>
      </c>
      <c r="H18" s="482"/>
      <c r="I18" s="481" t="s">
        <v>183</v>
      </c>
      <c r="J18" s="482"/>
      <c r="K18" s="481" t="s">
        <v>184</v>
      </c>
      <c r="L18" s="482"/>
      <c r="M18" s="479" t="s">
        <v>185</v>
      </c>
      <c r="N18" s="480"/>
      <c r="O18" s="479" t="s">
        <v>186</v>
      </c>
      <c r="P18" s="480"/>
      <c r="Q18" s="479" t="s">
        <v>187</v>
      </c>
      <c r="R18" s="480"/>
    </row>
    <row r="19" spans="2:18" ht="32" customHeight="1">
      <c r="B19" s="139" t="s">
        <v>188</v>
      </c>
      <c r="C19" s="140" t="s">
        <v>189</v>
      </c>
      <c r="D19" s="140" t="s">
        <v>190</v>
      </c>
      <c r="E19" s="142" t="s">
        <v>191</v>
      </c>
      <c r="F19" s="217" t="s">
        <v>192</v>
      </c>
      <c r="G19" s="216" t="s">
        <v>193</v>
      </c>
      <c r="H19" s="144" t="s">
        <v>194</v>
      </c>
      <c r="I19" s="143" t="s">
        <v>193</v>
      </c>
      <c r="J19" s="144" t="s">
        <v>194</v>
      </c>
      <c r="K19" s="143" t="s">
        <v>193</v>
      </c>
      <c r="L19" s="144" t="s">
        <v>194</v>
      </c>
      <c r="M19" s="143" t="s">
        <v>193</v>
      </c>
      <c r="N19" s="144" t="s">
        <v>194</v>
      </c>
      <c r="O19" s="143" t="s">
        <v>193</v>
      </c>
      <c r="P19" s="144" t="s">
        <v>194</v>
      </c>
      <c r="Q19" s="143" t="s">
        <v>193</v>
      </c>
      <c r="R19" s="144" t="s">
        <v>194</v>
      </c>
    </row>
    <row r="20" spans="2:18" s="4" customFormat="1" ht="28" customHeight="1">
      <c r="B20" s="283">
        <v>1</v>
      </c>
      <c r="C20" s="283" t="s">
        <v>66</v>
      </c>
      <c r="D20" s="284">
        <v>41044</v>
      </c>
      <c r="E20" s="285">
        <v>41044</v>
      </c>
      <c r="F20" s="286" t="s">
        <v>195</v>
      </c>
      <c r="G20" s="287">
        <v>35</v>
      </c>
      <c r="H20" s="146"/>
      <c r="I20" s="145" t="s">
        <v>196</v>
      </c>
      <c r="J20" s="147"/>
      <c r="K20" s="145"/>
      <c r="L20" s="147"/>
      <c r="M20" s="145"/>
      <c r="N20" s="146"/>
      <c r="O20" s="145">
        <v>25</v>
      </c>
      <c r="P20" s="147"/>
      <c r="Q20" s="145">
        <v>45000</v>
      </c>
      <c r="R20" s="147"/>
    </row>
    <row r="21" spans="2:18" ht="28" customHeight="1">
      <c r="B21" s="283">
        <v>2</v>
      </c>
      <c r="C21" s="288" t="s">
        <v>70</v>
      </c>
      <c r="D21" s="284">
        <v>41075</v>
      </c>
      <c r="E21" s="285">
        <v>41136</v>
      </c>
      <c r="F21" s="286" t="s">
        <v>197</v>
      </c>
      <c r="G21" s="287">
        <v>35</v>
      </c>
      <c r="H21" s="146"/>
      <c r="I21" s="145" t="s">
        <v>196</v>
      </c>
      <c r="J21" s="147"/>
      <c r="K21" s="145"/>
      <c r="L21" s="147"/>
      <c r="M21" s="145"/>
      <c r="N21" s="146"/>
      <c r="O21" s="145"/>
      <c r="P21" s="147"/>
      <c r="Q21" s="145"/>
      <c r="R21" s="147"/>
    </row>
    <row r="22" spans="2:18" ht="28" customHeight="1">
      <c r="B22" s="283">
        <v>3</v>
      </c>
      <c r="C22" s="283" t="s">
        <v>76</v>
      </c>
      <c r="D22" s="284">
        <v>41136</v>
      </c>
      <c r="E22" s="285">
        <v>41167</v>
      </c>
      <c r="F22" s="286" t="s">
        <v>198</v>
      </c>
      <c r="G22" s="287">
        <v>4</v>
      </c>
      <c r="H22" s="148"/>
      <c r="I22" s="145" t="s">
        <v>196</v>
      </c>
      <c r="J22" s="147"/>
      <c r="K22" s="145"/>
      <c r="L22" s="147"/>
      <c r="M22" s="145"/>
      <c r="N22" s="148"/>
      <c r="O22" s="145"/>
      <c r="P22" s="147"/>
      <c r="Q22" s="145"/>
      <c r="R22" s="147"/>
    </row>
    <row r="23" spans="2:18" ht="28" customHeight="1">
      <c r="B23" s="283">
        <v>4</v>
      </c>
      <c r="C23" s="283" t="s">
        <v>79</v>
      </c>
      <c r="D23" s="284">
        <v>41136</v>
      </c>
      <c r="E23" s="285">
        <v>41167</v>
      </c>
      <c r="F23" s="286" t="s">
        <v>199</v>
      </c>
      <c r="G23" s="287">
        <v>35</v>
      </c>
      <c r="H23" s="147"/>
      <c r="I23" s="145" t="s">
        <v>196</v>
      </c>
      <c r="J23" s="147"/>
      <c r="K23" s="145">
        <v>4</v>
      </c>
      <c r="L23" s="147"/>
      <c r="M23" s="145">
        <v>32290</v>
      </c>
      <c r="N23" s="147"/>
      <c r="O23" s="145">
        <v>29</v>
      </c>
      <c r="P23" s="147"/>
      <c r="Q23" s="145"/>
      <c r="R23" s="147"/>
    </row>
    <row r="24" spans="2:18" ht="28" customHeight="1">
      <c r="B24" s="283">
        <v>5</v>
      </c>
      <c r="C24" s="283" t="s">
        <v>85</v>
      </c>
      <c r="D24" s="284">
        <v>41182</v>
      </c>
      <c r="E24" s="285">
        <v>41212</v>
      </c>
      <c r="F24" s="286" t="s">
        <v>200</v>
      </c>
      <c r="G24" s="287">
        <v>35</v>
      </c>
      <c r="H24" s="147"/>
      <c r="I24" s="145" t="s">
        <v>196</v>
      </c>
      <c r="J24" s="147"/>
      <c r="K24" s="145"/>
      <c r="L24" s="147"/>
      <c r="M24" s="145"/>
      <c r="N24" s="147"/>
      <c r="O24" s="145"/>
      <c r="P24" s="147"/>
      <c r="Q24" s="145"/>
      <c r="R24" s="147"/>
    </row>
    <row r="25" spans="2:18" ht="28" customHeight="1">
      <c r="B25" s="283">
        <v>6</v>
      </c>
      <c r="C25" s="283" t="s">
        <v>88</v>
      </c>
      <c r="D25" s="284">
        <v>41197</v>
      </c>
      <c r="E25" s="285">
        <v>41228</v>
      </c>
      <c r="F25" s="286" t="s">
        <v>201</v>
      </c>
      <c r="G25" s="287"/>
      <c r="H25" s="147"/>
      <c r="I25" s="145"/>
      <c r="J25" s="147"/>
      <c r="K25" s="145"/>
      <c r="L25" s="147"/>
      <c r="M25" s="145"/>
      <c r="N25" s="147"/>
      <c r="O25" s="145"/>
      <c r="P25" s="147"/>
      <c r="Q25" s="145"/>
      <c r="R25" s="147"/>
    </row>
    <row r="26" spans="2:18" ht="28" customHeight="1">
      <c r="B26" s="283">
        <v>7</v>
      </c>
      <c r="C26" s="283" t="s">
        <v>94</v>
      </c>
      <c r="D26" s="284">
        <v>41258</v>
      </c>
      <c r="E26" s="285">
        <v>41304</v>
      </c>
      <c r="F26" s="286" t="s">
        <v>202</v>
      </c>
      <c r="G26" s="287">
        <v>35</v>
      </c>
      <c r="H26" s="147"/>
      <c r="I26" s="145" t="s">
        <v>196</v>
      </c>
      <c r="J26" s="147"/>
      <c r="K26" s="145"/>
      <c r="L26" s="147"/>
      <c r="M26" s="145"/>
      <c r="N26" s="147"/>
      <c r="O26" s="145"/>
      <c r="P26" s="147"/>
      <c r="Q26" s="145"/>
      <c r="R26" s="147"/>
    </row>
    <row r="27" spans="2:18" ht="28" customHeight="1">
      <c r="B27" s="283">
        <v>8</v>
      </c>
      <c r="C27" s="283" t="s">
        <v>96</v>
      </c>
      <c r="D27" s="284">
        <v>41258</v>
      </c>
      <c r="E27" s="285">
        <v>41304</v>
      </c>
      <c r="F27" s="286" t="s">
        <v>203</v>
      </c>
      <c r="G27" s="287">
        <v>35</v>
      </c>
      <c r="H27" s="147"/>
      <c r="I27" s="145" t="s">
        <v>196</v>
      </c>
      <c r="J27" s="147"/>
      <c r="K27" s="145"/>
      <c r="L27" s="147"/>
      <c r="M27" s="145"/>
      <c r="N27" s="147"/>
      <c r="O27" s="145"/>
      <c r="P27" s="147"/>
      <c r="Q27" s="145"/>
      <c r="R27" s="147"/>
    </row>
    <row r="28" spans="2:18" ht="28" customHeight="1">
      <c r="B28" s="283">
        <v>9</v>
      </c>
      <c r="C28" s="283" t="s">
        <v>99</v>
      </c>
      <c r="D28" s="284">
        <v>41333</v>
      </c>
      <c r="E28" s="285">
        <v>41363</v>
      </c>
      <c r="F28" s="286" t="s">
        <v>204</v>
      </c>
      <c r="G28" s="287"/>
      <c r="H28" s="147"/>
      <c r="I28" s="145"/>
      <c r="J28" s="147"/>
      <c r="K28" s="145"/>
      <c r="L28" s="147"/>
      <c r="M28" s="145"/>
      <c r="N28" s="147"/>
      <c r="O28" s="145"/>
      <c r="P28" s="147"/>
      <c r="Q28" s="145"/>
      <c r="R28" s="147"/>
    </row>
    <row r="29" spans="2:18" ht="28" customHeight="1">
      <c r="B29" s="283"/>
      <c r="C29" s="283"/>
      <c r="D29" s="284"/>
      <c r="E29" s="285"/>
      <c r="F29" s="286"/>
      <c r="G29" s="287"/>
      <c r="H29" s="147"/>
      <c r="I29" s="145"/>
      <c r="J29" s="147"/>
      <c r="K29" s="145"/>
      <c r="L29" s="147"/>
      <c r="M29" s="145"/>
      <c r="N29" s="147"/>
      <c r="O29" s="145"/>
      <c r="P29" s="147"/>
      <c r="Q29" s="145"/>
      <c r="R29" s="147"/>
    </row>
    <row r="30" spans="2:18" ht="28" customHeight="1">
      <c r="B30" s="283"/>
      <c r="C30" s="283"/>
      <c r="D30" s="284"/>
      <c r="E30" s="285"/>
      <c r="F30" s="286"/>
      <c r="G30" s="287"/>
      <c r="H30" s="147"/>
      <c r="I30" s="145"/>
      <c r="J30" s="147"/>
      <c r="K30" s="145"/>
      <c r="L30" s="147"/>
      <c r="M30" s="145"/>
      <c r="N30" s="147"/>
      <c r="O30" s="145"/>
      <c r="P30" s="147"/>
      <c r="Q30" s="145"/>
      <c r="R30" s="147"/>
    </row>
    <row r="31" spans="2:18" ht="28" customHeight="1">
      <c r="B31" s="283"/>
      <c r="C31" s="283"/>
      <c r="D31" s="284"/>
      <c r="E31" s="285"/>
      <c r="F31" s="286"/>
      <c r="G31" s="287"/>
      <c r="H31" s="147"/>
      <c r="I31" s="145"/>
      <c r="J31" s="147"/>
      <c r="K31" s="145"/>
      <c r="L31" s="147"/>
      <c r="M31" s="145"/>
      <c r="N31" s="147"/>
      <c r="O31" s="145"/>
      <c r="P31" s="147"/>
      <c r="Q31" s="145"/>
      <c r="R31" s="147"/>
    </row>
    <row r="32" spans="2:18" ht="28" customHeight="1">
      <c r="B32" s="283"/>
      <c r="C32" s="283"/>
      <c r="D32" s="284"/>
      <c r="E32" s="285"/>
      <c r="F32" s="286"/>
      <c r="G32" s="287"/>
      <c r="H32" s="147"/>
      <c r="I32" s="145"/>
      <c r="J32" s="147"/>
      <c r="K32" s="145"/>
      <c r="L32" s="147"/>
      <c r="M32" s="145"/>
      <c r="N32" s="147"/>
      <c r="O32" s="145"/>
      <c r="P32" s="147"/>
      <c r="Q32" s="145"/>
      <c r="R32" s="147"/>
    </row>
    <row r="33" spans="2:18" ht="28" customHeight="1">
      <c r="B33" s="283"/>
      <c r="C33" s="283"/>
      <c r="D33" s="284"/>
      <c r="E33" s="285"/>
      <c r="F33" s="286"/>
      <c r="G33" s="289"/>
      <c r="H33" s="150"/>
      <c r="I33" s="149"/>
      <c r="J33" s="150"/>
      <c r="K33" s="149"/>
      <c r="L33" s="150"/>
      <c r="M33" s="149"/>
      <c r="N33" s="150"/>
      <c r="O33" s="149"/>
      <c r="P33" s="150"/>
      <c r="Q33" s="149"/>
      <c r="R33" s="150"/>
    </row>
    <row r="34" spans="2:18" ht="15" customHeight="1"/>
    <row r="35" spans="2:18" ht="46" customHeight="1">
      <c r="C35" s="158" t="s">
        <v>205</v>
      </c>
      <c r="D35" s="159"/>
    </row>
    <row r="36" spans="2:18">
      <c r="B36" s="17"/>
    </row>
    <row r="37" spans="2:18">
      <c r="B37" s="18" t="s">
        <v>206</v>
      </c>
    </row>
    <row r="38" spans="2:18" ht="14" customHeight="1">
      <c r="B38" s="475" t="s">
        <v>28</v>
      </c>
      <c r="C38" s="475"/>
      <c r="D38" s="475"/>
      <c r="E38" s="475"/>
    </row>
    <row r="39" spans="2:18">
      <c r="B39" s="17"/>
    </row>
    <row r="40" spans="2:18">
      <c r="B40" s="17"/>
      <c r="C40" s="460" t="s">
        <v>207</v>
      </c>
    </row>
    <row r="41" spans="2:18">
      <c r="C41" s="460" t="s">
        <v>208</v>
      </c>
    </row>
    <row r="42" spans="2:18">
      <c r="C42" s="460" t="s">
        <v>209</v>
      </c>
    </row>
    <row r="43" spans="2:18">
      <c r="C43" s="460" t="s">
        <v>210</v>
      </c>
    </row>
    <row r="44" spans="2:18">
      <c r="C44" s="460" t="s">
        <v>211</v>
      </c>
      <c r="O44" s="4"/>
      <c r="P44" s="5"/>
      <c r="Q44" s="4"/>
      <c r="R44" s="4"/>
    </row>
    <row r="45" spans="2:18" ht="15" customHeight="1">
      <c r="C45" s="460" t="s">
        <v>212</v>
      </c>
      <c r="P45" s="5"/>
    </row>
    <row r="46" spans="2:18" ht="15" customHeight="1">
      <c r="Q46" s="32" t="str">
        <f>IF(P46&gt;0,"DATA ENTERED","")</f>
        <v/>
      </c>
    </row>
    <row r="50" spans="18:18">
      <c r="R50" s="66"/>
    </row>
  </sheetData>
  <sheetProtection sheet="1" formatColumns="0" selectLockedCells="1"/>
  <mergeCells count="8">
    <mergeCell ref="B38:E38"/>
    <mergeCell ref="B16:H16"/>
    <mergeCell ref="O18:P18"/>
    <mergeCell ref="Q18:R18"/>
    <mergeCell ref="G18:H18"/>
    <mergeCell ref="I18:J18"/>
    <mergeCell ref="K18:L18"/>
    <mergeCell ref="M18:N18"/>
  </mergeCells>
  <conditionalFormatting sqref="B1">
    <cfRule type="cellIs" dxfId="359" priority="1" operator="equal">
      <formula>"AMBER"</formula>
    </cfRule>
  </conditionalFormatting>
  <conditionalFormatting sqref="B1">
    <cfRule type="cellIs" dxfId="358" priority="2" operator="equal">
      <formula>"RED"</formula>
    </cfRule>
  </conditionalFormatting>
  <conditionalFormatting sqref="B1">
    <cfRule type="cellIs" dxfId="357" priority="3" operator="equal">
      <formula>"GREEN"</formula>
    </cfRule>
  </conditionalFormatting>
  <conditionalFormatting sqref="B2">
    <cfRule type="cellIs" dxfId="356" priority="4" operator="equal">
      <formula>"AMBER"</formula>
    </cfRule>
  </conditionalFormatting>
  <conditionalFormatting sqref="B2">
    <cfRule type="cellIs" dxfId="355" priority="5" operator="equal">
      <formula>"RED"</formula>
    </cfRule>
  </conditionalFormatting>
  <conditionalFormatting sqref="B2">
    <cfRule type="cellIs" dxfId="354" priority="6" operator="equal">
      <formula>"GREEN"</formula>
    </cfRule>
  </conditionalFormatting>
  <conditionalFormatting sqref="B3">
    <cfRule type="cellIs" dxfId="353" priority="7" operator="equal">
      <formula>"AMBER"</formula>
    </cfRule>
  </conditionalFormatting>
  <conditionalFormatting sqref="B3">
    <cfRule type="cellIs" dxfId="352" priority="8" operator="equal">
      <formula>"RED"</formula>
    </cfRule>
  </conditionalFormatting>
  <conditionalFormatting sqref="B3">
    <cfRule type="cellIs" dxfId="351" priority="9" operator="equal">
      <formula>"GREEN"</formula>
    </cfRule>
  </conditionalFormatting>
  <conditionalFormatting sqref="B4">
    <cfRule type="cellIs" dxfId="350" priority="10" operator="equal">
      <formula>"AMBER"</formula>
    </cfRule>
  </conditionalFormatting>
  <conditionalFormatting sqref="B4">
    <cfRule type="cellIs" dxfId="349" priority="11" operator="equal">
      <formula>"RED"</formula>
    </cfRule>
  </conditionalFormatting>
  <conditionalFormatting sqref="B4">
    <cfRule type="cellIs" dxfId="348" priority="12" operator="equal">
      <formula>"GREEN"</formula>
    </cfRule>
  </conditionalFormatting>
  <conditionalFormatting sqref="B5">
    <cfRule type="cellIs" dxfId="347" priority="13" operator="equal">
      <formula>"AMBER"</formula>
    </cfRule>
  </conditionalFormatting>
  <conditionalFormatting sqref="B5">
    <cfRule type="cellIs" dxfId="346" priority="14" operator="equal">
      <formula>"RED"</formula>
    </cfRule>
  </conditionalFormatting>
  <conditionalFormatting sqref="B5">
    <cfRule type="cellIs" dxfId="345" priority="15" operator="equal">
      <formula>"GREEN"</formula>
    </cfRule>
  </conditionalFormatting>
  <conditionalFormatting sqref="B6">
    <cfRule type="cellIs" dxfId="344" priority="16" operator="equal">
      <formula>"AMBER"</formula>
    </cfRule>
  </conditionalFormatting>
  <conditionalFormatting sqref="B6">
    <cfRule type="cellIs" dxfId="343" priority="17" operator="equal">
      <formula>"RED"</formula>
    </cfRule>
  </conditionalFormatting>
  <conditionalFormatting sqref="B6">
    <cfRule type="cellIs" dxfId="342" priority="18" operator="equal">
      <formula>"GREEN"</formula>
    </cfRule>
  </conditionalFormatting>
  <conditionalFormatting sqref="B7">
    <cfRule type="cellIs" dxfId="341" priority="19" operator="equal">
      <formula>"AMBER"</formula>
    </cfRule>
  </conditionalFormatting>
  <conditionalFormatting sqref="B7">
    <cfRule type="cellIs" dxfId="340" priority="20" operator="equal">
      <formula>"RED"</formula>
    </cfRule>
  </conditionalFormatting>
  <conditionalFormatting sqref="B7">
    <cfRule type="cellIs" dxfId="339" priority="21" operator="equal">
      <formula>"GREEN"</formula>
    </cfRule>
  </conditionalFormatting>
  <conditionalFormatting sqref="B8">
    <cfRule type="cellIs" dxfId="338" priority="22" operator="equal">
      <formula>"AMBER"</formula>
    </cfRule>
  </conditionalFormatting>
  <conditionalFormatting sqref="B8">
    <cfRule type="cellIs" dxfId="337" priority="23" operator="equal">
      <formula>"RED"</formula>
    </cfRule>
  </conditionalFormatting>
  <conditionalFormatting sqref="B8">
    <cfRule type="cellIs" dxfId="336" priority="24" operator="equal">
      <formula>"GREEN"</formula>
    </cfRule>
  </conditionalFormatting>
  <conditionalFormatting sqref="B9">
    <cfRule type="cellIs" dxfId="335" priority="25" operator="equal">
      <formula>"AMBER"</formula>
    </cfRule>
  </conditionalFormatting>
  <conditionalFormatting sqref="B9">
    <cfRule type="cellIs" dxfId="334" priority="26" operator="equal">
      <formula>"RED"</formula>
    </cfRule>
  </conditionalFormatting>
  <conditionalFormatting sqref="B9">
    <cfRule type="cellIs" dxfId="333" priority="27" operator="equal">
      <formula>"GREEN"</formula>
    </cfRule>
  </conditionalFormatting>
  <dataValidations count="1">
    <dataValidation type="whole" allowBlank="1"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8" location="Legend!A1" display="See Legend"/>
  </hyperlinks>
  <pageMargins left="0.75" right="0.75" top="1" bottom="1" header="0.5" footer="0.5"/>
  <pageSetup paperSize="9" scale="56" orientation="landscape"/>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5"/>
  <sheetViews>
    <sheetView showGridLines="0" workbookViewId="0">
      <selection activeCell="D27" sqref="D27"/>
    </sheetView>
  </sheetViews>
  <sheetFormatPr baseColWidth="10" defaultColWidth="11.5" defaultRowHeight="14" x14ac:dyDescent="0"/>
  <cols>
    <col min="1" max="1" width="14" style="4" customWidth="1"/>
    <col min="2" max="2" width="61.33203125" customWidth="1"/>
    <col min="3" max="3" width="27.1640625" customWidth="1"/>
    <col min="4" max="4" width="12.33203125" style="5" customWidth="1"/>
    <col min="5" max="5" width="43.5" customWidth="1"/>
    <col min="6" max="6" width="6.6640625" style="65" customWidth="1"/>
    <col min="7" max="7" width="16.6640625" hidden="1" customWidth="1"/>
    <col min="8" max="8" width="10.83203125" hidden="1" customWidth="1"/>
  </cols>
  <sheetData>
    <row r="1" spans="1:15" s="4" customFormat="1">
      <c r="A1" s="60" t="s">
        <v>0</v>
      </c>
      <c r="B1" s="38" t="str">
        <f>OVERALLLIGHT</f>
        <v>RED</v>
      </c>
      <c r="D1" s="5"/>
      <c r="F1" s="65"/>
    </row>
    <row r="2" spans="1:15" s="4" customFormat="1">
      <c r="A2" s="61" t="s">
        <v>1</v>
      </c>
      <c r="B2" s="39" t="str">
        <f>MILESTONELIGHT</f>
        <v>RED</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RED</v>
      </c>
      <c r="D5" s="5"/>
      <c r="F5" s="65"/>
    </row>
    <row r="6" spans="1:15" s="4" customFormat="1">
      <c r="A6" s="61" t="s">
        <v>5</v>
      </c>
      <c r="B6" s="40" t="str">
        <f>DEPENDENCYLIGHT</f>
        <v/>
      </c>
      <c r="D6" s="5"/>
      <c r="F6" s="65"/>
    </row>
    <row r="7" spans="1:15" s="4" customFormat="1">
      <c r="A7" s="61" t="s">
        <v>6</v>
      </c>
      <c r="B7" s="40" t="str">
        <f>MEASURELIGHT</f>
        <v/>
      </c>
      <c r="D7" s="5"/>
      <c r="F7" s="65"/>
    </row>
    <row r="8" spans="1:15" s="4" customFormat="1" ht="15" customHeight="1">
      <c r="A8" s="61" t="s">
        <v>7</v>
      </c>
      <c r="B8" s="39" t="str">
        <f>COMMUNICATIONLIGHT</f>
        <v>AMBER</v>
      </c>
      <c r="D8" s="5"/>
      <c r="E8" s="16"/>
      <c r="F8" s="102"/>
    </row>
    <row r="9" spans="1:15" s="4" customFormat="1" ht="15" customHeight="1">
      <c r="A9" s="61" t="s">
        <v>8</v>
      </c>
      <c r="B9" s="41" t="str">
        <f>FINANCELIGHT</f>
        <v>RED</v>
      </c>
      <c r="D9" s="5"/>
      <c r="E9" s="16"/>
      <c r="F9" s="102"/>
    </row>
    <row r="10" spans="1:15" s="5" customFormat="1">
      <c r="A10" s="72"/>
      <c r="B10" s="132"/>
      <c r="O10" s="10"/>
    </row>
    <row r="11" spans="1:15" s="5" customFormat="1" ht="16" customHeight="1">
      <c r="A11" s="72"/>
      <c r="B11" s="130" t="str">
        <f>ProjNo</f>
        <v>RT029</v>
      </c>
      <c r="C11" s="131" t="str">
        <f>ProjName</f>
        <v>Cloud Based Bioinformatics Tools</v>
      </c>
      <c r="D11" s="126"/>
      <c r="O11" s="10"/>
    </row>
    <row r="12" spans="1:15" s="5" customFormat="1" ht="16" customHeight="1">
      <c r="A12" s="72"/>
      <c r="B12" s="128" t="s">
        <v>42</v>
      </c>
      <c r="C12" s="133">
        <f>ReportFrom</f>
        <v>41456</v>
      </c>
      <c r="D12" s="133"/>
      <c r="E12" s="125"/>
      <c r="O12" s="10"/>
    </row>
    <row r="13" spans="1:15" s="5" customFormat="1" ht="16" customHeight="1">
      <c r="A13" s="72"/>
      <c r="B13" s="129" t="s">
        <v>43</v>
      </c>
      <c r="C13" s="134">
        <f>LastDateReport</f>
        <v>41547</v>
      </c>
      <c r="D13" s="133"/>
      <c r="E13" s="125"/>
      <c r="O13" s="10"/>
    </row>
    <row r="14" spans="1:15" s="5" customFormat="1" ht="6" customHeight="1">
      <c r="A14" s="72"/>
      <c r="B14" s="126"/>
      <c r="C14" s="127"/>
      <c r="D14" s="127"/>
      <c r="E14" s="125"/>
      <c r="O14" s="10"/>
    </row>
    <row r="15" spans="1:15" ht="19" customHeight="1">
      <c r="A15" s="65"/>
      <c r="B15" s="12" t="s">
        <v>213</v>
      </c>
      <c r="C15" s="12"/>
      <c r="D15" s="12"/>
      <c r="E15" s="12" t="str">
        <f>COMMUNICATIONLIGHT</f>
        <v>AMBER</v>
      </c>
      <c r="F15" s="94"/>
    </row>
    <row r="16" spans="1:15" s="5" customFormat="1" ht="20" customHeight="1">
      <c r="A16" s="65"/>
      <c r="B16" s="12"/>
      <c r="C16" s="12"/>
      <c r="D16" s="12"/>
      <c r="E16" s="12"/>
      <c r="F16" s="94"/>
    </row>
    <row r="17" spans="1:7" ht="15" customHeight="1">
      <c r="A17" s="65"/>
      <c r="B17" s="53" t="s">
        <v>214</v>
      </c>
      <c r="C17" s="54" t="s">
        <v>215</v>
      </c>
      <c r="D17" s="218" t="s">
        <v>216</v>
      </c>
      <c r="E17" s="55" t="s">
        <v>217</v>
      </c>
      <c r="F17" s="103"/>
      <c r="G17" s="56" t="s">
        <v>218</v>
      </c>
    </row>
    <row r="18" spans="1:7" ht="28" customHeight="1">
      <c r="A18" s="109" t="s">
        <v>48</v>
      </c>
      <c r="B18" s="290" t="s">
        <v>219</v>
      </c>
      <c r="C18" s="296" t="s">
        <v>220</v>
      </c>
      <c r="D18" s="275" t="s">
        <v>221</v>
      </c>
      <c r="E18" s="298"/>
      <c r="F18" s="101"/>
      <c r="G18" s="57" t="str">
        <f t="shared" ref="G18:G27" si="0">IF(B18&gt;0,"THIS PERIOD 1","")</f>
        <v>THIS PERIOD 1</v>
      </c>
    </row>
    <row r="19" spans="1:7" ht="28" customHeight="1">
      <c r="A19" s="65"/>
      <c r="B19" s="290" t="s">
        <v>222</v>
      </c>
      <c r="C19" s="296" t="s">
        <v>220</v>
      </c>
      <c r="D19" s="275" t="s">
        <v>221</v>
      </c>
      <c r="E19" s="298"/>
      <c r="F19" s="101"/>
      <c r="G19" s="57" t="str">
        <f t="shared" si="0"/>
        <v>THIS PERIOD 1</v>
      </c>
    </row>
    <row r="20" spans="1:7" s="5" customFormat="1" ht="28" customHeight="1">
      <c r="A20" s="65"/>
      <c r="B20" s="290"/>
      <c r="C20" s="296"/>
      <c r="D20" s="275" t="s">
        <v>223</v>
      </c>
      <c r="E20" s="298"/>
      <c r="F20" s="101"/>
      <c r="G20" s="57" t="str">
        <f t="shared" si="0"/>
        <v/>
      </c>
    </row>
    <row r="21" spans="1:7" s="5" customFormat="1" ht="28" customHeight="1">
      <c r="B21" s="290"/>
      <c r="C21" s="296"/>
      <c r="D21" s="275" t="s">
        <v>223</v>
      </c>
      <c r="E21" s="298"/>
      <c r="F21" s="101"/>
      <c r="G21" s="57" t="str">
        <f t="shared" si="0"/>
        <v/>
      </c>
    </row>
    <row r="22" spans="1:7" s="5" customFormat="1" ht="28" customHeight="1">
      <c r="B22" s="290"/>
      <c r="C22" s="296"/>
      <c r="D22" s="275" t="s">
        <v>223</v>
      </c>
      <c r="E22" s="298"/>
      <c r="F22" s="101"/>
      <c r="G22" s="57" t="str">
        <f t="shared" si="0"/>
        <v/>
      </c>
    </row>
    <row r="23" spans="1:7" s="5" customFormat="1" ht="28" customHeight="1">
      <c r="B23" s="290"/>
      <c r="C23" s="296"/>
      <c r="D23" s="275" t="s">
        <v>223</v>
      </c>
      <c r="E23" s="298"/>
      <c r="F23" s="101"/>
      <c r="G23" s="57" t="str">
        <f t="shared" si="0"/>
        <v/>
      </c>
    </row>
    <row r="24" spans="1:7" ht="28" customHeight="1">
      <c r="B24" s="290"/>
      <c r="C24" s="296"/>
      <c r="D24" s="275" t="s">
        <v>223</v>
      </c>
      <c r="E24" s="298"/>
      <c r="F24" s="101"/>
      <c r="G24" s="57" t="str">
        <f t="shared" si="0"/>
        <v/>
      </c>
    </row>
    <row r="25" spans="1:7" ht="28" customHeight="1">
      <c r="B25" s="290"/>
      <c r="C25" s="296"/>
      <c r="D25" s="275" t="s">
        <v>223</v>
      </c>
      <c r="E25" s="298"/>
      <c r="F25" s="101"/>
      <c r="G25" s="57" t="str">
        <f t="shared" si="0"/>
        <v/>
      </c>
    </row>
    <row r="26" spans="1:7" ht="28" customHeight="1">
      <c r="B26" s="291"/>
      <c r="C26" s="297"/>
      <c r="D26" s="275" t="s">
        <v>223</v>
      </c>
      <c r="E26" s="299"/>
      <c r="F26" s="70"/>
      <c r="G26" s="57" t="str">
        <f t="shared" si="0"/>
        <v/>
      </c>
    </row>
    <row r="27" spans="1:7" s="4" customFormat="1" ht="28" customHeight="1">
      <c r="B27" s="291"/>
      <c r="C27" s="297"/>
      <c r="D27" s="275" t="s">
        <v>223</v>
      </c>
      <c r="E27" s="299"/>
      <c r="F27" s="70"/>
      <c r="G27" s="57" t="str">
        <f t="shared" si="0"/>
        <v/>
      </c>
    </row>
    <row r="28" spans="1:7" ht="27" customHeight="1">
      <c r="B28" s="121" t="s">
        <v>224</v>
      </c>
      <c r="C28" s="25" t="s">
        <v>215</v>
      </c>
      <c r="D28" s="219"/>
      <c r="E28" s="122" t="s">
        <v>217</v>
      </c>
      <c r="F28" s="103"/>
      <c r="G28" s="58"/>
    </row>
    <row r="29" spans="1:7" ht="28" customHeight="1">
      <c r="B29" s="292"/>
      <c r="C29" s="293"/>
      <c r="D29" s="220"/>
      <c r="E29" s="300"/>
      <c r="F29" s="101"/>
      <c r="G29" s="57" t="str">
        <f t="shared" ref="G29:G38" si="1">IF(B29&gt;0,"PLANNED 1","")</f>
        <v/>
      </c>
    </row>
    <row r="30" spans="1:7" s="5" customFormat="1" ht="28" customHeight="1">
      <c r="B30" s="292"/>
      <c r="C30" s="293"/>
      <c r="D30" s="221"/>
      <c r="E30" s="300"/>
      <c r="F30" s="101"/>
      <c r="G30" s="57" t="str">
        <f t="shared" si="1"/>
        <v/>
      </c>
    </row>
    <row r="31" spans="1:7" s="5" customFormat="1" ht="28" customHeight="1">
      <c r="B31" s="292"/>
      <c r="C31" s="293"/>
      <c r="D31" s="221"/>
      <c r="E31" s="300"/>
      <c r="F31" s="101"/>
      <c r="G31" s="57" t="str">
        <f t="shared" si="1"/>
        <v/>
      </c>
    </row>
    <row r="32" spans="1:7" s="5" customFormat="1" ht="28" customHeight="1">
      <c r="B32" s="292"/>
      <c r="C32" s="293"/>
      <c r="D32" s="221"/>
      <c r="E32" s="300"/>
      <c r="F32" s="101"/>
      <c r="G32" s="57" t="str">
        <f t="shared" si="1"/>
        <v/>
      </c>
    </row>
    <row r="33" spans="2:8" s="5" customFormat="1" ht="28" customHeight="1">
      <c r="B33" s="292"/>
      <c r="C33" s="293"/>
      <c r="D33" s="221"/>
      <c r="E33" s="300"/>
      <c r="F33" s="101"/>
      <c r="G33" s="57" t="str">
        <f t="shared" si="1"/>
        <v/>
      </c>
    </row>
    <row r="34" spans="2:8" s="5" customFormat="1" ht="28" customHeight="1">
      <c r="B34" s="292"/>
      <c r="C34" s="293"/>
      <c r="D34" s="221"/>
      <c r="E34" s="300"/>
      <c r="F34" s="101"/>
      <c r="G34" s="57" t="str">
        <f t="shared" si="1"/>
        <v/>
      </c>
    </row>
    <row r="35" spans="2:8" s="5" customFormat="1" ht="28" customHeight="1">
      <c r="B35" s="292"/>
      <c r="C35" s="293"/>
      <c r="D35" s="221"/>
      <c r="E35" s="300"/>
      <c r="F35" s="101"/>
      <c r="G35" s="57" t="str">
        <f t="shared" si="1"/>
        <v/>
      </c>
    </row>
    <row r="36" spans="2:8" s="5" customFormat="1" ht="28" customHeight="1">
      <c r="B36" s="292"/>
      <c r="C36" s="293"/>
      <c r="D36" s="221"/>
      <c r="E36" s="300"/>
      <c r="F36" s="101"/>
      <c r="G36" s="57" t="str">
        <f t="shared" si="1"/>
        <v/>
      </c>
    </row>
    <row r="37" spans="2:8" ht="28" customHeight="1">
      <c r="B37" s="292"/>
      <c r="C37" s="293"/>
      <c r="D37" s="221"/>
      <c r="E37" s="300"/>
      <c r="F37" s="101"/>
      <c r="G37" s="57" t="str">
        <f t="shared" si="1"/>
        <v/>
      </c>
    </row>
    <row r="38" spans="2:8" ht="28" customHeight="1">
      <c r="B38" s="294"/>
      <c r="C38" s="295"/>
      <c r="D38" s="222"/>
      <c r="E38" s="301"/>
      <c r="F38" s="101"/>
      <c r="G38" s="57" t="str">
        <f t="shared" si="1"/>
        <v/>
      </c>
    </row>
    <row r="41" spans="2:8" ht="14" customHeight="1">
      <c r="B41" s="475" t="s">
        <v>28</v>
      </c>
      <c r="C41" s="475"/>
      <c r="D41" s="475"/>
      <c r="E41" s="475"/>
      <c r="G41">
        <f>COUNTIF(G18:G27,"THIS PERIOD 1")</f>
        <v>2</v>
      </c>
    </row>
    <row r="42" spans="2:8" ht="15" customHeight="1">
      <c r="G42">
        <f>COUNTIF(G29:G38,"PLANNED 1")</f>
        <v>0</v>
      </c>
    </row>
    <row r="43" spans="2:8" ht="15" customHeight="1">
      <c r="H43" s="32" t="str">
        <f>IF(G41&lt;1,"RED",IF(G42&lt;1,"AMBER","GREEN"))</f>
        <v>AMBER</v>
      </c>
    </row>
    <row r="51" spans="2:2">
      <c r="B51" s="17"/>
    </row>
    <row r="52" spans="2:2">
      <c r="B52" s="18"/>
    </row>
    <row r="53" spans="2:2">
      <c r="B53" s="17"/>
    </row>
    <row r="54" spans="2:2">
      <c r="B54" s="17"/>
    </row>
    <row r="55" spans="2:2">
      <c r="B55" s="17"/>
    </row>
  </sheetData>
  <sheetProtection sheet="1" formatColumns="0" selectLockedCells="1"/>
  <mergeCells count="1">
    <mergeCell ref="B41:E41"/>
  </mergeCells>
  <conditionalFormatting sqref="B1">
    <cfRule type="cellIs" dxfId="332" priority="1" operator="equal">
      <formula>"AMBER"</formula>
    </cfRule>
  </conditionalFormatting>
  <conditionalFormatting sqref="B1">
    <cfRule type="cellIs" dxfId="331" priority="2" operator="equal">
      <formula>"RED"</formula>
    </cfRule>
  </conditionalFormatting>
  <conditionalFormatting sqref="B1">
    <cfRule type="cellIs" dxfId="330" priority="3" operator="equal">
      <formula>"GREEN"</formula>
    </cfRule>
  </conditionalFormatting>
  <conditionalFormatting sqref="B2">
    <cfRule type="cellIs" dxfId="329" priority="4" operator="equal">
      <formula>"AMBER"</formula>
    </cfRule>
  </conditionalFormatting>
  <conditionalFormatting sqref="B2">
    <cfRule type="cellIs" dxfId="328" priority="5" operator="equal">
      <formula>"RED"</formula>
    </cfRule>
  </conditionalFormatting>
  <conditionalFormatting sqref="B2">
    <cfRule type="cellIs" dxfId="327" priority="6" operator="equal">
      <formula>"GREEN"</formula>
    </cfRule>
  </conditionalFormatting>
  <conditionalFormatting sqref="B3">
    <cfRule type="cellIs" dxfId="326" priority="7" operator="equal">
      <formula>"AMBER"</formula>
    </cfRule>
  </conditionalFormatting>
  <conditionalFormatting sqref="B3">
    <cfRule type="cellIs" dxfId="325" priority="8" operator="equal">
      <formula>"RED"</formula>
    </cfRule>
  </conditionalFormatting>
  <conditionalFormatting sqref="B3">
    <cfRule type="cellIs" dxfId="324" priority="9" operator="equal">
      <formula>"GREEN"</formula>
    </cfRule>
  </conditionalFormatting>
  <conditionalFormatting sqref="B4">
    <cfRule type="cellIs" dxfId="323" priority="10" operator="equal">
      <formula>"AMBER"</formula>
    </cfRule>
  </conditionalFormatting>
  <conditionalFormatting sqref="B4">
    <cfRule type="cellIs" dxfId="322" priority="11" operator="equal">
      <formula>"RED"</formula>
    </cfRule>
  </conditionalFormatting>
  <conditionalFormatting sqref="B4">
    <cfRule type="cellIs" dxfId="321" priority="12" operator="equal">
      <formula>"GREEN"</formula>
    </cfRule>
  </conditionalFormatting>
  <conditionalFormatting sqref="B5">
    <cfRule type="cellIs" dxfId="320" priority="13" operator="equal">
      <formula>"AMBER"</formula>
    </cfRule>
  </conditionalFormatting>
  <conditionalFormatting sqref="B5">
    <cfRule type="cellIs" dxfId="319" priority="14" operator="equal">
      <formula>"RED"</formula>
    </cfRule>
  </conditionalFormatting>
  <conditionalFormatting sqref="B5">
    <cfRule type="cellIs" dxfId="318" priority="15" operator="equal">
      <formula>"GREEN"</formula>
    </cfRule>
  </conditionalFormatting>
  <conditionalFormatting sqref="B6">
    <cfRule type="cellIs" dxfId="317" priority="16" operator="equal">
      <formula>"AMBER"</formula>
    </cfRule>
  </conditionalFormatting>
  <conditionalFormatting sqref="B6">
    <cfRule type="cellIs" dxfId="316" priority="17" operator="equal">
      <formula>"RED"</formula>
    </cfRule>
  </conditionalFormatting>
  <conditionalFormatting sqref="B6">
    <cfRule type="cellIs" dxfId="315" priority="18" operator="equal">
      <formula>"GREEN"</formula>
    </cfRule>
  </conditionalFormatting>
  <conditionalFormatting sqref="B7">
    <cfRule type="cellIs" dxfId="314" priority="19" operator="equal">
      <formula>"AMBER"</formula>
    </cfRule>
  </conditionalFormatting>
  <conditionalFormatting sqref="B7">
    <cfRule type="cellIs" dxfId="313" priority="20" operator="equal">
      <formula>"RED"</formula>
    </cfRule>
  </conditionalFormatting>
  <conditionalFormatting sqref="B7">
    <cfRule type="cellIs" dxfId="312" priority="21" operator="equal">
      <formula>"GREEN"</formula>
    </cfRule>
  </conditionalFormatting>
  <conditionalFormatting sqref="B8">
    <cfRule type="cellIs" dxfId="311" priority="22" operator="equal">
      <formula>"AMBER"</formula>
    </cfRule>
  </conditionalFormatting>
  <conditionalFormatting sqref="B8">
    <cfRule type="cellIs" dxfId="310" priority="23" operator="equal">
      <formula>"RED"</formula>
    </cfRule>
  </conditionalFormatting>
  <conditionalFormatting sqref="B8">
    <cfRule type="cellIs" dxfId="309" priority="24" operator="equal">
      <formula>"GREEN"</formula>
    </cfRule>
  </conditionalFormatting>
  <conditionalFormatting sqref="B9">
    <cfRule type="cellIs" dxfId="308" priority="25" operator="equal">
      <formula>"AMBER"</formula>
    </cfRule>
  </conditionalFormatting>
  <conditionalFormatting sqref="B9">
    <cfRule type="cellIs" dxfId="307" priority="26" operator="equal">
      <formula>"RED"</formula>
    </cfRule>
  </conditionalFormatting>
  <conditionalFormatting sqref="B9">
    <cfRule type="cellIs" dxfId="306" priority="27" operator="equal">
      <formula>"GREEN"</formula>
    </cfRule>
  </conditionalFormatting>
  <conditionalFormatting sqref="E15">
    <cfRule type="cellIs" dxfId="305" priority="28" operator="equal">
      <formula>"AMBER"</formula>
    </cfRule>
  </conditionalFormatting>
  <conditionalFormatting sqref="E15">
    <cfRule type="cellIs" dxfId="304" priority="29" operator="equal">
      <formula>"RED"</formula>
    </cfRule>
  </conditionalFormatting>
  <conditionalFormatting sqref="E15">
    <cfRule type="cellIs" dxfId="303" priority="30" operator="equal">
      <formula>"GREEN"</formula>
    </cfRule>
  </conditionalFormatting>
  <conditionalFormatting sqref="D18">
    <cfRule type="cellIs" dxfId="302" priority="31" operator="notEqual">
      <formula>"Yes"</formula>
    </cfRule>
  </conditionalFormatting>
  <conditionalFormatting sqref="D19">
    <cfRule type="cellIs" dxfId="301" priority="32" operator="notEqual">
      <formula>"Yes"</formula>
    </cfRule>
  </conditionalFormatting>
  <conditionalFormatting sqref="D20">
    <cfRule type="cellIs" dxfId="300" priority="33" operator="notEqual">
      <formula>"Yes"</formula>
    </cfRule>
  </conditionalFormatting>
  <conditionalFormatting sqref="D21">
    <cfRule type="cellIs" dxfId="299" priority="34" operator="notEqual">
      <formula>"Yes"</formula>
    </cfRule>
  </conditionalFormatting>
  <conditionalFormatting sqref="D22">
    <cfRule type="cellIs" dxfId="298" priority="35" operator="notEqual">
      <formula>"Yes"</formula>
    </cfRule>
  </conditionalFormatting>
  <conditionalFormatting sqref="D23">
    <cfRule type="cellIs" dxfId="297" priority="36" operator="notEqual">
      <formula>"Yes"</formula>
    </cfRule>
  </conditionalFormatting>
  <conditionalFormatting sqref="D24">
    <cfRule type="cellIs" dxfId="296" priority="37" operator="notEqual">
      <formula>"Yes"</formula>
    </cfRule>
  </conditionalFormatting>
  <conditionalFormatting sqref="D25">
    <cfRule type="cellIs" dxfId="295" priority="38" operator="notEqual">
      <formula>"Yes"</formula>
    </cfRule>
  </conditionalFormatting>
  <conditionalFormatting sqref="D26">
    <cfRule type="cellIs" dxfId="294" priority="39" operator="notEqual">
      <formula>"Yes"</formula>
    </cfRule>
  </conditionalFormatting>
  <conditionalFormatting sqref="D27">
    <cfRule type="cellIs" dxfId="293" priority="40" operator="notEqual">
      <formula>"Yes"</formula>
    </cfRule>
  </conditionalFormatting>
  <dataValidations count="44">
    <dataValidation type="list" allowBlank="1" showInputMessage="1" showErrorMessage="1" sqref="C29">
      <formula1>CommsType</formula1>
    </dataValidation>
    <dataValidation type="list" allowBlank="1" showInputMessage="1" showErrorMessage="1" sqref="C30">
      <formula1>CommsType</formula1>
    </dataValidation>
    <dataValidation type="list" allowBlank="1" showInputMessage="1" showErrorMessage="1" sqref="C31">
      <formula1>CommsType</formula1>
    </dataValidation>
    <dataValidation type="list" allowBlank="1" showInputMessage="1" showErrorMessage="1" sqref="C32">
      <formula1>CommsType</formula1>
    </dataValidation>
    <dataValidation type="list" allowBlank="1" showInputMessage="1" showErrorMessage="1" sqref="C33">
      <formula1>CommsType</formula1>
    </dataValidation>
    <dataValidation type="list" allowBlank="1" showInputMessage="1" showErrorMessage="1" sqref="C34">
      <formula1>CommsType</formula1>
    </dataValidation>
    <dataValidation type="list" allowBlank="1" showInputMessage="1" showErrorMessage="1" sqref="C35">
      <formula1>CommsType</formula1>
    </dataValidation>
    <dataValidation type="list" allowBlank="1" showInputMessage="1" showErrorMessage="1" sqref="C36">
      <formula1>CommsType</formula1>
    </dataValidation>
    <dataValidation type="list" allowBlank="1" showInputMessage="1" showErrorMessage="1" sqref="C37">
      <formula1>CommsType</formula1>
    </dataValidation>
    <dataValidation type="list" allowBlank="1" showInputMessage="1" showErrorMessage="1" sqref="C38">
      <formula1>CommsType</formula1>
    </dataValidation>
    <dataValidation type="list" allowBlank="1" showInputMessage="1" showErrorMessage="1" sqref="C39">
      <formula1>CommsType</formula1>
    </dataValidation>
    <dataValidation type="list" allowBlank="1" showInputMessage="1" showErrorMessage="1" sqref="C40">
      <formula1>CommsType</formula1>
    </dataValidation>
    <dataValidation type="list" allowBlank="1" showInputMessage="1" showErrorMessage="1" sqref="D29">
      <formula1>CommsType</formula1>
    </dataValidation>
    <dataValidation type="list" allowBlank="1" showInputMessage="1" showErrorMessage="1" sqref="D30">
      <formula1>CommsType</formula1>
    </dataValidation>
    <dataValidation type="list" allowBlank="1" showInputMessage="1" showErrorMessage="1" sqref="D31">
      <formula1>CommsType</formula1>
    </dataValidation>
    <dataValidation type="list" allowBlank="1" showInputMessage="1" showErrorMessage="1" sqref="D32">
      <formula1>CommsType</formula1>
    </dataValidation>
    <dataValidation type="list" allowBlank="1" showInputMessage="1" showErrorMessage="1" sqref="D33">
      <formula1>CommsType</formula1>
    </dataValidation>
    <dataValidation type="list" allowBlank="1" showInputMessage="1" showErrorMessage="1" sqref="D34">
      <formula1>CommsType</formula1>
    </dataValidation>
    <dataValidation type="list" allowBlank="1" showInputMessage="1" showErrorMessage="1" sqref="D35">
      <formula1>CommsType</formula1>
    </dataValidation>
    <dataValidation type="list" allowBlank="1" showInputMessage="1" showErrorMessage="1" sqref="D36">
      <formula1>CommsType</formula1>
    </dataValidation>
    <dataValidation type="list" allowBlank="1" showInputMessage="1" showErrorMessage="1" sqref="D37">
      <formula1>CommsType</formula1>
    </dataValidation>
    <dataValidation type="list" allowBlank="1" showInputMessage="1" showErrorMessage="1" sqref="D38">
      <formula1>CommsType</formula1>
    </dataValidation>
    <dataValidation type="list" allowBlank="1" showInputMessage="1" showErrorMessage="1" sqref="D39">
      <formula1>CommsType</formula1>
    </dataValidation>
    <dataValidation type="list" allowBlank="1" showInputMessage="1" showErrorMessage="1" sqref="D40">
      <formula1>CommsType</formula1>
    </dataValidation>
    <dataValidation type="list" allowBlank="1" showInputMessage="1" showErrorMessage="1" sqref="C18">
      <formula1>CommsType</formula1>
    </dataValidation>
    <dataValidation type="list" allowBlank="1" showInputMessage="1" showErrorMessage="1" sqref="C19">
      <formula1>CommsType</formula1>
    </dataValidation>
    <dataValidation type="list" allowBlank="1" showInputMessage="1" showErrorMessage="1" sqref="C20">
      <formula1>CommsType</formula1>
    </dataValidation>
    <dataValidation type="list" allowBlank="1" showInputMessage="1" showErrorMessage="1" sqref="C21">
      <formula1>CommsType</formula1>
    </dataValidation>
    <dataValidation type="list" allowBlank="1" showInputMessage="1" showErrorMessage="1" sqref="C22">
      <formula1>CommsType</formula1>
    </dataValidation>
    <dataValidation type="list" allowBlank="1" showInputMessage="1" showErrorMessage="1" sqref="C23">
      <formula1>CommsType</formula1>
    </dataValidation>
    <dataValidation type="list" allowBlank="1" showInputMessage="1" showErrorMessage="1" sqref="C24">
      <formula1>CommsType</formula1>
    </dataValidation>
    <dataValidation type="list" allowBlank="1" showInputMessage="1" showErrorMessage="1" sqref="C25">
      <formula1>CommsType</formula1>
    </dataValidation>
    <dataValidation type="list" allowBlank="1" showInputMessage="1" showErrorMessage="1" sqref="C26">
      <formula1>CommsType</formula1>
    </dataValidation>
    <dataValidation type="list" allowBlank="1" showInputMessage="1" showErrorMessage="1" sqref="C27">
      <formula1>CommsType</formula1>
    </dataValidation>
    <dataValidation type="list" showInputMessage="1" showErrorMessage="1" sqref="D18">
      <formula1>YesNo</formula1>
    </dataValidation>
    <dataValidation type="list" showInputMessage="1" showErrorMessage="1" sqref="D19">
      <formula1>YesNo</formula1>
    </dataValidation>
    <dataValidation type="list" showInputMessage="1" showErrorMessage="1" sqref="D20">
      <formula1>YesNo</formula1>
    </dataValidation>
    <dataValidation type="list" showInputMessage="1" showErrorMessage="1" sqref="D21">
      <formula1>YesNo</formula1>
    </dataValidation>
    <dataValidation type="list" showInputMessage="1" showErrorMessage="1" sqref="D22">
      <formula1>YesNo</formula1>
    </dataValidation>
    <dataValidation type="list" showInputMessage="1" showErrorMessage="1" sqref="D23">
      <formula1>YesNo</formula1>
    </dataValidation>
    <dataValidation type="list" showInputMessage="1" showErrorMessage="1" sqref="D24">
      <formula1>YesNo</formula1>
    </dataValidation>
    <dataValidation type="list" showInputMessage="1" showErrorMessage="1" sqref="D25">
      <formula1>YesNo</formula1>
    </dataValidation>
    <dataValidation type="list" showInputMessage="1" showErrorMessage="1" sqref="D26">
      <formula1>YesNo</formula1>
    </dataValidation>
    <dataValidation type="list" showInputMessage="1" showErrorMessage="1" sqref="D27">
      <formula1>YesNo</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1" location="Legend!A1" display="See Legend"/>
  </hyperlinks>
  <pageMargins left="0.75" right="0.75" top="1" bottom="1" header="0.5" footer="0.5"/>
  <pageSetup paperSize="9" scale="66"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AE38"/>
  <sheetViews>
    <sheetView showGridLines="0" workbookViewId="0">
      <selection activeCell="H15" sqref="H15"/>
    </sheetView>
  </sheetViews>
  <sheetFormatPr baseColWidth="10" defaultColWidth="11.5" defaultRowHeight="14" x14ac:dyDescent="0"/>
  <cols>
    <col min="1" max="1" width="14" style="4" customWidth="1"/>
    <col min="2" max="2" width="28.1640625" customWidth="1"/>
    <col min="3" max="3" width="18.6640625" customWidth="1"/>
    <col min="4" max="4" width="15.33203125" customWidth="1"/>
    <col min="5" max="5" width="15.1640625" customWidth="1"/>
    <col min="6" max="6" width="15.1640625" style="5" customWidth="1"/>
    <col min="7" max="7" width="17.1640625" customWidth="1"/>
    <col min="8" max="8" width="15" customWidth="1"/>
    <col min="9" max="9" width="15" style="5" customWidth="1"/>
    <col min="11" max="11" width="10.83203125" style="5" customWidth="1"/>
    <col min="12" max="18" width="10.83203125" hidden="1" customWidth="1"/>
    <col min="19" max="19" width="10.83203125" customWidth="1"/>
    <col min="20" max="25" width="16.33203125" customWidth="1"/>
    <col min="27" max="31" width="0" hidden="1" customWidth="1"/>
  </cols>
  <sheetData>
    <row r="1" spans="1:18" s="4" customFormat="1">
      <c r="A1" s="60" t="s">
        <v>0</v>
      </c>
      <c r="B1" s="38" t="str">
        <f>OVERALLLIGHT</f>
        <v>RED</v>
      </c>
      <c r="F1" s="5"/>
      <c r="I1" s="5"/>
      <c r="K1" s="5"/>
    </row>
    <row r="2" spans="1:18" s="4" customFormat="1">
      <c r="A2" s="61" t="s">
        <v>1</v>
      </c>
      <c r="B2" s="39" t="str">
        <f>MILESTONELIGHT</f>
        <v>RED</v>
      </c>
      <c r="F2" s="5"/>
      <c r="I2" s="5"/>
      <c r="K2" s="5"/>
    </row>
    <row r="3" spans="1:18" s="4" customFormat="1">
      <c r="A3" s="61" t="s">
        <v>2</v>
      </c>
      <c r="B3" s="39" t="str">
        <f>ISSUELIGHT</f>
        <v>GREEN</v>
      </c>
      <c r="F3" s="5"/>
      <c r="I3" s="5"/>
      <c r="K3" s="5"/>
    </row>
    <row r="4" spans="1:18" s="4" customFormat="1">
      <c r="A4" s="61" t="s">
        <v>3</v>
      </c>
      <c r="B4" s="39" t="str">
        <f>RISKLIGHT</f>
        <v>GREEN</v>
      </c>
      <c r="F4" s="5"/>
      <c r="I4" s="5"/>
      <c r="K4" s="5"/>
    </row>
    <row r="5" spans="1:18" s="4" customFormat="1">
      <c r="A5" s="61" t="s">
        <v>4</v>
      </c>
      <c r="B5" s="39" t="str">
        <f>CHANGELIGHT</f>
        <v>RED</v>
      </c>
      <c r="F5" s="5"/>
      <c r="I5" s="5"/>
      <c r="K5" s="5"/>
    </row>
    <row r="6" spans="1:18" s="4" customFormat="1">
      <c r="A6" s="61" t="s">
        <v>5</v>
      </c>
      <c r="B6" s="40" t="str">
        <f>DEPENDENCYLIGHT</f>
        <v/>
      </c>
      <c r="F6" s="5"/>
      <c r="I6" s="5"/>
      <c r="K6" s="5"/>
    </row>
    <row r="7" spans="1:18" s="4" customFormat="1">
      <c r="A7" s="61" t="s">
        <v>6</v>
      </c>
      <c r="B7" s="40" t="str">
        <f>MEASURELIGHT</f>
        <v/>
      </c>
      <c r="F7" s="5"/>
      <c r="I7" s="5"/>
      <c r="K7" s="5"/>
    </row>
    <row r="8" spans="1:18" s="4" customFormat="1" ht="15" customHeight="1">
      <c r="A8" s="61" t="s">
        <v>7</v>
      </c>
      <c r="B8" s="39" t="str">
        <f>COMMUNICATIONLIGHT</f>
        <v>AMBER</v>
      </c>
      <c r="D8" s="16"/>
      <c r="F8" s="5"/>
      <c r="I8" s="5"/>
      <c r="K8" s="5"/>
    </row>
    <row r="9" spans="1:18" s="4" customFormat="1" ht="15" customHeight="1">
      <c r="A9" s="61" t="s">
        <v>8</v>
      </c>
      <c r="B9" s="41" t="str">
        <f>FINANCELIGHT</f>
        <v>RED</v>
      </c>
      <c r="D9" s="16"/>
      <c r="F9" s="5"/>
      <c r="I9" s="5"/>
      <c r="K9" s="5"/>
    </row>
    <row r="10" spans="1:18" s="5" customFormat="1">
      <c r="A10" s="61"/>
      <c r="B10" s="132"/>
      <c r="P10" s="10"/>
    </row>
    <row r="11" spans="1:18" s="5" customFormat="1" ht="16" customHeight="1">
      <c r="A11" s="61"/>
      <c r="B11" s="130" t="str">
        <f>ProjNo</f>
        <v>RT029</v>
      </c>
      <c r="C11" s="131" t="str">
        <f>ProjName</f>
        <v>Cloud Based Bioinformatics Tools</v>
      </c>
      <c r="P11" s="10"/>
    </row>
    <row r="12" spans="1:18" s="5" customFormat="1" ht="16" customHeight="1">
      <c r="A12" s="61"/>
      <c r="B12" s="128" t="s">
        <v>42</v>
      </c>
      <c r="C12" s="133">
        <f>ReportFrom</f>
        <v>41456</v>
      </c>
      <c r="D12" s="125"/>
      <c r="P12" s="10"/>
    </row>
    <row r="13" spans="1:18" s="5" customFormat="1" ht="16" customHeight="1">
      <c r="A13" s="61"/>
      <c r="B13" s="129" t="s">
        <v>43</v>
      </c>
      <c r="C13" s="134">
        <f>LastDateReport</f>
        <v>41547</v>
      </c>
      <c r="D13" s="125"/>
      <c r="P13" s="10"/>
    </row>
    <row r="14" spans="1:18" s="5" customFormat="1" ht="6" customHeight="1">
      <c r="A14" s="61"/>
      <c r="B14" s="126"/>
      <c r="C14" s="127"/>
      <c r="D14" s="125"/>
      <c r="P14" s="10"/>
    </row>
    <row r="15" spans="1:18" ht="19" customHeight="1">
      <c r="B15" s="12" t="s">
        <v>225</v>
      </c>
      <c r="C15" s="12"/>
      <c r="D15" s="12"/>
      <c r="G15" s="12" t="s">
        <v>45</v>
      </c>
      <c r="H15" s="12" t="str">
        <f>FINANCELIGHT</f>
        <v>RED</v>
      </c>
      <c r="I15" s="12"/>
      <c r="K15" s="12"/>
    </row>
    <row r="16" spans="1:18" s="5" customFormat="1" ht="19" customHeight="1">
      <c r="B16" s="22" t="s">
        <v>226</v>
      </c>
      <c r="C16" s="12"/>
      <c r="D16" s="12"/>
      <c r="E16" s="12"/>
      <c r="F16" s="12"/>
      <c r="G16" s="12"/>
      <c r="H16" s="12"/>
      <c r="I16" s="12"/>
      <c r="J16" s="12"/>
      <c r="K16" s="12"/>
      <c r="L16" s="489" t="s">
        <v>227</v>
      </c>
      <c r="M16" s="489"/>
      <c r="N16" s="489"/>
      <c r="O16" s="489"/>
      <c r="P16" s="489"/>
      <c r="Q16" s="489"/>
      <c r="R16" s="489"/>
    </row>
    <row r="17" spans="1:31" ht="16" customHeight="1">
      <c r="A17" s="65"/>
      <c r="B17" s="65"/>
      <c r="C17" s="104"/>
      <c r="D17" s="104"/>
      <c r="E17" s="104"/>
      <c r="F17" s="104"/>
      <c r="G17" s="104"/>
      <c r="H17" s="104"/>
      <c r="I17" s="104"/>
      <c r="J17" s="104"/>
      <c r="K17" s="105"/>
      <c r="L17" s="489"/>
      <c r="M17" s="489"/>
      <c r="N17" s="489"/>
      <c r="O17" s="489"/>
      <c r="P17" s="489"/>
      <c r="Q17" s="489"/>
      <c r="R17" s="489"/>
      <c r="S17" s="65"/>
      <c r="T17" s="65"/>
      <c r="U17" s="65"/>
      <c r="V17" s="65"/>
      <c r="AA17" s="489" t="s">
        <v>228</v>
      </c>
      <c r="AB17" s="489"/>
      <c r="AC17" s="489"/>
      <c r="AD17" s="489"/>
      <c r="AE17" s="489"/>
    </row>
    <row r="18" spans="1:31" ht="15" customHeight="1">
      <c r="A18" s="65"/>
      <c r="B18" s="106"/>
      <c r="C18" s="106"/>
      <c r="D18" s="65"/>
      <c r="E18" s="65"/>
      <c r="F18" s="65"/>
      <c r="G18" s="65"/>
      <c r="H18" s="65"/>
      <c r="I18" s="65"/>
      <c r="J18" s="68"/>
      <c r="K18" s="107"/>
      <c r="L18" s="83" t="s">
        <v>229</v>
      </c>
      <c r="M18" s="83" t="s">
        <v>230</v>
      </c>
      <c r="N18" s="83" t="s">
        <v>231</v>
      </c>
      <c r="O18" s="83" t="s">
        <v>232</v>
      </c>
      <c r="P18" s="83" t="s">
        <v>233</v>
      </c>
      <c r="Q18" s="83" t="s">
        <v>234</v>
      </c>
      <c r="R18" s="83" t="s">
        <v>235</v>
      </c>
      <c r="S18" s="65"/>
      <c r="T18" s="65"/>
      <c r="U18" s="65"/>
      <c r="V18" s="65"/>
      <c r="AA18" s="489"/>
      <c r="AB18" s="489"/>
      <c r="AC18" s="489"/>
      <c r="AD18" s="489"/>
      <c r="AE18" s="489"/>
    </row>
    <row r="19" spans="1:31" s="4" customFormat="1" ht="15" customHeight="1">
      <c r="A19" s="65"/>
      <c r="B19" s="106"/>
      <c r="C19" s="106"/>
      <c r="D19" s="486" t="s">
        <v>236</v>
      </c>
      <c r="E19" s="487"/>
      <c r="F19" s="488"/>
      <c r="G19" s="486" t="s">
        <v>237</v>
      </c>
      <c r="H19" s="487"/>
      <c r="I19" s="488"/>
      <c r="J19" s="68"/>
      <c r="K19" s="107"/>
      <c r="L19" s="83"/>
      <c r="M19" s="83"/>
      <c r="N19" s="83"/>
      <c r="O19" s="83"/>
      <c r="P19" s="83"/>
      <c r="Q19" s="83"/>
      <c r="R19" s="83"/>
      <c r="S19" s="65"/>
      <c r="T19" s="486" t="s">
        <v>238</v>
      </c>
      <c r="U19" s="487"/>
      <c r="V19" s="488"/>
      <c r="W19" s="486" t="s">
        <v>239</v>
      </c>
      <c r="X19" s="487"/>
      <c r="Y19" s="488"/>
      <c r="AA19" s="1" t="s">
        <v>240</v>
      </c>
      <c r="AB19" s="1" t="s">
        <v>230</v>
      </c>
      <c r="AC19" s="1" t="s">
        <v>241</v>
      </c>
      <c r="AD19" s="1" t="s">
        <v>242</v>
      </c>
      <c r="AE19" s="1" t="s">
        <v>109</v>
      </c>
    </row>
    <row r="20" spans="1:31" ht="15" customHeight="1">
      <c r="A20" s="65"/>
      <c r="B20" s="106"/>
      <c r="C20" s="106"/>
      <c r="D20" s="167" t="s">
        <v>243</v>
      </c>
      <c r="E20" s="168" t="s">
        <v>244</v>
      </c>
      <c r="F20" s="169" t="s">
        <v>245</v>
      </c>
      <c r="G20" s="167" t="s">
        <v>243</v>
      </c>
      <c r="H20" s="168" t="s">
        <v>244</v>
      </c>
      <c r="I20" s="169" t="s">
        <v>245</v>
      </c>
      <c r="J20" s="62"/>
      <c r="K20" s="108"/>
      <c r="L20" s="83"/>
      <c r="M20" s="83"/>
      <c r="N20" s="83"/>
      <c r="O20" s="83"/>
      <c r="P20" s="83"/>
      <c r="Q20" s="83"/>
      <c r="R20" s="83"/>
      <c r="S20" s="65"/>
      <c r="T20" s="256" t="s">
        <v>243</v>
      </c>
      <c r="U20" s="257" t="s">
        <v>246</v>
      </c>
      <c r="V20" s="258" t="s">
        <v>35</v>
      </c>
      <c r="W20" s="256" t="s">
        <v>243</v>
      </c>
      <c r="X20" s="257" t="s">
        <v>246</v>
      </c>
      <c r="Y20" s="258" t="s">
        <v>35</v>
      </c>
      <c r="AA20" s="1"/>
      <c r="AB20" s="1"/>
      <c r="AC20" s="1"/>
      <c r="AD20" s="1"/>
      <c r="AE20" s="1"/>
    </row>
    <row r="21" spans="1:31" ht="28" customHeight="1">
      <c r="A21" s="109" t="s">
        <v>48</v>
      </c>
      <c r="B21" s="110" t="s">
        <v>247</v>
      </c>
      <c r="C21" s="163"/>
      <c r="D21" s="174">
        <v>0</v>
      </c>
      <c r="E21" s="175">
        <v>0</v>
      </c>
      <c r="F21" s="176">
        <v>0</v>
      </c>
      <c r="G21" s="172"/>
      <c r="H21" s="166"/>
      <c r="I21" s="173"/>
      <c r="J21" s="100"/>
      <c r="K21" s="111"/>
      <c r="L21" s="83"/>
      <c r="M21" s="83"/>
      <c r="N21" s="83"/>
      <c r="O21" s="83"/>
      <c r="P21" s="83"/>
      <c r="Q21" s="83"/>
      <c r="R21" s="83"/>
      <c r="S21" s="65"/>
      <c r="T21" s="259"/>
      <c r="U21" s="260"/>
      <c r="V21" s="261"/>
      <c r="W21" s="259"/>
      <c r="X21" s="262"/>
      <c r="Y21" s="263"/>
      <c r="AA21" s="1"/>
      <c r="AB21" s="1"/>
      <c r="AC21" s="1"/>
      <c r="AD21" s="1"/>
      <c r="AE21" s="1"/>
    </row>
    <row r="22" spans="1:31" ht="28" customHeight="1">
      <c r="A22" s="65"/>
      <c r="B22" s="112" t="s">
        <v>248</v>
      </c>
      <c r="C22" s="164"/>
      <c r="D22" s="174">
        <v>0</v>
      </c>
      <c r="E22" s="175">
        <v>0</v>
      </c>
      <c r="F22" s="176">
        <v>0</v>
      </c>
      <c r="G22" s="172"/>
      <c r="H22" s="166"/>
      <c r="I22" s="173"/>
      <c r="J22" s="100"/>
      <c r="K22" s="111"/>
      <c r="L22" s="83"/>
      <c r="M22" s="83"/>
      <c r="N22" s="83"/>
      <c r="O22" s="83"/>
      <c r="P22" s="83"/>
      <c r="Q22" s="83"/>
      <c r="R22" s="83"/>
      <c r="S22" s="65"/>
      <c r="T22" s="259"/>
      <c r="U22" s="260"/>
      <c r="V22" s="261"/>
      <c r="W22" s="259"/>
      <c r="X22" s="262"/>
      <c r="Y22" s="263"/>
      <c r="AA22" s="1"/>
      <c r="AB22" s="1"/>
      <c r="AC22" s="1"/>
      <c r="AD22" s="1"/>
      <c r="AE22" s="1"/>
    </row>
    <row r="23" spans="1:31" ht="28" customHeight="1">
      <c r="A23" s="65"/>
      <c r="B23" s="112" t="s">
        <v>249</v>
      </c>
      <c r="C23" s="164"/>
      <c r="D23" s="174">
        <v>0</v>
      </c>
      <c r="E23" s="175">
        <v>0</v>
      </c>
      <c r="F23" s="176">
        <v>0</v>
      </c>
      <c r="G23" s="172"/>
      <c r="H23" s="166"/>
      <c r="I23" s="173"/>
      <c r="J23" s="100"/>
      <c r="K23" s="111"/>
      <c r="L23" s="83"/>
      <c r="M23" s="83"/>
      <c r="N23" s="83"/>
      <c r="O23" s="83"/>
      <c r="P23" s="83"/>
      <c r="Q23" s="83"/>
      <c r="R23" s="83"/>
      <c r="S23" s="65"/>
      <c r="T23" s="259"/>
      <c r="U23" s="260"/>
      <c r="V23" s="261"/>
      <c r="W23" s="259"/>
      <c r="X23" s="262"/>
      <c r="Y23" s="263"/>
      <c r="AA23" s="1"/>
      <c r="AB23" s="1"/>
      <c r="AC23" s="1"/>
      <c r="AD23" s="1"/>
      <c r="AE23" s="1"/>
    </row>
    <row r="24" spans="1:31" ht="28" customHeight="1">
      <c r="A24" s="65"/>
      <c r="B24" s="113" t="s">
        <v>35</v>
      </c>
      <c r="C24" s="165"/>
      <c r="D24" s="170">
        <f t="shared" ref="D24:I24" si="0">SUM(D21:D23)</f>
        <v>0</v>
      </c>
      <c r="E24" s="171">
        <f t="shared" si="0"/>
        <v>0</v>
      </c>
      <c r="F24" s="171">
        <f t="shared" si="0"/>
        <v>0</v>
      </c>
      <c r="G24" s="170">
        <f t="shared" si="0"/>
        <v>0</v>
      </c>
      <c r="H24" s="171">
        <f t="shared" si="0"/>
        <v>0</v>
      </c>
      <c r="I24" s="114">
        <f t="shared" si="0"/>
        <v>0</v>
      </c>
      <c r="J24" s="115"/>
      <c r="K24" s="115"/>
      <c r="L24" s="116" t="str">
        <f>IF(ISERROR((G24/D24-1)),"",(G24/D24-1))</f>
        <v/>
      </c>
      <c r="M24" s="83" t="str">
        <f>IF(ISERROR(IF(ABS(L24)&lt;0.1,"GREEN",IF(ABS(L24)&lt;0.2,"AMBER","RED"))),"",IF(ABS(L24)&lt;0.1,"GREEN",IF(ABS(L24)&lt;0.2,"AMBER","RED")))</f>
        <v/>
      </c>
      <c r="N24" s="83" t="str">
        <f>IF(ISERROR((((H24+I24)/(E24+F24)-1))),"",(((H24+I24)/(E24+F24)-1)))</f>
        <v/>
      </c>
      <c r="O24" s="83" t="str">
        <f>IF(ISERROR(IF(ABS(N24)&lt;0.1,"GREEN",IF(ABS(N24)&lt;0.2,"AMBER","RED"))),"",IF(ABS(N24)&lt;0.1,"GREEN",IF(ABS(N24)&lt;0.2,"AMBER","RED")))</f>
        <v/>
      </c>
      <c r="P24" s="83" t="str">
        <f>IF(ISERROR(IF(M24="RED","RED",IF(O24="RED","RED",IF(M24="AMBER","AMBER",IF(O24="AMBER","AMBER","GREEN"))))),"",IF(M24="RED","RED",IF(O24="RED","RED",IF(M24="AMBER","AMBER",IF(O24="AMBER","AMBER","GREEN")))))</f>
        <v>GREEN</v>
      </c>
      <c r="Q24" s="83" t="str">
        <f>IF(ISERROR(L24*100),"",L24*100)</f>
        <v/>
      </c>
      <c r="R24" s="83" t="str">
        <f>IF(ISERROR(N24*100),"",N24*100)</f>
        <v/>
      </c>
      <c r="S24" s="65"/>
      <c r="T24" s="267">
        <v>260000</v>
      </c>
      <c r="U24" s="254">
        <v>135000</v>
      </c>
      <c r="V24" s="255">
        <f>T24+U24</f>
        <v>395000</v>
      </c>
      <c r="W24" s="264">
        <f>ActualCumulativeEIF+G24</f>
        <v>169000</v>
      </c>
      <c r="X24" s="265">
        <f>ActualCumulativeCo+H24+I24</f>
        <v>114000</v>
      </c>
      <c r="Y24" s="266">
        <f>W24+X24</f>
        <v>283000</v>
      </c>
      <c r="AA24" s="1">
        <f>IF(ISERROR((W24/T24-1)),"",(W24/T24-1))</f>
        <v>-0.35</v>
      </c>
      <c r="AB24" s="1" t="str">
        <f>IF(ISERROR(IF(ABS(AA24)&lt;0.1,"GREEN",IF(ABS(AA24)&lt;0.2,"AMBER","RED"))),"",IF(ABS(AA24)&lt;0.1,"GREEN",IF(ABS(AA24)&lt;0.2,"AMBER","RED")))</f>
        <v>RED</v>
      </c>
      <c r="AC24" s="1">
        <f>IF(ISERROR((((X24)/(U24)-1))),"",(((X24)/(U24)-1)))</f>
        <v>-0.15555555555555556</v>
      </c>
      <c r="AD24" s="1" t="str">
        <f>IF(ISERROR(IF(ABS(AC24)&lt;0.1,"GREEN",IF(ABS(AC24)&lt;0.2,"AMBER","RED"))),"",IF(ABS(AC24)&lt;0.1,"GREEN",IF(ABS(AC24)&lt;0.2,"AMBER","RED")))</f>
        <v>AMBER</v>
      </c>
      <c r="AE24" s="268" t="str">
        <f>IF(ISERROR(IF(AB24="RED","RED",IF(AD24="RED","RED",IF(AB24="AMBER","AMBER",IF(AD24="AMBER","AMBER","GREEN"))))),"",IF(AB24="RED","RED",IF(AD24="RED","RED",IF(AB24="AMBER","AMBER",IF(AD24="AMBER","AMBER","GREEN")))))</f>
        <v>RED</v>
      </c>
    </row>
    <row r="25" spans="1:31" ht="15" customHeight="1">
      <c r="A25" s="65"/>
      <c r="B25" s="117"/>
      <c r="C25" s="117"/>
      <c r="D25" s="106"/>
      <c r="E25" s="106"/>
      <c r="F25" s="106"/>
      <c r="G25" s="106"/>
      <c r="H25" s="106"/>
      <c r="I25" s="106"/>
      <c r="J25" s="106"/>
      <c r="K25" s="111"/>
      <c r="L25" s="65"/>
      <c r="M25" s="65"/>
      <c r="N25" s="65"/>
      <c r="O25" s="65"/>
      <c r="P25" s="65"/>
      <c r="Q25" s="65"/>
      <c r="R25" s="65"/>
      <c r="S25" s="65"/>
      <c r="T25" s="65"/>
      <c r="U25" s="65"/>
      <c r="V25" s="65"/>
    </row>
    <row r="26" spans="1:31" s="5" customFormat="1" ht="17" customHeight="1">
      <c r="A26" s="65"/>
      <c r="B26" s="230" t="s">
        <v>250</v>
      </c>
      <c r="C26" s="231"/>
      <c r="D26" s="232"/>
      <c r="E26" s="105"/>
      <c r="F26" s="105"/>
      <c r="G26" s="105"/>
      <c r="H26" s="105"/>
      <c r="I26" s="105"/>
      <c r="J26" s="105"/>
      <c r="K26" s="118"/>
      <c r="L26" s="65"/>
      <c r="M26" s="65"/>
      <c r="N26" s="65"/>
      <c r="O26" s="65"/>
      <c r="P26" s="65"/>
      <c r="Q26" s="65"/>
      <c r="R26" s="65"/>
      <c r="S26" s="65"/>
      <c r="T26" s="65"/>
      <c r="U26" s="65"/>
      <c r="V26" s="65"/>
    </row>
    <row r="27" spans="1:31" ht="16" customHeight="1">
      <c r="A27" s="65"/>
      <c r="B27" s="105"/>
      <c r="C27" s="105"/>
      <c r="D27" s="105"/>
      <c r="E27" s="105"/>
      <c r="F27" s="105"/>
      <c r="G27" s="105"/>
      <c r="H27" s="105"/>
      <c r="I27" s="105"/>
      <c r="J27" s="105"/>
      <c r="K27" s="118"/>
      <c r="L27" s="65"/>
      <c r="M27" s="65"/>
      <c r="N27" s="65"/>
      <c r="O27" s="65"/>
      <c r="P27" s="65"/>
      <c r="Q27" s="65"/>
      <c r="R27" s="65"/>
      <c r="S27" s="65"/>
      <c r="T27" s="65"/>
      <c r="U27" s="65"/>
      <c r="V27" s="65"/>
    </row>
    <row r="28" spans="1:31" ht="15" customHeight="1">
      <c r="A28" s="65"/>
      <c r="B28" s="69" t="s">
        <v>33</v>
      </c>
      <c r="C28" s="101"/>
      <c r="D28" s="101"/>
      <c r="E28" s="101"/>
      <c r="F28" s="101"/>
      <c r="G28" s="101"/>
      <c r="H28" s="101"/>
      <c r="I28" s="101"/>
      <c r="J28" s="101"/>
      <c r="K28" s="111"/>
      <c r="L28" s="65"/>
      <c r="M28" s="65"/>
      <c r="N28" s="65"/>
      <c r="O28" s="65"/>
      <c r="P28" s="65"/>
      <c r="Q28" s="65"/>
      <c r="R28" s="65"/>
      <c r="S28" s="65"/>
      <c r="T28" s="65"/>
      <c r="U28" s="65"/>
      <c r="V28" s="65"/>
    </row>
    <row r="29" spans="1:31" ht="66" customHeight="1">
      <c r="A29" s="65"/>
      <c r="B29" s="483"/>
      <c r="C29" s="484"/>
      <c r="D29" s="484"/>
      <c r="E29" s="484"/>
      <c r="F29" s="484"/>
      <c r="G29" s="484"/>
      <c r="H29" s="484"/>
      <c r="I29" s="485"/>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ht="14" customHeight="1">
      <c r="A32" s="65"/>
      <c r="B32" s="475" t="s">
        <v>28</v>
      </c>
      <c r="C32" s="475"/>
      <c r="D32" s="475"/>
      <c r="E32" s="475"/>
      <c r="F32" s="120"/>
      <c r="G32" s="120"/>
      <c r="H32" s="101"/>
      <c r="I32" s="101"/>
      <c r="J32" s="101"/>
      <c r="K32" s="106"/>
      <c r="L32" s="65"/>
      <c r="M32" s="65"/>
      <c r="N32" s="65"/>
      <c r="O32" s="65"/>
      <c r="P32" s="65"/>
      <c r="Q32" s="65"/>
      <c r="R32" s="65"/>
      <c r="S32" s="65"/>
      <c r="T32" s="65"/>
      <c r="U32" s="65"/>
      <c r="V32" s="65"/>
    </row>
    <row r="33" spans="1:22">
      <c r="A33" s="65"/>
      <c r="B33" s="119"/>
      <c r="C33" s="120"/>
      <c r="D33" s="120"/>
      <c r="E33" s="120"/>
      <c r="F33" s="120"/>
      <c r="G33" s="120"/>
      <c r="H33" s="101"/>
      <c r="I33" s="101"/>
      <c r="J33" s="101"/>
      <c r="K33" s="106"/>
      <c r="L33" s="65"/>
      <c r="M33" s="65"/>
      <c r="N33" s="65"/>
      <c r="O33" s="65"/>
      <c r="P33" s="65"/>
      <c r="Q33" s="65"/>
      <c r="R33" s="65"/>
      <c r="S33" s="65"/>
      <c r="T33" s="65"/>
      <c r="U33" s="65"/>
      <c r="V33" s="65"/>
    </row>
    <row r="34" spans="1:22">
      <c r="A34" s="65"/>
      <c r="B34" s="62"/>
      <c r="C34" s="62"/>
      <c r="D34" s="62"/>
      <c r="E34" s="62"/>
      <c r="F34" s="62"/>
      <c r="G34" s="62"/>
      <c r="H34" s="62"/>
      <c r="I34" s="62"/>
      <c r="J34" s="62"/>
      <c r="K34" s="65"/>
      <c r="L34" s="65"/>
      <c r="M34" s="65"/>
      <c r="N34" s="65"/>
      <c r="O34" s="65"/>
      <c r="P34" s="65"/>
      <c r="Q34" s="65"/>
      <c r="R34" s="65"/>
      <c r="S34" s="65"/>
      <c r="T34" s="65"/>
      <c r="U34" s="65"/>
      <c r="V34" s="65"/>
    </row>
    <row r="35" spans="1:22">
      <c r="A35" s="65"/>
      <c r="B35" s="65"/>
      <c r="C35" s="65"/>
      <c r="D35" s="65"/>
      <c r="E35" s="65"/>
      <c r="F35" s="65"/>
      <c r="G35" s="65"/>
      <c r="H35" s="65"/>
      <c r="I35" s="65"/>
      <c r="J35" s="65"/>
      <c r="K35" s="65"/>
      <c r="L35" s="65"/>
      <c r="M35" s="65"/>
      <c r="N35" s="65"/>
      <c r="O35" s="65"/>
      <c r="P35" s="65"/>
      <c r="Q35" s="65"/>
      <c r="R35" s="65"/>
      <c r="S35" s="65"/>
      <c r="T35" s="65"/>
      <c r="U35" s="65"/>
      <c r="V35" s="65"/>
    </row>
    <row r="36" spans="1:22">
      <c r="A36" s="65"/>
      <c r="B36" s="65"/>
      <c r="C36" s="65"/>
      <c r="D36" s="65"/>
      <c r="E36" s="65"/>
      <c r="F36" s="65"/>
      <c r="G36" s="65"/>
      <c r="H36" s="65"/>
      <c r="I36" s="65"/>
      <c r="J36" s="65"/>
      <c r="K36" s="65"/>
      <c r="L36" s="65"/>
      <c r="M36" s="65"/>
      <c r="N36" s="65"/>
      <c r="O36" s="65"/>
      <c r="P36" s="65"/>
      <c r="Q36" s="65"/>
      <c r="R36" s="65"/>
      <c r="S36" s="65"/>
      <c r="T36" s="65"/>
      <c r="U36" s="65"/>
      <c r="V36" s="65"/>
    </row>
    <row r="37" spans="1:22">
      <c r="B37" s="5"/>
      <c r="C37" s="5"/>
      <c r="D37" s="5"/>
      <c r="E37" s="5"/>
      <c r="G37" s="5"/>
      <c r="H37" s="5"/>
      <c r="J37" s="5"/>
    </row>
    <row r="38" spans="1:22">
      <c r="B38" s="5"/>
      <c r="C38" s="5"/>
      <c r="D38" s="5"/>
      <c r="E38" s="5"/>
      <c r="G38" s="5"/>
      <c r="H38" s="5"/>
      <c r="J38" s="5"/>
    </row>
  </sheetData>
  <sheetProtection sheet="1" formatColumns="0" selectLockedCells="1"/>
  <mergeCells count="8">
    <mergeCell ref="B29:I29"/>
    <mergeCell ref="B32:E32"/>
    <mergeCell ref="T19:V19"/>
    <mergeCell ref="AA17:AE18"/>
    <mergeCell ref="L16:R17"/>
    <mergeCell ref="W19:Y19"/>
    <mergeCell ref="D19:F19"/>
    <mergeCell ref="G19:I19"/>
  </mergeCells>
  <conditionalFormatting sqref="B1">
    <cfRule type="cellIs" dxfId="292" priority="1" operator="equal">
      <formula>"AMBER"</formula>
    </cfRule>
  </conditionalFormatting>
  <conditionalFormatting sqref="B1">
    <cfRule type="cellIs" dxfId="291" priority="2" operator="equal">
      <formula>"RED"</formula>
    </cfRule>
  </conditionalFormatting>
  <conditionalFormatting sqref="B1">
    <cfRule type="cellIs" dxfId="290" priority="3" operator="equal">
      <formula>"GREEN"</formula>
    </cfRule>
  </conditionalFormatting>
  <conditionalFormatting sqref="B2">
    <cfRule type="cellIs" dxfId="289" priority="4" operator="equal">
      <formula>"AMBER"</formula>
    </cfRule>
  </conditionalFormatting>
  <conditionalFormatting sqref="B2">
    <cfRule type="cellIs" dxfId="288" priority="5" operator="equal">
      <formula>"RED"</formula>
    </cfRule>
  </conditionalFormatting>
  <conditionalFormatting sqref="B2">
    <cfRule type="cellIs" dxfId="287" priority="6" operator="equal">
      <formula>"GREEN"</formula>
    </cfRule>
  </conditionalFormatting>
  <conditionalFormatting sqref="B3">
    <cfRule type="cellIs" dxfId="286" priority="7" operator="equal">
      <formula>"AMBER"</formula>
    </cfRule>
  </conditionalFormatting>
  <conditionalFormatting sqref="B3">
    <cfRule type="cellIs" dxfId="285" priority="8" operator="equal">
      <formula>"RED"</formula>
    </cfRule>
  </conditionalFormatting>
  <conditionalFormatting sqref="B3">
    <cfRule type="cellIs" dxfId="284" priority="9" operator="equal">
      <formula>"GREEN"</formula>
    </cfRule>
  </conditionalFormatting>
  <conditionalFormatting sqref="B4">
    <cfRule type="cellIs" dxfId="283" priority="10" operator="equal">
      <formula>"AMBER"</formula>
    </cfRule>
  </conditionalFormatting>
  <conditionalFormatting sqref="B4">
    <cfRule type="cellIs" dxfId="282" priority="11" operator="equal">
      <formula>"RED"</formula>
    </cfRule>
  </conditionalFormatting>
  <conditionalFormatting sqref="B4">
    <cfRule type="cellIs" dxfId="281" priority="12" operator="equal">
      <formula>"GREEN"</formula>
    </cfRule>
  </conditionalFormatting>
  <conditionalFormatting sqref="B5">
    <cfRule type="cellIs" dxfId="280" priority="13" operator="equal">
      <formula>"AMBER"</formula>
    </cfRule>
  </conditionalFormatting>
  <conditionalFormatting sqref="B5">
    <cfRule type="cellIs" dxfId="279" priority="14" operator="equal">
      <formula>"RED"</formula>
    </cfRule>
  </conditionalFormatting>
  <conditionalFormatting sqref="B5">
    <cfRule type="cellIs" dxfId="278" priority="15" operator="equal">
      <formula>"GREEN"</formula>
    </cfRule>
  </conditionalFormatting>
  <conditionalFormatting sqref="B6">
    <cfRule type="cellIs" dxfId="277" priority="16" operator="equal">
      <formula>"AMBER"</formula>
    </cfRule>
  </conditionalFormatting>
  <conditionalFormatting sqref="B6">
    <cfRule type="cellIs" dxfId="276" priority="17" operator="equal">
      <formula>"RED"</formula>
    </cfRule>
  </conditionalFormatting>
  <conditionalFormatting sqref="B6">
    <cfRule type="cellIs" dxfId="275" priority="18" operator="equal">
      <formula>"GREEN"</formula>
    </cfRule>
  </conditionalFormatting>
  <conditionalFormatting sqref="B7">
    <cfRule type="cellIs" dxfId="274" priority="19" operator="equal">
      <formula>"AMBER"</formula>
    </cfRule>
  </conditionalFormatting>
  <conditionalFormatting sqref="B7">
    <cfRule type="cellIs" dxfId="273" priority="20" operator="equal">
      <formula>"RED"</formula>
    </cfRule>
  </conditionalFormatting>
  <conditionalFormatting sqref="B7">
    <cfRule type="cellIs" dxfId="272" priority="21" operator="equal">
      <formula>"GREEN"</formula>
    </cfRule>
  </conditionalFormatting>
  <conditionalFormatting sqref="B8">
    <cfRule type="cellIs" dxfId="271" priority="22" operator="equal">
      <formula>"AMBER"</formula>
    </cfRule>
  </conditionalFormatting>
  <conditionalFormatting sqref="B8">
    <cfRule type="cellIs" dxfId="270" priority="23" operator="equal">
      <formula>"RED"</formula>
    </cfRule>
  </conditionalFormatting>
  <conditionalFormatting sqref="B8">
    <cfRule type="cellIs" dxfId="269" priority="24" operator="equal">
      <formula>"GREEN"</formula>
    </cfRule>
  </conditionalFormatting>
  <conditionalFormatting sqref="B9">
    <cfRule type="cellIs" dxfId="268" priority="25" operator="equal">
      <formula>"AMBER"</formula>
    </cfRule>
  </conditionalFormatting>
  <conditionalFormatting sqref="B9">
    <cfRule type="cellIs" dxfId="267" priority="26" operator="equal">
      <formula>"RED"</formula>
    </cfRule>
  </conditionalFormatting>
  <conditionalFormatting sqref="B9">
    <cfRule type="cellIs" dxfId="266" priority="27" operator="equal">
      <formula>"GREEN"</formula>
    </cfRule>
  </conditionalFormatting>
  <conditionalFormatting sqref="H15">
    <cfRule type="cellIs" dxfId="265" priority="28" operator="equal">
      <formula>"AMBER"</formula>
    </cfRule>
  </conditionalFormatting>
  <conditionalFormatting sqref="H15">
    <cfRule type="cellIs" dxfId="264" priority="29" operator="equal">
      <formula>"RED"</formula>
    </cfRule>
  </conditionalFormatting>
  <conditionalFormatting sqref="H15">
    <cfRule type="cellIs" dxfId="263" priority="30" operator="equal">
      <formula>"GREEN"</formula>
    </cfRule>
  </conditionalFormatting>
  <dataValidations count="1">
    <dataValidation allowBlank="1" showInputMessage="1" showErrorMessage="1" promptTitle="Outstanding Commitments" prompt="Include the dollar amount of spend (usually equipment) that has been allocated (e.g. ordered) but not yet paid." sqref="D26"/>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scale="87"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Sheet1</vt:lpstr>
      <vt:lpstr>Finance 2</vt:lpstr>
    </vt:vector>
  </TitlesOfParts>
  <Manager/>
  <Company>The University Of Melbourne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University Of Melbourne</dc:creator>
  <cp:keywords/>
  <dc:description/>
  <cp:lastModifiedBy>Raelene Endersby</cp:lastModifiedBy>
  <dcterms:created xsi:type="dcterms:W3CDTF">2012-03-08T19:58:04Z</dcterms:created>
  <dcterms:modified xsi:type="dcterms:W3CDTF">2013-10-07T14:49:03Z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CTAR Report UUID">
    <vt:lpwstr>51e27e080311b</vt:lpwstr>
  </property>
</Properties>
</file>