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1105"/>
  <workbookPr codeName="ThisWorkbook" autoCompressPictures="0"/>
  <bookViews>
    <workbookView xWindow="0" yWindow="440" windowWidth="25600" windowHeight="15620" activeTab="3"/>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state="hidden" r:id="rId9"/>
    <sheet name="Legend" sheetId="10" r:id="rId10"/>
    <sheet name="Data- TO BE HIDDEN" sheetId="11" state="hidden" r:id="rId11"/>
    <sheet name="ReportInformation" sheetId="12" state="hidden" r:id="rId12"/>
    <sheet name="10.Assets" sheetId="13" r:id="rId13"/>
    <sheet name="Sheet1" sheetId="14" state="hidden" r:id="rId14"/>
    <sheet name="Finance 2" sheetId="15" r:id="rId15"/>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'3.Issues'!$B$19</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14">'Finance 2'!$B$11:$M$102</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25" i="15" l="1"/>
  <c r="L26" i="15"/>
  <c r="L27" i="15"/>
  <c r="L28" i="15"/>
  <c r="L29" i="15"/>
  <c r="L30" i="15"/>
  <c r="L31" i="15"/>
  <c r="L32" i="15"/>
  <c r="L33" i="15"/>
  <c r="L34" i="15"/>
  <c r="L35" i="15"/>
  <c r="L36" i="15"/>
  <c r="L37" i="15"/>
  <c r="L38" i="15"/>
  <c r="R56" i="15"/>
  <c r="Q45" i="15"/>
  <c r="Q56" i="15"/>
  <c r="P45" i="15"/>
  <c r="P56" i="15"/>
  <c r="O45" i="15"/>
  <c r="O56" i="15"/>
  <c r="N45" i="15"/>
  <c r="N56" i="15"/>
  <c r="M45" i="15"/>
  <c r="M56" i="15"/>
  <c r="L45" i="15"/>
  <c r="L56" i="15"/>
  <c r="K45" i="15"/>
  <c r="K56" i="15"/>
  <c r="J45" i="15"/>
  <c r="J56" i="15"/>
  <c r="I45" i="15"/>
  <c r="I56" i="15"/>
  <c r="H45" i="15"/>
  <c r="G45" i="15"/>
  <c r="F45" i="15"/>
  <c r="E45" i="15"/>
  <c r="E55" i="15"/>
  <c r="E56" i="15"/>
  <c r="F55" i="15"/>
  <c r="F56" i="15"/>
  <c r="G55" i="15"/>
  <c r="G56" i="15"/>
  <c r="H55" i="15"/>
  <c r="H56" i="15"/>
  <c r="I55" i="15"/>
  <c r="J55" i="15"/>
  <c r="K55" i="15"/>
  <c r="L55" i="15"/>
  <c r="M55" i="15"/>
  <c r="N55" i="15"/>
  <c r="O55" i="15"/>
  <c r="P55" i="15"/>
  <c r="Q55" i="15"/>
  <c r="R55" i="15"/>
  <c r="R54" i="15"/>
  <c r="M25" i="15"/>
  <c r="E53" i="15"/>
  <c r="E54" i="15"/>
  <c r="M26" i="15"/>
  <c r="F53" i="15"/>
  <c r="F54" i="15"/>
  <c r="M27" i="15"/>
  <c r="G53" i="15"/>
  <c r="G54" i="15"/>
  <c r="H53" i="15"/>
  <c r="H54" i="15"/>
  <c r="I53" i="15"/>
  <c r="I54" i="15"/>
  <c r="J53" i="15"/>
  <c r="J54" i="15"/>
  <c r="K53" i="15"/>
  <c r="K54" i="15"/>
  <c r="M32" i="15"/>
  <c r="L53" i="15"/>
  <c r="L54" i="15"/>
  <c r="M33" i="15"/>
  <c r="M53" i="15"/>
  <c r="M54" i="15"/>
  <c r="M34" i="15"/>
  <c r="N53" i="15"/>
  <c r="N54" i="15"/>
  <c r="M35" i="15"/>
  <c r="O53" i="15"/>
  <c r="O54" i="15"/>
  <c r="M36" i="15"/>
  <c r="P53" i="15"/>
  <c r="P54" i="15"/>
  <c r="M37" i="15"/>
  <c r="Q53" i="15"/>
  <c r="Q54" i="15"/>
  <c r="R53" i="15"/>
  <c r="R52" i="15"/>
  <c r="D38" i="15"/>
  <c r="R51" i="15"/>
  <c r="Q51" i="15"/>
  <c r="P51" i="15"/>
  <c r="O51" i="15"/>
  <c r="N51" i="15"/>
  <c r="M51" i="15"/>
  <c r="L51" i="15"/>
  <c r="K51" i="15"/>
  <c r="J51" i="15"/>
  <c r="I51" i="15"/>
  <c r="E51" i="15"/>
  <c r="F51" i="15"/>
  <c r="G51" i="15"/>
  <c r="H51" i="15"/>
  <c r="H25" i="15"/>
  <c r="H26" i="15"/>
  <c r="H27" i="15"/>
  <c r="H28" i="15"/>
  <c r="H29" i="15"/>
  <c r="H30" i="15"/>
  <c r="H31" i="15"/>
  <c r="H32" i="15"/>
  <c r="H33" i="15"/>
  <c r="H34" i="15"/>
  <c r="H35" i="15"/>
  <c r="H36" i="15"/>
  <c r="H37" i="15"/>
  <c r="H38" i="15"/>
  <c r="R50" i="15"/>
  <c r="Q50" i="15"/>
  <c r="P50" i="15"/>
  <c r="O50" i="15"/>
  <c r="N50" i="15"/>
  <c r="M50" i="15"/>
  <c r="L50" i="15"/>
  <c r="K50" i="15"/>
  <c r="J50" i="15"/>
  <c r="I50" i="15"/>
  <c r="E49" i="15"/>
  <c r="E50" i="15"/>
  <c r="F49" i="15"/>
  <c r="F50" i="15"/>
  <c r="G49" i="15"/>
  <c r="G50" i="15"/>
  <c r="H49" i="15"/>
  <c r="H50" i="15"/>
  <c r="I49" i="15"/>
  <c r="J49" i="15"/>
  <c r="K49" i="15"/>
  <c r="L49" i="15"/>
  <c r="M49" i="15"/>
  <c r="N49" i="15"/>
  <c r="O49" i="15"/>
  <c r="P49" i="15"/>
  <c r="Q49" i="15"/>
  <c r="R49" i="15"/>
  <c r="I25" i="15"/>
  <c r="E47" i="15"/>
  <c r="E48" i="15"/>
  <c r="I26" i="15"/>
  <c r="F47" i="15"/>
  <c r="F48" i="15"/>
  <c r="I27" i="15"/>
  <c r="G47" i="15"/>
  <c r="G48" i="15"/>
  <c r="H47" i="15"/>
  <c r="H48" i="15"/>
  <c r="I29" i="15"/>
  <c r="I47" i="15"/>
  <c r="I48" i="15"/>
  <c r="I30" i="15"/>
  <c r="J47" i="15"/>
  <c r="J48" i="15"/>
  <c r="I31" i="15"/>
  <c r="K47" i="15"/>
  <c r="K48" i="15"/>
  <c r="I32" i="15"/>
  <c r="L47" i="15"/>
  <c r="L48" i="15"/>
  <c r="I33" i="15"/>
  <c r="M47" i="15"/>
  <c r="M48" i="15"/>
  <c r="I34" i="15"/>
  <c r="N47" i="15"/>
  <c r="N48" i="15"/>
  <c r="I35" i="15"/>
  <c r="O47" i="15"/>
  <c r="O48" i="15"/>
  <c r="I36" i="15"/>
  <c r="P47" i="15"/>
  <c r="P48" i="15"/>
  <c r="I37" i="15"/>
  <c r="Q47" i="15"/>
  <c r="Q48" i="15"/>
  <c r="R48" i="15"/>
  <c r="R47" i="15"/>
  <c r="R46" i="15"/>
  <c r="N25" i="15"/>
  <c r="N26" i="15"/>
  <c r="N27" i="15"/>
  <c r="N28" i="15"/>
  <c r="N29" i="15"/>
  <c r="N30" i="15"/>
  <c r="N31" i="15"/>
  <c r="N32" i="15"/>
  <c r="N33" i="15"/>
  <c r="N34" i="15"/>
  <c r="N35" i="15"/>
  <c r="N36" i="15"/>
  <c r="N37" i="15"/>
  <c r="I38" i="15"/>
  <c r="E20" i="15"/>
  <c r="I39" i="15"/>
  <c r="F41" i="15"/>
  <c r="Q25" i="15"/>
  <c r="Q26" i="15"/>
  <c r="Q27" i="15"/>
  <c r="Q28" i="15"/>
  <c r="Q29" i="15"/>
  <c r="Q30" i="15"/>
  <c r="Q31" i="15"/>
  <c r="Q32" i="15"/>
  <c r="Q33" i="15"/>
  <c r="Q34" i="15"/>
  <c r="Q35" i="15"/>
  <c r="Q36" i="15"/>
  <c r="Q37" i="15"/>
  <c r="Q38" i="15"/>
  <c r="P25" i="15"/>
  <c r="P26" i="15"/>
  <c r="P27" i="15"/>
  <c r="P28" i="15"/>
  <c r="P29" i="15"/>
  <c r="P30" i="15"/>
  <c r="P31" i="15"/>
  <c r="P32" i="15"/>
  <c r="P33" i="15"/>
  <c r="P34" i="15"/>
  <c r="P35" i="15"/>
  <c r="P36" i="15"/>
  <c r="P37" i="15"/>
  <c r="P38" i="15"/>
  <c r="M38" i="15"/>
  <c r="K38" i="15"/>
  <c r="J38" i="15"/>
  <c r="G38" i="15"/>
  <c r="F38" i="15"/>
  <c r="E38" i="15"/>
  <c r="U37" i="15"/>
  <c r="B37" i="15"/>
  <c r="U36" i="15"/>
  <c r="B36" i="15"/>
  <c r="U35" i="15"/>
  <c r="B35" i="15"/>
  <c r="U34" i="15"/>
  <c r="B34" i="15"/>
  <c r="U33" i="15"/>
  <c r="B33" i="15"/>
  <c r="U32" i="15"/>
  <c r="B32" i="15"/>
  <c r="U31" i="15"/>
  <c r="B31" i="15"/>
  <c r="U30" i="15"/>
  <c r="B30" i="15"/>
  <c r="U29" i="15"/>
  <c r="T23" i="15"/>
  <c r="T29" i="15"/>
  <c r="B29" i="15"/>
  <c r="U28" i="15"/>
  <c r="T27" i="15"/>
  <c r="T28" i="15"/>
  <c r="S28" i="15"/>
  <c r="B28" i="15"/>
  <c r="U27" i="15"/>
  <c r="B27" i="15"/>
  <c r="U26" i="15"/>
  <c r="T26" i="15"/>
  <c r="B26" i="15"/>
  <c r="U25" i="15"/>
  <c r="T24" i="15"/>
  <c r="T25" i="15"/>
  <c r="S25" i="15"/>
  <c r="J20" i="15"/>
  <c r="K20" i="15"/>
  <c r="L20" i="15"/>
  <c r="I20" i="15"/>
  <c r="F20" i="15"/>
  <c r="H20" i="15"/>
  <c r="G20" i="15"/>
  <c r="J15" i="15"/>
  <c r="D13" i="15"/>
  <c r="D12" i="15"/>
  <c r="D11" i="15"/>
  <c r="C11" i="15"/>
  <c r="C9" i="15"/>
  <c r="G18" i="8"/>
  <c r="G19" i="8"/>
  <c r="G20" i="8"/>
  <c r="G21" i="8"/>
  <c r="G22" i="8"/>
  <c r="G23" i="8"/>
  <c r="G24" i="8"/>
  <c r="G25" i="8"/>
  <c r="G26" i="8"/>
  <c r="G27" i="8"/>
  <c r="G41" i="8"/>
  <c r="G29" i="8"/>
  <c r="G30" i="8"/>
  <c r="G31" i="8"/>
  <c r="G32" i="8"/>
  <c r="G33" i="8"/>
  <c r="G34" i="8"/>
  <c r="G35" i="8"/>
  <c r="G36" i="8"/>
  <c r="G37" i="8"/>
  <c r="G38" i="8"/>
  <c r="G42" i="8"/>
  <c r="H43" i="8"/>
  <c r="C8" i="15"/>
  <c r="Q46" i="7"/>
  <c r="C7" i="15"/>
  <c r="G24" i="6"/>
  <c r="C6" i="15"/>
  <c r="G19" i="5"/>
  <c r="H19" i="5"/>
  <c r="L19" i="5"/>
  <c r="M19" i="5"/>
  <c r="G20" i="5"/>
  <c r="L20" i="5"/>
  <c r="M20" i="5"/>
  <c r="G21" i="5"/>
  <c r="L21" i="5"/>
  <c r="M21" i="5"/>
  <c r="G22" i="5"/>
  <c r="L22" i="5"/>
  <c r="M22" i="5"/>
  <c r="G23" i="5"/>
  <c r="L23" i="5"/>
  <c r="M23" i="5"/>
  <c r="G24" i="5"/>
  <c r="L24" i="5"/>
  <c r="M24" i="5"/>
  <c r="G25" i="5"/>
  <c r="L25" i="5"/>
  <c r="M25" i="5"/>
  <c r="G26" i="5"/>
  <c r="L26" i="5"/>
  <c r="M26" i="5"/>
  <c r="G27" i="5"/>
  <c r="L27" i="5"/>
  <c r="M27" i="5"/>
  <c r="M28" i="5"/>
  <c r="C5" i="15"/>
  <c r="G19" i="4"/>
  <c r="G20" i="4"/>
  <c r="G21" i="4"/>
  <c r="G22" i="4"/>
  <c r="G23" i="4"/>
  <c r="G25" i="4"/>
  <c r="C4" i="15"/>
  <c r="J19" i="3"/>
  <c r="K19" i="3"/>
  <c r="J20" i="3"/>
  <c r="K20" i="3"/>
  <c r="J21" i="3"/>
  <c r="K21" i="3"/>
  <c r="J22" i="3"/>
  <c r="K22" i="3"/>
  <c r="J23" i="3"/>
  <c r="K23" i="3"/>
  <c r="J24" i="3"/>
  <c r="K24" i="3"/>
  <c r="J25" i="3"/>
  <c r="K25" i="3"/>
  <c r="J26" i="3"/>
  <c r="K26" i="3"/>
  <c r="K28" i="3"/>
  <c r="C3" i="15"/>
  <c r="O19" i="2"/>
  <c r="P19" i="2"/>
  <c r="O20" i="2"/>
  <c r="P20" i="2"/>
  <c r="O21" i="2"/>
  <c r="P21" i="2"/>
  <c r="O22" i="2"/>
  <c r="P22" i="2"/>
  <c r="O23" i="2"/>
  <c r="P23" i="2"/>
  <c r="O24" i="2"/>
  <c r="P24" i="2"/>
  <c r="O25" i="2"/>
  <c r="P25" i="2"/>
  <c r="O26" i="2"/>
  <c r="P26" i="2"/>
  <c r="O27" i="2"/>
  <c r="P27" i="2"/>
  <c r="O28" i="2"/>
  <c r="P28" i="2"/>
  <c r="H29" i="2"/>
  <c r="O29" i="2"/>
  <c r="P29" i="2"/>
  <c r="H30" i="2"/>
  <c r="O30" i="2"/>
  <c r="P30" i="2"/>
  <c r="O31" i="2"/>
  <c r="P31" i="2"/>
  <c r="O32" i="2"/>
  <c r="P32" i="2"/>
  <c r="H33" i="2"/>
  <c r="O33" i="2"/>
  <c r="P33" i="2"/>
  <c r="H34" i="2"/>
  <c r="O34" i="2"/>
  <c r="P34" i="2"/>
  <c r="O35" i="2"/>
  <c r="P35" i="2"/>
  <c r="O36" i="2"/>
  <c r="P36" i="2"/>
  <c r="P37" i="2"/>
  <c r="C2" i="15"/>
  <c r="I23" i="1"/>
  <c r="I24" i="1"/>
  <c r="I25" i="1"/>
  <c r="U33" i="1"/>
  <c r="I30" i="1"/>
  <c r="U34" i="1"/>
  <c r="U35" i="1"/>
  <c r="AE32" i="1"/>
  <c r="C1" i="15"/>
  <c r="C13" i="13"/>
  <c r="C12" i="13"/>
  <c r="C11" i="13"/>
  <c r="B11" i="13"/>
  <c r="B9" i="13"/>
  <c r="B8" i="13"/>
  <c r="B7" i="13"/>
  <c r="B6" i="13"/>
  <c r="B5" i="13"/>
  <c r="B4" i="13"/>
  <c r="B3" i="13"/>
  <c r="B2" i="13"/>
  <c r="B1" i="13"/>
  <c r="W2" i="12"/>
  <c r="W3" i="12"/>
  <c r="W4" i="12"/>
  <c r="W5" i="12"/>
  <c r="W6" i="12"/>
  <c r="W7" i="12"/>
  <c r="W8" i="12"/>
  <c r="W9" i="12"/>
  <c r="W10" i="12"/>
  <c r="W11" i="12"/>
  <c r="X2" i="12"/>
  <c r="X3" i="12"/>
  <c r="X4" i="12"/>
  <c r="X5" i="12"/>
  <c r="X6" i="12"/>
  <c r="X7" i="12"/>
  <c r="X8" i="12"/>
  <c r="X9" i="12"/>
  <c r="X10" i="12"/>
  <c r="X11" i="12"/>
  <c r="Y11" i="12"/>
  <c r="Y10" i="12"/>
  <c r="P2" i="12"/>
  <c r="R2" i="12"/>
  <c r="P3" i="12"/>
  <c r="R3" i="12"/>
  <c r="P4" i="12"/>
  <c r="R4" i="12"/>
  <c r="P5" i="12"/>
  <c r="R5" i="12"/>
  <c r="P6" i="12"/>
  <c r="R6" i="12"/>
  <c r="P7" i="12"/>
  <c r="R7" i="12"/>
  <c r="P8" i="12"/>
  <c r="R8" i="12"/>
  <c r="P9" i="12"/>
  <c r="R9" i="12"/>
  <c r="P10" i="12"/>
  <c r="R10" i="12"/>
  <c r="Q2" i="12"/>
  <c r="S2" i="12"/>
  <c r="Q3" i="12"/>
  <c r="S3" i="12"/>
  <c r="Q4" i="12"/>
  <c r="S4" i="12"/>
  <c r="Q5" i="12"/>
  <c r="S5" i="12"/>
  <c r="Q6" i="12"/>
  <c r="S6" i="12"/>
  <c r="Q7" i="12"/>
  <c r="S7" i="12"/>
  <c r="Q8" i="12"/>
  <c r="S8" i="12"/>
  <c r="Q9" i="12"/>
  <c r="S9" i="12"/>
  <c r="Q10" i="12"/>
  <c r="S10" i="12"/>
  <c r="T10" i="12"/>
  <c r="Y9" i="12"/>
  <c r="T9" i="12"/>
  <c r="Y8" i="12"/>
  <c r="T8" i="12"/>
  <c r="Y7" i="12"/>
  <c r="T7" i="12"/>
  <c r="Y6" i="12"/>
  <c r="T6" i="12"/>
  <c r="Y5" i="12"/>
  <c r="T5" i="12"/>
  <c r="Y4" i="12"/>
  <c r="T4" i="12"/>
  <c r="Y3" i="12"/>
  <c r="T3" i="12"/>
  <c r="Y2" i="12"/>
  <c r="T2" i="12"/>
  <c r="B9" i="10"/>
  <c r="B8" i="10"/>
  <c r="B7" i="10"/>
  <c r="B6" i="10"/>
  <c r="B5" i="10"/>
  <c r="B4" i="10"/>
  <c r="B3" i="10"/>
  <c r="B2" i="10"/>
  <c r="B1" i="10"/>
  <c r="G24" i="9"/>
  <c r="W24" i="9"/>
  <c r="AA24" i="9"/>
  <c r="AB24" i="9"/>
  <c r="AE24" i="9"/>
  <c r="H24" i="9"/>
  <c r="I24" i="9"/>
  <c r="X24" i="9"/>
  <c r="AC24" i="9"/>
  <c r="AD24" i="9"/>
  <c r="Y24" i="9"/>
  <c r="V24" i="9"/>
  <c r="E24" i="9"/>
  <c r="F24" i="9"/>
  <c r="N24" i="9"/>
  <c r="R24" i="9"/>
  <c r="D24" i="9"/>
  <c r="L24" i="9"/>
  <c r="Q24" i="9"/>
  <c r="M24" i="9"/>
  <c r="O24" i="9"/>
  <c r="P24" i="9"/>
  <c r="H15" i="9"/>
  <c r="C13" i="9"/>
  <c r="C12" i="9"/>
  <c r="C11" i="9"/>
  <c r="B11" i="9"/>
  <c r="B9" i="9"/>
  <c r="B8" i="9"/>
  <c r="B7" i="9"/>
  <c r="B6" i="9"/>
  <c r="B5" i="9"/>
  <c r="B4" i="9"/>
  <c r="B3" i="9"/>
  <c r="B2" i="9"/>
  <c r="B1" i="9"/>
  <c r="E15" i="8"/>
  <c r="C13" i="8"/>
  <c r="C12" i="8"/>
  <c r="C11" i="8"/>
  <c r="B11" i="8"/>
  <c r="B9" i="8"/>
  <c r="B8" i="8"/>
  <c r="B7" i="8"/>
  <c r="B6" i="8"/>
  <c r="B5" i="8"/>
  <c r="B4" i="8"/>
  <c r="B3" i="8"/>
  <c r="B2" i="8"/>
  <c r="B1" i="8"/>
  <c r="C13" i="7"/>
  <c r="C12" i="7"/>
  <c r="C11" i="7"/>
  <c r="B11" i="7"/>
  <c r="B9" i="7"/>
  <c r="B8" i="7"/>
  <c r="B7" i="7"/>
  <c r="B6" i="7"/>
  <c r="B5" i="7"/>
  <c r="B4" i="7"/>
  <c r="B3" i="7"/>
  <c r="B2" i="7"/>
  <c r="B1" i="7"/>
  <c r="G28" i="6"/>
  <c r="G27" i="6"/>
  <c r="G26" i="6"/>
  <c r="G25" i="6"/>
  <c r="C13" i="6"/>
  <c r="C12" i="6"/>
  <c r="C11" i="6"/>
  <c r="B11" i="6"/>
  <c r="B9" i="6"/>
  <c r="B8" i="6"/>
  <c r="B7" i="6"/>
  <c r="B6" i="6"/>
  <c r="B5" i="6"/>
  <c r="B4" i="6"/>
  <c r="B3" i="6"/>
  <c r="B2" i="6"/>
  <c r="B1" i="6"/>
  <c r="K19" i="5"/>
  <c r="K20" i="5"/>
  <c r="K21" i="5"/>
  <c r="K22" i="5"/>
  <c r="K23" i="5"/>
  <c r="K24" i="5"/>
  <c r="K25" i="5"/>
  <c r="K26" i="5"/>
  <c r="K27" i="5"/>
  <c r="K29" i="5"/>
  <c r="G29" i="5"/>
  <c r="B29" i="5"/>
  <c r="H27" i="5"/>
  <c r="H26" i="5"/>
  <c r="H25" i="5"/>
  <c r="H24" i="5"/>
  <c r="H23" i="5"/>
  <c r="H22" i="5"/>
  <c r="H21" i="5"/>
  <c r="H20" i="5"/>
  <c r="N17" i="5"/>
  <c r="N16" i="5"/>
  <c r="N15" i="5"/>
  <c r="I15" i="5"/>
  <c r="D13" i="5"/>
  <c r="D12" i="5"/>
  <c r="D11" i="5"/>
  <c r="B11" i="5"/>
  <c r="B9" i="5"/>
  <c r="B8" i="5"/>
  <c r="B7" i="5"/>
  <c r="B6" i="5"/>
  <c r="B5" i="5"/>
  <c r="B4" i="5"/>
  <c r="B3" i="5"/>
  <c r="B2" i="5"/>
  <c r="B1" i="5"/>
  <c r="E15" i="4"/>
  <c r="C13" i="4"/>
  <c r="C12" i="4"/>
  <c r="C11" i="4"/>
  <c r="B11" i="4"/>
  <c r="B9" i="4"/>
  <c r="B8" i="4"/>
  <c r="B7" i="4"/>
  <c r="B6" i="4"/>
  <c r="B5" i="4"/>
  <c r="B4" i="4"/>
  <c r="B3" i="4"/>
  <c r="B2" i="4"/>
  <c r="B1" i="4"/>
  <c r="F29" i="3"/>
  <c r="B29" i="3"/>
  <c r="D29" i="3"/>
  <c r="I19" i="3"/>
  <c r="I20" i="3"/>
  <c r="I21" i="3"/>
  <c r="I22" i="3"/>
  <c r="I23" i="3"/>
  <c r="I24" i="3"/>
  <c r="I25" i="3"/>
  <c r="I26" i="3"/>
  <c r="C29" i="3"/>
  <c r="K27" i="3"/>
  <c r="H26" i="3"/>
  <c r="H25" i="3"/>
  <c r="H24" i="3"/>
  <c r="H23" i="3"/>
  <c r="H22" i="3"/>
  <c r="H21" i="3"/>
  <c r="H20" i="3"/>
  <c r="H19" i="3"/>
  <c r="F15" i="3"/>
  <c r="C13" i="3"/>
  <c r="C12" i="3"/>
  <c r="C11" i="3"/>
  <c r="B11" i="3"/>
  <c r="B9" i="3"/>
  <c r="B8" i="3"/>
  <c r="B7" i="3"/>
  <c r="B6" i="3"/>
  <c r="B5" i="3"/>
  <c r="B4" i="3"/>
  <c r="B3" i="3"/>
  <c r="B2" i="3"/>
  <c r="B1" i="3"/>
  <c r="I19" i="2"/>
  <c r="I20" i="2"/>
  <c r="I21" i="2"/>
  <c r="I22" i="2"/>
  <c r="I23" i="2"/>
  <c r="I24" i="2"/>
  <c r="I25" i="2"/>
  <c r="I26" i="2"/>
  <c r="I27" i="2"/>
  <c r="I28" i="2"/>
  <c r="I29" i="2"/>
  <c r="I30" i="2"/>
  <c r="I31" i="2"/>
  <c r="I32" i="2"/>
  <c r="I33" i="2"/>
  <c r="I34" i="2"/>
  <c r="H35" i="2"/>
  <c r="I35" i="2"/>
  <c r="H36" i="2"/>
  <c r="I36" i="2"/>
  <c r="I38" i="2"/>
  <c r="N36" i="2"/>
  <c r="N35" i="2"/>
  <c r="N34" i="2"/>
  <c r="N33" i="2"/>
  <c r="N32" i="2"/>
  <c r="N31" i="2"/>
  <c r="N30" i="2"/>
  <c r="N29" i="2"/>
  <c r="N28" i="2"/>
  <c r="N27" i="2"/>
  <c r="N26" i="2"/>
  <c r="N25" i="2"/>
  <c r="N24" i="2"/>
  <c r="N23" i="2"/>
  <c r="N22" i="2"/>
  <c r="N21" i="2"/>
  <c r="N20" i="2"/>
  <c r="N19" i="2"/>
  <c r="J15" i="2"/>
  <c r="D13" i="2"/>
  <c r="D12" i="2"/>
  <c r="D11" i="2"/>
  <c r="B11" i="2"/>
  <c r="B9" i="2"/>
  <c r="B8" i="2"/>
  <c r="B7" i="2"/>
  <c r="B6" i="2"/>
  <c r="B5" i="2"/>
  <c r="B4" i="2"/>
  <c r="B3" i="2"/>
  <c r="B2" i="2"/>
  <c r="B1" i="2"/>
  <c r="B43" i="1"/>
  <c r="T38" i="1"/>
  <c r="T40" i="1"/>
  <c r="T41" i="1"/>
  <c r="W33" i="1"/>
  <c r="W34" i="1"/>
  <c r="W35" i="1"/>
  <c r="V33" i="1"/>
  <c r="V34" i="1"/>
  <c r="V35" i="1"/>
  <c r="I31" i="1"/>
  <c r="I29" i="1"/>
  <c r="I28" i="1"/>
  <c r="I27" i="1"/>
  <c r="I26" i="1"/>
  <c r="M12" i="1"/>
  <c r="B9" i="1"/>
  <c r="B8" i="1"/>
  <c r="B7" i="1"/>
  <c r="B6" i="1"/>
  <c r="B5" i="1"/>
  <c r="B4" i="1"/>
  <c r="B3" i="1"/>
  <c r="B2" i="1"/>
  <c r="B1" i="1"/>
</calcChain>
</file>

<file path=xl/comments1.xml><?xml version="1.0" encoding="utf-8"?>
<comments xmlns="http://schemas.openxmlformats.org/spreadsheetml/2006/main">
  <authors>
    <author>The University Of Melbourne</author>
  </authors>
  <commentList>
    <comment ref="Q11" authorId="0">
      <text>
        <r>
          <rPr>
            <b/>
            <sz val="9"/>
            <color rgb="FF000000"/>
            <rFont val="Calibri"/>
          </rPr>
          <t>The University Of Melbourne:</t>
        </r>
        <r>
          <rPr>
            <sz val="9"/>
            <color rgb="FF000000"/>
            <rFont val="Calibri"/>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rPr>
          <t>The University Of Melbourne:</t>
        </r>
        <r>
          <rPr>
            <sz val="9"/>
            <color rgb="FF000000"/>
            <rFont val="Calibri"/>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rPr>
          <t>The University Of Melbourne:</t>
        </r>
        <r>
          <rPr>
            <sz val="9"/>
            <color rgb="FF000000"/>
            <rFont val="Calibri"/>
          </rPr>
          <t xml:space="preserve">
These fields are to come from the database. On creating report 2, report 1 data will be included in the actual EIF and Actual Co row against report 1.</t>
        </r>
      </text>
    </comment>
  </commentList>
</comments>
</file>

<file path=xl/comments4.xml><?xml version="1.0" encoding="utf-8"?>
<comments xmlns="http://schemas.openxmlformats.org/spreadsheetml/2006/main">
  <authors>
    <author>mecolesm</author>
  </authors>
  <commentList>
    <comment ref="O19" authorId="0">
      <text>
        <r>
          <rPr>
            <b/>
            <sz val="8"/>
            <color rgb="FF000000"/>
            <rFont val="Tahoma"/>
          </rPr>
          <t>mecolesm:</t>
        </r>
        <r>
          <rPr>
            <sz val="8"/>
            <color rgb="FF000000"/>
            <rFont val="Tahoma"/>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<sst xmlns="http://schemas.openxmlformats.org/spreadsheetml/2006/main" count="685" uniqueCount="391">
  <si>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</si>
  <si>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</si>
  <si>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</si>
  <si>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</si>
  <si>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</si>
  <si>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</si>
  <si>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</si>
  <si>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</si>
  <si>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</si>
  <si>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</si>
  <si>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</si>
  <si>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</si>
  <si>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</si>
  <si>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</si>
  <si>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</si>
  <si>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</si>
  <si>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</si>
  <si>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</si>
  <si>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</si>
  <si>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</si>
  <si>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</si>
  <si>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</si>
  <si>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</si>
  <si>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</si>
  <si>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</si>
  <si>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</si>
  <si>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</si>
  <si>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</si>
  <si>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</si>
  <si>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</si>
  <si>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</si>
  <si>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</si>
  <si>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</si>
  <si>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</si>
  <si>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</si>
  <si>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</si>
  <si>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</si>
  <si>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</si>
  <si>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</si>
  <si>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</si>
  <si>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</si>
  <si>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</si>
  <si>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</si>
  <si>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</si>
  <si>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</si>
  <si>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</si>
  <si>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</si>
  <si>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</si>
  <si>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</si>
  <si>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</si>
  <si>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</si>
  <si>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</si>
  <si>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</si>
  <si>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</si>
  <si>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</si>
  <si>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</si>
  <si>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</si>
  <si>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</si>
  <si>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</si>
  <si>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</si>
  <si>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</si>
  <si>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</si>
  <si>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completed, signed off, paid</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</si>
  <si>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</si>
  <si>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</si>
  <si>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</si>
  <si>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</si>
  <si>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</si>
  <si>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</si>
  <si>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</si>
  <si>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</si>
  <si>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</si>
  <si>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</si>
  <si>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</si>
  <si>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</si>
  <si>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</si>
  <si>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</si>
  <si>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</si>
  <si>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</si>
  <si>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</si>
  <si>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</si>
  <si>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Some delay due to team member illness and reprioritisation of milestones to commence work on Data Extraction for Analysis module earlier. 
ADDITIONAL COMMENT Note the dates are wrong due to cell validation rules...actual date was 28/03/2013</t>
  </si>
  <si>
    <t>Funding Milestone 3</t>
  </si>
  <si>
    <t>Linked to Milestone 7 and 8</t>
  </si>
  <si>
    <t xml:space="preserve"> Note the dates are wrong due to cell validation rules...actual date was 28/03/2013</t>
  </si>
  <si>
    <t>Implemented Data Extraction for Analysis Module (Linked to Funding Milestone 4)</t>
  </si>
  <si>
    <t>Data Extraction for Analysis Module</t>
  </si>
  <si>
    <t>completed, signed off</t>
  </si>
  <si>
    <t>Implemented Pedigree Storage &amp; Visualisation Module (Linked to Funding Milestone 4)</t>
  </si>
  <si>
    <t>Pedigree Storage &amp; Visualisation Module</t>
  </si>
  <si>
    <t>Have completed design work and database schema changes. Have also identified &amp; are utilizing suitable pedigree visualisation tool for integration.  Just finalizing integration/presentation of the data beyond picture-based visualization of uploads to be manipulatable and presented in text/table formats</t>
  </si>
  <si>
    <t>Funding Milestone 4</t>
  </si>
  <si>
    <t>Linked to Milestone 10 and 11</t>
  </si>
  <si>
    <t>In reality approx 90-95% complete as Data Extraction is the majority of this milestone.</t>
  </si>
  <si>
    <t>Enhanced Data Linkage &amp; Reporting Module Complete (Linked to Funding Milestone 5)</t>
  </si>
  <si>
    <t>Enhanced Data Linkage &amp; Reporting Module</t>
  </si>
  <si>
    <t>Implemented Registry Management Module (Linked to Funding Milestone 5)</t>
  </si>
  <si>
    <t>Registry Management Module</t>
  </si>
  <si>
    <t>Implemented and tested sub-study management capability to allow subjects from a parent study to be allocated to sub-studies without duplicating core subject data.  This functionality had been coded, tested and signed off as part of initial production release by WARTN Team.     Added additional individual signoff documents 7/8/13 in order to make sure we met all NECTaR requirements</t>
  </si>
  <si>
    <t>Integrated Genotypic Data Management Capability (Linked to Funding Milestone 5)</t>
  </si>
  <si>
    <t>Integrate Genotypic Data Management Capability</t>
  </si>
  <si>
    <t>Started, designed.  Probably more like 15% right now, but wanted to indicate started and that is the best this worksheet offers</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</si>
  <si>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</si>
  <si>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</si>
  <si>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</si>
  <si>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</si>
  <si>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</si>
  <si>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</si>
  <si>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</si>
  <si>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</si>
  <si>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</si>
  <si>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</si>
  <si>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b/>
        <sz val="12"/>
        <color rgb="FF1F497D"/>
        <rFont val="Calibri"/>
      </rPr>
      <t>*Required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</si>
  <si>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</si>
  <si>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</si>
  <si>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</si>
  <si>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</si>
  <si>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</si>
  <si>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</si>
  <si>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</si>
  <si>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</si>
  <si>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</si>
  <si>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</si>
  <si>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</si>
  <si>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</si>
  <si>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</si>
  <si>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b/>
        <sz val="12"/>
        <color rgb="FF1F497D"/>
        <rFont val="Calibri"/>
      </rPr>
      <t>* Required Field</t>
    </r>
  </si>
  <si>
    <t>Brief description of risk</t>
  </si>
  <si>
    <t>Mitigation</t>
  </si>
  <si>
    <t>Residual risk rating</t>
  </si>
  <si>
    <t>Ark-628</t>
  </si>
  <si>
    <t>Amber</t>
  </si>
  <si>
    <t xml:space="preserve">Availability of appropriately skilled development resources. </t>
  </si>
  <si>
    <t>Ongoing availability of partner organisation resources.</t>
  </si>
  <si>
    <t>Resourcing is not currently an issue.</t>
  </si>
  <si>
    <t>Green</t>
  </si>
  <si>
    <t>Availability RDSI, AAF and the Research Cloud.</t>
  </si>
  <si>
    <t>NSP stability is good. UWA will support use of UWA AAF services for production authentication.  This is going well but we now have a lot of studies and data and will need more processing power.  Travis to address this</t>
  </si>
  <si>
    <t>Completeness of configuration documentation for new studies</t>
  </si>
  <si>
    <t>Pushing back on deployment dates to ensure clients have clearly documented their configuration requirements</t>
  </si>
  <si>
    <t>Changes</t>
  </si>
  <si>
    <t>Number of changes:</t>
  </si>
  <si>
    <t>All changes formally requested through a Request For Change (RFC).</t>
  </si>
  <si>
    <t>Average days to approve:</t>
  </si>
  <si>
    <t>Number of open changes:</t>
  </si>
  <si>
    <r>
      <rPr>
        <b/>
        <sz val="10"/>
        <color rgb="FF1F497D"/>
        <rFont val="Calibri"/>
      </rPr>
      <t>No. (in Nectar register)</t>
    </r>
    <r>
      <rPr>
        <b/>
        <sz val="11"/>
        <color rgb="FF1F497D"/>
        <rFont val="Calibri"/>
      </rPr>
      <t xml:space="preserve">
</t>
    </r>
    <r>
      <rPr>
        <b/>
        <sz val="14"/>
        <color rgb="FF1F497D"/>
        <rFont val="Calibri"/>
      </rPr>
      <t>* Req'd Field</t>
    </r>
  </si>
  <si>
    <t>Change Title</t>
  </si>
  <si>
    <t>Time impact
 (+/- days)</t>
  </si>
  <si>
    <t>Cost impact 
(+/- $)</t>
  </si>
  <si>
    <t>Date requested</t>
  </si>
  <si>
    <t>Anticipated Close (+28days)</t>
  </si>
  <si>
    <t>Date approved</t>
  </si>
  <si>
    <t>No. of days to approve</t>
  </si>
  <si>
    <t>N1045</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</si>
  <si>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</si>
  <si>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</si>
  <si>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</si>
  <si>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</si>
  <si>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</si>
  <si>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</si>
  <si>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</si>
  <si>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</si>
  <si>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</si>
  <si>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</si>
  <si>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</si>
  <si>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</si>
  <si>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Have received UWA permission to use one of the Universities service allocation of 12 services for use in production.  This is completed</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</si>
  <si>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</si>
  <si>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</si>
  <si>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</si>
  <si>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</si>
  <si>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</si>
  <si>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</si>
  <si>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</si>
  <si>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</si>
  <si>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</si>
  <si>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</si>
  <si>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</si>
  <si>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</si>
  <si>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This project has now been signed off by NeCTAR so we are moving forward to determine solution fit.  GVL is behind schedule, so alternative in house solutions may be need in the interim?</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</si>
  <si>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</si>
  <si>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</si>
  <si>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</si>
  <si>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</si>
  <si>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</si>
  <si>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</si>
  <si>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</si>
  <si>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</si>
  <si>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</si>
  <si>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</si>
  <si>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</si>
  <si>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</si>
  <si>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</si>
  <si>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</si>
  <si>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</si>
  <si>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</si>
  <si>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</si>
  <si>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</si>
  <si>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</si>
  <si>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</si>
  <si>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</si>
  <si>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</si>
  <si>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</si>
  <si>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</si>
  <si>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</si>
  <si>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</si>
  <si>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</si>
  <si>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</si>
  <si>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</si>
  <si>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</si>
  <si>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</si>
  <si>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</si>
  <si>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</si>
  <si>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</si>
  <si>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</si>
  <si>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</si>
  <si>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</si>
  <si>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</si>
  <si>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</si>
  <si>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Broadly distributed email showcasing production projects and the software capabilities</t>
  </si>
  <si>
    <t>event</t>
  </si>
  <si>
    <t>No</t>
  </si>
  <si>
    <t>Second Steering Committee meeting</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</si>
  <si>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</si>
  <si>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</si>
  <si>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</si>
  <si>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</si>
  <si>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</si>
  <si>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</si>
  <si>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</si>
  <si>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</si>
  <si>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</si>
  <si>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</si>
  <si>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</si>
  <si>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</si>
  <si>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</si>
  <si>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</si>
  <si>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</si>
  <si>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</si>
  <si>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</si>
  <si>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</si>
  <si>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</si>
  <si>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</si>
  <si>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</si>
  <si>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</si>
  <si>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</si>
  <si>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</si>
  <si>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</si>
  <si>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</si>
  <si>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</si>
  <si>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</si>
  <si>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</si>
  <si>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</si>
  <si>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</si>
  <si>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</si>
  <si>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</si>
  <si>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</si>
  <si>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</si>
  <si>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</si>
  <si>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</si>
  <si>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</si>
  <si>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</si>
  <si>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</si>
  <si>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</si>
  <si>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</si>
  <si>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</si>
  <si>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</si>
  <si>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</si>
  <si>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</si>
  <si>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</si>
  <si>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</si>
  <si>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</si>
  <si>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</si>
  <si>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</si>
  <si>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</si>
  <si>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</si>
  <si>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</si>
  <si>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</si>
  <si>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</si>
  <si>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</si>
  <si>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e-news</t>
  </si>
  <si>
    <t>Pilot</t>
  </si>
  <si>
    <t>Hardware</t>
  </si>
  <si>
    <t>closed</t>
  </si>
  <si>
    <t>press release</t>
  </si>
  <si>
    <t>Production</t>
  </si>
  <si>
    <t>Software</t>
  </si>
  <si>
    <t>radio item</t>
  </si>
  <si>
    <t>Out of Service</t>
  </si>
  <si>
    <t>Document</t>
  </si>
  <si>
    <t>television item</t>
  </si>
  <si>
    <t>article</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</si>
  <si>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</si>
  <si>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</si>
  <si>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</si>
  <si>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</si>
  <si>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</si>
  <si>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</si>
  <si>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</si>
  <si>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</si>
  <si>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</si>
  <si>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</si>
  <si>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</si>
  <si>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</si>
  <si>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</si>
  <si>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</si>
  <si>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</si>
  <si>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</si>
  <si>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</si>
  <si>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</si>
  <si>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</si>
  <si>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</si>
  <si>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</si>
  <si>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</si>
  <si>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</si>
  <si>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</si>
  <si>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</si>
  <si>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</si>
  <si>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</si>
  <si>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</si>
  <si>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</si>
  <si>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</si>
  <si>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</si>
  <si>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</si>
  <si>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</si>
  <si>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</si>
  <si>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</si>
  <si>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</si>
  <si>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</si>
  <si>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</si>
  <si>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ARK_1.1.1</t>
  </si>
  <si>
    <t>Integrated Billing &amp; Invoicing</t>
  </si>
  <si>
    <t>1.1.1</t>
  </si>
  <si>
    <t>UWA</t>
  </si>
  <si>
    <t>Atlassian Subversion Repository</t>
  </si>
  <si>
    <t>ARK_1.1.1a</t>
  </si>
  <si>
    <t>Questionnaire &amp; LIMS Modules</t>
  </si>
  <si>
    <t>ARK_1.1.1b</t>
  </si>
  <si>
    <t>Registry Module</t>
  </si>
  <si>
    <t>1.1.1c</t>
  </si>
  <si>
    <t>ARK_1.1.1c</t>
  </si>
  <si>
    <t>Initial Production Research Cloud Deployed</t>
  </si>
  <si>
    <t>ARK_1.1.1d</t>
  </si>
  <si>
    <t>1.1.1d</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</si>
  <si>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</si>
  <si>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</si>
  <si>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</si>
  <si>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</si>
  <si>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</si>
  <si>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</si>
  <si>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</si>
  <si>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</si>
  <si>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</si>
  <si>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</si>
  <si>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</si>
  <si>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</si>
  <si>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</si>
  <si>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</si>
  <si>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</si>
  <si>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</si>
  <si>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</si>
  <si>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</si>
  <si>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</si>
  <si>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</si>
  <si>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</si>
  <si>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</si>
  <si>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</si>
  <si>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</si>
  <si>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</si>
  <si>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</si>
  <si>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</si>
  <si>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</si>
  <si>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</si>
  <si>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</si>
  <si>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</si>
  <si>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</si>
  <si>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</si>
  <si>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</si>
  <si>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</si>
  <si>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</si>
  <si>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</si>
  <si>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</si>
  <si>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</si>
  <si>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</si>
  <si>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</si>
  <si>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</si>
  <si>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</si>
  <si>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</si>
  <si>
    <t>We now have the resources required to finish the project by the amended deadline.</t>
  </si>
  <si>
    <t>Any changes to support plans and new work laid out to ensure future of the project must be carefully planned out to ensure resources are adequate to meet expected functionality.</t>
  </si>
  <si>
    <t>Complete documentation and work with all parties on realistic deadlines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</si>
</sst>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164" formatCode="[$-C09]dd\-mmm\-yy;@"/>
    <numFmt numFmtId="165" formatCode="&quot;$&quot;#,##0.00"/>
    <numFmt numFmtId="166" formatCode="[$-C09]dd\-mmmm\-yyyy;@"/>
    <numFmt numFmtId="167" formatCode="&quot;$&quot;#,##0.00;[Red]&quot;$&quot;#,##0.00"/>
    <numFmt numFmtId="168" formatCode="[&gt;=1000]#,##0,&quot;&quot;;0"/>
    <numFmt numFmtId="169" formatCode="[$-C09]d\ mmmm\ yyyy;@"/>
  </numFmts>
  <fonts count="39" x14ac:knownFonts="1">
    <font>
      <sz val="10"/>
      <color rgb="FF000000"/>
      <name val="Calibri"/>
    </font>
    <font>
      <sz val="10"/>
      <color rgb="FF7F7F7F"/>
      <name val="Calibri"/>
    </font>
    <font>
      <sz val="12"/>
      <color rgb="FFFFFFFF"/>
      <name val="Calibri"/>
    </font>
    <font>
      <b/>
      <sz val="13"/>
      <color rgb="FF1F497D"/>
      <name val="Calibri"/>
    </font>
    <font>
      <b/>
      <sz val="15"/>
      <color rgb="FF1F497D"/>
      <name val="Calibri"/>
    </font>
    <font>
      <b/>
      <sz val="10"/>
      <color rgb="FF000000"/>
      <name val="Calibri"/>
    </font>
    <font>
      <b/>
      <sz val="18"/>
      <color rgb="FF1F497D"/>
      <name val="Cambria"/>
    </font>
    <font>
      <sz val="11"/>
      <color rgb="FF000000"/>
      <name val="Calibri"/>
    </font>
    <font>
      <u/>
      <sz val="10"/>
      <color rgb="FF0000FF"/>
      <name val="Calibri"/>
    </font>
    <font>
      <b/>
      <u/>
      <sz val="10"/>
      <color rgb="FF0000FF"/>
      <name val="Calibri"/>
    </font>
    <font>
      <b/>
      <sz val="11"/>
      <color rgb="FF1F497D"/>
      <name val="Calibri"/>
    </font>
    <font>
      <b/>
      <sz val="9"/>
      <color rgb="FF1F497D"/>
      <name val="Calibri"/>
    </font>
    <font>
      <sz val="11"/>
      <color rgb="FF1F497D"/>
      <name val="Calibri"/>
    </font>
    <font>
      <sz val="12"/>
      <color rgb="FF006100"/>
      <name val="Calibri"/>
    </font>
    <font>
      <sz val="12"/>
      <color rgb="FF9C6500"/>
      <name val="Calibri"/>
    </font>
    <font>
      <sz val="12"/>
      <color rgb="FF9C0006"/>
      <name val="Calibri"/>
    </font>
    <font>
      <b/>
      <sz val="12"/>
      <color rgb="FF000000"/>
      <name val="Calibri"/>
    </font>
    <font>
      <b/>
      <sz val="12"/>
      <color rgb="FF006100"/>
      <name val="Calibri"/>
    </font>
    <font>
      <b/>
      <sz val="12"/>
      <color rgb="FF9C6500"/>
      <name val="Calibri"/>
    </font>
    <font>
      <b/>
      <sz val="12"/>
      <color rgb="FF9C0006"/>
      <name val="Calibri"/>
    </font>
    <font>
      <sz val="10"/>
      <color rgb="FFFFFFFF"/>
      <name val="Calibri"/>
    </font>
    <font>
      <b/>
      <sz val="12"/>
      <color rgb="FF3F3F3F"/>
      <name val="Calibri"/>
    </font>
    <font>
      <sz val="24"/>
      <color rgb="FF000000"/>
      <name val="Calibri"/>
    </font>
    <font>
      <b/>
      <sz val="12"/>
      <color rgb="FFFFFFFF"/>
      <name val="Calibri"/>
    </font>
    <font>
      <b/>
      <sz val="10"/>
      <color rgb="FF7F7F7F"/>
      <name val="Calibri"/>
    </font>
    <font>
      <sz val="12"/>
      <color rgb="FF000000"/>
      <name val="Calibri"/>
    </font>
    <font>
      <i/>
      <sz val="12"/>
      <color rgb="FF7F7F7F"/>
      <name val="Calibri"/>
    </font>
    <font>
      <b/>
      <sz val="11"/>
      <color rgb="FF000000"/>
      <name val="Calibri"/>
    </font>
    <font>
      <b/>
      <sz val="8"/>
      <color rgb="FF000000"/>
      <name val="Calibri"/>
    </font>
    <font>
      <b/>
      <sz val="10"/>
      <color rgb="FFFFFFFF"/>
      <name val="Calibri"/>
    </font>
    <font>
      <b/>
      <i/>
      <sz val="14"/>
      <color rgb="FFFF0000"/>
      <name val="Calibri"/>
    </font>
    <font>
      <b/>
      <sz val="10"/>
      <color rgb="FF1F497D"/>
      <name val="Calibri"/>
    </font>
    <font>
      <u/>
      <sz val="14"/>
      <color rgb="FF0000FF"/>
      <name val="Calibri"/>
    </font>
    <font>
      <b/>
      <sz val="12"/>
      <color rgb="FF1F497D"/>
      <name val="Calibri"/>
    </font>
    <font>
      <b/>
      <sz val="14"/>
      <color rgb="FF1F497D"/>
      <name val="Calibri"/>
    </font>
    <font>
      <b/>
      <sz val="9"/>
      <color rgb="FF000000"/>
      <name val="Calibri"/>
    </font>
    <font>
      <sz val="9"/>
      <color rgb="FF000000"/>
      <name val="Calibri"/>
    </font>
    <font>
      <b/>
      <sz val="8"/>
      <color rgb="FF000000"/>
      <name val="Tahoma"/>
    </font>
    <font>
      <sz val="8"/>
      <color rgb="FF000000"/>
      <name val="Tahoma"/>
    </font>
  </fonts>
  <fills count="15">
    <fill>
      <patternFill patternType="none"/>
    </fill>
    <fill>
      <patternFill patternType="gray125"/>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top/>
      <bottom style="medium">
        <color rgb="FF000000"/>
      </bottom>
      <diagonal/>
    </border>
    <border>
      <left/>
      <right/>
      <top style="medium">
        <color rgb="FF95B3D7"/>
      </top>
      <bottom style="thin">
        <color rgb="FF000000"/>
      </bottom>
      <diagonal/>
    </border>
    <border>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style="thin">
        <color rgb="FF000000"/>
      </top>
      <bottom/>
      <diagonal/>
    </border>
    <border>
      <left/>
      <right/>
      <top/>
      <bottom style="medium">
        <color rgb="FF95B3D7"/>
      </bottom>
      <diagonal/>
    </border>
    <border>
      <left style="medium">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Dashed">
        <color rgb="FF000000"/>
      </left>
      <right style="mediumDashed">
        <color rgb="FF000000"/>
      </right>
      <top style="mediumDashed">
        <color rgb="FF000000"/>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medium">
        <color rgb="FF000000"/>
      </left>
      <right/>
      <top style="medium">
        <color rgb="FF000000"/>
      </top>
      <bottom style="medium">
        <color rgb="FF95B3D7"/>
      </bottom>
      <diagonal/>
    </border>
    <border>
      <left/>
      <right/>
      <top style="medium">
        <color rgb="FF000000"/>
      </top>
      <bottom style="medium">
        <color rgb="FF95B3D7"/>
      </bottom>
      <diagonal/>
    </border>
    <border>
      <left/>
      <right style="medium">
        <color rgb="FF000000"/>
      </right>
      <top style="medium">
        <color rgb="FF000000"/>
      </top>
      <bottom style="medium">
        <color rgb="FF95B3D7"/>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518">
    <xf numFmtId="0" fontId="0" fillId="2" borderId="0" xfId="0" applyFill="1"/>
    <xf numFmtId="0" fontId="1" fillId="3" borderId="0" xfId="0" applyFont="1" applyFill="1"/>
    <xf numFmtId="0" fontId="0" fillId="2"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applyAlignment="1">
      <alignment horizontal="center"/>
    </xf>
    <xf numFmtId="0" fontId="0" fillId="2" borderId="0" xfId="0" applyFill="1"/>
    <xf numFmtId="0" fontId="2" fillId="2" borderId="0" xfId="0" applyFont="1" applyFill="1"/>
    <xf numFmtId="0" fontId="0" fillId="2" borderId="0" xfId="0" applyFill="1"/>
    <xf numFmtId="0" fontId="0" fillId="2" borderId="0" xfId="0" applyFill="1"/>
    <xf numFmtId="0" fontId="3" fillId="2" borderId="0" xfId="0" applyFont="1" applyFill="1" applyAlignment="1">
      <alignment horizontal="center"/>
    </xf>
    <xf numFmtId="0" fontId="4" fillId="2" borderId="0" xfId="0" applyFont="1" applyFill="1" applyAlignment="1">
      <alignment horizontal="left"/>
    </xf>
    <xf numFmtId="0" fontId="5" fillId="2" borderId="0" xfId="0" applyFont="1" applyFill="1"/>
    <xf numFmtId="0" fontId="0" fillId="2" borderId="0" xfId="0" applyFill="1"/>
    <xf numFmtId="0" fontId="6" fillId="2" borderId="0" xfId="0" applyFont="1" applyFill="1"/>
    <xf numFmtId="0" fontId="7" fillId="2" borderId="0" xfId="0" applyFont="1" applyFill="1"/>
    <xf numFmtId="0" fontId="8" fillId="2" borderId="0" xfId="0" applyFont="1" applyFill="1"/>
    <xf numFmtId="0" fontId="0" fillId="2" borderId="0" xfId="0" applyFill="1"/>
    <xf numFmtId="0" fontId="5" fillId="2" borderId="0" xfId="0" applyFont="1" applyFill="1" applyAlignment="1">
      <alignment horizontal="left"/>
    </xf>
    <xf numFmtId="0" fontId="9" fillId="2" borderId="0" xfId="0" applyFont="1" applyFill="1"/>
    <xf numFmtId="0" fontId="0" fillId="2" borderId="0" xfId="0" applyFill="1" applyAlignment="1">
      <alignment horizontal="center" vertical="top" wrapText="1"/>
    </xf>
    <xf numFmtId="0" fontId="3" fillId="2" borderId="0" xfId="0" applyFont="1" applyFill="1"/>
    <xf numFmtId="0" fontId="3" fillId="2" borderId="0" xfId="0" applyFont="1" applyFill="1"/>
    <xf numFmtId="0" fontId="0" fillId="2" borderId="0" xfId="0" applyFill="1"/>
    <xf numFmtId="0" fontId="10" fillId="4" borderId="1" xfId="0" applyFont="1" applyFill="1" applyBorder="1" applyAlignment="1">
      <alignment wrapText="1"/>
    </xf>
    <xf numFmtId="164" fontId="0" fillId="3" borderId="0" xfId="0" applyNumberFormat="1" applyFill="1"/>
    <xf numFmtId="0" fontId="0" fillId="3" borderId="0" xfId="0" applyFill="1"/>
    <xf numFmtId="0" fontId="3" fillId="2" borderId="0" xfId="0" applyFont="1" applyFill="1"/>
    <xf numFmtId="0" fontId="0" fillId="2" borderId="0" xfId="0" applyFill="1" applyAlignment="1">
      <alignment horizontal="center"/>
    </xf>
    <xf numFmtId="0" fontId="4" fillId="2" borderId="0" xfId="0" applyFont="1" applyFill="1"/>
    <xf numFmtId="0" fontId="1" fillId="3" borderId="1" xfId="0" applyFont="1" applyFill="1" applyBorder="1"/>
    <xf numFmtId="0" fontId="0" fillId="2" borderId="2" xfId="0" applyFill="1" applyBorder="1"/>
    <xf numFmtId="0" fontId="0" fillId="2" borderId="0" xfId="0" applyFill="1" applyAlignment="1">
      <alignment horizontal="center"/>
    </xf>
    <xf numFmtId="0" fontId="1" fillId="3" borderId="0" xfId="0" applyFont="1" applyFill="1" applyAlignment="1">
      <alignment horizontal="center"/>
    </xf>
    <xf numFmtId="0" fontId="0" fillId="2" borderId="0" xfId="0" applyFill="1" applyAlignment="1">
      <alignment horizontal="right"/>
    </xf>
    <xf numFmtId="0" fontId="0" fillId="3" borderId="0" xfId="0" applyFill="1" applyAlignment="1">
      <alignment horizontal="center"/>
    </xf>
    <xf numFmtId="14" fontId="1" fillId="3" borderId="1" xfId="0" applyNumberFormat="1" applyFont="1" applyFill="1" applyBorder="1" applyAlignment="1">
      <alignment horizontal="center"/>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3" fillId="2" borderId="0" xfId="0" applyFont="1" applyFill="1"/>
    <xf numFmtId="0" fontId="4" fillId="2" borderId="10" xfId="0" applyFont="1" applyFill="1" applyBorder="1" applyAlignment="1">
      <alignment horizontal="left"/>
    </xf>
    <xf numFmtId="0" fontId="1" fillId="3" borderId="0" xfId="0" applyFont="1" applyFill="1"/>
    <xf numFmtId="0" fontId="10"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14" fontId="1" fillId="3" borderId="11" xfId="0" applyNumberFormat="1" applyFont="1" applyFill="1" applyBorder="1" applyAlignment="1">
      <alignment horizontal="center"/>
    </xf>
    <xf numFmtId="0" fontId="10" fillId="4" borderId="7" xfId="0" applyFont="1" applyFill="1" applyBorder="1"/>
    <xf numFmtId="0" fontId="10" fillId="4" borderId="8" xfId="0" applyFont="1" applyFill="1" applyBorder="1"/>
    <xf numFmtId="0" fontId="10" fillId="4" borderId="9" xfId="0" applyFont="1" applyFill="1" applyBorder="1"/>
    <xf numFmtId="0" fontId="10" fillId="4" borderId="12" xfId="0" applyFont="1" applyFill="1" applyBorder="1"/>
    <xf numFmtId="0" fontId="1" fillId="3" borderId="13" xfId="0" applyFont="1" applyFill="1" applyBorder="1"/>
    <xf numFmtId="0" fontId="0" fillId="2" borderId="13" xfId="0" applyFill="1" applyBorder="1"/>
    <xf numFmtId="0" fontId="1" fillId="2" borderId="0" xfId="0" applyFont="1" applyFill="1" applyAlignment="1">
      <alignment horizontal="center"/>
    </xf>
    <xf numFmtId="0" fontId="8" fillId="2" borderId="0" xfId="0" applyFont="1" applyFill="1" applyProtection="1">
      <protection locked="0"/>
    </xf>
    <xf numFmtId="0" fontId="8" fillId="2" borderId="0" xfId="0" applyFont="1" applyFill="1" applyProtection="1">
      <protection locked="0"/>
    </xf>
    <xf numFmtId="0" fontId="0" fillId="2" borderId="0" xfId="0" applyFill="1"/>
    <xf numFmtId="0" fontId="0" fillId="2" borderId="0" xfId="0" applyFill="1" applyAlignment="1">
      <alignment horizontal="center"/>
    </xf>
    <xf numFmtId="0" fontId="0" fillId="2" borderId="0" xfId="0" applyFill="1"/>
    <xf numFmtId="0" fontId="0" fillId="2" borderId="0" xfId="0" applyFill="1"/>
    <xf numFmtId="0" fontId="0" fillId="2" borderId="0" xfId="0" applyFill="1"/>
    <xf numFmtId="0" fontId="0" fillId="2" borderId="0" xfId="0" applyFill="1"/>
    <xf numFmtId="0" fontId="10" fillId="2" borderId="0" xfId="0" applyFont="1" applyFill="1"/>
    <xf numFmtId="0" fontId="10" fillId="2" borderId="0" xfId="0" applyFont="1" applyFill="1"/>
    <xf numFmtId="0" fontId="0" fillId="2" borderId="0" xfId="0" applyFill="1"/>
    <xf numFmtId="0" fontId="0" fillId="2" borderId="0" xfId="0" applyFill="1"/>
    <xf numFmtId="0" fontId="8" fillId="2" borderId="0" xfId="0" applyFont="1" applyFill="1"/>
    <xf numFmtId="0" fontId="9"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10" fillId="2" borderId="0" xfId="0" applyFont="1" applyFill="1" applyAlignment="1">
      <alignment horizontal="center" wrapText="1"/>
    </xf>
    <xf numFmtId="164" fontId="0" fillId="2" borderId="0" xfId="0" applyNumberFormat="1" applyFill="1" applyAlignment="1">
      <alignment horizontal="center" wrapText="1"/>
    </xf>
    <xf numFmtId="0" fontId="1" fillId="3" borderId="1" xfId="0" applyFont="1" applyFill="1" applyBorder="1"/>
    <xf numFmtId="0" fontId="0" fillId="2" borderId="0" xfId="0" applyFill="1" applyAlignment="1">
      <alignment horizontal="center" wrapText="1"/>
    </xf>
    <xf numFmtId="0" fontId="0" fillId="2" borderId="0" xfId="0" applyFill="1" applyAlignment="1">
      <alignment horizontal="left" wrapText="1"/>
    </xf>
    <xf numFmtId="164" fontId="0" fillId="2" borderId="0" xfId="0" applyNumberFormat="1" applyFill="1" applyAlignment="1">
      <alignment horizontal="center" wrapText="1"/>
    </xf>
    <xf numFmtId="0" fontId="1" fillId="3" borderId="0" xfId="0" applyFont="1" applyFill="1"/>
    <xf numFmtId="0" fontId="0" fillId="3" borderId="1" xfId="0" applyFill="1" applyBorder="1" applyAlignment="1">
      <alignment horizontal="center" wrapText="1"/>
    </xf>
    <xf numFmtId="0" fontId="0" fillId="3" borderId="1" xfId="0" applyFill="1" applyBorder="1" applyAlignment="1">
      <alignment horizontal="center" wrapText="1"/>
    </xf>
    <xf numFmtId="0" fontId="0" fillId="2" borderId="0" xfId="0" applyFill="1" applyAlignment="1">
      <alignment horizontal="center" wrapText="1"/>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4" fillId="2" borderId="0" xfId="0" applyFont="1" applyFill="1"/>
    <xf numFmtId="0" fontId="3" fillId="2" borderId="0" xfId="0" applyFont="1" applyFill="1"/>
    <xf numFmtId="0" fontId="3" fillId="2" borderId="0" xfId="0" applyFont="1" applyFill="1" applyAlignment="1">
      <alignment horizontal="center"/>
    </xf>
    <xf numFmtId="0" fontId="0" fillId="2" borderId="0" xfId="0" applyFill="1" applyAlignment="1">
      <alignment horizontal="left" wrapText="1"/>
    </xf>
    <xf numFmtId="0" fontId="4" fillId="2" borderId="0" xfId="0" applyFont="1" applyFill="1" applyAlignment="1">
      <alignment horizontal="left"/>
    </xf>
    <xf numFmtId="0" fontId="10" fillId="2" borderId="0" xfId="0" applyFont="1" applyFill="1" applyAlignment="1">
      <alignment horizontal="center" wrapText="1"/>
    </xf>
    <xf numFmtId="0" fontId="1" fillId="3" borderId="1" xfId="0" applyFont="1" applyFill="1" applyBorder="1" applyAlignment="1">
      <alignment horizontal="center" wrapText="1"/>
    </xf>
    <xf numFmtId="164" fontId="0" fillId="2" borderId="0" xfId="0" applyNumberFormat="1" applyFill="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7" fillId="2" borderId="0" xfId="0" applyFont="1" applyFill="1"/>
    <xf numFmtId="0" fontId="10" fillId="2" borderId="0" xfId="0" applyFont="1" applyFill="1"/>
    <xf numFmtId="0" fontId="3" fillId="2" borderId="0" xfId="0" applyFont="1" applyFill="1"/>
    <xf numFmtId="0" fontId="3" fillId="2" borderId="0" xfId="0" applyFont="1" applyFill="1"/>
    <xf numFmtId="0" fontId="0" fillId="2" borderId="0" xfId="0" applyFill="1"/>
    <xf numFmtId="0" fontId="10" fillId="2" borderId="0" xfId="0" applyFont="1" applyFill="1" applyAlignment="1">
      <alignment horizontal="center"/>
    </xf>
    <xf numFmtId="0" fontId="10" fillId="2" borderId="0" xfId="0" applyFont="1" applyFill="1" applyAlignment="1">
      <alignment horizontal="center"/>
    </xf>
    <xf numFmtId="0" fontId="0" fillId="2" borderId="0" xfId="0" applyFill="1" applyAlignment="1">
      <alignment horizontal="center" vertical="top" wrapText="1"/>
    </xf>
    <xf numFmtId="0" fontId="10" fillId="4" borderId="14" xfId="0" applyFont="1" applyFill="1" applyBorder="1"/>
    <xf numFmtId="0" fontId="0" fillId="2" borderId="0" xfId="0" applyFill="1" applyAlignment="1">
      <alignment horizontal="center"/>
    </xf>
    <xf numFmtId="0" fontId="10" fillId="4" borderId="15" xfId="0" applyFont="1" applyFill="1" applyBorder="1"/>
    <xf numFmtId="0" fontId="10" fillId="4" borderId="16" xfId="0" applyFont="1" applyFill="1" applyBorder="1"/>
    <xf numFmtId="165" fontId="1" fillId="3" borderId="17" xfId="0" applyNumberFormat="1" applyFont="1" applyFill="1" applyBorder="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0" fillId="2" borderId="18" xfId="0" applyFill="1" applyBorder="1"/>
    <xf numFmtId="0" fontId="3" fillId="2" borderId="0" xfId="0" applyFont="1" applyFill="1"/>
    <xf numFmtId="0" fontId="0" fillId="2" borderId="0" xfId="0" applyFill="1" applyAlignment="1">
      <alignment horizontal="center" wrapText="1"/>
    </xf>
    <xf numFmtId="0" fontId="0" fillId="2" borderId="0" xfId="0" applyFill="1" applyAlignment="1">
      <alignment wrapText="1"/>
    </xf>
    <xf numFmtId="0" fontId="10" fillId="4" borderId="19" xfId="0" applyFont="1" applyFill="1" applyBorder="1" applyAlignment="1">
      <alignment wrapText="1"/>
    </xf>
    <xf numFmtId="0" fontId="10" fillId="4" borderId="20" xfId="0" applyFont="1" applyFill="1" applyBorder="1" applyAlignment="1">
      <alignment wrapText="1"/>
    </xf>
    <xf numFmtId="0" fontId="0" fillId="2" borderId="1" xfId="0" applyFill="1" applyBorder="1" applyAlignment="1" applyProtection="1">
      <alignment horizontal="center" vertical="top"/>
      <protection locked="0"/>
    </xf>
    <xf numFmtId="0" fontId="3" fillId="2" borderId="0" xfId="0" applyFont="1" applyFill="1"/>
    <xf numFmtId="14" fontId="0" fillId="2" borderId="0" xfId="0" applyNumberFormat="1" applyFill="1"/>
    <xf numFmtId="0" fontId="3" fillId="5" borderId="0" xfId="0" applyFont="1" applyFill="1" applyAlignment="1">
      <alignment horizontal="left"/>
    </xf>
    <xf numFmtId="166" fontId="3" fillId="5" borderId="0" xfId="0" applyNumberFormat="1" applyFont="1" applyFill="1" applyAlignment="1">
      <alignment horizontal="left"/>
    </xf>
    <xf numFmtId="0" fontId="3" fillId="5" borderId="21" xfId="0" applyFont="1" applyFill="1" applyBorder="1" applyAlignment="1">
      <alignment horizontal="left"/>
    </xf>
    <xf numFmtId="0" fontId="3" fillId="5" borderId="22" xfId="0" applyFont="1" applyFill="1" applyBorder="1" applyAlignment="1">
      <alignment horizontal="left"/>
    </xf>
    <xf numFmtId="0" fontId="3" fillId="5" borderId="23" xfId="0" applyFont="1" applyFill="1" applyBorder="1" applyAlignment="1">
      <alignment horizontal="left"/>
    </xf>
    <xf numFmtId="0" fontId="3" fillId="5" borderId="24" xfId="0" applyFont="1" applyFill="1" applyBorder="1" applyAlignment="1">
      <alignment horizontal="left"/>
    </xf>
    <xf numFmtId="0" fontId="0" fillId="2" borderId="24" xfId="0" applyFill="1" applyBorder="1" applyAlignment="1">
      <alignment horizontal="center"/>
    </xf>
    <xf numFmtId="164" fontId="3" fillId="5" borderId="0" xfId="0" applyNumberFormat="1" applyFont="1" applyFill="1" applyAlignment="1">
      <alignment horizontal="left"/>
    </xf>
    <xf numFmtId="164" fontId="3" fillId="5" borderId="25" xfId="0" applyNumberFormat="1" applyFont="1" applyFill="1" applyBorder="1" applyAlignment="1">
      <alignment horizontal="left"/>
    </xf>
    <xf numFmtId="0" fontId="5" fillId="2" borderId="1" xfId="0" applyFont="1" applyFill="1" applyBorder="1" applyAlignment="1">
      <alignment horizontal="center"/>
    </xf>
    <xf numFmtId="0" fontId="0" fillId="2" borderId="1" xfId="0" applyFill="1" applyBorder="1" applyAlignment="1">
      <alignment horizontal="center"/>
    </xf>
    <xf numFmtId="0" fontId="10" fillId="2" borderId="0" xfId="0" applyFont="1" applyFill="1" applyAlignment="1">
      <alignment horizontal="left"/>
    </xf>
    <xf numFmtId="0" fontId="10" fillId="2" borderId="0" xfId="0" applyFont="1" applyFill="1" applyAlignment="1">
      <alignment horizontal="center"/>
    </xf>
    <xf numFmtId="0" fontId="3" fillId="2" borderId="26" xfId="0" applyFont="1" applyFill="1" applyBorder="1" applyAlignment="1">
      <alignment wrapText="1"/>
    </xf>
    <xf numFmtId="0" fontId="3" fillId="2" borderId="26" xfId="0" applyFont="1" applyFill="1" applyBorder="1" applyAlignment="1">
      <alignment wrapText="1"/>
    </xf>
    <xf numFmtId="0" fontId="6" fillId="2" borderId="10" xfId="0" applyFont="1" applyFill="1" applyBorder="1"/>
    <xf numFmtId="0" fontId="3" fillId="2" borderId="23" xfId="0" applyFont="1" applyFill="1" applyBorder="1" applyAlignment="1">
      <alignment wrapText="1"/>
    </xf>
    <xf numFmtId="0" fontId="3" fillId="2" borderId="27" xfId="0" applyFont="1" applyFill="1" applyBorder="1" applyAlignment="1">
      <alignment wrapText="1"/>
    </xf>
    <xf numFmtId="0" fontId="3" fillId="2" borderId="28" xfId="0" applyFont="1" applyFill="1" applyBorder="1" applyAlignment="1">
      <alignment wrapText="1"/>
    </xf>
    <xf numFmtId="0" fontId="0" fillId="4" borderId="19" xfId="0" applyFill="1" applyBorder="1" applyAlignment="1">
      <alignment horizontal="left" wrapText="1"/>
    </xf>
    <xf numFmtId="0" fontId="12" fillId="2" borderId="20" xfId="0" applyFont="1" applyFill="1" applyBorder="1" applyAlignment="1" applyProtection="1">
      <alignment wrapText="1"/>
      <protection locked="0"/>
    </xf>
    <xf numFmtId="0" fontId="0" fillId="2" borderId="20" xfId="0" applyFill="1" applyBorder="1" applyProtection="1">
      <protection locked="0"/>
    </xf>
    <xf numFmtId="0" fontId="0" fillId="2" borderId="20" xfId="0" applyFill="1" applyBorder="1" applyProtection="1">
      <protection locked="0"/>
    </xf>
    <xf numFmtId="0" fontId="0" fillId="4" borderId="29" xfId="0" applyFill="1" applyBorder="1" applyAlignment="1">
      <alignment horizontal="left" wrapText="1"/>
    </xf>
    <xf numFmtId="0" fontId="0" fillId="2" borderId="17" xfId="0" applyFill="1" applyBorder="1" applyProtection="1">
      <protection locked="0"/>
    </xf>
    <xf numFmtId="0" fontId="13" fillId="6"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7" fillId="6" borderId="26" xfId="0" applyFont="1" applyFill="1" applyBorder="1" applyAlignment="1">
      <alignment horizontal="center" vertical="center"/>
    </xf>
    <xf numFmtId="0" fontId="18" fillId="7" borderId="26" xfId="0" applyFont="1" applyFill="1" applyBorder="1" applyAlignment="1">
      <alignment horizontal="center" vertical="center"/>
    </xf>
    <xf numFmtId="0" fontId="19" fillId="8" borderId="26" xfId="0" applyFont="1" applyFill="1" applyBorder="1" applyAlignment="1">
      <alignment horizontal="center" vertical="center"/>
    </xf>
    <xf numFmtId="0" fontId="3" fillId="2" borderId="30" xfId="0" applyFont="1" applyFill="1" applyBorder="1" applyAlignment="1">
      <alignment horizontal="center" vertical="center"/>
    </xf>
    <xf numFmtId="2" fontId="0" fillId="2" borderId="31" xfId="0" applyNumberFormat="1" applyFill="1" applyBorder="1" applyProtection="1">
      <protection locked="0"/>
    </xf>
    <xf numFmtId="0" fontId="9" fillId="2" borderId="0" xfId="0" applyFont="1" applyFill="1" applyProtection="1">
      <protection locked="0"/>
    </xf>
    <xf numFmtId="0" fontId="20" fillId="2" borderId="5" xfId="0" applyFont="1" applyFill="1" applyBorder="1" applyAlignment="1">
      <alignment horizontal="center"/>
    </xf>
    <xf numFmtId="0" fontId="0" fillId="2" borderId="21" xfId="0" applyFill="1" applyBorder="1" applyAlignment="1">
      <alignment horizontal="left" wrapText="1"/>
    </xf>
    <xf numFmtId="0" fontId="10" fillId="4" borderId="32" xfId="0" applyFont="1" applyFill="1" applyBorder="1"/>
    <xf numFmtId="0" fontId="10" fillId="4" borderId="33" xfId="0" applyFont="1" applyFill="1" applyBorder="1"/>
    <xf numFmtId="0" fontId="10" fillId="4" borderId="34" xfId="0" applyFont="1" applyFill="1" applyBorder="1"/>
    <xf numFmtId="165" fontId="0" fillId="2" borderId="1" xfId="0" applyNumberFormat="1" applyFill="1" applyBorder="1" applyAlignment="1" applyProtection="1">
      <alignment horizontal="center"/>
      <protection locked="0"/>
    </xf>
    <xf numFmtId="0" fontId="10" fillId="4" borderId="7"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165" fontId="1" fillId="3" borderId="29" xfId="0" applyNumberFormat="1" applyFont="1" applyFill="1" applyBorder="1" applyAlignment="1">
      <alignment horizontal="center"/>
    </xf>
    <xf numFmtId="165" fontId="1" fillId="3" borderId="11" xfId="0" applyNumberFormat="1" applyFont="1" applyFill="1" applyBorder="1" applyAlignment="1">
      <alignment horizontal="center"/>
    </xf>
    <xf numFmtId="165" fontId="0" fillId="2" borderId="19" xfId="0" applyNumberFormat="1" applyFill="1" applyBorder="1" applyAlignment="1" applyProtection="1">
      <alignment horizontal="center"/>
      <protection locked="0"/>
    </xf>
    <xf numFmtId="165" fontId="0" fillId="2" borderId="20" xfId="0" applyNumberFormat="1" applyFill="1" applyBorder="1" applyAlignment="1" applyProtection="1">
      <alignment horizontal="center"/>
      <protection locked="0"/>
    </xf>
    <xf numFmtId="165" fontId="0" fillId="4" borderId="19" xfId="0" applyNumberFormat="1" applyFill="1" applyBorder="1" applyAlignment="1">
      <alignment horizontal="center" wrapText="1"/>
    </xf>
    <xf numFmtId="165" fontId="0" fillId="4" borderId="1" xfId="0" applyNumberFormat="1" applyFill="1" applyBorder="1" applyAlignment="1">
      <alignment horizontal="center" wrapText="1"/>
    </xf>
    <xf numFmtId="165" fontId="0" fillId="4" borderId="20" xfId="0" applyNumberFormat="1" applyFill="1" applyBorder="1" applyAlignment="1">
      <alignment horizontal="center" wrapText="1"/>
    </xf>
    <xf numFmtId="0" fontId="21" fillId="9" borderId="35" xfId="0" applyFont="1" applyFill="1" applyBorder="1" applyAlignment="1">
      <alignment horizontal="center"/>
    </xf>
    <xf numFmtId="0" fontId="22" fillId="2" borderId="0" xfId="0" applyFont="1" applyFill="1"/>
    <xf numFmtId="0" fontId="0" fillId="2" borderId="0" xfId="0" applyFill="1" applyProtection="1">
      <protection locked="0"/>
    </xf>
    <xf numFmtId="0" fontId="10" fillId="2" borderId="18" xfId="0" applyFont="1" applyFill="1" applyBorder="1" applyAlignment="1">
      <alignment horizontal="center" wrapText="1"/>
    </xf>
    <xf numFmtId="0" fontId="1" fillId="3" borderId="8" xfId="0" applyFont="1" applyFill="1" applyBorder="1" applyAlignment="1">
      <alignment wrapText="1"/>
    </xf>
    <xf numFmtId="164" fontId="0" fillId="2" borderId="36" xfId="0" applyNumberFormat="1" applyFill="1" applyBorder="1" applyAlignment="1">
      <alignment horizontal="center" wrapText="1"/>
    </xf>
    <xf numFmtId="0" fontId="1" fillId="3" borderId="11" xfId="0" applyFont="1" applyFill="1" applyBorder="1"/>
    <xf numFmtId="0" fontId="1" fillId="3" borderId="20" xfId="0" applyFont="1" applyFill="1" applyBorder="1"/>
    <xf numFmtId="0" fontId="1" fillId="3" borderId="17" xfId="0" applyFont="1" applyFill="1" applyBorder="1"/>
    <xf numFmtId="0" fontId="3" fillId="2" borderId="0" xfId="0" applyFont="1" applyFill="1"/>
    <xf numFmtId="0" fontId="10" fillId="4" borderId="1" xfId="0" applyFont="1" applyFill="1" applyBorder="1" applyAlignment="1">
      <alignment wrapText="1"/>
    </xf>
    <xf numFmtId="0" fontId="10" fillId="4" borderId="1" xfId="0" applyFont="1" applyFill="1" applyBorder="1"/>
    <xf numFmtId="0" fontId="10" fillId="4" borderId="1" xfId="0" applyFont="1" applyFill="1" applyBorder="1" applyAlignment="1">
      <alignment horizontal="left" wrapText="1"/>
    </xf>
    <xf numFmtId="0" fontId="10" fillId="4" borderId="0" xfId="0" applyFont="1" applyFill="1" applyAlignment="1">
      <alignment wrapText="1"/>
    </xf>
    <xf numFmtId="164" fontId="0" fillId="4" borderId="1" xfId="0" applyNumberForma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5" fillId="2" borderId="0" xfId="0" applyFont="1" applyFill="1" applyAlignment="1">
      <alignment horizontal="center"/>
    </xf>
    <xf numFmtId="0" fontId="3" fillId="5" borderId="25" xfId="0" applyFont="1" applyFill="1" applyBorder="1" applyAlignment="1">
      <alignment horizontal="left"/>
    </xf>
    <xf numFmtId="0" fontId="10" fillId="4" borderId="37" xfId="0" applyFont="1" applyFill="1" applyBorder="1" applyAlignment="1">
      <alignment horizontal="center" wrapText="1"/>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3" fillId="5" borderId="23" xfId="0" applyFont="1" applyFill="1" applyBorder="1" applyAlignment="1">
      <alignment horizontal="left"/>
    </xf>
    <xf numFmtId="0" fontId="3" fillId="5" borderId="24" xfId="0" applyFont="1" applyFill="1" applyBorder="1" applyAlignment="1">
      <alignment horizontal="left"/>
    </xf>
    <xf numFmtId="0" fontId="3" fillId="5" borderId="21" xfId="0" applyFont="1" applyFill="1" applyBorder="1" applyAlignment="1">
      <alignment horizontal="left"/>
    </xf>
    <xf numFmtId="164" fontId="3" fillId="5" borderId="0" xfId="0" applyNumberFormat="1" applyFont="1" applyFill="1" applyAlignment="1">
      <alignment horizontal="left"/>
    </xf>
    <xf numFmtId="14" fontId="0" fillId="2" borderId="0" xfId="0" applyNumberFormat="1" applyFill="1"/>
    <xf numFmtId="0" fontId="3" fillId="5" borderId="22" xfId="0" applyFont="1" applyFill="1" applyBorder="1" applyAlignment="1">
      <alignment horizontal="left"/>
    </xf>
    <xf numFmtId="164" fontId="3" fillId="5" borderId="25" xfId="0" applyNumberFormat="1" applyFont="1" applyFill="1" applyBorder="1" applyAlignment="1">
      <alignment horizontal="left"/>
    </xf>
    <xf numFmtId="0" fontId="3" fillId="5" borderId="0" xfId="0" applyFont="1" applyFill="1" applyAlignment="1">
      <alignment horizontal="left"/>
    </xf>
    <xf numFmtId="166" fontId="3" fillId="5" borderId="0" xfId="0" applyNumberFormat="1" applyFont="1" applyFill="1" applyAlignment="1">
      <alignment horizontal="left"/>
    </xf>
    <xf numFmtId="0" fontId="3" fillId="2" borderId="0" xfId="0" applyFont="1" applyFill="1" applyAlignment="1">
      <alignment horizontal="center"/>
    </xf>
    <xf numFmtId="0" fontId="10" fillId="4" borderId="1" xfId="0" applyFont="1" applyFill="1" applyBorder="1" applyAlignment="1">
      <alignment horizontal="center" wrapText="1"/>
    </xf>
    <xf numFmtId="0" fontId="0" fillId="2" borderId="0" xfId="0" applyFill="1"/>
    <xf numFmtId="0" fontId="3" fillId="2" borderId="38" xfId="0" applyFont="1" applyFill="1" applyBorder="1" applyAlignment="1">
      <alignment wrapText="1"/>
    </xf>
    <xf numFmtId="0" fontId="3" fillId="2" borderId="1" xfId="0" applyFont="1" applyFill="1" applyBorder="1" applyAlignment="1">
      <alignment wrapText="1"/>
    </xf>
    <xf numFmtId="0" fontId="10" fillId="4" borderId="39" xfId="0" applyFont="1" applyFill="1" applyBorder="1"/>
    <xf numFmtId="0" fontId="10" fillId="4" borderId="23" xfId="0" applyFont="1" applyFill="1" applyBorder="1" applyAlignment="1">
      <alignment wrapText="1"/>
    </xf>
    <xf numFmtId="0" fontId="23" fillId="10" borderId="26" xfId="0" applyFont="1" applyFill="1" applyBorder="1" applyAlignment="1" applyProtection="1">
      <alignment wrapText="1"/>
      <protection locked="0"/>
    </xf>
    <xf numFmtId="0" fontId="23" fillId="10" borderId="40" xfId="0" applyFont="1" applyFill="1" applyBorder="1" applyAlignment="1" applyProtection="1">
      <alignment wrapText="1"/>
      <protection locked="0"/>
    </xf>
    <xf numFmtId="0" fontId="23" fillId="10" borderId="41" xfId="0" applyFont="1" applyFill="1" applyBorder="1" applyAlignment="1" applyProtection="1">
      <alignment wrapText="1"/>
      <protection locked="0"/>
    </xf>
    <xf numFmtId="164" fontId="0" fillId="2" borderId="0" xfId="0" applyNumberFormat="1" applyFill="1"/>
    <xf numFmtId="0" fontId="24" fillId="3" borderId="1" xfId="0" applyFont="1" applyFill="1" applyBorder="1" applyAlignment="1">
      <alignment wrapText="1"/>
    </xf>
    <xf numFmtId="0" fontId="1" fillId="3" borderId="1" xfId="0" applyFont="1" applyFill="1" applyBorder="1" applyAlignment="1">
      <alignment horizontal="center" vertical="top" wrapText="1"/>
    </xf>
    <xf numFmtId="0" fontId="24" fillId="3" borderId="1" xfId="0" applyFont="1" applyFill="1" applyBorder="1"/>
    <xf numFmtId="0" fontId="10" fillId="4" borderId="26" xfId="0" applyFont="1" applyFill="1" applyBorder="1" applyAlignment="1">
      <alignment horizontal="center" wrapText="1"/>
    </xf>
    <xf numFmtId="1" fontId="1" fillId="3" borderId="1" xfId="0" applyNumberFormat="1" applyFont="1" applyFill="1" applyBorder="1" applyAlignment="1">
      <alignment horizontal="center"/>
    </xf>
    <xf numFmtId="0" fontId="0" fillId="2" borderId="1" xfId="0" applyFill="1" applyBorder="1"/>
    <xf numFmtId="0" fontId="10" fillId="4" borderId="42" xfId="0" applyFont="1" applyFill="1" applyBorder="1"/>
    <xf numFmtId="0" fontId="10" fillId="4" borderId="43" xfId="0" applyFont="1" applyFill="1" applyBorder="1"/>
    <xf numFmtId="167" fontId="0" fillId="2" borderId="31" xfId="0" applyNumberFormat="1" applyFill="1" applyBorder="1" applyProtection="1">
      <protection locked="0"/>
    </xf>
    <xf numFmtId="0" fontId="5" fillId="2" borderId="0" xfId="0" applyFont="1" applyFill="1" applyAlignment="1">
      <alignment wrapText="1"/>
    </xf>
    <xf numFmtId="0" fontId="16" fillId="2" borderId="0" xfId="0" applyFont="1" applyFill="1" applyAlignment="1">
      <alignment vertical="center" wrapText="1"/>
    </xf>
    <xf numFmtId="0" fontId="16" fillId="2" borderId="44" xfId="0" applyFont="1" applyFill="1" applyBorder="1" applyAlignment="1">
      <alignment wrapText="1"/>
    </xf>
    <xf numFmtId="0" fontId="16" fillId="2" borderId="18" xfId="0" applyFont="1" applyFill="1" applyBorder="1" applyAlignment="1">
      <alignment wrapText="1"/>
    </xf>
    <xf numFmtId="0" fontId="16" fillId="2" borderId="45" xfId="0" applyFont="1" applyFill="1" applyBorder="1" applyAlignment="1">
      <alignment wrapText="1"/>
    </xf>
    <xf numFmtId="0" fontId="16" fillId="2" borderId="0" xfId="0" applyFont="1" applyFill="1" applyAlignment="1">
      <alignment wrapText="1"/>
    </xf>
    <xf numFmtId="0" fontId="16" fillId="2" borderId="0" xfId="0" applyFont="1" applyFill="1" applyAlignment="1">
      <alignment wrapText="1"/>
    </xf>
    <xf numFmtId="0" fontId="25" fillId="2" borderId="1" xfId="0" applyFont="1" applyFill="1" applyBorder="1" applyAlignment="1">
      <alignment vertical="center"/>
    </xf>
    <xf numFmtId="14" fontId="25" fillId="2" borderId="1" xfId="0" applyNumberFormat="1" applyFont="1" applyFill="1" applyBorder="1" applyAlignment="1">
      <alignment vertical="center"/>
    </xf>
    <xf numFmtId="167" fontId="0" fillId="2" borderId="1" xfId="0" applyNumberFormat="1" applyFill="1" applyBorder="1"/>
    <xf numFmtId="167" fontId="1" fillId="3" borderId="1" xfId="0" applyNumberFormat="1" applyFont="1" applyFill="1" applyBorder="1"/>
    <xf numFmtId="167" fontId="0" fillId="2" borderId="1" xfId="0" applyNumberFormat="1" applyFill="1" applyBorder="1"/>
    <xf numFmtId="167" fontId="0" fillId="2" borderId="0" xfId="0" applyNumberFormat="1" applyFill="1"/>
    <xf numFmtId="167" fontId="1" fillId="3" borderId="46" xfId="0" applyNumberFormat="1" applyFont="1" applyFill="1" applyBorder="1"/>
    <xf numFmtId="0" fontId="16" fillId="2" borderId="7" xfId="0" applyFont="1" applyFill="1" applyBorder="1" applyAlignment="1">
      <alignment wrapText="1"/>
    </xf>
    <xf numFmtId="0" fontId="16" fillId="2" borderId="8" xfId="0" applyFont="1" applyFill="1" applyBorder="1" applyAlignment="1">
      <alignment wrapText="1"/>
    </xf>
    <xf numFmtId="0" fontId="16" fillId="2" borderId="9" xfId="0" applyFont="1" applyFill="1" applyBorder="1" applyAlignment="1">
      <alignment wrapText="1"/>
    </xf>
    <xf numFmtId="167" fontId="0" fillId="2" borderId="19" xfId="0" applyNumberFormat="1" applyFill="1" applyBorder="1"/>
    <xf numFmtId="167" fontId="1" fillId="3" borderId="20" xfId="0" applyNumberFormat="1" applyFont="1" applyFill="1" applyBorder="1"/>
    <xf numFmtId="167" fontId="0" fillId="2" borderId="29" xfId="0" applyNumberFormat="1" applyFill="1" applyBorder="1"/>
    <xf numFmtId="167" fontId="0" fillId="2" borderId="11" xfId="0" applyNumberFormat="1" applyFill="1" applyBorder="1"/>
    <xf numFmtId="167" fontId="1" fillId="3" borderId="11" xfId="0" applyNumberFormat="1" applyFont="1" applyFill="1" applyBorder="1"/>
    <xf numFmtId="167" fontId="1" fillId="3" borderId="17" xfId="0" applyNumberFormat="1" applyFont="1" applyFill="1" applyBorder="1"/>
    <xf numFmtId="0" fontId="10" fillId="4" borderId="19" xfId="0" applyFont="1" applyFill="1" applyBorder="1"/>
    <xf numFmtId="0" fontId="10" fillId="4" borderId="1" xfId="0" applyFont="1" applyFill="1" applyBorder="1"/>
    <xf numFmtId="0" fontId="10" fillId="4" borderId="20" xfId="0" applyFont="1" applyFill="1" applyBorder="1"/>
    <xf numFmtId="0" fontId="0" fillId="11" borderId="47" xfId="0" applyFill="1" applyBorder="1"/>
    <xf numFmtId="0" fontId="0" fillId="11" borderId="0" xfId="0" applyFill="1"/>
    <xf numFmtId="0" fontId="0" fillId="11" borderId="48" xfId="0" applyFill="1" applyBorder="1"/>
    <xf numFmtId="0" fontId="0" fillId="11" borderId="0" xfId="0" applyFill="1"/>
    <xf numFmtId="0" fontId="0" fillId="11" borderId="48" xfId="0" applyFill="1" applyBorder="1"/>
    <xf numFmtId="165" fontId="1" fillId="3" borderId="29" xfId="0" applyNumberFormat="1" applyFont="1" applyFill="1" applyBorder="1"/>
    <xf numFmtId="165" fontId="1" fillId="3" borderId="11" xfId="0" applyNumberFormat="1" applyFont="1" applyFill="1" applyBorder="1"/>
    <xf numFmtId="165" fontId="1" fillId="3" borderId="17" xfId="0" applyNumberFormat="1" applyFont="1" applyFill="1" applyBorder="1"/>
    <xf numFmtId="167" fontId="1" fillId="3" borderId="29" xfId="0" applyNumberFormat="1" applyFont="1" applyFill="1" applyBorder="1"/>
    <xf numFmtId="0" fontId="1" fillId="3" borderId="2" xfId="0" applyFont="1" applyFill="1" applyBorder="1"/>
    <xf numFmtId="0" fontId="5" fillId="2" borderId="0" xfId="0" applyFont="1" applyFill="1"/>
    <xf numFmtId="167" fontId="1" fillId="3" borderId="26" xfId="0" applyNumberFormat="1" applyFont="1" applyFill="1" applyBorder="1"/>
    <xf numFmtId="167" fontId="1" fillId="3" borderId="49" xfId="0" applyNumberFormat="1" applyFont="1" applyFill="1" applyBorder="1"/>
    <xf numFmtId="167" fontId="1" fillId="3" borderId="50" xfId="0" applyNumberFormat="1" applyFont="1" applyFill="1" applyBorder="1"/>
    <xf numFmtId="167" fontId="1" fillId="3" borderId="51" xfId="0" applyNumberFormat="1" applyFont="1" applyFill="1" applyBorder="1"/>
    <xf numFmtId="167" fontId="1" fillId="3" borderId="2" xfId="0" applyNumberFormat="1" applyFont="1" applyFill="1" applyBorder="1"/>
    <xf numFmtId="0" fontId="0" fillId="2" borderId="46" xfId="0" applyFill="1" applyBorder="1" applyAlignment="1" applyProtection="1">
      <alignment wrapText="1"/>
      <protection locked="0"/>
    </xf>
    <xf numFmtId="0" fontId="2" fillId="2" borderId="0" xfId="0" applyFont="1" applyFill="1"/>
    <xf numFmtId="166" fontId="5" fillId="2" borderId="0" xfId="0" applyNumberFormat="1" applyFont="1" applyFill="1" applyAlignment="1">
      <alignment horizontal="left"/>
    </xf>
    <xf numFmtId="0" fontId="5" fillId="2" borderId="0" xfId="0" applyFont="1" applyFill="1"/>
    <xf numFmtId="0" fontId="5" fillId="2" borderId="0" xfId="0" applyFont="1" applyFill="1"/>
    <xf numFmtId="0" fontId="23" fillId="2" borderId="0" xfId="0" applyFont="1" applyFill="1"/>
    <xf numFmtId="0" fontId="0" fillId="2" borderId="1"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4" borderId="1" xfId="0" applyFill="1" applyBorder="1" applyAlignment="1">
      <alignment horizontal="left" vertical="center" wrapText="1"/>
    </xf>
    <xf numFmtId="164" fontId="0" fillId="4" borderId="1" xfId="0" applyNumberFormat="1" applyFill="1" applyBorder="1" applyAlignment="1">
      <alignment horizontal="left" vertical="center" wrapText="1"/>
    </xf>
    <xf numFmtId="164" fontId="0" fillId="4" borderId="46" xfId="0" applyNumberFormat="1"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50" xfId="0" applyFill="1" applyBorder="1" applyAlignment="1">
      <alignment horizontal="left" vertical="center" wrapText="1"/>
    </xf>
    <xf numFmtId="0" fontId="0" fillId="4" borderId="1" xfId="0" applyFill="1" applyBorder="1" applyAlignment="1">
      <alignment horizontal="left" vertical="center" wrapText="1"/>
    </xf>
    <xf numFmtId="0" fontId="0" fillId="4" borderId="52" xfId="0" applyFill="1" applyBorder="1" applyAlignment="1">
      <alignment horizontal="left" vertical="center" wrapText="1"/>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top" wrapText="1"/>
      <protection locked="0"/>
    </xf>
    <xf numFmtId="0" fontId="0" fillId="2" borderId="46"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53" xfId="0" applyFill="1" applyBorder="1" applyAlignment="1" applyProtection="1">
      <alignment horizontal="left" vertical="top"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0" fillId="2" borderId="54"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164" fontId="0" fillId="2" borderId="1" xfId="0" applyNumberFormat="1" applyFill="1" applyBorder="1" applyAlignment="1" applyProtection="1">
      <alignment horizontal="left" vertical="center" wrapText="1"/>
      <protection locked="0"/>
    </xf>
    <xf numFmtId="164" fontId="0" fillId="2" borderId="20"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4" fontId="0" fillId="2" borderId="11" xfId="0" applyNumberFormat="1" applyFill="1" applyBorder="1" applyAlignment="1" applyProtection="1">
      <alignment horizontal="left" vertical="center" wrapText="1"/>
      <protection locked="0"/>
    </xf>
    <xf numFmtId="164" fontId="0" fillId="2" borderId="17" xfId="0" applyNumberFormat="1" applyFill="1" applyBorder="1" applyAlignment="1" applyProtection="1">
      <alignment horizontal="left" vertical="center" wrapText="1"/>
      <protection locked="0"/>
    </xf>
    <xf numFmtId="0" fontId="0" fillId="2" borderId="46" xfId="0" applyFill="1" applyBorder="1" applyAlignment="1" applyProtection="1">
      <alignment horizontal="left" vertical="center" wrapText="1"/>
      <protection locked="0"/>
    </xf>
    <xf numFmtId="0" fontId="0" fillId="2" borderId="24" xfId="0" applyFill="1" applyBorder="1"/>
    <xf numFmtId="0" fontId="5" fillId="2" borderId="24" xfId="0" applyFont="1" applyFill="1" applyBorder="1"/>
    <xf numFmtId="0" fontId="0" fillId="2" borderId="25" xfId="0" applyFill="1" applyBorder="1"/>
    <xf numFmtId="0" fontId="5" fillId="2" borderId="25" xfId="0" applyFont="1" applyFill="1" applyBorder="1"/>
    <xf numFmtId="0" fontId="0" fillId="2" borderId="25" xfId="0" applyFill="1" applyBorder="1"/>
    <xf numFmtId="0" fontId="2" fillId="2" borderId="25" xfId="0" applyFont="1" applyFill="1" applyBorder="1"/>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3" fontId="0" fillId="2" borderId="1" xfId="0" applyNumberFormat="1" applyFill="1" applyBorder="1" applyAlignment="1" applyProtection="1">
      <alignment horizontal="left" vertical="center"/>
      <protection locked="0"/>
    </xf>
    <xf numFmtId="164" fontId="0" fillId="2" borderId="1" xfId="0" applyNumberFormat="1"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2" borderId="5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protection locked="0"/>
    </xf>
    <xf numFmtId="3" fontId="0" fillId="2" borderId="11" xfId="0" applyNumberFormat="1" applyFill="1" applyBorder="1" applyAlignment="1" applyProtection="1">
      <alignment horizontal="left" vertical="center"/>
      <protection locked="0"/>
    </xf>
    <xf numFmtId="164" fontId="0" fillId="2" borderId="11" xfId="0" applyNumberFormat="1" applyFill="1" applyBorder="1" applyAlignment="1" applyProtection="1">
      <alignment horizontal="left" vertical="center"/>
      <protection locked="0"/>
    </xf>
    <xf numFmtId="164" fontId="0" fillId="2" borderId="20" xfId="0" applyNumberFormat="1" applyFill="1" applyBorder="1" applyAlignment="1" applyProtection="1">
      <alignment horizontal="left" vertical="center"/>
      <protection locked="0"/>
    </xf>
    <xf numFmtId="164" fontId="0" fillId="2" borderId="17" xfId="0" applyNumberFormat="1" applyFill="1" applyBorder="1" applyAlignment="1" applyProtection="1">
      <alignment horizontal="left" vertical="center"/>
      <protection locked="0"/>
    </xf>
    <xf numFmtId="0" fontId="0" fillId="2" borderId="33" xfId="0" applyFill="1" applyBorder="1"/>
    <xf numFmtId="0" fontId="0" fillId="2" borderId="50" xfId="0" applyFill="1" applyBorder="1"/>
    <xf numFmtId="0" fontId="0" fillId="2" borderId="33" xfId="0" applyFill="1" applyBorder="1" applyAlignment="1">
      <alignment horizontal="center"/>
    </xf>
    <xf numFmtId="0" fontId="0" fillId="2" borderId="50" xfId="0" applyFill="1" applyBorder="1" applyAlignment="1">
      <alignment horizontal="center"/>
    </xf>
    <xf numFmtId="0" fontId="5" fillId="2" borderId="46" xfId="0" applyFont="1" applyFill="1" applyBorder="1" applyAlignment="1" applyProtection="1">
      <alignment horizontal="center" vertical="center"/>
      <protection locked="0"/>
    </xf>
    <xf numFmtId="0" fontId="0" fillId="2" borderId="33" xfId="0" applyFill="1" applyBorder="1" applyAlignment="1">
      <alignment horizontal="left" vertical="center"/>
    </xf>
    <xf numFmtId="0" fontId="25" fillId="2" borderId="0" xfId="0" applyFont="1" applyFill="1"/>
    <xf numFmtId="0" fontId="26" fillId="2" borderId="0" xfId="0" applyFont="1" applyFill="1"/>
    <xf numFmtId="0" fontId="3" fillId="2" borderId="0" xfId="0" applyFont="1" applyFill="1" applyAlignment="1">
      <alignment wrapText="1"/>
    </xf>
    <xf numFmtId="0" fontId="25" fillId="2" borderId="55" xfId="0" applyFont="1" applyFill="1" applyBorder="1" applyAlignment="1" applyProtection="1">
      <alignment wrapText="1"/>
      <protection locked="0"/>
    </xf>
    <xf numFmtId="49" fontId="25" fillId="2" borderId="55" xfId="0" applyNumberFormat="1" applyFont="1" applyFill="1" applyBorder="1" applyAlignment="1" applyProtection="1">
      <alignment wrapText="1"/>
      <protection locked="0"/>
    </xf>
    <xf numFmtId="165" fontId="25" fillId="2" borderId="55" xfId="0" applyNumberFormat="1" applyFont="1" applyFill="1" applyBorder="1" applyAlignment="1" applyProtection="1">
      <alignment wrapText="1"/>
      <protection locked="0"/>
    </xf>
    <xf numFmtId="0" fontId="0" fillId="2" borderId="0" xfId="0" applyFill="1"/>
    <xf numFmtId="164" fontId="5" fillId="2" borderId="0" xfId="0" applyNumberFormat="1" applyFont="1" applyFill="1" applyAlignment="1">
      <alignment horizontal="left"/>
    </xf>
    <xf numFmtId="164" fontId="0" fillId="2" borderId="1" xfId="0" applyNumberFormat="1" applyFill="1" applyBorder="1" applyAlignment="1" applyProtection="1">
      <alignment horizontal="center" vertical="top" wrapText="1"/>
      <protection locked="0"/>
    </xf>
    <xf numFmtId="0" fontId="7" fillId="2" borderId="0" xfId="0" applyFont="1" applyFill="1"/>
    <xf numFmtId="0" fontId="27" fillId="2" borderId="0" xfId="0" applyFont="1" applyFill="1" applyAlignment="1">
      <alignment horizontal="left" vertical="top" wrapText="1"/>
    </xf>
    <xf numFmtId="0" fontId="27" fillId="2" borderId="0" xfId="0" applyFont="1" applyFill="1" applyAlignment="1">
      <alignment vertical="top" wrapText="1"/>
    </xf>
    <xf numFmtId="0" fontId="7" fillId="2" borderId="0" xfId="0" applyFont="1" applyFill="1"/>
    <xf numFmtId="44" fontId="27" fillId="2" borderId="0" xfId="0" applyNumberFormat="1" applyFont="1" applyFill="1"/>
    <xf numFmtId="44" fontId="0" fillId="2" borderId="1" xfId="0" applyNumberFormat="1" applyFill="1" applyBorder="1" applyProtection="1">
      <protection locked="0"/>
    </xf>
    <xf numFmtId="0" fontId="7" fillId="2" borderId="0" xfId="0" applyFont="1" applyFill="1"/>
    <xf numFmtId="44" fontId="1" fillId="3" borderId="1" xfId="0" applyNumberFormat="1" applyFont="1" applyFill="1" applyBorder="1"/>
    <xf numFmtId="44" fontId="1" fillId="3" borderId="54" xfId="0" applyNumberFormat="1" applyFont="1" applyFill="1" applyBorder="1"/>
    <xf numFmtId="44" fontId="1" fillId="3" borderId="1" xfId="0" applyNumberFormat="1" applyFont="1" applyFill="1" applyBorder="1" applyAlignment="1">
      <alignment horizontal="left" wrapText="1"/>
    </xf>
    <xf numFmtId="44" fontId="1" fillId="3" borderId="16" xfId="0" applyNumberFormat="1" applyFont="1" applyFill="1" applyBorder="1"/>
    <xf numFmtId="44" fontId="7" fillId="2" borderId="0" xfId="0" applyNumberFormat="1" applyFont="1" applyFill="1"/>
    <xf numFmtId="44" fontId="0" fillId="2" borderId="19" xfId="0" applyNumberFormat="1" applyFill="1" applyBorder="1" applyProtection="1">
      <protection locked="0"/>
    </xf>
    <xf numFmtId="44" fontId="0" fillId="2" borderId="13" xfId="0" applyNumberFormat="1" applyFill="1" applyBorder="1" applyProtection="1">
      <protection locked="0"/>
    </xf>
    <xf numFmtId="0" fontId="7" fillId="2" borderId="0" xfId="0" applyFont="1" applyFill="1"/>
    <xf numFmtId="44" fontId="1" fillId="3" borderId="20" xfId="0" applyNumberFormat="1" applyFont="1" applyFill="1" applyBorder="1"/>
    <xf numFmtId="0" fontId="7" fillId="2" borderId="44" xfId="0" applyFont="1" applyFill="1" applyBorder="1"/>
    <xf numFmtId="0" fontId="7" fillId="2" borderId="18" xfId="0" applyFont="1" applyFill="1" applyBorder="1"/>
    <xf numFmtId="0" fontId="7" fillId="2" borderId="47" xfId="0" applyFont="1" applyFill="1" applyBorder="1" applyAlignment="1">
      <alignment horizontal="center" vertical="center" wrapText="1"/>
    </xf>
    <xf numFmtId="0" fontId="7" fillId="2" borderId="0" xfId="0" applyFont="1" applyFill="1"/>
    <xf numFmtId="0" fontId="7" fillId="2" borderId="56" xfId="0" applyFont="1" applyFill="1" applyBorder="1"/>
    <xf numFmtId="0" fontId="7" fillId="2" borderId="36" xfId="0" applyFont="1" applyFill="1" applyBorder="1"/>
    <xf numFmtId="0" fontId="16" fillId="2" borderId="1" xfId="0" applyFont="1" applyFill="1" applyBorder="1" applyAlignment="1">
      <alignment horizontal="center" vertical="center" wrapText="1"/>
    </xf>
    <xf numFmtId="44" fontId="1" fillId="3" borderId="13" xfId="0" applyNumberFormat="1" applyFont="1" applyFill="1" applyBorder="1"/>
    <xf numFmtId="0" fontId="7" fillId="2" borderId="0" xfId="0" applyFont="1" applyFill="1"/>
    <xf numFmtId="0" fontId="28" fillId="2" borderId="0" xfId="0" applyFont="1" applyFill="1" applyAlignment="1">
      <alignment vertical="top" wrapText="1"/>
    </xf>
    <xf numFmtId="0" fontId="7" fillId="2" borderId="0" xfId="0" applyFont="1" applyFill="1"/>
    <xf numFmtId="0" fontId="7" fillId="2" borderId="0" xfId="0" applyFont="1" applyFill="1" applyAlignment="1">
      <alignment vertical="top"/>
    </xf>
    <xf numFmtId="44" fontId="7" fillId="2" borderId="0" xfId="0" applyNumberFormat="1" applyFont="1" applyFill="1" applyAlignment="1">
      <alignment vertical="top" wrapText="1"/>
    </xf>
    <xf numFmtId="44" fontId="7" fillId="2" borderId="0" xfId="0" applyNumberFormat="1" applyFont="1" applyFill="1"/>
    <xf numFmtId="1" fontId="27" fillId="2" borderId="0" xfId="0" applyNumberFormat="1" applyFont="1" applyFill="1"/>
    <xf numFmtId="164" fontId="0" fillId="4" borderId="4" xfId="0" applyNumberFormat="1" applyFill="1" applyBorder="1" applyAlignment="1">
      <alignment horizontal="left" wrapText="1"/>
    </xf>
    <xf numFmtId="0" fontId="0" fillId="4" borderId="57" xfId="0" applyFill="1" applyBorder="1" applyAlignment="1">
      <alignment horizontal="left" wrapText="1"/>
    </xf>
    <xf numFmtId="44" fontId="1" fillId="3" borderId="50" xfId="0" applyNumberFormat="1" applyFont="1" applyFill="1" applyBorder="1"/>
    <xf numFmtId="44" fontId="1" fillId="3" borderId="19" xfId="0" applyNumberFormat="1" applyFont="1" applyFill="1" applyBorder="1"/>
    <xf numFmtId="0" fontId="1" fillId="3" borderId="0" xfId="0" applyFont="1" applyFill="1"/>
    <xf numFmtId="164" fontId="1" fillId="3" borderId="4" xfId="0" applyNumberFormat="1" applyFont="1" applyFill="1" applyBorder="1" applyAlignment="1">
      <alignment horizontal="left" wrapText="1"/>
    </xf>
    <xf numFmtId="44" fontId="1" fillId="3" borderId="0" xfId="0" applyNumberFormat="1" applyFont="1" applyFill="1"/>
    <xf numFmtId="0" fontId="10" fillId="4" borderId="19" xfId="0" applyFont="1" applyFill="1" applyBorder="1" applyAlignment="1">
      <alignment horizontal="center" vertical="top" wrapText="1"/>
    </xf>
    <xf numFmtId="0" fontId="10" fillId="4" borderId="1" xfId="0" applyFont="1" applyFill="1" applyBorder="1" applyAlignment="1">
      <alignment horizontal="center" vertical="top" wrapText="1"/>
    </xf>
    <xf numFmtId="0" fontId="10" fillId="4" borderId="20" xfId="0" applyFont="1" applyFill="1" applyBorder="1" applyAlignment="1">
      <alignment horizontal="center" vertical="top" wrapText="1"/>
    </xf>
    <xf numFmtId="44" fontId="0" fillId="2" borderId="4" xfId="0" applyNumberFormat="1" applyFill="1" applyBorder="1" applyProtection="1">
      <protection locked="0"/>
    </xf>
    <xf numFmtId="44" fontId="1" fillId="3" borderId="4" xfId="0" applyNumberFormat="1" applyFont="1" applyFill="1" applyBorder="1"/>
    <xf numFmtId="44" fontId="1" fillId="3" borderId="26" xfId="0" applyNumberFormat="1" applyFont="1" applyFill="1" applyBorder="1"/>
    <xf numFmtId="44" fontId="1" fillId="3" borderId="6" xfId="0" applyNumberFormat="1" applyFont="1" applyFill="1" applyBorder="1"/>
    <xf numFmtId="44" fontId="1" fillId="3" borderId="49" xfId="0" applyNumberFormat="1" applyFont="1" applyFill="1" applyBorder="1"/>
    <xf numFmtId="44" fontId="1" fillId="3" borderId="58" xfId="0" applyNumberFormat="1" applyFont="1" applyFill="1" applyBorder="1"/>
    <xf numFmtId="44" fontId="1" fillId="3" borderId="59" xfId="0" applyNumberFormat="1" applyFont="1" applyFill="1" applyBorder="1"/>
    <xf numFmtId="44" fontId="1" fillId="3" borderId="60" xfId="0" applyNumberFormat="1" applyFont="1" applyFill="1" applyBorder="1"/>
    <xf numFmtId="44" fontId="29" fillId="12" borderId="2" xfId="0" applyNumberFormat="1" applyFont="1" applyFill="1" applyBorder="1"/>
    <xf numFmtId="0" fontId="1" fillId="3" borderId="47" xfId="0" applyFont="1" applyFill="1" applyBorder="1"/>
    <xf numFmtId="44" fontId="1" fillId="3" borderId="61" xfId="0" applyNumberFormat="1" applyFont="1" applyFill="1" applyBorder="1"/>
    <xf numFmtId="44" fontId="1" fillId="3" borderId="30" xfId="0" applyNumberFormat="1" applyFont="1" applyFill="1" applyBorder="1"/>
    <xf numFmtId="44" fontId="1" fillId="3" borderId="31" xfId="0" applyNumberFormat="1" applyFont="1" applyFill="1" applyBorder="1"/>
    <xf numFmtId="44" fontId="29" fillId="12" borderId="51" xfId="0" applyNumberFormat="1" applyFont="1" applyFill="1" applyBorder="1"/>
    <xf numFmtId="0" fontId="10" fillId="4" borderId="0" xfId="0" applyFont="1" applyFill="1"/>
    <xf numFmtId="0" fontId="0" fillId="2" borderId="20"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30" fillId="2" borderId="0" xfId="0" applyFont="1" applyFill="1" applyAlignment="1">
      <alignment horizontal="center" vertical="center"/>
    </xf>
    <xf numFmtId="0" fontId="7" fillId="2" borderId="0" xfId="0" applyFont="1" applyFill="1"/>
    <xf numFmtId="0" fontId="10" fillId="2" borderId="62" xfId="0" applyFont="1" applyFill="1" applyBorder="1"/>
    <xf numFmtId="0" fontId="10" fillId="2" borderId="0" xfId="0" applyFont="1" applyFill="1"/>
    <xf numFmtId="0" fontId="0" fillId="2" borderId="1" xfId="0" applyFill="1" applyBorder="1" applyAlignment="1" applyProtection="1">
      <alignment horizontal="left" vertical="center" wrapText="1"/>
      <protection locked="0"/>
    </xf>
    <xf numFmtId="164" fontId="0" fillId="4" borderId="63" xfId="0" applyNumberFormat="1" applyFill="1" applyBorder="1" applyAlignment="1">
      <alignment horizontal="left" wrapText="1"/>
    </xf>
    <xf numFmtId="44" fontId="0" fillId="2" borderId="32" xfId="0" applyNumberFormat="1" applyFill="1" applyBorder="1" applyAlignment="1" applyProtection="1">
      <alignment horizontal="left" wrapText="1"/>
      <protection locked="0"/>
    </xf>
    <xf numFmtId="44" fontId="0" fillId="2" borderId="33" xfId="0" applyNumberFormat="1" applyFill="1" applyBorder="1" applyAlignment="1" applyProtection="1">
      <alignment horizontal="left" wrapText="1"/>
      <protection locked="0"/>
    </xf>
    <xf numFmtId="44" fontId="1" fillId="3" borderId="33" xfId="0" applyNumberFormat="1" applyFont="1" applyFill="1" applyBorder="1" applyAlignment="1">
      <alignment horizontal="left" wrapText="1"/>
    </xf>
    <xf numFmtId="14" fontId="1" fillId="3" borderId="33" xfId="0" applyNumberFormat="1" applyFont="1" applyFill="1" applyBorder="1" applyAlignment="1">
      <alignment horizontal="left" wrapText="1"/>
    </xf>
    <xf numFmtId="0" fontId="1" fillId="3" borderId="33" xfId="0" applyFont="1" applyFill="1" applyBorder="1" applyAlignment="1">
      <alignment horizontal="left" wrapText="1"/>
    </xf>
    <xf numFmtId="0" fontId="1" fillId="3" borderId="24" xfId="0" applyFont="1" applyFill="1" applyBorder="1" applyAlignment="1">
      <alignment horizontal="left" wrapText="1"/>
    </xf>
    <xf numFmtId="0" fontId="1" fillId="3" borderId="64" xfId="0" applyFont="1" applyFill="1" applyBorder="1"/>
    <xf numFmtId="164" fontId="1" fillId="3" borderId="65" xfId="0" applyNumberFormat="1" applyFont="1" applyFill="1" applyBorder="1" applyAlignment="1">
      <alignment horizontal="left" wrapText="1"/>
    </xf>
    <xf numFmtId="0" fontId="1" fillId="3" borderId="0" xfId="0" applyFont="1" applyFill="1"/>
    <xf numFmtId="0" fontId="0" fillId="4" borderId="57" xfId="0" applyFill="1" applyBorder="1" applyAlignment="1">
      <alignment horizontal="left" wrapText="1"/>
    </xf>
    <xf numFmtId="0" fontId="31" fillId="4" borderId="50" xfId="0" applyFont="1" applyFill="1" applyBorder="1" applyAlignment="1">
      <alignment horizontal="center" vertical="top" wrapText="1"/>
    </xf>
    <xf numFmtId="164" fontId="0" fillId="4" borderId="13" xfId="0" applyNumberFormat="1" applyFill="1" applyBorder="1" applyAlignment="1">
      <alignment horizontal="left" wrapText="1"/>
    </xf>
    <xf numFmtId="164" fontId="1" fillId="3" borderId="13" xfId="0" applyNumberFormat="1" applyFont="1" applyFill="1" applyBorder="1" applyAlignment="1">
      <alignment horizontal="left" wrapText="1"/>
    </xf>
    <xf numFmtId="164" fontId="1" fillId="3" borderId="54" xfId="0" applyNumberFormat="1" applyFont="1" applyFill="1" applyBorder="1" applyAlignment="1">
      <alignment horizontal="left" wrapText="1"/>
    </xf>
    <xf numFmtId="0" fontId="0" fillId="4" borderId="4" xfId="0" applyFill="1" applyBorder="1" applyAlignment="1">
      <alignment horizontal="left" wrapText="1"/>
    </xf>
    <xf numFmtId="0" fontId="0" fillId="4" borderId="65" xfId="0" applyFill="1" applyBorder="1" applyAlignment="1">
      <alignment horizontal="left" wrapText="1"/>
    </xf>
    <xf numFmtId="164" fontId="0" fillId="4" borderId="66" xfId="0" applyNumberFormat="1" applyFill="1" applyBorder="1" applyAlignment="1">
      <alignment horizontal="left" wrapText="1"/>
    </xf>
    <xf numFmtId="0" fontId="0" fillId="4" borderId="1" xfId="0" applyFill="1" applyBorder="1" applyAlignment="1">
      <alignment horizontal="left" wrapText="1"/>
    </xf>
    <xf numFmtId="44" fontId="1" fillId="3" borderId="2" xfId="0" applyNumberFormat="1" applyFont="1" applyFill="1" applyBorder="1"/>
    <xf numFmtId="17" fontId="1" fillId="3" borderId="1" xfId="0" applyNumberFormat="1" applyFont="1" applyFill="1" applyBorder="1" applyAlignment="1">
      <alignment horizontal="center"/>
    </xf>
    <xf numFmtId="168" fontId="0" fillId="4" borderId="1" xfId="0" applyNumberFormat="1" applyFill="1" applyBorder="1" applyAlignment="1">
      <alignment horizontal="left" wrapText="1"/>
    </xf>
    <xf numFmtId="168" fontId="1" fillId="3" borderId="1" xfId="0" applyNumberFormat="1" applyFont="1" applyFill="1" applyBorder="1" applyAlignment="1">
      <alignment horizontal="left" wrapText="1"/>
    </xf>
    <xf numFmtId="168" fontId="1" fillId="3" borderId="1" xfId="0" applyNumberFormat="1" applyFont="1" applyFill="1" applyBorder="1"/>
    <xf numFmtId="0" fontId="11" fillId="2" borderId="0" xfId="0" applyFont="1" applyFill="1" applyAlignment="1">
      <alignment vertical="top" wrapText="1"/>
    </xf>
    <xf numFmtId="44" fontId="1" fillId="3" borderId="63" xfId="0" applyNumberFormat="1" applyFont="1" applyFill="1" applyBorder="1"/>
    <xf numFmtId="44" fontId="0" fillId="2" borderId="1" xfId="0" applyNumberFormat="1" applyFill="1" applyBorder="1" applyProtection="1">
      <protection locked="0"/>
    </xf>
    <xf numFmtId="0" fontId="7" fillId="2" borderId="0" xfId="0" applyFont="1" applyFill="1"/>
    <xf numFmtId="0" fontId="31" fillId="4" borderId="6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67" xfId="0" applyFont="1" applyFill="1" applyBorder="1" applyAlignment="1">
      <alignment horizontal="center" vertical="center" wrapText="1"/>
    </xf>
    <xf numFmtId="3" fontId="31" fillId="4" borderId="33" xfId="0" applyNumberFormat="1" applyFont="1" applyFill="1" applyBorder="1" applyAlignment="1">
      <alignment horizontal="center" vertical="center" wrapText="1"/>
    </xf>
    <xf numFmtId="3" fontId="31" fillId="4" borderId="1" xfId="0" applyNumberFormat="1" applyFont="1" applyFill="1" applyBorder="1" applyAlignment="1">
      <alignment horizontal="center" vertical="center" wrapText="1"/>
    </xf>
    <xf numFmtId="0" fontId="31" fillId="4" borderId="13" xfId="0" applyFont="1" applyFill="1" applyBorder="1" applyAlignment="1">
      <alignment horizontal="center" vertical="center" wrapText="1"/>
    </xf>
    <xf numFmtId="44" fontId="1" fillId="3" borderId="29" xfId="0" applyNumberFormat="1" applyFont="1" applyFill="1" applyBorder="1" applyAlignment="1">
      <alignment horizontal="left" wrapText="1"/>
    </xf>
    <xf numFmtId="44" fontId="1" fillId="3" borderId="11" xfId="0" applyNumberFormat="1" applyFont="1" applyFill="1" applyBorder="1" applyAlignment="1">
      <alignment horizontal="left" wrapText="1"/>
    </xf>
    <xf numFmtId="44" fontId="1" fillId="3" borderId="53" xfId="0" applyNumberFormat="1" applyFont="1" applyFill="1" applyBorder="1" applyAlignment="1">
      <alignment horizontal="left" wrapText="1"/>
    </xf>
    <xf numFmtId="44" fontId="7" fillId="13" borderId="68" xfId="0" applyNumberFormat="1" applyFont="1" applyFill="1" applyBorder="1" applyAlignment="1">
      <alignment horizontal="center" vertical="center"/>
    </xf>
    <xf numFmtId="44" fontId="1" fillId="3" borderId="36" xfId="0" applyNumberFormat="1" applyFont="1" applyFill="1" applyBorder="1"/>
    <xf numFmtId="44" fontId="1" fillId="3" borderId="69" xfId="0" applyNumberFormat="1" applyFont="1" applyFill="1" applyBorder="1" applyAlignment="1">
      <alignment horizontal="right"/>
    </xf>
    <xf numFmtId="44" fontId="1" fillId="3" borderId="70" xfId="0" applyNumberFormat="1" applyFont="1" applyFill="1" applyBorder="1"/>
    <xf numFmtId="0" fontId="26" fillId="14" borderId="71" xfId="0" applyFont="1" applyFill="1" applyBorder="1"/>
    <xf numFmtId="0" fontId="0" fillId="2" borderId="0" xfId="0" applyFill="1"/>
    <xf numFmtId="0" fontId="0" fillId="2" borderId="1" xfId="0" applyFill="1" applyBorder="1" applyAlignment="1" applyProtection="1">
      <alignment horizontal="left" vertical="center" wrapText="1"/>
      <protection locked="0"/>
    </xf>
    <xf numFmtId="0" fontId="0" fillId="2" borderId="46" xfId="0" applyFill="1" applyBorder="1" applyAlignment="1" applyProtection="1">
      <alignment horizontal="left" vertical="top" wrapText="1"/>
      <protection locked="0"/>
    </xf>
    <xf numFmtId="0" fontId="0" fillId="2" borderId="33" xfId="0" applyFill="1" applyBorder="1" applyAlignment="1" applyProtection="1">
      <alignment horizontal="left" vertical="top" wrapText="1"/>
      <protection locked="0"/>
    </xf>
    <xf numFmtId="0" fontId="0" fillId="2" borderId="50" xfId="0" applyFill="1" applyBorder="1" applyAlignment="1" applyProtection="1">
      <alignment horizontal="left" vertical="top" wrapText="1"/>
      <protection locked="0"/>
    </xf>
    <xf numFmtId="0" fontId="0" fillId="2" borderId="46" xfId="0" applyFill="1" applyBorder="1" applyAlignment="1" applyProtection="1">
      <alignment horizontal="left"/>
      <protection locked="0"/>
    </xf>
    <xf numFmtId="0" fontId="0" fillId="2" borderId="33" xfId="0" applyFill="1" applyBorder="1" applyAlignment="1" applyProtection="1">
      <alignment horizontal="left"/>
      <protection locked="0"/>
    </xf>
    <xf numFmtId="0" fontId="0" fillId="2" borderId="50" xfId="0" applyFill="1" applyBorder="1" applyAlignment="1" applyProtection="1">
      <alignment horizontal="left"/>
      <protection locked="0"/>
    </xf>
    <xf numFmtId="169" fontId="0" fillId="2" borderId="46" xfId="0" applyNumberFormat="1" applyFill="1" applyBorder="1" applyAlignment="1" applyProtection="1">
      <alignment horizontal="left"/>
      <protection locked="0"/>
    </xf>
    <xf numFmtId="169" fontId="0" fillId="2" borderId="33" xfId="0" applyNumberFormat="1" applyFill="1" applyBorder="1" applyAlignment="1" applyProtection="1">
      <alignment horizontal="left"/>
      <protection locked="0"/>
    </xf>
    <xf numFmtId="169" fontId="0" fillId="2" borderId="50" xfId="0" applyNumberFormat="1" applyFill="1" applyBorder="1" applyAlignment="1" applyProtection="1">
      <alignment horizontal="left"/>
      <protection locked="0"/>
    </xf>
    <xf numFmtId="0" fontId="7" fillId="14" borderId="24" xfId="0" applyFont="1" applyFill="1" applyBorder="1" applyAlignment="1">
      <alignment horizontal="left" vertical="center" wrapText="1"/>
    </xf>
    <xf numFmtId="0" fontId="0" fillId="2" borderId="24" xfId="0" applyFill="1" applyBorder="1" applyAlignment="1">
      <alignment horizontal="left" vertical="center" wrapText="1"/>
    </xf>
    <xf numFmtId="0" fontId="0" fillId="2" borderId="0" xfId="0" applyFill="1" applyAlignment="1">
      <alignment horizontal="left" vertical="center" wrapText="1"/>
    </xf>
    <xf numFmtId="0" fontId="8" fillId="14" borderId="25" xfId="0" applyFont="1" applyFill="1" applyBorder="1" applyAlignment="1" applyProtection="1">
      <alignment horizontal="center" vertical="center" wrapText="1"/>
      <protection locked="0"/>
    </xf>
    <xf numFmtId="0" fontId="32" fillId="14" borderId="25" xfId="0" applyFont="1" applyFill="1" applyBorder="1" applyAlignment="1" applyProtection="1">
      <alignment horizontal="center" vertical="center" wrapText="1"/>
      <protection locked="0"/>
    </xf>
    <xf numFmtId="0" fontId="0" fillId="2" borderId="0" xfId="0" applyFill="1" applyAlignment="1">
      <alignment horizontal="center" wrapText="1"/>
    </xf>
    <xf numFmtId="0" fontId="3" fillId="2" borderId="0" xfId="0" applyFont="1" applyFill="1"/>
    <xf numFmtId="0" fontId="3" fillId="2" borderId="0" xfId="0" applyFont="1" applyFill="1" applyAlignment="1">
      <alignment horizontal="center"/>
    </xf>
    <xf numFmtId="0" fontId="3" fillId="2" borderId="72" xfId="0" applyFont="1" applyFill="1" applyBorder="1" applyAlignment="1">
      <alignment horizontal="center" vertical="top" wrapText="1"/>
    </xf>
    <xf numFmtId="0" fontId="3" fillId="2" borderId="73" xfId="0" applyFont="1" applyFill="1" applyBorder="1" applyAlignment="1">
      <alignment horizontal="center" vertical="top" wrapText="1"/>
    </xf>
    <xf numFmtId="0" fontId="3" fillId="2" borderId="72" xfId="0" applyFont="1" applyFill="1" applyBorder="1" applyAlignment="1">
      <alignment horizontal="center" wrapText="1"/>
    </xf>
    <xf numFmtId="0" fontId="3" fillId="2" borderId="73" xfId="0" applyFont="1" applyFill="1" applyBorder="1" applyAlignment="1">
      <alignment horizontal="center" wrapText="1"/>
    </xf>
    <xf numFmtId="0" fontId="0" fillId="2" borderId="42" xfId="0" applyFill="1" applyBorder="1" applyAlignment="1" applyProtection="1">
      <alignment horizontal="left" vertical="top" wrapText="1"/>
      <protection locked="0"/>
    </xf>
    <xf numFmtId="0" fontId="0" fillId="2" borderId="43" xfId="0" applyFill="1" applyBorder="1" applyAlignment="1" applyProtection="1">
      <alignment horizontal="left" vertical="top" wrapText="1"/>
      <protection locked="0"/>
    </xf>
    <xf numFmtId="0" fontId="0" fillId="2" borderId="51" xfId="0" applyFill="1" applyBorder="1" applyAlignment="1" applyProtection="1">
      <alignment horizontal="left" vertical="top" wrapText="1"/>
      <protection locked="0"/>
    </xf>
    <xf numFmtId="0" fontId="10" fillId="2" borderId="44" xfId="0" applyFont="1" applyFill="1" applyBorder="1" applyAlignment="1">
      <alignment horizontal="center"/>
    </xf>
    <xf numFmtId="0" fontId="10" fillId="2" borderId="18" xfId="0" applyFont="1" applyFill="1" applyBorder="1" applyAlignment="1">
      <alignment horizontal="center"/>
    </xf>
    <xf numFmtId="0" fontId="10" fillId="2" borderId="45" xfId="0" applyFont="1" applyFill="1" applyBorder="1" applyAlignment="1">
      <alignment horizontal="center"/>
    </xf>
    <xf numFmtId="0" fontId="0" fillId="2" borderId="0" xfId="0" applyFill="1" applyAlignment="1">
      <alignment horizontal="center"/>
    </xf>
    <xf numFmtId="0" fontId="25" fillId="2" borderId="1" xfId="0" applyFont="1" applyFill="1" applyBorder="1" applyAlignment="1">
      <alignment horizontal="center" vertical="center"/>
    </xf>
    <xf numFmtId="0" fontId="10" fillId="4" borderId="74" xfId="0" applyFont="1" applyFill="1" applyBorder="1" applyAlignment="1">
      <alignment horizontal="center" vertical="center"/>
    </xf>
    <xf numFmtId="0" fontId="10" fillId="4" borderId="75" xfId="0" applyFont="1" applyFill="1" applyBorder="1" applyAlignment="1">
      <alignment horizontal="center" vertical="center"/>
    </xf>
    <xf numFmtId="0" fontId="10" fillId="4" borderId="76" xfId="0" applyFont="1" applyFill="1" applyBorder="1" applyAlignment="1">
      <alignment horizontal="center" vertical="center"/>
    </xf>
    <xf numFmtId="0" fontId="10" fillId="4" borderId="74" xfId="0" applyFont="1" applyFill="1" applyBorder="1" applyAlignment="1">
      <alignment horizontal="center" vertical="center" wrapText="1"/>
    </xf>
    <xf numFmtId="0" fontId="10" fillId="4" borderId="75" xfId="0" applyFont="1" applyFill="1" applyBorder="1" applyAlignment="1">
      <alignment horizontal="center" vertical="center" wrapText="1"/>
    </xf>
    <xf numFmtId="0" fontId="10" fillId="4" borderId="76" xfId="0" applyFont="1" applyFill="1" applyBorder="1" applyAlignment="1">
      <alignment horizontal="center" vertical="center" wrapText="1"/>
    </xf>
    <xf numFmtId="0" fontId="11" fillId="4" borderId="77" xfId="0" applyFont="1" applyFill="1" applyBorder="1" applyAlignment="1">
      <alignment horizontal="center" vertical="top" wrapText="1"/>
    </xf>
    <xf numFmtId="0" fontId="11" fillId="4" borderId="4" xfId="0" applyFont="1" applyFill="1" applyBorder="1" applyAlignment="1">
      <alignment horizontal="center" vertical="top" wrapText="1"/>
    </xf>
    <xf numFmtId="0" fontId="10" fillId="4" borderId="37" xfId="0" applyFont="1" applyFill="1" applyBorder="1" applyAlignment="1">
      <alignment horizontal="center" vertical="top" wrapText="1"/>
    </xf>
    <xf numFmtId="0" fontId="10" fillId="4" borderId="9"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78" xfId="0" applyFont="1" applyFill="1" applyBorder="1" applyAlignment="1">
      <alignment horizontal="center" vertical="top" wrapText="1"/>
    </xf>
    <xf numFmtId="0" fontId="30" fillId="2" borderId="46" xfId="0" applyFont="1" applyFill="1" applyBorder="1" applyAlignment="1">
      <alignment horizontal="center" vertical="center"/>
    </xf>
    <xf numFmtId="0" fontId="30" fillId="2" borderId="33" xfId="0" applyFont="1" applyFill="1" applyBorder="1" applyAlignment="1">
      <alignment horizontal="center" vertical="center"/>
    </xf>
    <xf numFmtId="0" fontId="30" fillId="2" borderId="50" xfId="0" applyFont="1" applyFill="1" applyBorder="1" applyAlignment="1">
      <alignment horizontal="center" vertical="center"/>
    </xf>
    <xf numFmtId="0" fontId="10" fillId="4" borderId="14" xfId="0" applyFont="1" applyFill="1" applyBorder="1" applyAlignment="1">
      <alignment horizontal="center" vertical="top" wrapText="1"/>
    </xf>
    <xf numFmtId="0" fontId="10" fillId="4" borderId="32" xfId="0" applyFont="1" applyFill="1" applyBorder="1" applyAlignment="1">
      <alignment horizontal="center" vertical="top" wrapText="1"/>
    </xf>
    <xf numFmtId="0" fontId="10" fillId="4" borderId="12" xfId="0" applyFont="1" applyFill="1" applyBorder="1" applyAlignment="1">
      <alignment horizontal="center" vertical="top" wrapText="1"/>
    </xf>
    <xf numFmtId="0" fontId="31" fillId="4" borderId="45" xfId="0" applyFont="1" applyFill="1" applyBorder="1" applyAlignment="1">
      <alignment horizontal="center" vertical="top" wrapText="1"/>
    </xf>
    <xf numFmtId="0" fontId="31" fillId="4" borderId="66" xfId="0" applyFont="1" applyFill="1" applyBorder="1" applyAlignment="1">
      <alignment horizontal="center" vertical="top" wrapText="1"/>
    </xf>
    <xf numFmtId="0" fontId="0" fillId="4" borderId="1" xfId="0" applyFill="1" applyBorder="1" applyAlignment="1">
      <alignment horizontal="left" wrapText="1"/>
    </xf>
    <xf numFmtId="0" fontId="10" fillId="4" borderId="18" xfId="0" applyFont="1" applyFill="1" applyBorder="1" applyAlignment="1">
      <alignment horizontal="center" vertical="top" wrapText="1"/>
    </xf>
    <xf numFmtId="0" fontId="10" fillId="4" borderId="36" xfId="0" applyFont="1" applyFill="1" applyBorder="1" applyAlignment="1">
      <alignment horizontal="center" vertical="top" wrapText="1"/>
    </xf>
    <xf numFmtId="0" fontId="10" fillId="4" borderId="44" xfId="0" applyFont="1" applyFill="1" applyBorder="1" applyAlignment="1">
      <alignment horizontal="center" vertical="top" wrapText="1"/>
    </xf>
    <xf numFmtId="0" fontId="10" fillId="4" borderId="45" xfId="0" applyFont="1" applyFill="1" applyBorder="1" applyAlignment="1">
      <alignment horizontal="center" vertical="top" wrapText="1"/>
    </xf>
    <xf numFmtId="0" fontId="31" fillId="4" borderId="3" xfId="0" applyFont="1" applyFill="1" applyBorder="1" applyAlignment="1">
      <alignment horizontal="center" vertical="top" wrapText="1"/>
    </xf>
    <xf numFmtId="0" fontId="31" fillId="4" borderId="63" xfId="0" applyFont="1" applyFill="1" applyBorder="1" applyAlignment="1">
      <alignment horizontal="center" vertical="top" wrapText="1"/>
    </xf>
  </cellXfs>
  <cellStyles count="1">
    <cellStyle name="Normal" xfId="0" builtinId="0"/>
  </cellStyles>
  <dxfs count="1971">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none"/>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pageSetUpPr fitToPage="1"/>
  </sheetPr>
  <dimension ref="A1:AI45"/>
  <sheetViews>
    <sheetView showGridLines="0" topLeftCell="A26" workbookViewId="0">
      <selection activeCell="B35" sqref="B35:N35"/>
    </sheetView>
  </sheetViews>
  <sheetFormatPr baseColWidth="10" defaultColWidth="11.5" defaultRowHeight="14" x14ac:dyDescent="0"/>
  <cols>
    <col min="1" max="1" width="16.6640625" style="5" customWidth="1"/>
    <col min="2" max="2" width="6.33203125" style="5" customWidth="1"/>
    <col min="3" max="4" width="4.6640625" style="5" customWidth="1"/>
    <col min="5" max="5" width="8" style="5" customWidth="1"/>
    <col min="6" max="6" width="18.33203125" style="5" customWidth="1"/>
    <col min="7" max="7" width="16" style="5" customWidth="1"/>
    <col min="8" max="8" width="3.1640625" style="5" customWidth="1"/>
    <col min="9" max="9" width="7.5" style="5" customWidth="1"/>
    <col min="10" max="10" width="4.6640625" style="5" customWidth="1"/>
    <col min="11" max="11" width="6.1640625" style="5" customWidth="1"/>
    <col min="12" max="12" width="5.83203125" style="5" customWidth="1"/>
    <col min="13" max="13" width="9.83203125" style="5" customWidth="1"/>
    <col min="14" max="14" width="4.6640625" style="5" customWidth="1"/>
    <col min="15" max="16" width="4.6640625" customWidth="1"/>
    <col min="17" max="18" width="4.6640625" hidden="1" customWidth="1"/>
    <col min="19" max="19" width="4.33203125" style="3" hidden="1" customWidth="1"/>
    <col min="20" max="20" width="11" hidden="1" customWidth="1"/>
    <col min="21" max="21" width="4.6640625" hidden="1" customWidth="1"/>
    <col min="22" max="22" width="6.33203125" hidden="1" customWidth="1"/>
    <col min="23" max="31" width="4.6640625" hidden="1" customWidth="1"/>
    <col min="32" max="32" width="11.5" hidden="1"/>
    <col min="35" max="35" width="33" style="2" customWidth="1"/>
  </cols>
  <sheetData>
    <row r="1" spans="1:35" s="5" customFormat="1">
      <c r="A1" s="60" t="s">
        <v>0</v>
      </c>
      <c r="B1" s="38" t="str">
        <f>OVERALLLIGHT</f>
        <v>RED</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RED</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AMBER</v>
      </c>
      <c r="N8" s="10"/>
    </row>
    <row r="9" spans="1:35" s="5" customFormat="1">
      <c r="A9" s="61" t="s">
        <v>8</v>
      </c>
      <c r="B9" s="41" t="str">
        <f>FINANCELIGHT</f>
        <v>RED</v>
      </c>
      <c r="N9" s="10"/>
    </row>
    <row r="10" spans="1:35" s="5" customFormat="1">
      <c r="A10" s="72"/>
      <c r="B10" s="132"/>
      <c r="N10" s="10"/>
    </row>
    <row r="11" spans="1:35" ht="22" customHeight="1">
      <c r="A11" s="65"/>
      <c r="B11" s="15" t="s">
        <v>9</v>
      </c>
      <c r="C11" s="15"/>
      <c r="D11" s="15"/>
      <c r="E11" s="15"/>
      <c r="F11" s="15"/>
      <c r="G11" s="15"/>
      <c r="H11" s="15"/>
      <c r="I11" s="15"/>
      <c r="J11" s="15"/>
      <c r="K11" s="15"/>
      <c r="L11" s="15"/>
      <c r="M11" s="15"/>
      <c r="N11" s="15"/>
    </row>
    <row r="12" spans="1:35" ht="19" customHeight="1">
      <c r="A12" s="65"/>
      <c r="B12" s="12" t="s">
        <v>10</v>
      </c>
      <c r="C12" s="30"/>
      <c r="D12" s="30"/>
      <c r="E12" s="30"/>
      <c r="F12" s="30"/>
      <c r="G12" s="30"/>
      <c r="H12" s="30"/>
      <c r="I12" s="30" t="s">
        <v>11</v>
      </c>
      <c r="J12" s="30"/>
      <c r="K12" s="30"/>
      <c r="L12" s="30"/>
      <c r="M12" s="30" t="str">
        <f>OVERALLLIGHT</f>
        <v>RED</v>
      </c>
      <c r="N12" s="30"/>
    </row>
    <row r="13" spans="1:35" s="5" customFormat="1" ht="19" customHeigh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ht="15" customHeight="1">
      <c r="A15" s="65"/>
      <c r="B15" s="62" t="s">
        <v>16</v>
      </c>
      <c r="C15" s="62"/>
      <c r="D15" s="279">
        <v>8</v>
      </c>
      <c r="E15" s="280"/>
      <c r="F15" s="62" t="s">
        <v>17</v>
      </c>
      <c r="G15" s="352">
        <v>41456</v>
      </c>
      <c r="H15" s="280"/>
      <c r="I15" s="280"/>
      <c r="J15" s="280"/>
      <c r="K15" s="280"/>
      <c r="L15" s="280"/>
      <c r="M15" s="280"/>
      <c r="N15" s="280"/>
    </row>
    <row r="16" spans="1:35" ht="15" customHeight="1">
      <c r="A16" s="65"/>
      <c r="B16" s="276"/>
      <c r="C16" s="62"/>
      <c r="D16" s="66"/>
      <c r="E16" s="66"/>
      <c r="F16" s="62" t="s">
        <v>18</v>
      </c>
      <c r="G16" s="352">
        <v>41547</v>
      </c>
      <c r="H16" s="278"/>
      <c r="I16" s="278"/>
      <c r="J16" s="279"/>
      <c r="K16" s="279"/>
      <c r="L16" s="279"/>
      <c r="M16" s="279"/>
      <c r="N16" s="280"/>
    </row>
    <row r="17" spans="1:35" s="4" customFormat="1" ht="15" customHeight="1">
      <c r="A17" s="65"/>
      <c r="B17" s="276"/>
      <c r="C17" s="62"/>
      <c r="D17" s="66"/>
      <c r="E17" s="66"/>
      <c r="F17" s="89"/>
      <c r="G17" s="277"/>
      <c r="H17" s="278"/>
      <c r="I17" s="278"/>
      <c r="J17" s="279"/>
      <c r="K17" s="279"/>
      <c r="L17" s="279"/>
      <c r="M17" s="279"/>
      <c r="N17" s="280"/>
      <c r="AI17" s="2"/>
    </row>
    <row r="18" spans="1:35" ht="15" customHeight="1">
      <c r="A18" s="65"/>
      <c r="B18" s="65"/>
      <c r="C18" s="65"/>
      <c r="D18" s="65"/>
      <c r="E18" s="65"/>
      <c r="F18" s="62" t="s">
        <v>19</v>
      </c>
      <c r="G18" s="279" t="s">
        <v>20</v>
      </c>
      <c r="H18" s="62"/>
      <c r="I18" s="62"/>
      <c r="J18" s="65"/>
      <c r="K18" s="66"/>
      <c r="L18" s="66"/>
      <c r="M18" s="66"/>
      <c r="N18" s="276"/>
    </row>
    <row r="19" spans="1:35" ht="15" customHeight="1">
      <c r="A19" s="65"/>
      <c r="B19" s="318"/>
      <c r="C19" s="318"/>
      <c r="D19" s="318"/>
      <c r="E19" s="318"/>
      <c r="F19" s="318" t="s">
        <v>21</v>
      </c>
      <c r="G19" s="319" t="s">
        <v>22</v>
      </c>
      <c r="H19" s="318"/>
      <c r="I19" s="318"/>
      <c r="J19" s="318"/>
      <c r="K19" s="320"/>
      <c r="L19" s="320"/>
      <c r="M19" s="320"/>
      <c r="N19" s="321"/>
    </row>
    <row r="20" spans="1:35" s="5" customFormat="1" ht="1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71" t="s">
        <v>24</v>
      </c>
      <c r="C22" s="472"/>
      <c r="D22" s="472"/>
      <c r="E22" s="472"/>
      <c r="F22" s="9"/>
      <c r="G22" s="60" t="s">
        <v>0</v>
      </c>
      <c r="I22" s="196"/>
      <c r="J22" s="9"/>
      <c r="K22" s="9"/>
      <c r="L22" s="160" t="s">
        <v>25</v>
      </c>
      <c r="M22" s="9"/>
      <c r="N22" s="9"/>
    </row>
    <row r="23" spans="1:35">
      <c r="B23" s="473"/>
      <c r="C23" s="473"/>
      <c r="D23" s="473"/>
      <c r="E23" s="473"/>
      <c r="F23" s="7"/>
      <c r="G23" s="61" t="s">
        <v>1</v>
      </c>
      <c r="I23" s="136" t="str">
        <f>MILESTONELIGHT</f>
        <v>RED</v>
      </c>
      <c r="J23" s="9"/>
      <c r="K23" s="9"/>
      <c r="L23" s="9"/>
      <c r="M23" s="9"/>
    </row>
    <row r="24" spans="1:35">
      <c r="B24" s="473"/>
      <c r="C24" s="473"/>
      <c r="D24" s="473"/>
      <c r="E24" s="473"/>
      <c r="F24" s="7"/>
      <c r="G24" s="61" t="s">
        <v>2</v>
      </c>
      <c r="I24" s="136" t="str">
        <f>ISSUELIGHT</f>
        <v>GREEN</v>
      </c>
      <c r="J24" s="9"/>
      <c r="K24" s="9"/>
      <c r="L24" s="9"/>
      <c r="M24" s="9"/>
    </row>
    <row r="25" spans="1:35">
      <c r="B25" s="473"/>
      <c r="C25" s="473"/>
      <c r="D25" s="473"/>
      <c r="E25" s="473"/>
      <c r="F25" s="7"/>
      <c r="G25" s="61" t="s">
        <v>3</v>
      </c>
      <c r="I25" s="136" t="str">
        <f>RISKLIGHT</f>
        <v>GREEN</v>
      </c>
      <c r="J25" s="9"/>
      <c r="K25" s="9"/>
      <c r="L25" s="9"/>
      <c r="M25" s="9"/>
    </row>
    <row r="26" spans="1:35">
      <c r="B26" s="473"/>
      <c r="C26" s="473"/>
      <c r="D26" s="473"/>
      <c r="E26" s="473"/>
      <c r="F26" s="35" t="s">
        <v>26</v>
      </c>
      <c r="G26" s="61" t="s">
        <v>4</v>
      </c>
      <c r="I26" s="136" t="str">
        <f>CHANGELIGHT</f>
        <v>RED</v>
      </c>
      <c r="J26" s="9"/>
      <c r="K26" s="9"/>
      <c r="L26" s="9"/>
      <c r="M26" s="9"/>
    </row>
    <row r="27" spans="1:35">
      <c r="B27" s="473"/>
      <c r="C27" s="473"/>
      <c r="D27" s="473"/>
      <c r="E27" s="473"/>
      <c r="F27" s="35" t="s">
        <v>26</v>
      </c>
      <c r="G27" s="61" t="s">
        <v>5</v>
      </c>
      <c r="I27" s="136" t="str">
        <f>DEPENDENCYLIGHT</f>
        <v/>
      </c>
      <c r="J27" s="9"/>
      <c r="K27" s="9"/>
      <c r="L27" s="9"/>
      <c r="M27" s="9"/>
    </row>
    <row r="28" spans="1:35">
      <c r="B28" s="473"/>
      <c r="C28" s="473"/>
      <c r="D28" s="473"/>
      <c r="E28" s="473"/>
      <c r="F28" s="35" t="s">
        <v>27</v>
      </c>
      <c r="G28" s="61" t="s">
        <v>6</v>
      </c>
      <c r="I28" s="136" t="str">
        <f>MEASURELIGHT</f>
        <v/>
      </c>
      <c r="J28" s="9"/>
      <c r="K28" s="9"/>
      <c r="L28" s="9"/>
      <c r="M28" s="9"/>
    </row>
    <row r="29" spans="1:35">
      <c r="B29" s="473"/>
      <c r="C29" s="473"/>
      <c r="D29" s="473"/>
      <c r="E29" s="473"/>
      <c r="F29" s="7"/>
      <c r="G29" s="61" t="s">
        <v>7</v>
      </c>
      <c r="I29" s="136" t="str">
        <f>COMMUNICATIONLIGHT</f>
        <v>AMBER</v>
      </c>
      <c r="J29" s="9"/>
      <c r="K29" s="9"/>
      <c r="L29" s="9"/>
      <c r="M29" s="9"/>
    </row>
    <row r="30" spans="1:35">
      <c r="B30" s="473"/>
      <c r="C30" s="473"/>
      <c r="D30" s="473"/>
      <c r="E30" s="473"/>
      <c r="F30" s="7"/>
      <c r="G30" s="61" t="s">
        <v>8</v>
      </c>
      <c r="I30" s="136" t="str">
        <f>FINANCELIGHT</f>
        <v>RED</v>
      </c>
      <c r="J30" s="35"/>
      <c r="K30" s="9"/>
      <c r="L30" s="9"/>
      <c r="M30" s="9"/>
    </row>
    <row r="31" spans="1:35" s="4" customFormat="1" ht="22" customHeight="1">
      <c r="A31" s="5"/>
      <c r="B31" s="474" t="s">
        <v>28</v>
      </c>
      <c r="C31" s="474"/>
      <c r="D31" s="474"/>
      <c r="E31" s="474"/>
      <c r="F31" s="7"/>
      <c r="G31" s="19" t="s">
        <v>11</v>
      </c>
      <c r="I31" s="135" t="str">
        <f>OVERALLLIGHT</f>
        <v>RED</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RED</v>
      </c>
    </row>
    <row r="33" spans="2:23">
      <c r="S33" s="3" t="s">
        <v>32</v>
      </c>
      <c r="T33" s="1"/>
      <c r="U33" s="1">
        <f>COUNTIF(I23:I25,"RED")</f>
        <v>1</v>
      </c>
      <c r="V33" s="1">
        <f>COUNTIF(I23:I25,"AMBER")</f>
        <v>0</v>
      </c>
      <c r="W33" s="1">
        <f>COUNTIF(I23:I25,"GREEN")</f>
        <v>2</v>
      </c>
    </row>
    <row r="34" spans="2:23">
      <c r="B34" s="5" t="s">
        <v>33</v>
      </c>
      <c r="T34" s="1" t="s">
        <v>34</v>
      </c>
      <c r="U34" s="1">
        <f>COUNTIF(I30,"RED")</f>
        <v>1</v>
      </c>
      <c r="V34" s="1">
        <f>COUNTIF(I30,"AMBER")</f>
        <v>0</v>
      </c>
      <c r="W34" s="1">
        <f>COUNTIF(I30,"GREEN")</f>
        <v>0</v>
      </c>
    </row>
    <row r="35" spans="2:23" ht="88" customHeight="1">
      <c r="B35" s="462"/>
      <c r="C35" s="463"/>
      <c r="D35" s="463"/>
      <c r="E35" s="463"/>
      <c r="F35" s="463"/>
      <c r="G35" s="463"/>
      <c r="H35" s="463"/>
      <c r="I35" s="463"/>
      <c r="J35" s="463"/>
      <c r="K35" s="463"/>
      <c r="L35" s="463"/>
      <c r="M35" s="463"/>
      <c r="N35" s="464"/>
      <c r="T35" s="1" t="s">
        <v>35</v>
      </c>
      <c r="U35" s="1">
        <f>SUM(U33:U34)</f>
        <v>2</v>
      </c>
      <c r="V35" s="1">
        <f>SUM(V33:V34)</f>
        <v>0</v>
      </c>
      <c r="W35" s="1">
        <f>SUM(W33:W34)</f>
        <v>2</v>
      </c>
    </row>
    <row r="36" spans="2:23">
      <c r="B36" s="33"/>
      <c r="C36" s="33"/>
      <c r="D36" s="33"/>
      <c r="E36" s="33"/>
      <c r="F36" s="33"/>
      <c r="G36" s="33"/>
      <c r="H36" s="33"/>
      <c r="I36" s="33"/>
      <c r="J36" s="33"/>
      <c r="K36" s="33"/>
      <c r="L36" s="33"/>
      <c r="M36" s="33"/>
      <c r="N36" s="33"/>
    </row>
    <row r="37" spans="2:23" ht="21" customHeight="1">
      <c r="B37" s="12" t="s">
        <v>36</v>
      </c>
      <c r="C37" s="12"/>
      <c r="D37" s="343"/>
      <c r="E37" s="344" t="s">
        <v>37</v>
      </c>
      <c r="F37" s="339"/>
      <c r="G37" s="339"/>
      <c r="H37" s="339"/>
      <c r="I37" s="339"/>
      <c r="J37" s="339"/>
      <c r="K37" s="339"/>
      <c r="L37" s="339"/>
      <c r="M37" s="339"/>
      <c r="N37" s="340"/>
      <c r="O37" s="5"/>
      <c r="T37" t="s">
        <v>38</v>
      </c>
    </row>
    <row r="38" spans="2:23">
      <c r="D38" s="62"/>
      <c r="F38" s="62"/>
      <c r="G38" s="62"/>
      <c r="H38" s="62"/>
      <c r="I38" s="62"/>
      <c r="J38" s="62"/>
      <c r="K38" s="62"/>
      <c r="L38" s="62"/>
      <c r="M38" s="62"/>
      <c r="N38" s="62"/>
      <c r="O38" s="5"/>
      <c r="T38" s="179" t="str">
        <f>IF(Check1="Yes","TRUE","FALSE")</f>
        <v>FALSE</v>
      </c>
    </row>
    <row r="39" spans="2:23" ht="21" customHeight="1">
      <c r="B39" s="62"/>
      <c r="D39" s="343"/>
      <c r="E39" s="344" t="s">
        <v>39</v>
      </c>
      <c r="F39" s="341"/>
      <c r="G39" s="341"/>
      <c r="H39" s="341"/>
      <c r="I39" s="341"/>
      <c r="J39" s="341"/>
      <c r="K39" s="341"/>
      <c r="L39" s="341"/>
      <c r="M39" s="341"/>
      <c r="N39" s="342"/>
      <c r="O39" s="5"/>
      <c r="T39" s="179"/>
    </row>
    <row r="40" spans="2:23">
      <c r="N40" s="63"/>
      <c r="O40" s="5"/>
      <c r="T40" s="179" t="str">
        <f>IF(Check2="Yes","TRUE","FALSE")</f>
        <v>FALSE</v>
      </c>
    </row>
    <row r="41" spans="2:23">
      <c r="B41" s="62" t="s">
        <v>40</v>
      </c>
      <c r="C41" s="62"/>
      <c r="D41" s="62"/>
      <c r="E41" s="64"/>
      <c r="F41" s="465"/>
      <c r="G41" s="466"/>
      <c r="H41" s="466"/>
      <c r="I41" s="466"/>
      <c r="J41" s="466"/>
      <c r="K41" s="466"/>
      <c r="L41" s="466"/>
      <c r="M41" s="467"/>
      <c r="N41" s="64"/>
      <c r="T41">
        <f>COUNTIF(T38:T40,FALSE)</f>
        <v>0</v>
      </c>
    </row>
    <row r="42" spans="2:23">
      <c r="B42" s="62" t="s">
        <v>41</v>
      </c>
      <c r="C42" s="64"/>
      <c r="D42" s="64"/>
      <c r="E42" s="64"/>
      <c r="F42" s="468"/>
      <c r="G42" s="469"/>
      <c r="H42" s="469"/>
      <c r="I42" s="469"/>
      <c r="J42" s="469"/>
      <c r="K42" s="469"/>
      <c r="L42" s="469"/>
      <c r="M42" s="470"/>
      <c r="N42" s="64"/>
    </row>
    <row r="43" spans="2:23" ht="30" customHeight="1">
      <c r="B43" s="178" t="str">
        <f>IF(ISBLANK(F41),"Please signoff (select Yes and enter name) prior to form submission",IF(COUNTIF(T38:T40,"FALSE")&gt;0,"Please select Yes in signoff prior to form submission",""))</f>
        <v>Please signoff (select Yes and enter name) prior to form submission</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B1">
    <cfRule type="cellIs" dxfId="1970" priority="1" operator="equal">
      <formula>"AMBER"</formula>
    </cfRule>
  </conditionalFormatting>
  <conditionalFormatting sqref="B1">
    <cfRule type="cellIs" dxfId="1969" priority="2" operator="equal">
      <formula>"RED"</formula>
    </cfRule>
  </conditionalFormatting>
  <conditionalFormatting sqref="B1">
    <cfRule type="cellIs" dxfId="1968" priority="3" operator="equal">
      <formula>"GREEN"</formula>
    </cfRule>
  </conditionalFormatting>
  <conditionalFormatting sqref="B2">
    <cfRule type="cellIs" dxfId="1967" priority="4" operator="equal">
      <formula>"AMBER"</formula>
    </cfRule>
  </conditionalFormatting>
  <conditionalFormatting sqref="B2">
    <cfRule type="cellIs" dxfId="1966" priority="5" operator="equal">
      <formula>"RED"</formula>
    </cfRule>
  </conditionalFormatting>
  <conditionalFormatting sqref="B2">
    <cfRule type="cellIs" dxfId="1965" priority="6" operator="equal">
      <formula>"GREEN"</formula>
    </cfRule>
  </conditionalFormatting>
  <conditionalFormatting sqref="B3">
    <cfRule type="cellIs" dxfId="1964" priority="7" operator="equal">
      <formula>"AMBER"</formula>
    </cfRule>
  </conditionalFormatting>
  <conditionalFormatting sqref="B3">
    <cfRule type="cellIs" dxfId="1963" priority="8" operator="equal">
      <formula>"RED"</formula>
    </cfRule>
  </conditionalFormatting>
  <conditionalFormatting sqref="B3">
    <cfRule type="cellIs" dxfId="1962" priority="9" operator="equal">
      <formula>"GREEN"</formula>
    </cfRule>
  </conditionalFormatting>
  <conditionalFormatting sqref="B4">
    <cfRule type="cellIs" dxfId="1961" priority="10" operator="equal">
      <formula>"AMBER"</formula>
    </cfRule>
  </conditionalFormatting>
  <conditionalFormatting sqref="B4">
    <cfRule type="cellIs" dxfId="1960" priority="11" operator="equal">
      <formula>"RED"</formula>
    </cfRule>
  </conditionalFormatting>
  <conditionalFormatting sqref="B4">
    <cfRule type="cellIs" dxfId="1959" priority="12" operator="equal">
      <formula>"GREEN"</formula>
    </cfRule>
  </conditionalFormatting>
  <conditionalFormatting sqref="B5">
    <cfRule type="cellIs" dxfId="1958" priority="13" operator="equal">
      <formula>"AMBER"</formula>
    </cfRule>
  </conditionalFormatting>
  <conditionalFormatting sqref="B5">
    <cfRule type="cellIs" dxfId="1957" priority="14" operator="equal">
      <formula>"RED"</formula>
    </cfRule>
  </conditionalFormatting>
  <conditionalFormatting sqref="B5">
    <cfRule type="cellIs" dxfId="1956" priority="15" operator="equal">
      <formula>"GREEN"</formula>
    </cfRule>
  </conditionalFormatting>
  <conditionalFormatting sqref="B6">
    <cfRule type="cellIs" dxfId="1955" priority="16" operator="equal">
      <formula>"AMBER"</formula>
    </cfRule>
  </conditionalFormatting>
  <conditionalFormatting sqref="B6">
    <cfRule type="cellIs" dxfId="1954" priority="17" operator="equal">
      <formula>"RED"</formula>
    </cfRule>
  </conditionalFormatting>
  <conditionalFormatting sqref="B6">
    <cfRule type="cellIs" dxfId="1953" priority="18" operator="equal">
      <formula>"GREEN"</formula>
    </cfRule>
  </conditionalFormatting>
  <conditionalFormatting sqref="B7">
    <cfRule type="cellIs" dxfId="1952" priority="19" operator="equal">
      <formula>"AMBER"</formula>
    </cfRule>
  </conditionalFormatting>
  <conditionalFormatting sqref="B7">
    <cfRule type="cellIs" dxfId="1951" priority="20" operator="equal">
      <formula>"RED"</formula>
    </cfRule>
  </conditionalFormatting>
  <conditionalFormatting sqref="B7">
    <cfRule type="cellIs" dxfId="1950" priority="21" operator="equal">
      <formula>"GREEN"</formula>
    </cfRule>
  </conditionalFormatting>
  <conditionalFormatting sqref="B8">
    <cfRule type="cellIs" dxfId="1949" priority="22" operator="equal">
      <formula>"AMBER"</formula>
    </cfRule>
  </conditionalFormatting>
  <conditionalFormatting sqref="B8">
    <cfRule type="cellIs" dxfId="1948" priority="23" operator="equal">
      <formula>"RED"</formula>
    </cfRule>
  </conditionalFormatting>
  <conditionalFormatting sqref="B8">
    <cfRule type="cellIs" dxfId="1947" priority="24" operator="equal">
      <formula>"GREEN"</formula>
    </cfRule>
  </conditionalFormatting>
  <conditionalFormatting sqref="B9">
    <cfRule type="cellIs" dxfId="1946" priority="25" operator="equal">
      <formula>"AMBER"</formula>
    </cfRule>
  </conditionalFormatting>
  <conditionalFormatting sqref="B9">
    <cfRule type="cellIs" dxfId="1945" priority="26" operator="equal">
      <formula>"RED"</formula>
    </cfRule>
  </conditionalFormatting>
  <conditionalFormatting sqref="B9">
    <cfRule type="cellIs" dxfId="1944" priority="27" operator="equal">
      <formula>"GREEN"</formula>
    </cfRule>
  </conditionalFormatting>
  <conditionalFormatting sqref="B10">
    <cfRule type="cellIs" dxfId="1943" priority="28" operator="equal">
      <formula>"AMBER"</formula>
    </cfRule>
  </conditionalFormatting>
  <conditionalFormatting sqref="B10">
    <cfRule type="cellIs" dxfId="1942" priority="29" operator="equal">
      <formula>"RED"</formula>
    </cfRule>
  </conditionalFormatting>
  <conditionalFormatting sqref="B10">
    <cfRule type="cellIs" dxfId="1941" priority="30" operator="equal">
      <formula>"GREEN"</formula>
    </cfRule>
  </conditionalFormatting>
  <conditionalFormatting sqref="B43">
    <cfRule type="containsText" dxfId="1940" priority="31" operator="containsText" text="Please">
      <formula>NOT(ISERROR(SEARCH("Please",B43)))</formula>
    </cfRule>
  </conditionalFormatting>
  <conditionalFormatting sqref="D37">
    <cfRule type="containsText" dxfId="1939" priority="32" operator="containsText" text="Yes">
      <formula>NOT(ISERROR(SEARCH("Yes",D37)))</formula>
    </cfRule>
  </conditionalFormatting>
  <conditionalFormatting sqref="D37">
    <cfRule type="containsText" dxfId="1938" priority="33" operator="containsText" text="No">
      <formula>NOT(ISERROR(SEARCH("No",D37)))</formula>
    </cfRule>
  </conditionalFormatting>
  <conditionalFormatting sqref="D38">
    <cfRule type="containsText" dxfId="1937" priority="34" operator="containsText" text="Yes">
      <formula>NOT(ISERROR(SEARCH("Yes",D38)))</formula>
    </cfRule>
  </conditionalFormatting>
  <conditionalFormatting sqref="D38">
    <cfRule type="containsText" dxfId="1936" priority="35" operator="containsText" text="No">
      <formula>NOT(ISERROR(SEARCH("No",D38)))</formula>
    </cfRule>
  </conditionalFormatting>
  <conditionalFormatting sqref="D39">
    <cfRule type="containsText" dxfId="1935" priority="36" operator="containsText" text="Yes">
      <formula>NOT(ISERROR(SEARCH("Yes",D39)))</formula>
    </cfRule>
  </conditionalFormatting>
  <conditionalFormatting sqref="D39">
    <cfRule type="containsText" dxfId="1934" priority="37" operator="containsText" text="No">
      <formula>NOT(ISERROR(SEARCH("No",D39)))</formula>
    </cfRule>
  </conditionalFormatting>
  <conditionalFormatting sqref="G12">
    <cfRule type="cellIs" dxfId="1933" priority="38" operator="equal">
      <formula>"AMBER"</formula>
    </cfRule>
  </conditionalFormatting>
  <conditionalFormatting sqref="G12">
    <cfRule type="cellIs" dxfId="1932" priority="39" operator="equal">
      <formula>"RED"</formula>
    </cfRule>
  </conditionalFormatting>
  <conditionalFormatting sqref="G12">
    <cfRule type="cellIs" dxfId="1931" priority="40" operator="equal">
      <formula>"GREEN"</formula>
    </cfRule>
  </conditionalFormatting>
  <conditionalFormatting sqref="G13">
    <cfRule type="cellIs" dxfId="1930" priority="41" operator="equal">
      <formula>"AMBER"</formula>
    </cfRule>
  </conditionalFormatting>
  <conditionalFormatting sqref="G13">
    <cfRule type="cellIs" dxfId="1929" priority="42" operator="equal">
      <formula>"RED"</formula>
    </cfRule>
  </conditionalFormatting>
  <conditionalFormatting sqref="G13">
    <cfRule type="cellIs" dxfId="1928" priority="43" operator="equal">
      <formula>"GREEN"</formula>
    </cfRule>
  </conditionalFormatting>
  <conditionalFormatting sqref="G14">
    <cfRule type="cellIs" dxfId="1927" priority="44" operator="equal">
      <formula>"AMBER"</formula>
    </cfRule>
  </conditionalFormatting>
  <conditionalFormatting sqref="G14">
    <cfRule type="cellIs" dxfId="1926" priority="45" operator="equal">
      <formula>"RED"</formula>
    </cfRule>
  </conditionalFormatting>
  <conditionalFormatting sqref="G14">
    <cfRule type="cellIs" dxfId="1925" priority="46" operator="equal">
      <formula>"GREEN"</formula>
    </cfRule>
  </conditionalFormatting>
  <conditionalFormatting sqref="G15">
    <cfRule type="cellIs" dxfId="1924" priority="47" operator="equal">
      <formula>"AMBER"</formula>
    </cfRule>
  </conditionalFormatting>
  <conditionalFormatting sqref="G15">
    <cfRule type="cellIs" dxfId="1923" priority="48" operator="equal">
      <formula>"RED"</formula>
    </cfRule>
  </conditionalFormatting>
  <conditionalFormatting sqref="G15">
    <cfRule type="cellIs" dxfId="1922" priority="49" operator="equal">
      <formula>"GREEN"</formula>
    </cfRule>
  </conditionalFormatting>
  <conditionalFormatting sqref="G16">
    <cfRule type="cellIs" dxfId="1921" priority="50" operator="equal">
      <formula>"AMBER"</formula>
    </cfRule>
  </conditionalFormatting>
  <conditionalFormatting sqref="G16">
    <cfRule type="cellIs" dxfId="1920" priority="51" operator="equal">
      <formula>"RED"</formula>
    </cfRule>
  </conditionalFormatting>
  <conditionalFormatting sqref="G16">
    <cfRule type="cellIs" dxfId="1919" priority="52" operator="equal">
      <formula>"GREEN"</formula>
    </cfRule>
  </conditionalFormatting>
  <conditionalFormatting sqref="G17">
    <cfRule type="cellIs" dxfId="1918" priority="53" operator="equal">
      <formula>"AMBER"</formula>
    </cfRule>
  </conditionalFormatting>
  <conditionalFormatting sqref="G17">
    <cfRule type="cellIs" dxfId="1917" priority="54" operator="equal">
      <formula>"RED"</formula>
    </cfRule>
  </conditionalFormatting>
  <conditionalFormatting sqref="G17">
    <cfRule type="cellIs" dxfId="1916" priority="55" operator="equal">
      <formula>"GREEN"</formula>
    </cfRule>
  </conditionalFormatting>
  <conditionalFormatting sqref="G18">
    <cfRule type="cellIs" dxfId="1915" priority="56" operator="equal">
      <formula>"AMBER"</formula>
    </cfRule>
  </conditionalFormatting>
  <conditionalFormatting sqref="G18">
    <cfRule type="cellIs" dxfId="1914" priority="57" operator="equal">
      <formula>"RED"</formula>
    </cfRule>
  </conditionalFormatting>
  <conditionalFormatting sqref="G18">
    <cfRule type="cellIs" dxfId="1913" priority="58" operator="equal">
      <formula>"GREEN"</formula>
    </cfRule>
  </conditionalFormatting>
  <conditionalFormatting sqref="G19">
    <cfRule type="cellIs" dxfId="1912" priority="59" operator="equal">
      <formula>"AMBER"</formula>
    </cfRule>
  </conditionalFormatting>
  <conditionalFormatting sqref="G19">
    <cfRule type="cellIs" dxfId="1911" priority="60" operator="equal">
      <formula>"RED"</formula>
    </cfRule>
  </conditionalFormatting>
  <conditionalFormatting sqref="G19">
    <cfRule type="cellIs" dxfId="1910" priority="61" operator="equal">
      <formula>"GREEN"</formula>
    </cfRule>
  </conditionalFormatting>
  <conditionalFormatting sqref="G20">
    <cfRule type="cellIs" dxfId="1909" priority="62" operator="equal">
      <formula>"AMBER"</formula>
    </cfRule>
  </conditionalFormatting>
  <conditionalFormatting sqref="G20">
    <cfRule type="cellIs" dxfId="1908" priority="63" operator="equal">
      <formula>"RED"</formula>
    </cfRule>
  </conditionalFormatting>
  <conditionalFormatting sqref="G20">
    <cfRule type="cellIs" dxfId="1907" priority="64" operator="equal">
      <formula>"GREEN"</formula>
    </cfRule>
  </conditionalFormatting>
  <conditionalFormatting sqref="G21">
    <cfRule type="cellIs" dxfId="1906" priority="65" operator="equal">
      <formula>"AMBER"</formula>
    </cfRule>
  </conditionalFormatting>
  <conditionalFormatting sqref="G21">
    <cfRule type="cellIs" dxfId="1905" priority="66" operator="equal">
      <formula>"RED"</formula>
    </cfRule>
  </conditionalFormatting>
  <conditionalFormatting sqref="G21">
    <cfRule type="cellIs" dxfId="1904" priority="67" operator="equal">
      <formula>"GREEN"</formula>
    </cfRule>
  </conditionalFormatting>
  <conditionalFormatting sqref="G22">
    <cfRule type="cellIs" dxfId="1903" priority="68" operator="equal">
      <formula>"AMBER"</formula>
    </cfRule>
  </conditionalFormatting>
  <conditionalFormatting sqref="G22">
    <cfRule type="cellIs" dxfId="1902" priority="69" operator="equal">
      <formula>"RED"</formula>
    </cfRule>
  </conditionalFormatting>
  <conditionalFormatting sqref="G22">
    <cfRule type="cellIs" dxfId="1901" priority="70" operator="equal">
      <formula>"GREEN"</formula>
    </cfRule>
  </conditionalFormatting>
  <conditionalFormatting sqref="G23">
    <cfRule type="cellIs" dxfId="1900" priority="71" operator="equal">
      <formula>"AMBER"</formula>
    </cfRule>
  </conditionalFormatting>
  <conditionalFormatting sqref="G23">
    <cfRule type="cellIs" dxfId="1899" priority="72" operator="equal">
      <formula>"RED"</formula>
    </cfRule>
  </conditionalFormatting>
  <conditionalFormatting sqref="G23">
    <cfRule type="cellIs" dxfId="1898" priority="73" operator="equal">
      <formula>"GREEN"</formula>
    </cfRule>
  </conditionalFormatting>
  <conditionalFormatting sqref="G24">
    <cfRule type="cellIs" dxfId="1897" priority="74" operator="equal">
      <formula>"AMBER"</formula>
    </cfRule>
  </conditionalFormatting>
  <conditionalFormatting sqref="G24">
    <cfRule type="cellIs" dxfId="1896" priority="75" operator="equal">
      <formula>"RED"</formula>
    </cfRule>
  </conditionalFormatting>
  <conditionalFormatting sqref="G24">
    <cfRule type="cellIs" dxfId="1895" priority="76" operator="equal">
      <formula>"GREEN"</formula>
    </cfRule>
  </conditionalFormatting>
  <conditionalFormatting sqref="G25">
    <cfRule type="cellIs" dxfId="1894" priority="77" operator="equal">
      <formula>"AMBER"</formula>
    </cfRule>
  </conditionalFormatting>
  <conditionalFormatting sqref="G25">
    <cfRule type="cellIs" dxfId="1893" priority="78" operator="equal">
      <formula>"RED"</formula>
    </cfRule>
  </conditionalFormatting>
  <conditionalFormatting sqref="G25">
    <cfRule type="cellIs" dxfId="1892" priority="79" operator="equal">
      <formula>"GREEN"</formula>
    </cfRule>
  </conditionalFormatting>
  <conditionalFormatting sqref="G26">
    <cfRule type="cellIs" dxfId="1891" priority="80" operator="equal">
      <formula>"AMBER"</formula>
    </cfRule>
  </conditionalFormatting>
  <conditionalFormatting sqref="G26">
    <cfRule type="cellIs" dxfId="1890" priority="81" operator="equal">
      <formula>"RED"</formula>
    </cfRule>
  </conditionalFormatting>
  <conditionalFormatting sqref="G26">
    <cfRule type="cellIs" dxfId="1889" priority="82" operator="equal">
      <formula>"GREEN"</formula>
    </cfRule>
  </conditionalFormatting>
  <conditionalFormatting sqref="G27">
    <cfRule type="cellIs" dxfId="1888" priority="83" operator="equal">
      <formula>"AMBER"</formula>
    </cfRule>
  </conditionalFormatting>
  <conditionalFormatting sqref="G27">
    <cfRule type="cellIs" dxfId="1887" priority="84" operator="equal">
      <formula>"RED"</formula>
    </cfRule>
  </conditionalFormatting>
  <conditionalFormatting sqref="G27">
    <cfRule type="cellIs" dxfId="1886" priority="85" operator="equal">
      <formula>"GREEN"</formula>
    </cfRule>
  </conditionalFormatting>
  <conditionalFormatting sqref="G28">
    <cfRule type="cellIs" dxfId="1885" priority="86" operator="equal">
      <formula>"AMBER"</formula>
    </cfRule>
  </conditionalFormatting>
  <conditionalFormatting sqref="G28">
    <cfRule type="cellIs" dxfId="1884" priority="87" operator="equal">
      <formula>"RED"</formula>
    </cfRule>
  </conditionalFormatting>
  <conditionalFormatting sqref="G28">
    <cfRule type="cellIs" dxfId="1883" priority="88" operator="equal">
      <formula>"GREEN"</formula>
    </cfRule>
  </conditionalFormatting>
  <conditionalFormatting sqref="G29">
    <cfRule type="cellIs" dxfId="1882" priority="89" operator="equal">
      <formula>"AMBER"</formula>
    </cfRule>
  </conditionalFormatting>
  <conditionalFormatting sqref="G29">
    <cfRule type="cellIs" dxfId="1881" priority="90" operator="equal">
      <formula>"RED"</formula>
    </cfRule>
  </conditionalFormatting>
  <conditionalFormatting sqref="G29">
    <cfRule type="cellIs" dxfId="1880" priority="91" operator="equal">
      <formula>"GREEN"</formula>
    </cfRule>
  </conditionalFormatting>
  <conditionalFormatting sqref="G30">
    <cfRule type="cellIs" dxfId="1879" priority="92" operator="equal">
      <formula>"AMBER"</formula>
    </cfRule>
  </conditionalFormatting>
  <conditionalFormatting sqref="G30">
    <cfRule type="cellIs" dxfId="1878" priority="93" operator="equal">
      <formula>"RED"</formula>
    </cfRule>
  </conditionalFormatting>
  <conditionalFormatting sqref="G30">
    <cfRule type="cellIs" dxfId="1877" priority="94" operator="equal">
      <formula>"GREEN"</formula>
    </cfRule>
  </conditionalFormatting>
  <conditionalFormatting sqref="G31">
    <cfRule type="cellIs" dxfId="1876" priority="95" operator="equal">
      <formula>"AMBER"</formula>
    </cfRule>
  </conditionalFormatting>
  <conditionalFormatting sqref="G31">
    <cfRule type="cellIs" dxfId="1875" priority="96" operator="equal">
      <formula>"RED"</formula>
    </cfRule>
  </conditionalFormatting>
  <conditionalFormatting sqref="G31">
    <cfRule type="cellIs" dxfId="1874" priority="97" operator="equal">
      <formula>"GREEN"</formula>
    </cfRule>
  </conditionalFormatting>
  <conditionalFormatting sqref="G32">
    <cfRule type="cellIs" dxfId="1873" priority="98" operator="equal">
      <formula>"AMBER"</formula>
    </cfRule>
  </conditionalFormatting>
  <conditionalFormatting sqref="G32">
    <cfRule type="cellIs" dxfId="1872" priority="99" operator="equal">
      <formula>"RED"</formula>
    </cfRule>
  </conditionalFormatting>
  <conditionalFormatting sqref="G32">
    <cfRule type="cellIs" dxfId="1871" priority="100" operator="equal">
      <formula>"GREEN"</formula>
    </cfRule>
  </conditionalFormatting>
  <conditionalFormatting sqref="H12">
    <cfRule type="cellIs" dxfId="1870" priority="101" operator="equal">
      <formula>"AMBER"</formula>
    </cfRule>
  </conditionalFormatting>
  <conditionalFormatting sqref="H12">
    <cfRule type="cellIs" dxfId="1869" priority="102" operator="equal">
      <formula>"RED"</formula>
    </cfRule>
  </conditionalFormatting>
  <conditionalFormatting sqref="H12">
    <cfRule type="cellIs" dxfId="1868" priority="103" operator="equal">
      <formula>"GREEN"</formula>
    </cfRule>
  </conditionalFormatting>
  <conditionalFormatting sqref="H13">
    <cfRule type="cellIs" dxfId="1867" priority="104" operator="equal">
      <formula>"AMBER"</formula>
    </cfRule>
  </conditionalFormatting>
  <conditionalFormatting sqref="H13">
    <cfRule type="cellIs" dxfId="1866" priority="105" operator="equal">
      <formula>"RED"</formula>
    </cfRule>
  </conditionalFormatting>
  <conditionalFormatting sqref="H13">
    <cfRule type="cellIs" dxfId="1865" priority="106" operator="equal">
      <formula>"GREEN"</formula>
    </cfRule>
  </conditionalFormatting>
  <conditionalFormatting sqref="H14">
    <cfRule type="cellIs" dxfId="1864" priority="107" operator="equal">
      <formula>"AMBER"</formula>
    </cfRule>
  </conditionalFormatting>
  <conditionalFormatting sqref="H14">
    <cfRule type="cellIs" dxfId="1863" priority="108" operator="equal">
      <formula>"RED"</formula>
    </cfRule>
  </conditionalFormatting>
  <conditionalFormatting sqref="H14">
    <cfRule type="cellIs" dxfId="1862" priority="109" operator="equal">
      <formula>"GREEN"</formula>
    </cfRule>
  </conditionalFormatting>
  <conditionalFormatting sqref="H15">
    <cfRule type="cellIs" dxfId="1861" priority="110" operator="equal">
      <formula>"AMBER"</formula>
    </cfRule>
  </conditionalFormatting>
  <conditionalFormatting sqref="H15">
    <cfRule type="cellIs" dxfId="1860" priority="111" operator="equal">
      <formula>"RED"</formula>
    </cfRule>
  </conditionalFormatting>
  <conditionalFormatting sqref="H15">
    <cfRule type="cellIs" dxfId="1859" priority="112" operator="equal">
      <formula>"GREEN"</formula>
    </cfRule>
  </conditionalFormatting>
  <conditionalFormatting sqref="H16">
    <cfRule type="cellIs" dxfId="1858" priority="113" operator="equal">
      <formula>"AMBER"</formula>
    </cfRule>
  </conditionalFormatting>
  <conditionalFormatting sqref="H16">
    <cfRule type="cellIs" dxfId="1857" priority="114" operator="equal">
      <formula>"RED"</formula>
    </cfRule>
  </conditionalFormatting>
  <conditionalFormatting sqref="H16">
    <cfRule type="cellIs" dxfId="1856" priority="115" operator="equal">
      <formula>"GREEN"</formula>
    </cfRule>
  </conditionalFormatting>
  <conditionalFormatting sqref="H17">
    <cfRule type="cellIs" dxfId="1855" priority="116" operator="equal">
      <formula>"AMBER"</formula>
    </cfRule>
  </conditionalFormatting>
  <conditionalFormatting sqref="H17">
    <cfRule type="cellIs" dxfId="1854" priority="117" operator="equal">
      <formula>"RED"</formula>
    </cfRule>
  </conditionalFormatting>
  <conditionalFormatting sqref="H17">
    <cfRule type="cellIs" dxfId="1853" priority="118" operator="equal">
      <formula>"GREEN"</formula>
    </cfRule>
  </conditionalFormatting>
  <conditionalFormatting sqref="H18">
    <cfRule type="cellIs" dxfId="1852" priority="119" operator="equal">
      <formula>"AMBER"</formula>
    </cfRule>
  </conditionalFormatting>
  <conditionalFormatting sqref="H18">
    <cfRule type="cellIs" dxfId="1851" priority="120" operator="equal">
      <formula>"RED"</formula>
    </cfRule>
  </conditionalFormatting>
  <conditionalFormatting sqref="H18">
    <cfRule type="cellIs" dxfId="1850" priority="121" operator="equal">
      <formula>"GREEN"</formula>
    </cfRule>
  </conditionalFormatting>
  <conditionalFormatting sqref="H19">
    <cfRule type="cellIs" dxfId="1849" priority="122" operator="equal">
      <formula>"AMBER"</formula>
    </cfRule>
  </conditionalFormatting>
  <conditionalFormatting sqref="H19">
    <cfRule type="cellIs" dxfId="1848" priority="123" operator="equal">
      <formula>"RED"</formula>
    </cfRule>
  </conditionalFormatting>
  <conditionalFormatting sqref="H19">
    <cfRule type="cellIs" dxfId="1847" priority="124" operator="equal">
      <formula>"GREEN"</formula>
    </cfRule>
  </conditionalFormatting>
  <conditionalFormatting sqref="H20">
    <cfRule type="cellIs" dxfId="1846" priority="125" operator="equal">
      <formula>"AMBER"</formula>
    </cfRule>
  </conditionalFormatting>
  <conditionalFormatting sqref="H20">
    <cfRule type="cellIs" dxfId="1845" priority="126" operator="equal">
      <formula>"RED"</formula>
    </cfRule>
  </conditionalFormatting>
  <conditionalFormatting sqref="H20">
    <cfRule type="cellIs" dxfId="1844" priority="127" operator="equal">
      <formula>"GREEN"</formula>
    </cfRule>
  </conditionalFormatting>
  <conditionalFormatting sqref="H21">
    <cfRule type="cellIs" dxfId="1843" priority="128" operator="equal">
      <formula>"AMBER"</formula>
    </cfRule>
  </conditionalFormatting>
  <conditionalFormatting sqref="H21">
    <cfRule type="cellIs" dxfId="1842" priority="129" operator="equal">
      <formula>"RED"</formula>
    </cfRule>
  </conditionalFormatting>
  <conditionalFormatting sqref="H21">
    <cfRule type="cellIs" dxfId="1841" priority="130" operator="equal">
      <formula>"GREEN"</formula>
    </cfRule>
  </conditionalFormatting>
  <conditionalFormatting sqref="H22">
    <cfRule type="cellIs" dxfId="1840" priority="131" operator="equal">
      <formula>"AMBER"</formula>
    </cfRule>
  </conditionalFormatting>
  <conditionalFormatting sqref="H22">
    <cfRule type="cellIs" dxfId="1839" priority="132" operator="equal">
      <formula>"RED"</formula>
    </cfRule>
  </conditionalFormatting>
  <conditionalFormatting sqref="H22">
    <cfRule type="cellIs" dxfId="1838" priority="133" operator="equal">
      <formula>"GREEN"</formula>
    </cfRule>
  </conditionalFormatting>
  <conditionalFormatting sqref="H23">
    <cfRule type="cellIs" dxfId="1837" priority="134" operator="equal">
      <formula>"AMBER"</formula>
    </cfRule>
  </conditionalFormatting>
  <conditionalFormatting sqref="H23">
    <cfRule type="cellIs" dxfId="1836" priority="135" operator="equal">
      <formula>"RED"</formula>
    </cfRule>
  </conditionalFormatting>
  <conditionalFormatting sqref="H23">
    <cfRule type="cellIs" dxfId="1835" priority="136" operator="equal">
      <formula>"GREEN"</formula>
    </cfRule>
  </conditionalFormatting>
  <conditionalFormatting sqref="H24">
    <cfRule type="cellIs" dxfId="1834" priority="137" operator="equal">
      <formula>"AMBER"</formula>
    </cfRule>
  </conditionalFormatting>
  <conditionalFormatting sqref="H24">
    <cfRule type="cellIs" dxfId="1833" priority="138" operator="equal">
      <formula>"RED"</formula>
    </cfRule>
  </conditionalFormatting>
  <conditionalFormatting sqref="H24">
    <cfRule type="cellIs" dxfId="1832" priority="139" operator="equal">
      <formula>"GREEN"</formula>
    </cfRule>
  </conditionalFormatting>
  <conditionalFormatting sqref="H25">
    <cfRule type="cellIs" dxfId="1831" priority="140" operator="equal">
      <formula>"AMBER"</formula>
    </cfRule>
  </conditionalFormatting>
  <conditionalFormatting sqref="H25">
    <cfRule type="cellIs" dxfId="1830" priority="141" operator="equal">
      <formula>"RED"</formula>
    </cfRule>
  </conditionalFormatting>
  <conditionalFormatting sqref="H25">
    <cfRule type="cellIs" dxfId="1829" priority="142" operator="equal">
      <formula>"GREEN"</formula>
    </cfRule>
  </conditionalFormatting>
  <conditionalFormatting sqref="H26">
    <cfRule type="cellIs" dxfId="1828" priority="143" operator="equal">
      <formula>"AMBER"</formula>
    </cfRule>
  </conditionalFormatting>
  <conditionalFormatting sqref="H26">
    <cfRule type="cellIs" dxfId="1827" priority="144" operator="equal">
      <formula>"RED"</formula>
    </cfRule>
  </conditionalFormatting>
  <conditionalFormatting sqref="H26">
    <cfRule type="cellIs" dxfId="1826" priority="145" operator="equal">
      <formula>"GREEN"</formula>
    </cfRule>
  </conditionalFormatting>
  <conditionalFormatting sqref="H27">
    <cfRule type="cellIs" dxfId="1825" priority="146" operator="equal">
      <formula>"AMBER"</formula>
    </cfRule>
  </conditionalFormatting>
  <conditionalFormatting sqref="H27">
    <cfRule type="cellIs" dxfId="1824" priority="147" operator="equal">
      <formula>"RED"</formula>
    </cfRule>
  </conditionalFormatting>
  <conditionalFormatting sqref="H27">
    <cfRule type="cellIs" dxfId="1823" priority="148" operator="equal">
      <formula>"GREEN"</formula>
    </cfRule>
  </conditionalFormatting>
  <conditionalFormatting sqref="H28">
    <cfRule type="cellIs" dxfId="1822" priority="149" operator="equal">
      <formula>"AMBER"</formula>
    </cfRule>
  </conditionalFormatting>
  <conditionalFormatting sqref="H28">
    <cfRule type="cellIs" dxfId="1821" priority="150" operator="equal">
      <formula>"RED"</formula>
    </cfRule>
  </conditionalFormatting>
  <conditionalFormatting sqref="H28">
    <cfRule type="cellIs" dxfId="1820" priority="151" operator="equal">
      <formula>"GREEN"</formula>
    </cfRule>
  </conditionalFormatting>
  <conditionalFormatting sqref="H29">
    <cfRule type="cellIs" dxfId="1819" priority="152" operator="equal">
      <formula>"AMBER"</formula>
    </cfRule>
  </conditionalFormatting>
  <conditionalFormatting sqref="H29">
    <cfRule type="cellIs" dxfId="1818" priority="153" operator="equal">
      <formula>"RED"</formula>
    </cfRule>
  </conditionalFormatting>
  <conditionalFormatting sqref="H29">
    <cfRule type="cellIs" dxfId="1817" priority="154" operator="equal">
      <formula>"GREEN"</formula>
    </cfRule>
  </conditionalFormatting>
  <conditionalFormatting sqref="H30">
    <cfRule type="cellIs" dxfId="1816" priority="155" operator="equal">
      <formula>"AMBER"</formula>
    </cfRule>
  </conditionalFormatting>
  <conditionalFormatting sqref="H30">
    <cfRule type="cellIs" dxfId="1815" priority="156" operator="equal">
      <formula>"RED"</formula>
    </cfRule>
  </conditionalFormatting>
  <conditionalFormatting sqref="H30">
    <cfRule type="cellIs" dxfId="1814" priority="157" operator="equal">
      <formula>"GREEN"</formula>
    </cfRule>
  </conditionalFormatting>
  <conditionalFormatting sqref="H31">
    <cfRule type="cellIs" dxfId="1813" priority="158" operator="equal">
      <formula>"AMBER"</formula>
    </cfRule>
  </conditionalFormatting>
  <conditionalFormatting sqref="H31">
    <cfRule type="cellIs" dxfId="1812" priority="159" operator="equal">
      <formula>"RED"</formula>
    </cfRule>
  </conditionalFormatting>
  <conditionalFormatting sqref="H31">
    <cfRule type="cellIs" dxfId="1811" priority="160" operator="equal">
      <formula>"GREEN"</formula>
    </cfRule>
  </conditionalFormatting>
  <conditionalFormatting sqref="H32">
    <cfRule type="cellIs" dxfId="1810" priority="161" operator="equal">
      <formula>"AMBER"</formula>
    </cfRule>
  </conditionalFormatting>
  <conditionalFormatting sqref="H32">
    <cfRule type="cellIs" dxfId="1809" priority="162" operator="equal">
      <formula>"RED"</formula>
    </cfRule>
  </conditionalFormatting>
  <conditionalFormatting sqref="H32">
    <cfRule type="cellIs" dxfId="1808" priority="163" operator="equal">
      <formula>"GREEN"</formula>
    </cfRule>
  </conditionalFormatting>
  <conditionalFormatting sqref="I12">
    <cfRule type="cellIs" dxfId="1807" priority="164" operator="equal">
      <formula>"AMBER"</formula>
    </cfRule>
  </conditionalFormatting>
  <conditionalFormatting sqref="I12">
    <cfRule type="cellIs" dxfId="1806" priority="165" operator="equal">
      <formula>"RED"</formula>
    </cfRule>
  </conditionalFormatting>
  <conditionalFormatting sqref="I12">
    <cfRule type="cellIs" dxfId="1805" priority="166" operator="equal">
      <formula>"GREEN"</formula>
    </cfRule>
  </conditionalFormatting>
  <conditionalFormatting sqref="I13">
    <cfRule type="cellIs" dxfId="1804" priority="167" operator="equal">
      <formula>"AMBER"</formula>
    </cfRule>
  </conditionalFormatting>
  <conditionalFormatting sqref="I13">
    <cfRule type="cellIs" dxfId="1803" priority="168" operator="equal">
      <formula>"RED"</formula>
    </cfRule>
  </conditionalFormatting>
  <conditionalFormatting sqref="I13">
    <cfRule type="cellIs" dxfId="1802" priority="169" operator="equal">
      <formula>"GREEN"</formula>
    </cfRule>
  </conditionalFormatting>
  <conditionalFormatting sqref="I14">
    <cfRule type="cellIs" dxfId="1801" priority="170" operator="equal">
      <formula>"AMBER"</formula>
    </cfRule>
  </conditionalFormatting>
  <conditionalFormatting sqref="I14">
    <cfRule type="cellIs" dxfId="1800" priority="171" operator="equal">
      <formula>"RED"</formula>
    </cfRule>
  </conditionalFormatting>
  <conditionalFormatting sqref="I14">
    <cfRule type="cellIs" dxfId="1799" priority="172" operator="equal">
      <formula>"GREEN"</formula>
    </cfRule>
  </conditionalFormatting>
  <conditionalFormatting sqref="I15">
    <cfRule type="cellIs" dxfId="1798" priority="173" operator="equal">
      <formula>"AMBER"</formula>
    </cfRule>
  </conditionalFormatting>
  <conditionalFormatting sqref="I15">
    <cfRule type="cellIs" dxfId="1797" priority="174" operator="equal">
      <formula>"RED"</formula>
    </cfRule>
  </conditionalFormatting>
  <conditionalFormatting sqref="I15">
    <cfRule type="cellIs" dxfId="1796" priority="175" operator="equal">
      <formula>"GREEN"</formula>
    </cfRule>
  </conditionalFormatting>
  <conditionalFormatting sqref="I16">
    <cfRule type="cellIs" dxfId="1795" priority="176" operator="equal">
      <formula>"AMBER"</formula>
    </cfRule>
  </conditionalFormatting>
  <conditionalFormatting sqref="I16">
    <cfRule type="cellIs" dxfId="1794" priority="177" operator="equal">
      <formula>"RED"</formula>
    </cfRule>
  </conditionalFormatting>
  <conditionalFormatting sqref="I16">
    <cfRule type="cellIs" dxfId="1793" priority="178" operator="equal">
      <formula>"GREEN"</formula>
    </cfRule>
  </conditionalFormatting>
  <conditionalFormatting sqref="I17">
    <cfRule type="cellIs" dxfId="1792" priority="179" operator="equal">
      <formula>"AMBER"</formula>
    </cfRule>
  </conditionalFormatting>
  <conditionalFormatting sqref="I17">
    <cfRule type="cellIs" dxfId="1791" priority="180" operator="equal">
      <formula>"RED"</formula>
    </cfRule>
  </conditionalFormatting>
  <conditionalFormatting sqref="I17">
    <cfRule type="cellIs" dxfId="1790" priority="181" operator="equal">
      <formula>"GREEN"</formula>
    </cfRule>
  </conditionalFormatting>
  <conditionalFormatting sqref="I18">
    <cfRule type="cellIs" dxfId="1789" priority="182" operator="equal">
      <formula>"AMBER"</formula>
    </cfRule>
  </conditionalFormatting>
  <conditionalFormatting sqref="I18">
    <cfRule type="cellIs" dxfId="1788" priority="183" operator="equal">
      <formula>"RED"</formula>
    </cfRule>
  </conditionalFormatting>
  <conditionalFormatting sqref="I18">
    <cfRule type="cellIs" dxfId="1787" priority="184" operator="equal">
      <formula>"GREEN"</formula>
    </cfRule>
  </conditionalFormatting>
  <conditionalFormatting sqref="I19">
    <cfRule type="cellIs" dxfId="1786" priority="185" operator="equal">
      <formula>"AMBER"</formula>
    </cfRule>
  </conditionalFormatting>
  <conditionalFormatting sqref="I19">
    <cfRule type="cellIs" dxfId="1785" priority="186" operator="equal">
      <formula>"RED"</formula>
    </cfRule>
  </conditionalFormatting>
  <conditionalFormatting sqref="I19">
    <cfRule type="cellIs" dxfId="1784" priority="187" operator="equal">
      <formula>"GREEN"</formula>
    </cfRule>
  </conditionalFormatting>
  <conditionalFormatting sqref="I20">
    <cfRule type="cellIs" dxfId="1783" priority="188" operator="equal">
      <formula>"AMBER"</formula>
    </cfRule>
  </conditionalFormatting>
  <conditionalFormatting sqref="I20">
    <cfRule type="cellIs" dxfId="1782" priority="189" operator="equal">
      <formula>"RED"</formula>
    </cfRule>
  </conditionalFormatting>
  <conditionalFormatting sqref="I20">
    <cfRule type="cellIs" dxfId="1781" priority="190" operator="equal">
      <formula>"GREEN"</formula>
    </cfRule>
  </conditionalFormatting>
  <conditionalFormatting sqref="I21">
    <cfRule type="cellIs" dxfId="1780" priority="191" operator="equal">
      <formula>"AMBER"</formula>
    </cfRule>
  </conditionalFormatting>
  <conditionalFormatting sqref="I21">
    <cfRule type="cellIs" dxfId="1779" priority="192" operator="equal">
      <formula>"RED"</formula>
    </cfRule>
  </conditionalFormatting>
  <conditionalFormatting sqref="I21">
    <cfRule type="cellIs" dxfId="1778" priority="193" operator="equal">
      <formula>"GREEN"</formula>
    </cfRule>
  </conditionalFormatting>
  <conditionalFormatting sqref="I22">
    <cfRule type="cellIs" dxfId="1777" priority="194" operator="equal">
      <formula>"AMBER"</formula>
    </cfRule>
  </conditionalFormatting>
  <conditionalFormatting sqref="I22">
    <cfRule type="cellIs" dxfId="1776" priority="195" operator="equal">
      <formula>"RED"</formula>
    </cfRule>
  </conditionalFormatting>
  <conditionalFormatting sqref="I22">
    <cfRule type="cellIs" dxfId="1775" priority="196" operator="equal">
      <formula>"GREEN"</formula>
    </cfRule>
  </conditionalFormatting>
  <conditionalFormatting sqref="I23">
    <cfRule type="cellIs" dxfId="1774" priority="197" operator="equal">
      <formula>"AMBER"</formula>
    </cfRule>
  </conditionalFormatting>
  <conditionalFormatting sqref="I23">
    <cfRule type="cellIs" dxfId="1773" priority="198" operator="equal">
      <formula>"RED"</formula>
    </cfRule>
  </conditionalFormatting>
  <conditionalFormatting sqref="I23">
    <cfRule type="cellIs" dxfId="1772" priority="199" operator="equal">
      <formula>"GREEN"</formula>
    </cfRule>
  </conditionalFormatting>
  <conditionalFormatting sqref="I24">
    <cfRule type="cellIs" dxfId="1771" priority="200" operator="equal">
      <formula>"AMBER"</formula>
    </cfRule>
  </conditionalFormatting>
  <conditionalFormatting sqref="I24">
    <cfRule type="cellIs" dxfId="1770" priority="201" operator="equal">
      <formula>"RED"</formula>
    </cfRule>
  </conditionalFormatting>
  <conditionalFormatting sqref="I24">
    <cfRule type="cellIs" dxfId="1769" priority="202" operator="equal">
      <formula>"GREEN"</formula>
    </cfRule>
  </conditionalFormatting>
  <conditionalFormatting sqref="I25">
    <cfRule type="cellIs" dxfId="1768" priority="203" operator="equal">
      <formula>"AMBER"</formula>
    </cfRule>
  </conditionalFormatting>
  <conditionalFormatting sqref="I25">
    <cfRule type="cellIs" dxfId="1767" priority="204" operator="equal">
      <formula>"RED"</formula>
    </cfRule>
  </conditionalFormatting>
  <conditionalFormatting sqref="I25">
    <cfRule type="cellIs" dxfId="1766" priority="205" operator="equal">
      <formula>"GREEN"</formula>
    </cfRule>
  </conditionalFormatting>
  <conditionalFormatting sqref="I26">
    <cfRule type="cellIs" dxfId="1765" priority="206" operator="equal">
      <formula>"AMBER"</formula>
    </cfRule>
  </conditionalFormatting>
  <conditionalFormatting sqref="I26">
    <cfRule type="cellIs" dxfId="1764" priority="207" operator="equal">
      <formula>"RED"</formula>
    </cfRule>
  </conditionalFormatting>
  <conditionalFormatting sqref="I26">
    <cfRule type="cellIs" dxfId="1763" priority="208" operator="equal">
      <formula>"GREEN"</formula>
    </cfRule>
  </conditionalFormatting>
  <conditionalFormatting sqref="I27">
    <cfRule type="cellIs" dxfId="1762" priority="209" operator="equal">
      <formula>"AMBER"</formula>
    </cfRule>
  </conditionalFormatting>
  <conditionalFormatting sqref="I27">
    <cfRule type="cellIs" dxfId="1761" priority="210" operator="equal">
      <formula>"RED"</formula>
    </cfRule>
  </conditionalFormatting>
  <conditionalFormatting sqref="I27">
    <cfRule type="cellIs" dxfId="1760" priority="211" operator="equal">
      <formula>"GREEN"</formula>
    </cfRule>
  </conditionalFormatting>
  <conditionalFormatting sqref="I28">
    <cfRule type="cellIs" dxfId="1759" priority="212" operator="equal">
      <formula>"AMBER"</formula>
    </cfRule>
  </conditionalFormatting>
  <conditionalFormatting sqref="I28">
    <cfRule type="cellIs" dxfId="1758" priority="213" operator="equal">
      <formula>"RED"</formula>
    </cfRule>
  </conditionalFormatting>
  <conditionalFormatting sqref="I28">
    <cfRule type="cellIs" dxfId="1757" priority="214" operator="equal">
      <formula>"GREEN"</formula>
    </cfRule>
  </conditionalFormatting>
  <conditionalFormatting sqref="I29">
    <cfRule type="cellIs" dxfId="1756" priority="215" operator="equal">
      <formula>"AMBER"</formula>
    </cfRule>
  </conditionalFormatting>
  <conditionalFormatting sqref="I29">
    <cfRule type="cellIs" dxfId="1755" priority="216" operator="equal">
      <formula>"RED"</formula>
    </cfRule>
  </conditionalFormatting>
  <conditionalFormatting sqref="I29">
    <cfRule type="cellIs" dxfId="1754" priority="217" operator="equal">
      <formula>"GREEN"</formula>
    </cfRule>
  </conditionalFormatting>
  <conditionalFormatting sqref="I30">
    <cfRule type="cellIs" dxfId="1753" priority="218" operator="equal">
      <formula>"AMBER"</formula>
    </cfRule>
  </conditionalFormatting>
  <conditionalFormatting sqref="I30">
    <cfRule type="cellIs" dxfId="1752" priority="219" operator="equal">
      <formula>"RED"</formula>
    </cfRule>
  </conditionalFormatting>
  <conditionalFormatting sqref="I30">
    <cfRule type="cellIs" dxfId="1751" priority="220" operator="equal">
      <formula>"GREEN"</formula>
    </cfRule>
  </conditionalFormatting>
  <conditionalFormatting sqref="I31">
    <cfRule type="cellIs" dxfId="1750" priority="221" operator="equal">
      <formula>"AMBER"</formula>
    </cfRule>
  </conditionalFormatting>
  <conditionalFormatting sqref="I31">
    <cfRule type="cellIs" dxfId="1749" priority="222" operator="equal">
      <formula>"RED"</formula>
    </cfRule>
  </conditionalFormatting>
  <conditionalFormatting sqref="I31">
    <cfRule type="cellIs" dxfId="1748" priority="223" operator="equal">
      <formula>"GREEN"</formula>
    </cfRule>
  </conditionalFormatting>
  <conditionalFormatting sqref="I32">
    <cfRule type="cellIs" dxfId="1747" priority="224" operator="equal">
      <formula>"AMBER"</formula>
    </cfRule>
  </conditionalFormatting>
  <conditionalFormatting sqref="I32">
    <cfRule type="cellIs" dxfId="1746" priority="225" operator="equal">
      <formula>"RED"</formula>
    </cfRule>
  </conditionalFormatting>
  <conditionalFormatting sqref="I32">
    <cfRule type="cellIs" dxfId="1745" priority="226" operator="equal">
      <formula>"GREEN"</formula>
    </cfRule>
  </conditionalFormatting>
  <conditionalFormatting sqref="J12">
    <cfRule type="cellIs" dxfId="1744" priority="227" operator="equal">
      <formula>"AMBER"</formula>
    </cfRule>
  </conditionalFormatting>
  <conditionalFormatting sqref="J12">
    <cfRule type="cellIs" dxfId="1743" priority="228" operator="equal">
      <formula>"RED"</formula>
    </cfRule>
  </conditionalFormatting>
  <conditionalFormatting sqref="J12">
    <cfRule type="cellIs" dxfId="1742" priority="229" operator="equal">
      <formula>"GREEN"</formula>
    </cfRule>
  </conditionalFormatting>
  <conditionalFormatting sqref="J13">
    <cfRule type="cellIs" dxfId="1741" priority="230" operator="equal">
      <formula>"AMBER"</formula>
    </cfRule>
  </conditionalFormatting>
  <conditionalFormatting sqref="J13">
    <cfRule type="cellIs" dxfId="1740" priority="231" operator="equal">
      <formula>"RED"</formula>
    </cfRule>
  </conditionalFormatting>
  <conditionalFormatting sqref="J13">
    <cfRule type="cellIs" dxfId="1739" priority="232" operator="equal">
      <formula>"GREEN"</formula>
    </cfRule>
  </conditionalFormatting>
  <conditionalFormatting sqref="J14">
    <cfRule type="cellIs" dxfId="1738" priority="233" operator="equal">
      <formula>"AMBER"</formula>
    </cfRule>
  </conditionalFormatting>
  <conditionalFormatting sqref="J14">
    <cfRule type="cellIs" dxfId="1737" priority="234" operator="equal">
      <formula>"RED"</formula>
    </cfRule>
  </conditionalFormatting>
  <conditionalFormatting sqref="J14">
    <cfRule type="cellIs" dxfId="1736" priority="235" operator="equal">
      <formula>"GREEN"</formula>
    </cfRule>
  </conditionalFormatting>
  <conditionalFormatting sqref="J15">
    <cfRule type="cellIs" dxfId="1735" priority="236" operator="equal">
      <formula>"AMBER"</formula>
    </cfRule>
  </conditionalFormatting>
  <conditionalFormatting sqref="J15">
    <cfRule type="cellIs" dxfId="1734" priority="237" operator="equal">
      <formula>"RED"</formula>
    </cfRule>
  </conditionalFormatting>
  <conditionalFormatting sqref="J15">
    <cfRule type="cellIs" dxfId="1733" priority="238" operator="equal">
      <formula>"GREEN"</formula>
    </cfRule>
  </conditionalFormatting>
  <conditionalFormatting sqref="J16">
    <cfRule type="cellIs" dxfId="1732" priority="239" operator="equal">
      <formula>"AMBER"</formula>
    </cfRule>
  </conditionalFormatting>
  <conditionalFormatting sqref="J16">
    <cfRule type="cellIs" dxfId="1731" priority="240" operator="equal">
      <formula>"RED"</formula>
    </cfRule>
  </conditionalFormatting>
  <conditionalFormatting sqref="J16">
    <cfRule type="cellIs" dxfId="1730" priority="241" operator="equal">
      <formula>"GREEN"</formula>
    </cfRule>
  </conditionalFormatting>
  <conditionalFormatting sqref="J17">
    <cfRule type="cellIs" dxfId="1729" priority="242" operator="equal">
      <formula>"AMBER"</formula>
    </cfRule>
  </conditionalFormatting>
  <conditionalFormatting sqref="J17">
    <cfRule type="cellIs" dxfId="1728" priority="243" operator="equal">
      <formula>"RED"</formula>
    </cfRule>
  </conditionalFormatting>
  <conditionalFormatting sqref="J17">
    <cfRule type="cellIs" dxfId="1727" priority="244" operator="equal">
      <formula>"GREEN"</formula>
    </cfRule>
  </conditionalFormatting>
  <conditionalFormatting sqref="J18">
    <cfRule type="cellIs" dxfId="1726" priority="245" operator="equal">
      <formula>"AMBER"</formula>
    </cfRule>
  </conditionalFormatting>
  <conditionalFormatting sqref="J18">
    <cfRule type="cellIs" dxfId="1725" priority="246" operator="equal">
      <formula>"RED"</formula>
    </cfRule>
  </conditionalFormatting>
  <conditionalFormatting sqref="J18">
    <cfRule type="cellIs" dxfId="1724" priority="247" operator="equal">
      <formula>"GREEN"</formula>
    </cfRule>
  </conditionalFormatting>
  <conditionalFormatting sqref="J19">
    <cfRule type="cellIs" dxfId="1723" priority="248" operator="equal">
      <formula>"AMBER"</formula>
    </cfRule>
  </conditionalFormatting>
  <conditionalFormatting sqref="J19">
    <cfRule type="cellIs" dxfId="1722" priority="249" operator="equal">
      <formula>"RED"</formula>
    </cfRule>
  </conditionalFormatting>
  <conditionalFormatting sqref="J19">
    <cfRule type="cellIs" dxfId="1721" priority="250" operator="equal">
      <formula>"GREEN"</formula>
    </cfRule>
  </conditionalFormatting>
  <conditionalFormatting sqref="J20">
    <cfRule type="cellIs" dxfId="1720" priority="251" operator="equal">
      <formula>"AMBER"</formula>
    </cfRule>
  </conditionalFormatting>
  <conditionalFormatting sqref="J20">
    <cfRule type="cellIs" dxfId="1719" priority="252" operator="equal">
      <formula>"RED"</formula>
    </cfRule>
  </conditionalFormatting>
  <conditionalFormatting sqref="J20">
    <cfRule type="cellIs" dxfId="1718" priority="253" operator="equal">
      <formula>"GREEN"</formula>
    </cfRule>
  </conditionalFormatting>
  <conditionalFormatting sqref="J21">
    <cfRule type="cellIs" dxfId="1717" priority="254" operator="equal">
      <formula>"AMBER"</formula>
    </cfRule>
  </conditionalFormatting>
  <conditionalFormatting sqref="J21">
    <cfRule type="cellIs" dxfId="1716" priority="255" operator="equal">
      <formula>"RED"</formula>
    </cfRule>
  </conditionalFormatting>
  <conditionalFormatting sqref="J21">
    <cfRule type="cellIs" dxfId="1715" priority="256" operator="equal">
      <formula>"GREEN"</formula>
    </cfRule>
  </conditionalFormatting>
  <conditionalFormatting sqref="J22">
    <cfRule type="cellIs" dxfId="1714" priority="257" operator="equal">
      <formula>"AMBER"</formula>
    </cfRule>
  </conditionalFormatting>
  <conditionalFormatting sqref="J22">
    <cfRule type="cellIs" dxfId="1713" priority="258" operator="equal">
      <formula>"RED"</formula>
    </cfRule>
  </conditionalFormatting>
  <conditionalFormatting sqref="J22">
    <cfRule type="cellIs" dxfId="1712" priority="259" operator="equal">
      <formula>"GREEN"</formula>
    </cfRule>
  </conditionalFormatting>
  <conditionalFormatting sqref="J23">
    <cfRule type="cellIs" dxfId="1711" priority="260" operator="equal">
      <formula>"AMBER"</formula>
    </cfRule>
  </conditionalFormatting>
  <conditionalFormatting sqref="J23">
    <cfRule type="cellIs" dxfId="1710" priority="261" operator="equal">
      <formula>"RED"</formula>
    </cfRule>
  </conditionalFormatting>
  <conditionalFormatting sqref="J23">
    <cfRule type="cellIs" dxfId="1709" priority="262" operator="equal">
      <formula>"GREEN"</formula>
    </cfRule>
  </conditionalFormatting>
  <conditionalFormatting sqref="J24">
    <cfRule type="cellIs" dxfId="1708" priority="263" operator="equal">
      <formula>"AMBER"</formula>
    </cfRule>
  </conditionalFormatting>
  <conditionalFormatting sqref="J24">
    <cfRule type="cellIs" dxfId="1707" priority="264" operator="equal">
      <formula>"RED"</formula>
    </cfRule>
  </conditionalFormatting>
  <conditionalFormatting sqref="J24">
    <cfRule type="cellIs" dxfId="1706" priority="265" operator="equal">
      <formula>"GREEN"</formula>
    </cfRule>
  </conditionalFormatting>
  <conditionalFormatting sqref="J25">
    <cfRule type="cellIs" dxfId="1705" priority="266" operator="equal">
      <formula>"AMBER"</formula>
    </cfRule>
  </conditionalFormatting>
  <conditionalFormatting sqref="J25">
    <cfRule type="cellIs" dxfId="1704" priority="267" operator="equal">
      <formula>"RED"</formula>
    </cfRule>
  </conditionalFormatting>
  <conditionalFormatting sqref="J25">
    <cfRule type="cellIs" dxfId="1703" priority="268" operator="equal">
      <formula>"GREEN"</formula>
    </cfRule>
  </conditionalFormatting>
  <conditionalFormatting sqref="J26">
    <cfRule type="cellIs" dxfId="1702" priority="269" operator="equal">
      <formula>"AMBER"</formula>
    </cfRule>
  </conditionalFormatting>
  <conditionalFormatting sqref="J26">
    <cfRule type="cellIs" dxfId="1701" priority="270" operator="equal">
      <formula>"RED"</formula>
    </cfRule>
  </conditionalFormatting>
  <conditionalFormatting sqref="J26">
    <cfRule type="cellIs" dxfId="1700" priority="271" operator="equal">
      <formula>"GREEN"</formula>
    </cfRule>
  </conditionalFormatting>
  <conditionalFormatting sqref="J27">
    <cfRule type="cellIs" dxfId="1699" priority="272" operator="equal">
      <formula>"AMBER"</formula>
    </cfRule>
  </conditionalFormatting>
  <conditionalFormatting sqref="J27">
    <cfRule type="cellIs" dxfId="1698" priority="273" operator="equal">
      <formula>"RED"</formula>
    </cfRule>
  </conditionalFormatting>
  <conditionalFormatting sqref="J27">
    <cfRule type="cellIs" dxfId="1697" priority="274" operator="equal">
      <formula>"GREEN"</formula>
    </cfRule>
  </conditionalFormatting>
  <conditionalFormatting sqref="J28">
    <cfRule type="cellIs" dxfId="1696" priority="275" operator="equal">
      <formula>"AMBER"</formula>
    </cfRule>
  </conditionalFormatting>
  <conditionalFormatting sqref="J28">
    <cfRule type="cellIs" dxfId="1695" priority="276" operator="equal">
      <formula>"RED"</formula>
    </cfRule>
  </conditionalFormatting>
  <conditionalFormatting sqref="J28">
    <cfRule type="cellIs" dxfId="1694" priority="277" operator="equal">
      <formula>"GREEN"</formula>
    </cfRule>
  </conditionalFormatting>
  <conditionalFormatting sqref="J29">
    <cfRule type="cellIs" dxfId="1693" priority="278" operator="equal">
      <formula>"AMBER"</formula>
    </cfRule>
  </conditionalFormatting>
  <conditionalFormatting sqref="J29">
    <cfRule type="cellIs" dxfId="1692" priority="279" operator="equal">
      <formula>"RED"</formula>
    </cfRule>
  </conditionalFormatting>
  <conditionalFormatting sqref="J29">
    <cfRule type="cellIs" dxfId="1691" priority="280" operator="equal">
      <formula>"GREEN"</formula>
    </cfRule>
  </conditionalFormatting>
  <conditionalFormatting sqref="J30">
    <cfRule type="cellIs" dxfId="1690" priority="281" operator="equal">
      <formula>"AMBER"</formula>
    </cfRule>
  </conditionalFormatting>
  <conditionalFormatting sqref="J30">
    <cfRule type="cellIs" dxfId="1689" priority="282" operator="equal">
      <formula>"RED"</formula>
    </cfRule>
  </conditionalFormatting>
  <conditionalFormatting sqref="J30">
    <cfRule type="cellIs" dxfId="1688" priority="283" operator="equal">
      <formula>"GREEN"</formula>
    </cfRule>
  </conditionalFormatting>
  <conditionalFormatting sqref="J31">
    <cfRule type="cellIs" dxfId="1687" priority="284" operator="equal">
      <formula>"AMBER"</formula>
    </cfRule>
  </conditionalFormatting>
  <conditionalFormatting sqref="J31">
    <cfRule type="cellIs" dxfId="1686" priority="285" operator="equal">
      <formula>"RED"</formula>
    </cfRule>
  </conditionalFormatting>
  <conditionalFormatting sqref="J31">
    <cfRule type="cellIs" dxfId="1685" priority="286" operator="equal">
      <formula>"GREEN"</formula>
    </cfRule>
  </conditionalFormatting>
  <conditionalFormatting sqref="J32">
    <cfRule type="cellIs" dxfId="1684" priority="287" operator="equal">
      <formula>"AMBER"</formula>
    </cfRule>
  </conditionalFormatting>
  <conditionalFormatting sqref="J32">
    <cfRule type="cellIs" dxfId="1683" priority="288" operator="equal">
      <formula>"RED"</formula>
    </cfRule>
  </conditionalFormatting>
  <conditionalFormatting sqref="J32">
    <cfRule type="cellIs" dxfId="1682" priority="289" operator="equal">
      <formula>"GREEN"</formula>
    </cfRule>
  </conditionalFormatting>
  <conditionalFormatting sqref="K12">
    <cfRule type="cellIs" dxfId="1681" priority="290" operator="equal">
      <formula>"AMBER"</formula>
    </cfRule>
  </conditionalFormatting>
  <conditionalFormatting sqref="K12">
    <cfRule type="cellIs" dxfId="1680" priority="291" operator="equal">
      <formula>"RED"</formula>
    </cfRule>
  </conditionalFormatting>
  <conditionalFormatting sqref="K12">
    <cfRule type="cellIs" dxfId="1679" priority="292" operator="equal">
      <formula>"GREEN"</formula>
    </cfRule>
  </conditionalFormatting>
  <conditionalFormatting sqref="K13">
    <cfRule type="cellIs" dxfId="1678" priority="293" operator="equal">
      <formula>"AMBER"</formula>
    </cfRule>
  </conditionalFormatting>
  <conditionalFormatting sqref="K13">
    <cfRule type="cellIs" dxfId="1677" priority="294" operator="equal">
      <formula>"RED"</formula>
    </cfRule>
  </conditionalFormatting>
  <conditionalFormatting sqref="K13">
    <cfRule type="cellIs" dxfId="1676" priority="295" operator="equal">
      <formula>"GREEN"</formula>
    </cfRule>
  </conditionalFormatting>
  <conditionalFormatting sqref="K14">
    <cfRule type="cellIs" dxfId="1675" priority="296" operator="equal">
      <formula>"AMBER"</formula>
    </cfRule>
  </conditionalFormatting>
  <conditionalFormatting sqref="K14">
    <cfRule type="cellIs" dxfId="1674" priority="297" operator="equal">
      <formula>"RED"</formula>
    </cfRule>
  </conditionalFormatting>
  <conditionalFormatting sqref="K14">
    <cfRule type="cellIs" dxfId="1673" priority="298" operator="equal">
      <formula>"GREEN"</formula>
    </cfRule>
  </conditionalFormatting>
  <conditionalFormatting sqref="K15">
    <cfRule type="cellIs" dxfId="1672" priority="299" operator="equal">
      <formula>"AMBER"</formula>
    </cfRule>
  </conditionalFormatting>
  <conditionalFormatting sqref="K15">
    <cfRule type="cellIs" dxfId="1671" priority="300" operator="equal">
      <formula>"RED"</formula>
    </cfRule>
  </conditionalFormatting>
  <conditionalFormatting sqref="K15">
    <cfRule type="cellIs" dxfId="1670" priority="301" operator="equal">
      <formula>"GREEN"</formula>
    </cfRule>
  </conditionalFormatting>
  <conditionalFormatting sqref="K16">
    <cfRule type="cellIs" dxfId="1669" priority="302" operator="equal">
      <formula>"AMBER"</formula>
    </cfRule>
  </conditionalFormatting>
  <conditionalFormatting sqref="K16">
    <cfRule type="cellIs" dxfId="1668" priority="303" operator="equal">
      <formula>"RED"</formula>
    </cfRule>
  </conditionalFormatting>
  <conditionalFormatting sqref="K16">
    <cfRule type="cellIs" dxfId="1667" priority="304" operator="equal">
      <formula>"GREEN"</formula>
    </cfRule>
  </conditionalFormatting>
  <conditionalFormatting sqref="K17">
    <cfRule type="cellIs" dxfId="1666" priority="305" operator="equal">
      <formula>"AMBER"</formula>
    </cfRule>
  </conditionalFormatting>
  <conditionalFormatting sqref="K17">
    <cfRule type="cellIs" dxfId="1665" priority="306" operator="equal">
      <formula>"RED"</formula>
    </cfRule>
  </conditionalFormatting>
  <conditionalFormatting sqref="K17">
    <cfRule type="cellIs" dxfId="1664" priority="307" operator="equal">
      <formula>"GREEN"</formula>
    </cfRule>
  </conditionalFormatting>
  <conditionalFormatting sqref="K18">
    <cfRule type="cellIs" dxfId="1663" priority="308" operator="equal">
      <formula>"AMBER"</formula>
    </cfRule>
  </conditionalFormatting>
  <conditionalFormatting sqref="K18">
    <cfRule type="cellIs" dxfId="1662" priority="309" operator="equal">
      <formula>"RED"</formula>
    </cfRule>
  </conditionalFormatting>
  <conditionalFormatting sqref="K18">
    <cfRule type="cellIs" dxfId="1661" priority="310" operator="equal">
      <formula>"GREEN"</formula>
    </cfRule>
  </conditionalFormatting>
  <conditionalFormatting sqref="K19">
    <cfRule type="cellIs" dxfId="1660" priority="311" operator="equal">
      <formula>"AMBER"</formula>
    </cfRule>
  </conditionalFormatting>
  <conditionalFormatting sqref="K19">
    <cfRule type="cellIs" dxfId="1659" priority="312" operator="equal">
      <formula>"RED"</formula>
    </cfRule>
  </conditionalFormatting>
  <conditionalFormatting sqref="K19">
    <cfRule type="cellIs" dxfId="1658" priority="313" operator="equal">
      <formula>"GREEN"</formula>
    </cfRule>
  </conditionalFormatting>
  <conditionalFormatting sqref="K20">
    <cfRule type="cellIs" dxfId="1657" priority="314" operator="equal">
      <formula>"AMBER"</formula>
    </cfRule>
  </conditionalFormatting>
  <conditionalFormatting sqref="K20">
    <cfRule type="cellIs" dxfId="1656" priority="315" operator="equal">
      <formula>"RED"</formula>
    </cfRule>
  </conditionalFormatting>
  <conditionalFormatting sqref="K20">
    <cfRule type="cellIs" dxfId="1655" priority="316" operator="equal">
      <formula>"GREEN"</formula>
    </cfRule>
  </conditionalFormatting>
  <conditionalFormatting sqref="K21">
    <cfRule type="cellIs" dxfId="1654" priority="317" operator="equal">
      <formula>"AMBER"</formula>
    </cfRule>
  </conditionalFormatting>
  <conditionalFormatting sqref="K21">
    <cfRule type="cellIs" dxfId="1653" priority="318" operator="equal">
      <formula>"RED"</formula>
    </cfRule>
  </conditionalFormatting>
  <conditionalFormatting sqref="K21">
    <cfRule type="cellIs" dxfId="1652" priority="319" operator="equal">
      <formula>"GREEN"</formula>
    </cfRule>
  </conditionalFormatting>
  <conditionalFormatting sqref="K22">
    <cfRule type="cellIs" dxfId="1651" priority="320" operator="equal">
      <formula>"AMBER"</formula>
    </cfRule>
  </conditionalFormatting>
  <conditionalFormatting sqref="K22">
    <cfRule type="cellIs" dxfId="1650" priority="321" operator="equal">
      <formula>"RED"</formula>
    </cfRule>
  </conditionalFormatting>
  <conditionalFormatting sqref="K22">
    <cfRule type="cellIs" dxfId="1649" priority="322" operator="equal">
      <formula>"GREEN"</formula>
    </cfRule>
  </conditionalFormatting>
  <conditionalFormatting sqref="K23">
    <cfRule type="cellIs" dxfId="1648" priority="323" operator="equal">
      <formula>"AMBER"</formula>
    </cfRule>
  </conditionalFormatting>
  <conditionalFormatting sqref="K23">
    <cfRule type="cellIs" dxfId="1647" priority="324" operator="equal">
      <formula>"RED"</formula>
    </cfRule>
  </conditionalFormatting>
  <conditionalFormatting sqref="K23">
    <cfRule type="cellIs" dxfId="1646" priority="325" operator="equal">
      <formula>"GREEN"</formula>
    </cfRule>
  </conditionalFormatting>
  <conditionalFormatting sqref="K24">
    <cfRule type="cellIs" dxfId="1645" priority="326" operator="equal">
      <formula>"AMBER"</formula>
    </cfRule>
  </conditionalFormatting>
  <conditionalFormatting sqref="K24">
    <cfRule type="cellIs" dxfId="1644" priority="327" operator="equal">
      <formula>"RED"</formula>
    </cfRule>
  </conditionalFormatting>
  <conditionalFormatting sqref="K24">
    <cfRule type="cellIs" dxfId="1643" priority="328" operator="equal">
      <formula>"GREEN"</formula>
    </cfRule>
  </conditionalFormatting>
  <conditionalFormatting sqref="K25">
    <cfRule type="cellIs" dxfId="1642" priority="329" operator="equal">
      <formula>"AMBER"</formula>
    </cfRule>
  </conditionalFormatting>
  <conditionalFormatting sqref="K25">
    <cfRule type="cellIs" dxfId="1641" priority="330" operator="equal">
      <formula>"RED"</formula>
    </cfRule>
  </conditionalFormatting>
  <conditionalFormatting sqref="K25">
    <cfRule type="cellIs" dxfId="1640" priority="331" operator="equal">
      <formula>"GREEN"</formula>
    </cfRule>
  </conditionalFormatting>
  <conditionalFormatting sqref="K26">
    <cfRule type="cellIs" dxfId="1639" priority="332" operator="equal">
      <formula>"AMBER"</formula>
    </cfRule>
  </conditionalFormatting>
  <conditionalFormatting sqref="K26">
    <cfRule type="cellIs" dxfId="1638" priority="333" operator="equal">
      <formula>"RED"</formula>
    </cfRule>
  </conditionalFormatting>
  <conditionalFormatting sqref="K26">
    <cfRule type="cellIs" dxfId="1637" priority="334" operator="equal">
      <formula>"GREEN"</formula>
    </cfRule>
  </conditionalFormatting>
  <conditionalFormatting sqref="K27">
    <cfRule type="cellIs" dxfId="1636" priority="335" operator="equal">
      <formula>"AMBER"</formula>
    </cfRule>
  </conditionalFormatting>
  <conditionalFormatting sqref="K27">
    <cfRule type="cellIs" dxfId="1635" priority="336" operator="equal">
      <formula>"RED"</formula>
    </cfRule>
  </conditionalFormatting>
  <conditionalFormatting sqref="K27">
    <cfRule type="cellIs" dxfId="1634" priority="337" operator="equal">
      <formula>"GREEN"</formula>
    </cfRule>
  </conditionalFormatting>
  <conditionalFormatting sqref="K28">
    <cfRule type="cellIs" dxfId="1633" priority="338" operator="equal">
      <formula>"AMBER"</formula>
    </cfRule>
  </conditionalFormatting>
  <conditionalFormatting sqref="K28">
    <cfRule type="cellIs" dxfId="1632" priority="339" operator="equal">
      <formula>"RED"</formula>
    </cfRule>
  </conditionalFormatting>
  <conditionalFormatting sqref="K28">
    <cfRule type="cellIs" dxfId="1631" priority="340" operator="equal">
      <formula>"GREEN"</formula>
    </cfRule>
  </conditionalFormatting>
  <conditionalFormatting sqref="K29">
    <cfRule type="cellIs" dxfId="1630" priority="341" operator="equal">
      <formula>"AMBER"</formula>
    </cfRule>
  </conditionalFormatting>
  <conditionalFormatting sqref="K29">
    <cfRule type="cellIs" dxfId="1629" priority="342" operator="equal">
      <formula>"RED"</formula>
    </cfRule>
  </conditionalFormatting>
  <conditionalFormatting sqref="K29">
    <cfRule type="cellIs" dxfId="1628" priority="343" operator="equal">
      <formula>"GREEN"</formula>
    </cfRule>
  </conditionalFormatting>
  <conditionalFormatting sqref="K30">
    <cfRule type="cellIs" dxfId="1627" priority="344" operator="equal">
      <formula>"AMBER"</formula>
    </cfRule>
  </conditionalFormatting>
  <conditionalFormatting sqref="K30">
    <cfRule type="cellIs" dxfId="1626" priority="345" operator="equal">
      <formula>"RED"</formula>
    </cfRule>
  </conditionalFormatting>
  <conditionalFormatting sqref="K30">
    <cfRule type="cellIs" dxfId="1625" priority="346" operator="equal">
      <formula>"GREEN"</formula>
    </cfRule>
  </conditionalFormatting>
  <conditionalFormatting sqref="K31">
    <cfRule type="cellIs" dxfId="1624" priority="347" operator="equal">
      <formula>"AMBER"</formula>
    </cfRule>
  </conditionalFormatting>
  <conditionalFormatting sqref="K31">
    <cfRule type="cellIs" dxfId="1623" priority="348" operator="equal">
      <formula>"RED"</formula>
    </cfRule>
  </conditionalFormatting>
  <conditionalFormatting sqref="K31">
    <cfRule type="cellIs" dxfId="1622" priority="349" operator="equal">
      <formula>"GREEN"</formula>
    </cfRule>
  </conditionalFormatting>
  <conditionalFormatting sqref="K32">
    <cfRule type="cellIs" dxfId="1621" priority="350" operator="equal">
      <formula>"AMBER"</formula>
    </cfRule>
  </conditionalFormatting>
  <conditionalFormatting sqref="K32">
    <cfRule type="cellIs" dxfId="1620" priority="351" operator="equal">
      <formula>"RED"</formula>
    </cfRule>
  </conditionalFormatting>
  <conditionalFormatting sqref="K32">
    <cfRule type="cellIs" dxfId="1619" priority="352" operator="equal">
      <formula>"GREEN"</formula>
    </cfRule>
  </conditionalFormatting>
  <conditionalFormatting sqref="L12">
    <cfRule type="cellIs" dxfId="1618" priority="353" operator="equal">
      <formula>"AMBER"</formula>
    </cfRule>
  </conditionalFormatting>
  <conditionalFormatting sqref="L12">
    <cfRule type="cellIs" dxfId="1617" priority="354" operator="equal">
      <formula>"RED"</formula>
    </cfRule>
  </conditionalFormatting>
  <conditionalFormatting sqref="L12">
    <cfRule type="cellIs" dxfId="1616" priority="355" operator="equal">
      <formula>"GREEN"</formula>
    </cfRule>
  </conditionalFormatting>
  <conditionalFormatting sqref="L13">
    <cfRule type="cellIs" dxfId="1615" priority="356" operator="equal">
      <formula>"AMBER"</formula>
    </cfRule>
  </conditionalFormatting>
  <conditionalFormatting sqref="L13">
    <cfRule type="cellIs" dxfId="1614" priority="357" operator="equal">
      <formula>"RED"</formula>
    </cfRule>
  </conditionalFormatting>
  <conditionalFormatting sqref="L13">
    <cfRule type="cellIs" dxfId="1613" priority="358" operator="equal">
      <formula>"GREEN"</formula>
    </cfRule>
  </conditionalFormatting>
  <conditionalFormatting sqref="L14">
    <cfRule type="cellIs" dxfId="1612" priority="359" operator="equal">
      <formula>"AMBER"</formula>
    </cfRule>
  </conditionalFormatting>
  <conditionalFormatting sqref="L14">
    <cfRule type="cellIs" dxfId="1611" priority="360" operator="equal">
      <formula>"RED"</formula>
    </cfRule>
  </conditionalFormatting>
  <conditionalFormatting sqref="L14">
    <cfRule type="cellIs" dxfId="1610" priority="361" operator="equal">
      <formula>"GREEN"</formula>
    </cfRule>
  </conditionalFormatting>
  <conditionalFormatting sqref="L15">
    <cfRule type="cellIs" dxfId="1609" priority="362" operator="equal">
      <formula>"AMBER"</formula>
    </cfRule>
  </conditionalFormatting>
  <conditionalFormatting sqref="L15">
    <cfRule type="cellIs" dxfId="1608" priority="363" operator="equal">
      <formula>"RED"</formula>
    </cfRule>
  </conditionalFormatting>
  <conditionalFormatting sqref="L15">
    <cfRule type="cellIs" dxfId="1607" priority="364" operator="equal">
      <formula>"GREEN"</formula>
    </cfRule>
  </conditionalFormatting>
  <conditionalFormatting sqref="L16">
    <cfRule type="cellIs" dxfId="1606" priority="365" operator="equal">
      <formula>"AMBER"</formula>
    </cfRule>
  </conditionalFormatting>
  <conditionalFormatting sqref="L16">
    <cfRule type="cellIs" dxfId="1605" priority="366" operator="equal">
      <formula>"RED"</formula>
    </cfRule>
  </conditionalFormatting>
  <conditionalFormatting sqref="L16">
    <cfRule type="cellIs" dxfId="1604" priority="367" operator="equal">
      <formula>"GREEN"</formula>
    </cfRule>
  </conditionalFormatting>
  <conditionalFormatting sqref="L17">
    <cfRule type="cellIs" dxfId="1603" priority="368" operator="equal">
      <formula>"AMBER"</formula>
    </cfRule>
  </conditionalFormatting>
  <conditionalFormatting sqref="L17">
    <cfRule type="cellIs" dxfId="1602" priority="369" operator="equal">
      <formula>"RED"</formula>
    </cfRule>
  </conditionalFormatting>
  <conditionalFormatting sqref="L17">
    <cfRule type="cellIs" dxfId="1601" priority="370" operator="equal">
      <formula>"GREEN"</formula>
    </cfRule>
  </conditionalFormatting>
  <conditionalFormatting sqref="L18">
    <cfRule type="cellIs" dxfId="1600" priority="371" operator="equal">
      <formula>"AMBER"</formula>
    </cfRule>
  </conditionalFormatting>
  <conditionalFormatting sqref="L18">
    <cfRule type="cellIs" dxfId="1599" priority="372" operator="equal">
      <formula>"RED"</formula>
    </cfRule>
  </conditionalFormatting>
  <conditionalFormatting sqref="L18">
    <cfRule type="cellIs" dxfId="1598" priority="373" operator="equal">
      <formula>"GREEN"</formula>
    </cfRule>
  </conditionalFormatting>
  <conditionalFormatting sqref="L19">
    <cfRule type="cellIs" dxfId="1597" priority="374" operator="equal">
      <formula>"AMBER"</formula>
    </cfRule>
  </conditionalFormatting>
  <conditionalFormatting sqref="L19">
    <cfRule type="cellIs" dxfId="1596" priority="375" operator="equal">
      <formula>"RED"</formula>
    </cfRule>
  </conditionalFormatting>
  <conditionalFormatting sqref="L19">
    <cfRule type="cellIs" dxfId="1595" priority="376" operator="equal">
      <formula>"GREEN"</formula>
    </cfRule>
  </conditionalFormatting>
  <conditionalFormatting sqref="L20">
    <cfRule type="cellIs" dxfId="1594" priority="377" operator="equal">
      <formula>"AMBER"</formula>
    </cfRule>
  </conditionalFormatting>
  <conditionalFormatting sqref="L20">
    <cfRule type="cellIs" dxfId="1593" priority="378" operator="equal">
      <formula>"RED"</formula>
    </cfRule>
  </conditionalFormatting>
  <conditionalFormatting sqref="L20">
    <cfRule type="cellIs" dxfId="1592" priority="379" operator="equal">
      <formula>"GREEN"</formula>
    </cfRule>
  </conditionalFormatting>
  <conditionalFormatting sqref="L21">
    <cfRule type="cellIs" dxfId="1591" priority="380" operator="equal">
      <formula>"AMBER"</formula>
    </cfRule>
  </conditionalFormatting>
  <conditionalFormatting sqref="L21">
    <cfRule type="cellIs" dxfId="1590" priority="381" operator="equal">
      <formula>"RED"</formula>
    </cfRule>
  </conditionalFormatting>
  <conditionalFormatting sqref="L21">
    <cfRule type="cellIs" dxfId="1589" priority="382" operator="equal">
      <formula>"GREEN"</formula>
    </cfRule>
  </conditionalFormatting>
  <conditionalFormatting sqref="L22">
    <cfRule type="cellIs" dxfId="1588" priority="383" operator="equal">
      <formula>"AMBER"</formula>
    </cfRule>
  </conditionalFormatting>
  <conditionalFormatting sqref="L22">
    <cfRule type="cellIs" dxfId="1587" priority="384" operator="equal">
      <formula>"RED"</formula>
    </cfRule>
  </conditionalFormatting>
  <conditionalFormatting sqref="L22">
    <cfRule type="cellIs" dxfId="1586" priority="385" operator="equal">
      <formula>"GREEN"</formula>
    </cfRule>
  </conditionalFormatting>
  <conditionalFormatting sqref="L23">
    <cfRule type="cellIs" dxfId="1585" priority="386" operator="equal">
      <formula>"AMBER"</formula>
    </cfRule>
  </conditionalFormatting>
  <conditionalFormatting sqref="L23">
    <cfRule type="cellIs" dxfId="1584" priority="387" operator="equal">
      <formula>"RED"</formula>
    </cfRule>
  </conditionalFormatting>
  <conditionalFormatting sqref="L23">
    <cfRule type="cellIs" dxfId="1583" priority="388" operator="equal">
      <formula>"GREEN"</formula>
    </cfRule>
  </conditionalFormatting>
  <conditionalFormatting sqref="L24">
    <cfRule type="cellIs" dxfId="1582" priority="389" operator="equal">
      <formula>"AMBER"</formula>
    </cfRule>
  </conditionalFormatting>
  <conditionalFormatting sqref="L24">
    <cfRule type="cellIs" dxfId="1581" priority="390" operator="equal">
      <formula>"RED"</formula>
    </cfRule>
  </conditionalFormatting>
  <conditionalFormatting sqref="L24">
    <cfRule type="cellIs" dxfId="1580" priority="391" operator="equal">
      <formula>"GREEN"</formula>
    </cfRule>
  </conditionalFormatting>
  <conditionalFormatting sqref="L25">
    <cfRule type="cellIs" dxfId="1579" priority="392" operator="equal">
      <formula>"AMBER"</formula>
    </cfRule>
  </conditionalFormatting>
  <conditionalFormatting sqref="L25">
    <cfRule type="cellIs" dxfId="1578" priority="393" operator="equal">
      <formula>"RED"</formula>
    </cfRule>
  </conditionalFormatting>
  <conditionalFormatting sqref="L25">
    <cfRule type="cellIs" dxfId="1577" priority="394" operator="equal">
      <formula>"GREEN"</formula>
    </cfRule>
  </conditionalFormatting>
  <conditionalFormatting sqref="L26">
    <cfRule type="cellIs" dxfId="1576" priority="395" operator="equal">
      <formula>"AMBER"</formula>
    </cfRule>
  </conditionalFormatting>
  <conditionalFormatting sqref="L26">
    <cfRule type="cellIs" dxfId="1575" priority="396" operator="equal">
      <formula>"RED"</formula>
    </cfRule>
  </conditionalFormatting>
  <conditionalFormatting sqref="L26">
    <cfRule type="cellIs" dxfId="1574" priority="397" operator="equal">
      <formula>"GREEN"</formula>
    </cfRule>
  </conditionalFormatting>
  <conditionalFormatting sqref="L27">
    <cfRule type="cellIs" dxfId="1573" priority="398" operator="equal">
      <formula>"AMBER"</formula>
    </cfRule>
  </conditionalFormatting>
  <conditionalFormatting sqref="L27">
    <cfRule type="cellIs" dxfId="1572" priority="399" operator="equal">
      <formula>"RED"</formula>
    </cfRule>
  </conditionalFormatting>
  <conditionalFormatting sqref="L27">
    <cfRule type="cellIs" dxfId="1571" priority="400" operator="equal">
      <formula>"GREEN"</formula>
    </cfRule>
  </conditionalFormatting>
  <conditionalFormatting sqref="L28">
    <cfRule type="cellIs" dxfId="1570" priority="401" operator="equal">
      <formula>"AMBER"</formula>
    </cfRule>
  </conditionalFormatting>
  <conditionalFormatting sqref="L28">
    <cfRule type="cellIs" dxfId="1569" priority="402" operator="equal">
      <formula>"RED"</formula>
    </cfRule>
  </conditionalFormatting>
  <conditionalFormatting sqref="L28">
    <cfRule type="cellIs" dxfId="1568" priority="403" operator="equal">
      <formula>"GREEN"</formula>
    </cfRule>
  </conditionalFormatting>
  <conditionalFormatting sqref="L29">
    <cfRule type="cellIs" dxfId="1567" priority="404" operator="equal">
      <formula>"AMBER"</formula>
    </cfRule>
  </conditionalFormatting>
  <conditionalFormatting sqref="L29">
    <cfRule type="cellIs" dxfId="1566" priority="405" operator="equal">
      <formula>"RED"</formula>
    </cfRule>
  </conditionalFormatting>
  <conditionalFormatting sqref="L29">
    <cfRule type="cellIs" dxfId="1565" priority="406" operator="equal">
      <formula>"GREEN"</formula>
    </cfRule>
  </conditionalFormatting>
  <conditionalFormatting sqref="L30">
    <cfRule type="cellIs" dxfId="1564" priority="407" operator="equal">
      <formula>"AMBER"</formula>
    </cfRule>
  </conditionalFormatting>
  <conditionalFormatting sqref="L30">
    <cfRule type="cellIs" dxfId="1563" priority="408" operator="equal">
      <formula>"RED"</formula>
    </cfRule>
  </conditionalFormatting>
  <conditionalFormatting sqref="L30">
    <cfRule type="cellIs" dxfId="1562" priority="409" operator="equal">
      <formula>"GREEN"</formula>
    </cfRule>
  </conditionalFormatting>
  <conditionalFormatting sqref="L31">
    <cfRule type="cellIs" dxfId="1561" priority="410" operator="equal">
      <formula>"AMBER"</formula>
    </cfRule>
  </conditionalFormatting>
  <conditionalFormatting sqref="L31">
    <cfRule type="cellIs" dxfId="1560" priority="411" operator="equal">
      <formula>"RED"</formula>
    </cfRule>
  </conditionalFormatting>
  <conditionalFormatting sqref="L31">
    <cfRule type="cellIs" dxfId="1559" priority="412" operator="equal">
      <formula>"GREEN"</formula>
    </cfRule>
  </conditionalFormatting>
  <conditionalFormatting sqref="L32">
    <cfRule type="cellIs" dxfId="1558" priority="413" operator="equal">
      <formula>"AMBER"</formula>
    </cfRule>
  </conditionalFormatting>
  <conditionalFormatting sqref="L32">
    <cfRule type="cellIs" dxfId="1557" priority="414" operator="equal">
      <formula>"RED"</formula>
    </cfRule>
  </conditionalFormatting>
  <conditionalFormatting sqref="L32">
    <cfRule type="cellIs" dxfId="1556" priority="415" operator="equal">
      <formula>"GREEN"</formula>
    </cfRule>
  </conditionalFormatting>
  <conditionalFormatting sqref="M12">
    <cfRule type="cellIs" dxfId="1555" priority="416" operator="equal">
      <formula>"AMBER"</formula>
    </cfRule>
  </conditionalFormatting>
  <conditionalFormatting sqref="M12">
    <cfRule type="cellIs" dxfId="1554" priority="417" operator="equal">
      <formula>"RED"</formula>
    </cfRule>
  </conditionalFormatting>
  <conditionalFormatting sqref="M12">
    <cfRule type="cellIs" dxfId="1553" priority="418" operator="equal">
      <formula>"GREEN"</formula>
    </cfRule>
  </conditionalFormatting>
  <conditionalFormatting sqref="M13">
    <cfRule type="cellIs" dxfId="1552" priority="419" operator="equal">
      <formula>"AMBER"</formula>
    </cfRule>
  </conditionalFormatting>
  <conditionalFormatting sqref="M13">
    <cfRule type="cellIs" dxfId="1551" priority="420" operator="equal">
      <formula>"RED"</formula>
    </cfRule>
  </conditionalFormatting>
  <conditionalFormatting sqref="M13">
    <cfRule type="cellIs" dxfId="1550" priority="421" operator="equal">
      <formula>"GREEN"</formula>
    </cfRule>
  </conditionalFormatting>
  <conditionalFormatting sqref="M14">
    <cfRule type="cellIs" dxfId="1549" priority="422" operator="equal">
      <formula>"AMBER"</formula>
    </cfRule>
  </conditionalFormatting>
  <conditionalFormatting sqref="M14">
    <cfRule type="cellIs" dxfId="1548" priority="423" operator="equal">
      <formula>"RED"</formula>
    </cfRule>
  </conditionalFormatting>
  <conditionalFormatting sqref="M14">
    <cfRule type="cellIs" dxfId="1547" priority="424" operator="equal">
      <formula>"GREEN"</formula>
    </cfRule>
  </conditionalFormatting>
  <conditionalFormatting sqref="M15">
    <cfRule type="cellIs" dxfId="1546" priority="425" operator="equal">
      <formula>"AMBER"</formula>
    </cfRule>
  </conditionalFormatting>
  <conditionalFormatting sqref="M15">
    <cfRule type="cellIs" dxfId="1545" priority="426" operator="equal">
      <formula>"RED"</formula>
    </cfRule>
  </conditionalFormatting>
  <conditionalFormatting sqref="M15">
    <cfRule type="cellIs" dxfId="1544" priority="427" operator="equal">
      <formula>"GREEN"</formula>
    </cfRule>
  </conditionalFormatting>
  <conditionalFormatting sqref="M16">
    <cfRule type="cellIs" dxfId="1543" priority="428" operator="equal">
      <formula>"AMBER"</formula>
    </cfRule>
  </conditionalFormatting>
  <conditionalFormatting sqref="M16">
    <cfRule type="cellIs" dxfId="1542" priority="429" operator="equal">
      <formula>"RED"</formula>
    </cfRule>
  </conditionalFormatting>
  <conditionalFormatting sqref="M16">
    <cfRule type="cellIs" dxfId="1541" priority="430" operator="equal">
      <formula>"GREEN"</formula>
    </cfRule>
  </conditionalFormatting>
  <conditionalFormatting sqref="M17">
    <cfRule type="cellIs" dxfId="1540" priority="431" operator="equal">
      <formula>"AMBER"</formula>
    </cfRule>
  </conditionalFormatting>
  <conditionalFormatting sqref="M17">
    <cfRule type="cellIs" dxfId="1539" priority="432" operator="equal">
      <formula>"RED"</formula>
    </cfRule>
  </conditionalFormatting>
  <conditionalFormatting sqref="M17">
    <cfRule type="cellIs" dxfId="1538" priority="433" operator="equal">
      <formula>"GREEN"</formula>
    </cfRule>
  </conditionalFormatting>
  <conditionalFormatting sqref="M18">
    <cfRule type="cellIs" dxfId="1537" priority="434" operator="equal">
      <formula>"AMBER"</formula>
    </cfRule>
  </conditionalFormatting>
  <conditionalFormatting sqref="M18">
    <cfRule type="cellIs" dxfId="1536" priority="435" operator="equal">
      <formula>"RED"</formula>
    </cfRule>
  </conditionalFormatting>
  <conditionalFormatting sqref="M18">
    <cfRule type="cellIs" dxfId="1535" priority="436" operator="equal">
      <formula>"GREEN"</formula>
    </cfRule>
  </conditionalFormatting>
  <conditionalFormatting sqref="M19">
    <cfRule type="cellIs" dxfId="1534" priority="437" operator="equal">
      <formula>"AMBER"</formula>
    </cfRule>
  </conditionalFormatting>
  <conditionalFormatting sqref="M19">
    <cfRule type="cellIs" dxfId="1533" priority="438" operator="equal">
      <formula>"RED"</formula>
    </cfRule>
  </conditionalFormatting>
  <conditionalFormatting sqref="M19">
    <cfRule type="cellIs" dxfId="1532" priority="439" operator="equal">
      <formula>"GREEN"</formula>
    </cfRule>
  </conditionalFormatting>
  <conditionalFormatting sqref="M20">
    <cfRule type="cellIs" dxfId="1531" priority="440" operator="equal">
      <formula>"AMBER"</formula>
    </cfRule>
  </conditionalFormatting>
  <conditionalFormatting sqref="M20">
    <cfRule type="cellIs" dxfId="1530" priority="441" operator="equal">
      <formula>"RED"</formula>
    </cfRule>
  </conditionalFormatting>
  <conditionalFormatting sqref="M20">
    <cfRule type="cellIs" dxfId="1529" priority="442" operator="equal">
      <formula>"GREEN"</formula>
    </cfRule>
  </conditionalFormatting>
  <conditionalFormatting sqref="M21">
    <cfRule type="cellIs" dxfId="1528" priority="443" operator="equal">
      <formula>"AMBER"</formula>
    </cfRule>
  </conditionalFormatting>
  <conditionalFormatting sqref="M21">
    <cfRule type="cellIs" dxfId="1527" priority="444" operator="equal">
      <formula>"RED"</formula>
    </cfRule>
  </conditionalFormatting>
  <conditionalFormatting sqref="M21">
    <cfRule type="cellIs" dxfId="1526" priority="445" operator="equal">
      <formula>"GREEN"</formula>
    </cfRule>
  </conditionalFormatting>
  <conditionalFormatting sqref="M22">
    <cfRule type="cellIs" dxfId="1525" priority="446" operator="equal">
      <formula>"AMBER"</formula>
    </cfRule>
  </conditionalFormatting>
  <conditionalFormatting sqref="M22">
    <cfRule type="cellIs" dxfId="1524" priority="447" operator="equal">
      <formula>"RED"</formula>
    </cfRule>
  </conditionalFormatting>
  <conditionalFormatting sqref="M22">
    <cfRule type="cellIs" dxfId="1523" priority="448" operator="equal">
      <formula>"GREEN"</formula>
    </cfRule>
  </conditionalFormatting>
  <conditionalFormatting sqref="M23">
    <cfRule type="cellIs" dxfId="1522" priority="449" operator="equal">
      <formula>"AMBER"</formula>
    </cfRule>
  </conditionalFormatting>
  <conditionalFormatting sqref="M23">
    <cfRule type="cellIs" dxfId="1521" priority="450" operator="equal">
      <formula>"RED"</formula>
    </cfRule>
  </conditionalFormatting>
  <conditionalFormatting sqref="M23">
    <cfRule type="cellIs" dxfId="1520" priority="451" operator="equal">
      <formula>"GREEN"</formula>
    </cfRule>
  </conditionalFormatting>
  <conditionalFormatting sqref="M24">
    <cfRule type="cellIs" dxfId="1519" priority="452" operator="equal">
      <formula>"AMBER"</formula>
    </cfRule>
  </conditionalFormatting>
  <conditionalFormatting sqref="M24">
    <cfRule type="cellIs" dxfId="1518" priority="453" operator="equal">
      <formula>"RED"</formula>
    </cfRule>
  </conditionalFormatting>
  <conditionalFormatting sqref="M24">
    <cfRule type="cellIs" dxfId="1517" priority="454" operator="equal">
      <formula>"GREEN"</formula>
    </cfRule>
  </conditionalFormatting>
  <conditionalFormatting sqref="M25">
    <cfRule type="cellIs" dxfId="1516" priority="455" operator="equal">
      <formula>"AMBER"</formula>
    </cfRule>
  </conditionalFormatting>
  <conditionalFormatting sqref="M25">
    <cfRule type="cellIs" dxfId="1515" priority="456" operator="equal">
      <formula>"RED"</formula>
    </cfRule>
  </conditionalFormatting>
  <conditionalFormatting sqref="M25">
    <cfRule type="cellIs" dxfId="1514" priority="457" operator="equal">
      <formula>"GREEN"</formula>
    </cfRule>
  </conditionalFormatting>
  <conditionalFormatting sqref="M26">
    <cfRule type="cellIs" dxfId="1513" priority="458" operator="equal">
      <formula>"AMBER"</formula>
    </cfRule>
  </conditionalFormatting>
  <conditionalFormatting sqref="M26">
    <cfRule type="cellIs" dxfId="1512" priority="459" operator="equal">
      <formula>"RED"</formula>
    </cfRule>
  </conditionalFormatting>
  <conditionalFormatting sqref="M26">
    <cfRule type="cellIs" dxfId="1511" priority="460" operator="equal">
      <formula>"GREEN"</formula>
    </cfRule>
  </conditionalFormatting>
  <conditionalFormatting sqref="M27">
    <cfRule type="cellIs" dxfId="1510" priority="461" operator="equal">
      <formula>"AMBER"</formula>
    </cfRule>
  </conditionalFormatting>
  <conditionalFormatting sqref="M27">
    <cfRule type="cellIs" dxfId="1509" priority="462" operator="equal">
      <formula>"RED"</formula>
    </cfRule>
  </conditionalFormatting>
  <conditionalFormatting sqref="M27">
    <cfRule type="cellIs" dxfId="1508" priority="463" operator="equal">
      <formula>"GREEN"</formula>
    </cfRule>
  </conditionalFormatting>
  <conditionalFormatting sqref="M28">
    <cfRule type="cellIs" dxfId="1507" priority="464" operator="equal">
      <formula>"AMBER"</formula>
    </cfRule>
  </conditionalFormatting>
  <conditionalFormatting sqref="M28">
    <cfRule type="cellIs" dxfId="1506" priority="465" operator="equal">
      <formula>"RED"</formula>
    </cfRule>
  </conditionalFormatting>
  <conditionalFormatting sqref="M28">
    <cfRule type="cellIs" dxfId="1505" priority="466" operator="equal">
      <formula>"GREEN"</formula>
    </cfRule>
  </conditionalFormatting>
  <conditionalFormatting sqref="M29">
    <cfRule type="cellIs" dxfId="1504" priority="467" operator="equal">
      <formula>"AMBER"</formula>
    </cfRule>
  </conditionalFormatting>
  <conditionalFormatting sqref="M29">
    <cfRule type="cellIs" dxfId="1503" priority="468" operator="equal">
      <formula>"RED"</formula>
    </cfRule>
  </conditionalFormatting>
  <conditionalFormatting sqref="M29">
    <cfRule type="cellIs" dxfId="1502" priority="469" operator="equal">
      <formula>"GREEN"</formula>
    </cfRule>
  </conditionalFormatting>
  <conditionalFormatting sqref="M30">
    <cfRule type="cellIs" dxfId="1501" priority="470" operator="equal">
      <formula>"AMBER"</formula>
    </cfRule>
  </conditionalFormatting>
  <conditionalFormatting sqref="M30">
    <cfRule type="cellIs" dxfId="1500" priority="471" operator="equal">
      <formula>"RED"</formula>
    </cfRule>
  </conditionalFormatting>
  <conditionalFormatting sqref="M30">
    <cfRule type="cellIs" dxfId="1499" priority="472" operator="equal">
      <formula>"GREEN"</formula>
    </cfRule>
  </conditionalFormatting>
  <conditionalFormatting sqref="M31">
    <cfRule type="cellIs" dxfId="1498" priority="473" operator="equal">
      <formula>"AMBER"</formula>
    </cfRule>
  </conditionalFormatting>
  <conditionalFormatting sqref="M31">
    <cfRule type="cellIs" dxfId="1497" priority="474" operator="equal">
      <formula>"RED"</formula>
    </cfRule>
  </conditionalFormatting>
  <conditionalFormatting sqref="M31">
    <cfRule type="cellIs" dxfId="1496" priority="475" operator="equal">
      <formula>"GREEN"</formula>
    </cfRule>
  </conditionalFormatting>
  <conditionalFormatting sqref="M32">
    <cfRule type="cellIs" dxfId="1495" priority="476" operator="equal">
      <formula>"AMBER"</formula>
    </cfRule>
  </conditionalFormatting>
  <conditionalFormatting sqref="M32">
    <cfRule type="cellIs" dxfId="1494" priority="477" operator="equal">
      <formula>"RED"</formula>
    </cfRule>
  </conditionalFormatting>
  <conditionalFormatting sqref="M32">
    <cfRule type="cellIs" dxfId="1493" priority="478" operator="equal">
      <formula>"GREEN"</formula>
    </cfRule>
  </conditionalFormatting>
  <conditionalFormatting sqref="N12">
    <cfRule type="cellIs" dxfId="1492" priority="479" operator="equal">
      <formula>"AMBER"</formula>
    </cfRule>
  </conditionalFormatting>
  <conditionalFormatting sqref="N12">
    <cfRule type="cellIs" dxfId="1491" priority="480" operator="equal">
      <formula>"RED"</formula>
    </cfRule>
  </conditionalFormatting>
  <conditionalFormatting sqref="N12">
    <cfRule type="cellIs" dxfId="1490" priority="481" operator="equal">
      <formula>"GREEN"</formula>
    </cfRule>
  </conditionalFormatting>
  <conditionalFormatting sqref="N13">
    <cfRule type="cellIs" dxfId="1489" priority="482" operator="equal">
      <formula>"AMBER"</formula>
    </cfRule>
  </conditionalFormatting>
  <conditionalFormatting sqref="N13">
    <cfRule type="cellIs" dxfId="1488" priority="483" operator="equal">
      <formula>"RED"</formula>
    </cfRule>
  </conditionalFormatting>
  <conditionalFormatting sqref="N13">
    <cfRule type="cellIs" dxfId="1487" priority="484" operator="equal">
      <formula>"GREEN"</formula>
    </cfRule>
  </conditionalFormatting>
  <conditionalFormatting sqref="N14">
    <cfRule type="cellIs" dxfId="1486" priority="485" operator="equal">
      <formula>"AMBER"</formula>
    </cfRule>
  </conditionalFormatting>
  <conditionalFormatting sqref="N14">
    <cfRule type="cellIs" dxfId="1485" priority="486" operator="equal">
      <formula>"RED"</formula>
    </cfRule>
  </conditionalFormatting>
  <conditionalFormatting sqref="N14">
    <cfRule type="cellIs" dxfId="1484" priority="487" operator="equal">
      <formula>"GREEN"</formula>
    </cfRule>
  </conditionalFormatting>
  <conditionalFormatting sqref="N15">
    <cfRule type="cellIs" dxfId="1483" priority="488" operator="equal">
      <formula>"AMBER"</formula>
    </cfRule>
  </conditionalFormatting>
  <conditionalFormatting sqref="N15">
    <cfRule type="cellIs" dxfId="1482" priority="489" operator="equal">
      <formula>"RED"</formula>
    </cfRule>
  </conditionalFormatting>
  <conditionalFormatting sqref="N15">
    <cfRule type="cellIs" dxfId="1481" priority="490" operator="equal">
      <formula>"GREEN"</formula>
    </cfRule>
  </conditionalFormatting>
  <conditionalFormatting sqref="N16">
    <cfRule type="cellIs" dxfId="1480" priority="491" operator="equal">
      <formula>"AMBER"</formula>
    </cfRule>
  </conditionalFormatting>
  <conditionalFormatting sqref="N16">
    <cfRule type="cellIs" dxfId="1479" priority="492" operator="equal">
      <formula>"RED"</formula>
    </cfRule>
  </conditionalFormatting>
  <conditionalFormatting sqref="N16">
    <cfRule type="cellIs" dxfId="1478" priority="493" operator="equal">
      <formula>"GREEN"</formula>
    </cfRule>
  </conditionalFormatting>
  <conditionalFormatting sqref="N17">
    <cfRule type="cellIs" dxfId="1477" priority="494" operator="equal">
      <formula>"AMBER"</formula>
    </cfRule>
  </conditionalFormatting>
  <conditionalFormatting sqref="N17">
    <cfRule type="cellIs" dxfId="1476" priority="495" operator="equal">
      <formula>"RED"</formula>
    </cfRule>
  </conditionalFormatting>
  <conditionalFormatting sqref="N17">
    <cfRule type="cellIs" dxfId="1475" priority="496" operator="equal">
      <formula>"GREEN"</formula>
    </cfRule>
  </conditionalFormatting>
  <conditionalFormatting sqref="N18">
    <cfRule type="cellIs" dxfId="1474" priority="497" operator="equal">
      <formula>"AMBER"</formula>
    </cfRule>
  </conditionalFormatting>
  <conditionalFormatting sqref="N18">
    <cfRule type="cellIs" dxfId="1473" priority="498" operator="equal">
      <formula>"RED"</formula>
    </cfRule>
  </conditionalFormatting>
  <conditionalFormatting sqref="N18">
    <cfRule type="cellIs" dxfId="1472" priority="499" operator="equal">
      <formula>"GREEN"</formula>
    </cfRule>
  </conditionalFormatting>
  <conditionalFormatting sqref="N19">
    <cfRule type="cellIs" dxfId="1471" priority="500" operator="equal">
      <formula>"AMBER"</formula>
    </cfRule>
  </conditionalFormatting>
  <conditionalFormatting sqref="N19">
    <cfRule type="cellIs" dxfId="1470" priority="501" operator="equal">
      <formula>"RED"</formula>
    </cfRule>
  </conditionalFormatting>
  <conditionalFormatting sqref="N19">
    <cfRule type="cellIs" dxfId="1469" priority="502" operator="equal">
      <formula>"GREEN"</formula>
    </cfRule>
  </conditionalFormatting>
  <conditionalFormatting sqref="N20">
    <cfRule type="cellIs" dxfId="1468" priority="503" operator="equal">
      <formula>"AMBER"</formula>
    </cfRule>
  </conditionalFormatting>
  <conditionalFormatting sqref="N20">
    <cfRule type="cellIs" dxfId="1467" priority="504" operator="equal">
      <formula>"RED"</formula>
    </cfRule>
  </conditionalFormatting>
  <conditionalFormatting sqref="N20">
    <cfRule type="cellIs" dxfId="1466" priority="505" operator="equal">
      <formula>"GREEN"</formula>
    </cfRule>
  </conditionalFormatting>
  <conditionalFormatting sqref="N21">
    <cfRule type="cellIs" dxfId="1465" priority="506" operator="equal">
      <formula>"AMBER"</formula>
    </cfRule>
  </conditionalFormatting>
  <conditionalFormatting sqref="N21">
    <cfRule type="cellIs" dxfId="1464" priority="507" operator="equal">
      <formula>"RED"</formula>
    </cfRule>
  </conditionalFormatting>
  <conditionalFormatting sqref="N21">
    <cfRule type="cellIs" dxfId="1463" priority="508" operator="equal">
      <formula>"GREEN"</formula>
    </cfRule>
  </conditionalFormatting>
  <conditionalFormatting sqref="N22">
    <cfRule type="cellIs" dxfId="1462" priority="509" operator="equal">
      <formula>"AMBER"</formula>
    </cfRule>
  </conditionalFormatting>
  <conditionalFormatting sqref="N22">
    <cfRule type="cellIs" dxfId="1461" priority="510" operator="equal">
      <formula>"RED"</formula>
    </cfRule>
  </conditionalFormatting>
  <conditionalFormatting sqref="N22">
    <cfRule type="cellIs" dxfId="1460" priority="511" operator="equal">
      <formula>"GREEN"</formula>
    </cfRule>
  </conditionalFormatting>
  <conditionalFormatting sqref="N23">
    <cfRule type="cellIs" dxfId="1459" priority="512" operator="equal">
      <formula>"AMBER"</formula>
    </cfRule>
  </conditionalFormatting>
  <conditionalFormatting sqref="N23">
    <cfRule type="cellIs" dxfId="1458" priority="513" operator="equal">
      <formula>"RED"</formula>
    </cfRule>
  </conditionalFormatting>
  <conditionalFormatting sqref="N23">
    <cfRule type="cellIs" dxfId="1457" priority="514" operator="equal">
      <formula>"GREEN"</formula>
    </cfRule>
  </conditionalFormatting>
  <conditionalFormatting sqref="N24">
    <cfRule type="cellIs" dxfId="1456" priority="515" operator="equal">
      <formula>"AMBER"</formula>
    </cfRule>
  </conditionalFormatting>
  <conditionalFormatting sqref="N24">
    <cfRule type="cellIs" dxfId="1455" priority="516" operator="equal">
      <formula>"RED"</formula>
    </cfRule>
  </conditionalFormatting>
  <conditionalFormatting sqref="N24">
    <cfRule type="cellIs" dxfId="1454" priority="517" operator="equal">
      <formula>"GREEN"</formula>
    </cfRule>
  </conditionalFormatting>
  <conditionalFormatting sqref="N25">
    <cfRule type="cellIs" dxfId="1453" priority="518" operator="equal">
      <formula>"AMBER"</formula>
    </cfRule>
  </conditionalFormatting>
  <conditionalFormatting sqref="N25">
    <cfRule type="cellIs" dxfId="1452" priority="519" operator="equal">
      <formula>"RED"</formula>
    </cfRule>
  </conditionalFormatting>
  <conditionalFormatting sqref="N25">
    <cfRule type="cellIs" dxfId="1451" priority="520" operator="equal">
      <formula>"GREEN"</formula>
    </cfRule>
  </conditionalFormatting>
  <conditionalFormatting sqref="N26">
    <cfRule type="cellIs" dxfId="1450" priority="521" operator="equal">
      <formula>"AMBER"</formula>
    </cfRule>
  </conditionalFormatting>
  <conditionalFormatting sqref="N26">
    <cfRule type="cellIs" dxfId="1449" priority="522" operator="equal">
      <formula>"RED"</formula>
    </cfRule>
  </conditionalFormatting>
  <conditionalFormatting sqref="N26">
    <cfRule type="cellIs" dxfId="1448" priority="523" operator="equal">
      <formula>"GREEN"</formula>
    </cfRule>
  </conditionalFormatting>
  <conditionalFormatting sqref="N27">
    <cfRule type="cellIs" dxfId="1447" priority="524" operator="equal">
      <formula>"AMBER"</formula>
    </cfRule>
  </conditionalFormatting>
  <conditionalFormatting sqref="N27">
    <cfRule type="cellIs" dxfId="1446" priority="525" operator="equal">
      <formula>"RED"</formula>
    </cfRule>
  </conditionalFormatting>
  <conditionalFormatting sqref="N27">
    <cfRule type="cellIs" dxfId="1445" priority="526" operator="equal">
      <formula>"GREEN"</formula>
    </cfRule>
  </conditionalFormatting>
  <conditionalFormatting sqref="N28">
    <cfRule type="cellIs" dxfId="1444" priority="527" operator="equal">
      <formula>"AMBER"</formula>
    </cfRule>
  </conditionalFormatting>
  <conditionalFormatting sqref="N28">
    <cfRule type="cellIs" dxfId="1443" priority="528" operator="equal">
      <formula>"RED"</formula>
    </cfRule>
  </conditionalFormatting>
  <conditionalFormatting sqref="N28">
    <cfRule type="cellIs" dxfId="1442" priority="529" operator="equal">
      <formula>"GREEN"</formula>
    </cfRule>
  </conditionalFormatting>
  <conditionalFormatting sqref="N29">
    <cfRule type="cellIs" dxfId="1441" priority="530" operator="equal">
      <formula>"AMBER"</formula>
    </cfRule>
  </conditionalFormatting>
  <conditionalFormatting sqref="N29">
    <cfRule type="cellIs" dxfId="1440" priority="531" operator="equal">
      <formula>"RED"</formula>
    </cfRule>
  </conditionalFormatting>
  <conditionalFormatting sqref="N29">
    <cfRule type="cellIs" dxfId="1439" priority="532" operator="equal">
      <formula>"GREEN"</formula>
    </cfRule>
  </conditionalFormatting>
  <conditionalFormatting sqref="N30">
    <cfRule type="cellIs" dxfId="1438" priority="533" operator="equal">
      <formula>"AMBER"</formula>
    </cfRule>
  </conditionalFormatting>
  <conditionalFormatting sqref="N30">
    <cfRule type="cellIs" dxfId="1437" priority="534" operator="equal">
      <formula>"RED"</formula>
    </cfRule>
  </conditionalFormatting>
  <conditionalFormatting sqref="N30">
    <cfRule type="cellIs" dxfId="1436" priority="535" operator="equal">
      <formula>"GREEN"</formula>
    </cfRule>
  </conditionalFormatting>
  <conditionalFormatting sqref="N31">
    <cfRule type="cellIs" dxfId="1435" priority="536" operator="equal">
      <formula>"AMBER"</formula>
    </cfRule>
  </conditionalFormatting>
  <conditionalFormatting sqref="N31">
    <cfRule type="cellIs" dxfId="1434" priority="537" operator="equal">
      <formula>"RED"</formula>
    </cfRule>
  </conditionalFormatting>
  <conditionalFormatting sqref="N31">
    <cfRule type="cellIs" dxfId="1433" priority="538" operator="equal">
      <formula>"GREEN"</formula>
    </cfRule>
  </conditionalFormatting>
  <conditionalFormatting sqref="N32">
    <cfRule type="cellIs" dxfId="1432" priority="539" operator="equal">
      <formula>"AMBER"</formula>
    </cfRule>
  </conditionalFormatting>
  <conditionalFormatting sqref="N32">
    <cfRule type="cellIs" dxfId="1431" priority="540" operator="equal">
      <formula>"RED"</formula>
    </cfRule>
  </conditionalFormatting>
  <conditionalFormatting sqref="N32">
    <cfRule type="cellIs" dxfId="1430" priority="541" operator="equal">
      <formula>"GREEN"</formula>
    </cfRule>
  </conditionalFormatting>
  <dataValidations count="10">
    <dataValidation type="list" showInputMessage="1" showErrorMessage="1" sqref="D37">
      <formula1>YesNo</formula1>
    </dataValidation>
    <dataValidation type="list" allowBlank="1" showInputMessage="1" showErrorMessage="1" sqref="D39">
      <formula1>YesNo</formula1>
    </dataValidation>
    <dataValidation type="date" allowBlank="1" showErrorMessage="1" errorTitle="Date " error="Date entered must be between start date of report and no later than today." sqref="F42">
      <formula1>ReportFrom</formula1>
      <formula2>NOW()</formula2>
    </dataValidation>
    <dataValidation type="date" allowBlank="1" showErrorMessage="1" errorTitle="Date " error="Date entered must be between start date of report and no later than today." sqref="G42">
      <formula1>ReportFrom</formula1>
      <formula2>NOW()</formula2>
    </dataValidation>
    <dataValidation type="date" allowBlank="1" showErrorMessage="1" errorTitle="Date " error="Date entered must be between start date of report and no later than today." sqref="H42">
      <formula1>ReportFrom</formula1>
      <formula2>NOW()</formula2>
    </dataValidation>
    <dataValidation type="date" allowBlank="1" showErrorMessage="1" errorTitle="Date " error="Date entered must be between start date of report and no later than today." sqref="I42">
      <formula1>ReportFrom</formula1>
      <formula2>NOW()</formula2>
    </dataValidation>
    <dataValidation type="date" allowBlank="1" showErrorMessage="1" errorTitle="Date " error="Date entered must be between start date of report and no later than today." sqref="J42">
      <formula1>ReportFrom</formula1>
      <formula2>NOW()</formula2>
    </dataValidation>
    <dataValidation type="date" allowBlank="1" showErrorMessage="1" errorTitle="Date " error="Date entered must be between start date of report and no later than today." sqref="K42">
      <formula1>ReportFrom</formula1>
      <formula2>NOW()</formula2>
    </dataValidation>
    <dataValidation type="date" allowBlank="1" showErrorMessage="1" errorTitle="Date " error="Date entered must be between start date of report and no later than today." sqref="L42">
      <formula1>ReportFrom</formula1>
      <formula2>NOW()</formula2>
    </dataValidation>
    <dataValidation type="date" allowBlank="1" showErrorMessage="1" errorTitle="Date " error="Date entered must be between start date of report and no later than today." sqref="M42">
      <formula1>ReportFrom</formula1>
      <formula2>NOW()</formula2>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22"/>
  <sheetViews>
    <sheetView workbookViewId="0">
      <selection activeCell="B10" sqref="B10"/>
    </sheetView>
  </sheetViews>
  <sheetFormatPr baseColWidth="10" defaultColWidth="11.5" defaultRowHeight="14" x14ac:dyDescent="0"/>
  <cols>
    <col min="2" max="2" width="7.5" customWidth="1"/>
    <col min="3" max="3" width="19.33203125" customWidth="1"/>
    <col min="4" max="4" width="43.6640625" customWidth="1"/>
    <col min="5" max="5" width="37.6640625" customWidth="1"/>
    <col min="6" max="6" width="36.83203125" customWidth="1"/>
  </cols>
  <sheetData>
    <row r="1" spans="1:6">
      <c r="A1" s="60" t="s">
        <v>0</v>
      </c>
      <c r="B1" s="38" t="str">
        <f>OVERALLLIGHT</f>
        <v>RED</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RED</v>
      </c>
    </row>
    <row r="6" spans="1:6">
      <c r="A6" s="61" t="s">
        <v>5</v>
      </c>
      <c r="B6" s="40" t="str">
        <f>DEPENDENCYLIGHT</f>
        <v/>
      </c>
    </row>
    <row r="7" spans="1:6">
      <c r="A7" s="61" t="s">
        <v>6</v>
      </c>
      <c r="B7" s="40" t="str">
        <f>MEASURELIGHT</f>
        <v/>
      </c>
    </row>
    <row r="8" spans="1:6">
      <c r="A8" s="61" t="s">
        <v>7</v>
      </c>
      <c r="B8" s="39" t="str">
        <f>COMMUNICATIONLIGHT</f>
        <v>AMBER</v>
      </c>
    </row>
    <row r="9" spans="1:6">
      <c r="A9" s="61" t="s">
        <v>8</v>
      </c>
      <c r="B9" s="41" t="str">
        <f>FINANCELIGHT</f>
        <v>RED</v>
      </c>
    </row>
    <row r="10" spans="1:6" ht="23" customHeight="1">
      <c r="A10" s="61"/>
      <c r="B10" s="132"/>
      <c r="D10" s="141" t="s">
        <v>25</v>
      </c>
    </row>
    <row r="11" spans="1:6" ht="15" customHeight="1"/>
    <row r="12" spans="1:6" ht="28" customHeight="1">
      <c r="C12" s="5"/>
      <c r="D12" s="155" t="s">
        <v>135</v>
      </c>
      <c r="E12" s="156" t="s">
        <v>131</v>
      </c>
      <c r="F12" s="157" t="s">
        <v>251</v>
      </c>
    </row>
    <row r="13" spans="1:6" ht="27" customHeight="1">
      <c r="C13" s="154" t="s">
        <v>10</v>
      </c>
      <c r="D13" s="490" t="s">
        <v>252</v>
      </c>
      <c r="E13" s="490"/>
      <c r="F13" s="490"/>
    </row>
    <row r="14" spans="1:6" ht="28" customHeight="1">
      <c r="C14" s="154" t="s">
        <v>1</v>
      </c>
      <c r="D14" s="151" t="s">
        <v>253</v>
      </c>
      <c r="E14" s="152" t="s">
        <v>254</v>
      </c>
      <c r="F14" s="153" t="s">
        <v>255</v>
      </c>
    </row>
    <row r="15" spans="1:6" ht="28" customHeight="1">
      <c r="C15" s="154" t="s">
        <v>2</v>
      </c>
      <c r="D15" s="151" t="s">
        <v>253</v>
      </c>
      <c r="E15" s="152" t="s">
        <v>254</v>
      </c>
      <c r="F15" s="153" t="s">
        <v>256</v>
      </c>
    </row>
    <row r="16" spans="1:6" ht="28" customHeight="1">
      <c r="C16" s="154" t="s">
        <v>3</v>
      </c>
      <c r="D16" s="151" t="s">
        <v>257</v>
      </c>
      <c r="E16" s="152" t="s">
        <v>258</v>
      </c>
      <c r="F16" s="153" t="s">
        <v>259</v>
      </c>
    </row>
    <row r="17" spans="3:6" ht="28" customHeight="1">
      <c r="C17" s="154" t="s">
        <v>4</v>
      </c>
      <c r="D17" s="151" t="s">
        <v>253</v>
      </c>
      <c r="E17" s="152" t="s">
        <v>254</v>
      </c>
      <c r="F17" s="153" t="s">
        <v>256</v>
      </c>
    </row>
    <row r="18" spans="3:6" ht="28" customHeight="1">
      <c r="C18" s="154" t="s">
        <v>5</v>
      </c>
      <c r="D18" s="151" t="s">
        <v>260</v>
      </c>
      <c r="E18" s="152" t="s">
        <v>260</v>
      </c>
      <c r="F18" s="153" t="s">
        <v>260</v>
      </c>
    </row>
    <row r="19" spans="3:6" ht="28" customHeight="1">
      <c r="C19" s="154" t="s">
        <v>6</v>
      </c>
      <c r="D19" s="151" t="s">
        <v>260</v>
      </c>
      <c r="E19" s="152" t="s">
        <v>260</v>
      </c>
      <c r="F19" s="153" t="s">
        <v>260</v>
      </c>
    </row>
    <row r="20" spans="3:6" ht="33" customHeight="1">
      <c r="C20" s="154" t="s">
        <v>7</v>
      </c>
      <c r="D20" s="151" t="s">
        <v>261</v>
      </c>
      <c r="E20" s="152" t="s">
        <v>262</v>
      </c>
      <c r="F20" s="153" t="s">
        <v>263</v>
      </c>
    </row>
    <row r="21" spans="3:6" ht="60" customHeight="1">
      <c r="C21" s="154" t="s">
        <v>8</v>
      </c>
      <c r="D21" s="151" t="s">
        <v>264</v>
      </c>
      <c r="E21" s="152" t="s">
        <v>265</v>
      </c>
      <c r="F21" s="153" t="s">
        <v>266</v>
      </c>
    </row>
    <row r="22" spans="3:6" ht="60" customHeight="1">
      <c r="C22" s="376" t="s">
        <v>267</v>
      </c>
      <c r="D22" s="151" t="s">
        <v>268</v>
      </c>
      <c r="E22" s="152" t="s">
        <v>269</v>
      </c>
      <c r="F22" s="153" t="s">
        <v>270</v>
      </c>
    </row>
  </sheetData>
  <sheetProtection sheet="1" formatColumns="0" selectLockedCells="1"/>
  <mergeCells count="1">
    <mergeCell ref="D13:F13"/>
  </mergeCells>
  <conditionalFormatting sqref="B1">
    <cfRule type="cellIs" dxfId="262" priority="1" operator="equal">
      <formula>"AMBER"</formula>
    </cfRule>
  </conditionalFormatting>
  <conditionalFormatting sqref="B1">
    <cfRule type="cellIs" dxfId="261" priority="2" operator="equal">
      <formula>"RED"</formula>
    </cfRule>
  </conditionalFormatting>
  <conditionalFormatting sqref="B1">
    <cfRule type="cellIs" dxfId="260" priority="3" operator="equal">
      <formula>"GREEN"</formula>
    </cfRule>
  </conditionalFormatting>
  <conditionalFormatting sqref="B2">
    <cfRule type="cellIs" dxfId="259" priority="4" operator="equal">
      <formula>"AMBER"</formula>
    </cfRule>
  </conditionalFormatting>
  <conditionalFormatting sqref="B2">
    <cfRule type="cellIs" dxfId="258" priority="5" operator="equal">
      <formula>"RED"</formula>
    </cfRule>
  </conditionalFormatting>
  <conditionalFormatting sqref="B2">
    <cfRule type="cellIs" dxfId="257" priority="6" operator="equal">
      <formula>"GREEN"</formula>
    </cfRule>
  </conditionalFormatting>
  <conditionalFormatting sqref="B3">
    <cfRule type="cellIs" dxfId="256" priority="7" operator="equal">
      <formula>"AMBER"</formula>
    </cfRule>
  </conditionalFormatting>
  <conditionalFormatting sqref="B3">
    <cfRule type="cellIs" dxfId="255" priority="8" operator="equal">
      <formula>"RED"</formula>
    </cfRule>
  </conditionalFormatting>
  <conditionalFormatting sqref="B3">
    <cfRule type="cellIs" dxfId="254" priority="9" operator="equal">
      <formula>"GREEN"</formula>
    </cfRule>
  </conditionalFormatting>
  <conditionalFormatting sqref="B4">
    <cfRule type="cellIs" dxfId="253" priority="10" operator="equal">
      <formula>"AMBER"</formula>
    </cfRule>
  </conditionalFormatting>
  <conditionalFormatting sqref="B4">
    <cfRule type="cellIs" dxfId="252" priority="11" operator="equal">
      <formula>"RED"</formula>
    </cfRule>
  </conditionalFormatting>
  <conditionalFormatting sqref="B4">
    <cfRule type="cellIs" dxfId="251" priority="12" operator="equal">
      <formula>"GREEN"</formula>
    </cfRule>
  </conditionalFormatting>
  <conditionalFormatting sqref="B5">
    <cfRule type="cellIs" dxfId="250" priority="13" operator="equal">
      <formula>"AMBER"</formula>
    </cfRule>
  </conditionalFormatting>
  <conditionalFormatting sqref="B5">
    <cfRule type="cellIs" dxfId="249" priority="14" operator="equal">
      <formula>"RED"</formula>
    </cfRule>
  </conditionalFormatting>
  <conditionalFormatting sqref="B5">
    <cfRule type="cellIs" dxfId="248" priority="15" operator="equal">
      <formula>"GREEN"</formula>
    </cfRule>
  </conditionalFormatting>
  <conditionalFormatting sqref="B6">
    <cfRule type="cellIs" dxfId="247" priority="16" operator="equal">
      <formula>"AMBER"</formula>
    </cfRule>
  </conditionalFormatting>
  <conditionalFormatting sqref="B6">
    <cfRule type="cellIs" dxfId="246" priority="17" operator="equal">
      <formula>"RED"</formula>
    </cfRule>
  </conditionalFormatting>
  <conditionalFormatting sqref="B6">
    <cfRule type="cellIs" dxfId="245" priority="18" operator="equal">
      <formula>"GREEN"</formula>
    </cfRule>
  </conditionalFormatting>
  <conditionalFormatting sqref="B7">
    <cfRule type="cellIs" dxfId="244" priority="19" operator="equal">
      <formula>"AMBER"</formula>
    </cfRule>
  </conditionalFormatting>
  <conditionalFormatting sqref="B7">
    <cfRule type="cellIs" dxfId="243" priority="20" operator="equal">
      <formula>"RED"</formula>
    </cfRule>
  </conditionalFormatting>
  <conditionalFormatting sqref="B7">
    <cfRule type="cellIs" dxfId="242" priority="21" operator="equal">
      <formula>"GREEN"</formula>
    </cfRule>
  </conditionalFormatting>
  <conditionalFormatting sqref="B8">
    <cfRule type="cellIs" dxfId="241" priority="22" operator="equal">
      <formula>"AMBER"</formula>
    </cfRule>
  </conditionalFormatting>
  <conditionalFormatting sqref="B8">
    <cfRule type="cellIs" dxfId="240" priority="23" operator="equal">
      <formula>"RED"</formula>
    </cfRule>
  </conditionalFormatting>
  <conditionalFormatting sqref="B8">
    <cfRule type="cellIs" dxfId="239" priority="24" operator="equal">
      <formula>"GREEN"</formula>
    </cfRule>
  </conditionalFormatting>
  <conditionalFormatting sqref="B9">
    <cfRule type="cellIs" dxfId="238" priority="25" operator="equal">
      <formula>"AMBER"</formula>
    </cfRule>
  </conditionalFormatting>
  <conditionalFormatting sqref="B9">
    <cfRule type="cellIs" dxfId="237" priority="26" operator="equal">
      <formula>"RED"</formula>
    </cfRule>
  </conditionalFormatting>
  <conditionalFormatting sqref="B9">
    <cfRule type="cellIs" dxfId="236" priority="27" operator="equal">
      <formula>"GREEN"</formula>
    </cfRule>
  </conditionalFormatting>
  <conditionalFormatting sqref="B10">
    <cfRule type="cellIs" dxfId="235" priority="28" operator="equal">
      <formula>"AMBER"</formula>
    </cfRule>
  </conditionalFormatting>
  <conditionalFormatting sqref="B10">
    <cfRule type="cellIs" dxfId="234" priority="29" operator="equal">
      <formula>"RED"</formula>
    </cfRule>
  </conditionalFormatting>
  <conditionalFormatting sqref="B10">
    <cfRule type="cellIs" dxfId="233"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2" sqref="G2"/>
    </sheetView>
  </sheetViews>
  <sheetFormatPr baseColWidth="10" defaultColWidth="11.5" defaultRowHeight="14" x14ac:dyDescent="0"/>
  <cols>
    <col min="1" max="2" width="10.83203125" customWidth="1"/>
    <col min="3" max="3" width="11.6640625" customWidth="1"/>
  </cols>
  <sheetData>
    <row r="1" spans="1:9" ht="15" customHeight="1">
      <c r="A1" t="s">
        <v>119</v>
      </c>
      <c r="B1" t="s">
        <v>271</v>
      </c>
      <c r="C1" t="s">
        <v>272</v>
      </c>
      <c r="D1" t="s">
        <v>273</v>
      </c>
      <c r="E1" t="s">
        <v>274</v>
      </c>
      <c r="F1" t="s">
        <v>275</v>
      </c>
      <c r="G1" t="s">
        <v>276</v>
      </c>
      <c r="H1" s="345" t="s">
        <v>277</v>
      </c>
      <c r="I1" s="345" t="s">
        <v>278</v>
      </c>
    </row>
    <row r="2" spans="1:9" ht="15" customHeight="1">
      <c r="A2" t="s">
        <v>279</v>
      </c>
      <c r="B2">
        <v>0</v>
      </c>
      <c r="C2" t="s">
        <v>280</v>
      </c>
      <c r="D2" t="s">
        <v>135</v>
      </c>
      <c r="E2" t="s">
        <v>223</v>
      </c>
      <c r="F2" s="125">
        <v>40909</v>
      </c>
      <c r="G2" s="125">
        <v>42004</v>
      </c>
      <c r="H2" s="345" t="s">
        <v>281</v>
      </c>
      <c r="I2" s="345" t="s">
        <v>282</v>
      </c>
    </row>
    <row r="3" spans="1:9" ht="15" customHeight="1">
      <c r="A3" t="s">
        <v>283</v>
      </c>
      <c r="B3">
        <v>25</v>
      </c>
      <c r="C3" t="s">
        <v>284</v>
      </c>
      <c r="D3" t="s">
        <v>131</v>
      </c>
      <c r="E3" t="s">
        <v>221</v>
      </c>
      <c r="H3" s="345" t="s">
        <v>285</v>
      </c>
      <c r="I3" s="345" t="s">
        <v>286</v>
      </c>
    </row>
    <row r="4" spans="1:9" ht="15" customHeight="1">
      <c r="B4">
        <v>50</v>
      </c>
      <c r="C4" t="s">
        <v>287</v>
      </c>
      <c r="D4" t="s">
        <v>251</v>
      </c>
      <c r="H4" s="345" t="s">
        <v>288</v>
      </c>
      <c r="I4" s="345" t="s">
        <v>289</v>
      </c>
    </row>
    <row r="5" spans="1:9" ht="15" customHeight="1">
      <c r="B5">
        <v>75</v>
      </c>
      <c r="C5" t="s">
        <v>290</v>
      </c>
      <c r="H5" s="345"/>
      <c r="I5" s="345" t="s">
        <v>249</v>
      </c>
    </row>
    <row r="6" spans="1:9">
      <c r="B6">
        <v>100</v>
      </c>
      <c r="C6" t="s">
        <v>291</v>
      </c>
    </row>
    <row r="7" spans="1:9">
      <c r="C7" t="s">
        <v>220</v>
      </c>
    </row>
    <row r="8" spans="1:9" s="5" customFormat="1">
      <c r="C8" s="351" t="s">
        <v>292</v>
      </c>
    </row>
    <row r="9" spans="1:9">
      <c r="C9" t="s">
        <v>293</v>
      </c>
    </row>
  </sheetData>
  <sheetProtection sheet="1" formatColumns="0" selectLockedCells="1"/>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
  <sheetViews>
    <sheetView workbookViewId="0">
      <selection activeCell="F10" sqref="F10"/>
    </sheetView>
  </sheetViews>
  <sheetFormatPr baseColWidth="10" defaultColWidth="11.5" defaultRowHeight="14" x14ac:dyDescent="0"/>
  <cols>
    <col min="1" max="1" width="8.5" customWidth="1"/>
    <col min="4" max="4" width="16.83203125" customWidth="1"/>
    <col min="5" max="6" width="17.1640625" customWidth="1"/>
    <col min="7" max="7" width="15.83203125" customWidth="1"/>
    <col min="8" max="8" width="15.1640625" customWidth="1"/>
    <col min="9" max="9" width="15.83203125" customWidth="1"/>
    <col min="10" max="10" width="14.5" customWidth="1"/>
    <col min="11" max="11" width="13.33203125" customWidth="1"/>
    <col min="13" max="13" width="13" customWidth="1"/>
    <col min="14" max="14" width="15" customWidth="1"/>
    <col min="16" max="25" width="14.5" customWidth="1"/>
  </cols>
  <sheetData>
    <row r="1" spans="1:25" ht="75" customHeight="1">
      <c r="A1" s="233" t="s">
        <v>16</v>
      </c>
      <c r="B1" s="233" t="s">
        <v>294</v>
      </c>
      <c r="C1" s="234" t="s">
        <v>295</v>
      </c>
      <c r="D1" s="234" t="s">
        <v>296</v>
      </c>
      <c r="E1" s="234" t="s">
        <v>297</v>
      </c>
      <c r="F1" s="234" t="s">
        <v>298</v>
      </c>
      <c r="G1" s="235" t="s">
        <v>299</v>
      </c>
      <c r="H1" s="236" t="s">
        <v>300</v>
      </c>
      <c r="I1" s="237" t="s">
        <v>301</v>
      </c>
      <c r="J1" s="235" t="s">
        <v>302</v>
      </c>
      <c r="K1" s="236" t="s">
        <v>303</v>
      </c>
      <c r="L1" s="237" t="s">
        <v>304</v>
      </c>
      <c r="M1" s="235" t="s">
        <v>305</v>
      </c>
      <c r="N1" s="236" t="s">
        <v>306</v>
      </c>
      <c r="O1" s="237" t="s">
        <v>307</v>
      </c>
      <c r="P1" s="238" t="s">
        <v>308</v>
      </c>
      <c r="Q1" s="238" t="s">
        <v>309</v>
      </c>
      <c r="R1" s="239" t="s">
        <v>310</v>
      </c>
      <c r="S1" s="239" t="s">
        <v>311</v>
      </c>
      <c r="T1" s="239" t="s">
        <v>312</v>
      </c>
      <c r="U1" s="247" t="s">
        <v>313</v>
      </c>
      <c r="V1" s="248" t="s">
        <v>314</v>
      </c>
      <c r="W1" s="248" t="s">
        <v>315</v>
      </c>
      <c r="X1" s="248" t="s">
        <v>316</v>
      </c>
      <c r="Y1" s="249" t="s">
        <v>317</v>
      </c>
    </row>
    <row r="2" spans="1:25" ht="15" customHeight="1">
      <c r="A2" s="229">
        <v>1</v>
      </c>
      <c r="B2" s="229"/>
      <c r="C2" s="240"/>
      <c r="D2" s="241">
        <v>41011</v>
      </c>
      <c r="E2" s="241">
        <v>41061</v>
      </c>
      <c r="F2" s="241">
        <v>41075</v>
      </c>
      <c r="G2" s="242"/>
      <c r="H2" s="242">
        <v>52000</v>
      </c>
      <c r="I2" s="242"/>
      <c r="J2" s="242"/>
      <c r="K2" s="242"/>
      <c r="L2" s="242">
        <v>24000</v>
      </c>
      <c r="M2" s="242"/>
      <c r="N2" s="242"/>
      <c r="O2" s="242"/>
      <c r="P2" s="243">
        <f t="shared" ref="P2:P10" si="0">SUM(G2:I2)</f>
        <v>52000</v>
      </c>
      <c r="Q2" s="243">
        <f t="shared" ref="Q2:Q10" si="1">SUM(J2:O2)</f>
        <v>24000</v>
      </c>
      <c r="R2" s="243">
        <f>P2</f>
        <v>52000</v>
      </c>
      <c r="S2" s="243">
        <f>Q2</f>
        <v>24000</v>
      </c>
      <c r="T2" s="246">
        <f t="shared" ref="T2:T10" si="2">R2+S2</f>
        <v>76000</v>
      </c>
      <c r="U2" s="245">
        <v>52000</v>
      </c>
      <c r="V2" s="242">
        <v>1000</v>
      </c>
      <c r="W2" s="243">
        <f>U2</f>
        <v>52000</v>
      </c>
      <c r="X2" s="243">
        <f>V2</f>
        <v>1000</v>
      </c>
      <c r="Y2" s="251">
        <f t="shared" ref="Y2:Y11" si="3">W2+X2</f>
        <v>53000</v>
      </c>
    </row>
    <row r="3" spans="1:25" ht="15" customHeight="1">
      <c r="A3" s="229">
        <v>2</v>
      </c>
      <c r="B3" s="229"/>
      <c r="C3" s="240"/>
      <c r="D3" s="241"/>
      <c r="E3" s="241">
        <v>41089</v>
      </c>
      <c r="F3" s="241">
        <v>41103</v>
      </c>
      <c r="G3" s="242"/>
      <c r="H3" s="242">
        <v>52000</v>
      </c>
      <c r="I3" s="242"/>
      <c r="J3" s="242"/>
      <c r="K3" s="242"/>
      <c r="L3" s="242">
        <v>49000</v>
      </c>
      <c r="M3" s="242"/>
      <c r="N3" s="242"/>
      <c r="O3" s="242"/>
      <c r="P3" s="243">
        <f t="shared" si="0"/>
        <v>52000</v>
      </c>
      <c r="Q3" s="243">
        <f t="shared" si="1"/>
        <v>49000</v>
      </c>
      <c r="R3" s="243">
        <f t="shared" ref="R3:S10" si="4">R2+P3</f>
        <v>104000</v>
      </c>
      <c r="S3" s="243">
        <f t="shared" si="4"/>
        <v>73000</v>
      </c>
      <c r="T3" s="246">
        <f t="shared" si="2"/>
        <v>177000</v>
      </c>
      <c r="U3" s="250">
        <v>52000</v>
      </c>
      <c r="V3" s="242">
        <v>22679</v>
      </c>
      <c r="W3" s="243">
        <f t="shared" ref="W3:X10" si="5">W2+U3</f>
        <v>104000</v>
      </c>
      <c r="X3" s="243">
        <f t="shared" si="5"/>
        <v>23679</v>
      </c>
      <c r="Y3" s="251">
        <f t="shared" si="3"/>
        <v>127679</v>
      </c>
    </row>
    <row r="4" spans="1:25" ht="15" customHeight="1">
      <c r="A4" s="229">
        <v>3</v>
      </c>
      <c r="B4" s="229"/>
      <c r="C4" s="240"/>
      <c r="D4" s="241"/>
      <c r="E4" s="241">
        <v>41117</v>
      </c>
      <c r="F4" s="241">
        <v>41131</v>
      </c>
      <c r="G4" s="242"/>
      <c r="H4" s="242"/>
      <c r="I4" s="242"/>
      <c r="J4" s="242"/>
      <c r="K4" s="242"/>
      <c r="L4" s="242"/>
      <c r="M4" s="242"/>
      <c r="N4" s="242"/>
      <c r="O4" s="242"/>
      <c r="P4" s="243">
        <f t="shared" si="0"/>
        <v>0</v>
      </c>
      <c r="Q4" s="243">
        <f t="shared" si="1"/>
        <v>0</v>
      </c>
      <c r="R4" s="243">
        <f t="shared" si="4"/>
        <v>104000</v>
      </c>
      <c r="S4" s="243">
        <f t="shared" si="4"/>
        <v>73000</v>
      </c>
      <c r="T4" s="246">
        <f t="shared" si="2"/>
        <v>177000</v>
      </c>
      <c r="U4" s="250">
        <v>0</v>
      </c>
      <c r="V4" s="242">
        <v>16094</v>
      </c>
      <c r="W4" s="243">
        <f t="shared" si="5"/>
        <v>104000</v>
      </c>
      <c r="X4" s="243">
        <f t="shared" si="5"/>
        <v>39773</v>
      </c>
      <c r="Y4" s="251">
        <f t="shared" si="3"/>
        <v>143773</v>
      </c>
    </row>
    <row r="5" spans="1:25" ht="15" customHeight="1">
      <c r="A5" s="229">
        <v>4</v>
      </c>
      <c r="B5" s="229"/>
      <c r="C5" s="240"/>
      <c r="D5" s="241"/>
      <c r="E5" s="241">
        <v>41152</v>
      </c>
      <c r="F5" s="241">
        <v>41166</v>
      </c>
      <c r="G5" s="242"/>
      <c r="H5" s="242">
        <v>52000</v>
      </c>
      <c r="I5" s="242"/>
      <c r="J5" s="242"/>
      <c r="K5" s="242"/>
      <c r="L5" s="242">
        <v>14000</v>
      </c>
      <c r="M5" s="242"/>
      <c r="N5" s="242"/>
      <c r="O5" s="242"/>
      <c r="P5" s="243">
        <f t="shared" si="0"/>
        <v>52000</v>
      </c>
      <c r="Q5" s="243">
        <f t="shared" si="1"/>
        <v>14000</v>
      </c>
      <c r="R5" s="243">
        <f t="shared" si="4"/>
        <v>156000</v>
      </c>
      <c r="S5" s="243">
        <f t="shared" si="4"/>
        <v>87000</v>
      </c>
      <c r="T5" s="246">
        <f t="shared" si="2"/>
        <v>243000</v>
      </c>
      <c r="U5" s="250">
        <v>20247</v>
      </c>
      <c r="V5" s="242">
        <v>17116</v>
      </c>
      <c r="W5" s="243">
        <f t="shared" si="5"/>
        <v>124247</v>
      </c>
      <c r="X5" s="243">
        <f t="shared" si="5"/>
        <v>56889</v>
      </c>
      <c r="Y5" s="251">
        <f t="shared" si="3"/>
        <v>181136</v>
      </c>
    </row>
    <row r="6" spans="1:25" ht="15" customHeight="1">
      <c r="A6" s="229">
        <v>5</v>
      </c>
      <c r="B6" s="229"/>
      <c r="C6" s="240"/>
      <c r="D6" s="241"/>
      <c r="E6" s="241">
        <v>41243</v>
      </c>
      <c r="F6" s="241">
        <v>41257</v>
      </c>
      <c r="G6" s="242"/>
      <c r="H6" s="244">
        <v>52000</v>
      </c>
      <c r="I6" s="242"/>
      <c r="J6" s="242"/>
      <c r="K6" s="242"/>
      <c r="L6" s="242">
        <v>48000</v>
      </c>
      <c r="M6" s="242"/>
      <c r="N6" s="242"/>
      <c r="O6" s="242"/>
      <c r="P6" s="243">
        <f t="shared" si="0"/>
        <v>52000</v>
      </c>
      <c r="Q6" s="243">
        <f t="shared" si="1"/>
        <v>48000</v>
      </c>
      <c r="R6" s="243">
        <f t="shared" si="4"/>
        <v>208000</v>
      </c>
      <c r="S6" s="243">
        <f t="shared" si="4"/>
        <v>135000</v>
      </c>
      <c r="T6" s="246">
        <f t="shared" si="2"/>
        <v>343000</v>
      </c>
      <c r="U6" s="250">
        <v>44753</v>
      </c>
      <c r="V6" s="242">
        <v>57111</v>
      </c>
      <c r="W6" s="243">
        <f t="shared" si="5"/>
        <v>169000</v>
      </c>
      <c r="X6" s="243">
        <f t="shared" si="5"/>
        <v>114000</v>
      </c>
      <c r="Y6" s="251">
        <f t="shared" si="3"/>
        <v>283000</v>
      </c>
    </row>
    <row r="7" spans="1:25" ht="15" customHeight="1">
      <c r="A7" s="229">
        <v>6</v>
      </c>
      <c r="B7" s="229"/>
      <c r="C7" s="240"/>
      <c r="D7" s="241"/>
      <c r="E7" s="241">
        <v>41364</v>
      </c>
      <c r="F7" s="241">
        <v>41376</v>
      </c>
      <c r="G7" s="242"/>
      <c r="H7" s="244">
        <v>52000</v>
      </c>
      <c r="I7" s="242"/>
      <c r="J7" s="242"/>
      <c r="K7" s="242"/>
      <c r="L7" s="242"/>
      <c r="M7" s="242"/>
      <c r="N7" s="242"/>
      <c r="O7" s="242"/>
      <c r="P7" s="243">
        <f t="shared" si="0"/>
        <v>52000</v>
      </c>
      <c r="Q7" s="243">
        <f t="shared" si="1"/>
        <v>0</v>
      </c>
      <c r="R7" s="243">
        <f t="shared" si="4"/>
        <v>260000</v>
      </c>
      <c r="S7" s="243">
        <f t="shared" si="4"/>
        <v>135000</v>
      </c>
      <c r="T7" s="246">
        <f t="shared" si="2"/>
        <v>395000</v>
      </c>
      <c r="U7" s="250">
        <v>0</v>
      </c>
      <c r="V7" s="242">
        <v>0</v>
      </c>
      <c r="W7" s="243">
        <f t="shared" si="5"/>
        <v>169000</v>
      </c>
      <c r="X7" s="243">
        <f t="shared" si="5"/>
        <v>114000</v>
      </c>
      <c r="Y7" s="251">
        <f t="shared" si="3"/>
        <v>283000</v>
      </c>
    </row>
    <row r="8" spans="1:25" ht="15" customHeight="1">
      <c r="A8" s="229">
        <v>7</v>
      </c>
      <c r="B8" s="229"/>
      <c r="C8" s="240"/>
      <c r="D8" s="241"/>
      <c r="E8" s="241">
        <v>41455</v>
      </c>
      <c r="F8" s="241">
        <v>41467</v>
      </c>
      <c r="G8" s="242"/>
      <c r="H8" s="242"/>
      <c r="I8" s="242"/>
      <c r="J8" s="242"/>
      <c r="K8" s="242"/>
      <c r="L8" s="242"/>
      <c r="M8" s="242"/>
      <c r="N8" s="242"/>
      <c r="O8" s="242"/>
      <c r="P8" s="243">
        <f t="shared" si="0"/>
        <v>0</v>
      </c>
      <c r="Q8" s="243">
        <f t="shared" si="1"/>
        <v>0</v>
      </c>
      <c r="R8" s="243">
        <f t="shared" si="4"/>
        <v>260000</v>
      </c>
      <c r="S8" s="243">
        <f t="shared" si="4"/>
        <v>135000</v>
      </c>
      <c r="T8" s="246">
        <f t="shared" si="2"/>
        <v>395000</v>
      </c>
      <c r="U8" s="250">
        <v>0</v>
      </c>
      <c r="V8" s="242">
        <v>0</v>
      </c>
      <c r="W8" s="243">
        <f t="shared" si="5"/>
        <v>169000</v>
      </c>
      <c r="X8" s="243">
        <f t="shared" si="5"/>
        <v>114000</v>
      </c>
      <c r="Y8" s="251">
        <f t="shared" si="3"/>
        <v>283000</v>
      </c>
    </row>
    <row r="9" spans="1:25" ht="15" customHeight="1">
      <c r="A9" s="229">
        <v>8</v>
      </c>
      <c r="B9" s="229"/>
      <c r="C9" s="240"/>
      <c r="D9" s="241"/>
      <c r="E9" s="241">
        <v>41547</v>
      </c>
      <c r="F9" s="241">
        <v>41561</v>
      </c>
      <c r="G9" s="242"/>
      <c r="H9" s="242"/>
      <c r="I9" s="242"/>
      <c r="J9" s="242"/>
      <c r="K9" s="242"/>
      <c r="L9" s="242"/>
      <c r="M9" s="242"/>
      <c r="N9" s="242"/>
      <c r="O9" s="242"/>
      <c r="P9" s="243">
        <f t="shared" si="0"/>
        <v>0</v>
      </c>
      <c r="Q9" s="243">
        <f t="shared" si="1"/>
        <v>0</v>
      </c>
      <c r="R9" s="243">
        <f t="shared" si="4"/>
        <v>260000</v>
      </c>
      <c r="S9" s="243">
        <f t="shared" si="4"/>
        <v>135000</v>
      </c>
      <c r="T9" s="246">
        <f t="shared" si="2"/>
        <v>395000</v>
      </c>
      <c r="U9" s="250"/>
      <c r="V9" s="242"/>
      <c r="W9" s="243">
        <f t="shared" si="5"/>
        <v>169000</v>
      </c>
      <c r="X9" s="243">
        <f t="shared" si="5"/>
        <v>114000</v>
      </c>
      <c r="Y9" s="251">
        <f t="shared" si="3"/>
        <v>283000</v>
      </c>
    </row>
    <row r="10" spans="1:25" ht="16" customHeight="1">
      <c r="A10" s="229">
        <v>9</v>
      </c>
      <c r="B10" s="229"/>
      <c r="C10" s="240"/>
      <c r="D10" s="241"/>
      <c r="E10" s="241">
        <v>41639</v>
      </c>
      <c r="F10" s="241">
        <v>41653</v>
      </c>
      <c r="G10" s="242"/>
      <c r="H10" s="242">
        <v>29000</v>
      </c>
      <c r="I10" s="242"/>
      <c r="J10" s="242"/>
      <c r="K10" s="242"/>
      <c r="L10" s="242"/>
      <c r="M10" s="242"/>
      <c r="N10" s="242"/>
      <c r="O10" s="242"/>
      <c r="P10" s="243">
        <f t="shared" si="0"/>
        <v>29000</v>
      </c>
      <c r="Q10" s="243">
        <f t="shared" si="1"/>
        <v>0</v>
      </c>
      <c r="R10" s="243">
        <f t="shared" si="4"/>
        <v>289000</v>
      </c>
      <c r="S10" s="243">
        <f t="shared" si="4"/>
        <v>135000</v>
      </c>
      <c r="T10" s="246">
        <f t="shared" si="2"/>
        <v>424000</v>
      </c>
      <c r="U10" s="252"/>
      <c r="V10" s="253"/>
      <c r="W10" s="270">
        <f t="shared" si="5"/>
        <v>169000</v>
      </c>
      <c r="X10" s="270">
        <f t="shared" si="5"/>
        <v>114000</v>
      </c>
      <c r="Y10" s="271">
        <f t="shared" si="3"/>
        <v>283000</v>
      </c>
    </row>
    <row r="11" spans="1:25" ht="15" customHeight="1">
      <c r="T11" s="269" t="s">
        <v>35</v>
      </c>
      <c r="W11" s="274">
        <f>MAX(W2:W10)</f>
        <v>169000</v>
      </c>
      <c r="X11" s="273">
        <f>MAX(X2:X10)</f>
        <v>114000</v>
      </c>
      <c r="Y11" s="272">
        <f t="shared" si="3"/>
        <v>283000</v>
      </c>
    </row>
    <row r="16" spans="1:25">
      <c r="U16" s="351" t="s">
        <v>318</v>
      </c>
    </row>
  </sheetData>
  <sheetProtection sheet="1" formatColumns="0" selectLockedCells="1"/>
  <protectedRanges>
    <protectedRange password="CE4B" sqref="A1:Z20" name="pc0dce6eb54f9504a5aec35a7e30818d4"/>
  </protectedRanges>
  <pageMargins left="0.75" right="0.75" top="1" bottom="1" header="0.5" footer="0.5"/>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J36"/>
  <sheetViews>
    <sheetView showGridLines="0" workbookViewId="0">
      <selection activeCell="E14" sqref="E14"/>
    </sheetView>
  </sheetViews>
  <sheetFormatPr baseColWidth="10" defaultColWidth="8.83203125" defaultRowHeight="14" x14ac:dyDescent="0"/>
  <cols>
    <col min="1" max="1" width="12.1640625" customWidth="1"/>
    <col min="2" max="2" width="11.83203125" customWidth="1"/>
    <col min="3" max="3" width="17.83203125" customWidth="1"/>
    <col min="4" max="4" width="27.5" customWidth="1"/>
    <col min="5" max="6" width="18.1640625" customWidth="1"/>
    <col min="7" max="7" width="16.83203125" customWidth="1"/>
    <col min="8" max="8" width="27.5" customWidth="1"/>
    <col min="9" max="9" width="13.5" customWidth="1"/>
    <col min="10" max="10" width="15.6640625" customWidth="1"/>
  </cols>
  <sheetData>
    <row r="1" spans="1:5">
      <c r="A1" s="60" t="s">
        <v>0</v>
      </c>
      <c r="B1" s="199" t="str">
        <f>OVERALLLIGHT</f>
        <v>RED</v>
      </c>
      <c r="C1" s="65"/>
      <c r="D1" s="65"/>
      <c r="E1" s="65"/>
    </row>
    <row r="2" spans="1:5">
      <c r="A2" s="61" t="s">
        <v>1</v>
      </c>
      <c r="B2" s="200" t="str">
        <f>MILESTONELIGHT</f>
        <v>RED</v>
      </c>
      <c r="C2" s="65"/>
      <c r="D2" s="65"/>
      <c r="E2" s="65"/>
    </row>
    <row r="3" spans="1:5">
      <c r="A3" s="61" t="s">
        <v>2</v>
      </c>
      <c r="B3" s="200" t="str">
        <f>ISSUELIGHT</f>
        <v>GREEN</v>
      </c>
      <c r="C3" s="65"/>
      <c r="D3" s="65"/>
      <c r="E3" s="65"/>
    </row>
    <row r="4" spans="1:5">
      <c r="A4" s="61" t="s">
        <v>3</v>
      </c>
      <c r="B4" s="200" t="str">
        <f>RISKLIGHT</f>
        <v>GREEN</v>
      </c>
      <c r="C4" s="65"/>
      <c r="D4" s="65"/>
      <c r="E4" s="65"/>
    </row>
    <row r="5" spans="1:5" s="5" customFormat="1">
      <c r="A5" s="61" t="s">
        <v>4</v>
      </c>
      <c r="B5" s="200" t="str">
        <f>CHANGELIGHT</f>
        <v>RED</v>
      </c>
      <c r="C5" s="65"/>
      <c r="D5" s="65"/>
      <c r="E5" s="65"/>
    </row>
    <row r="6" spans="1:5" s="5" customFormat="1">
      <c r="A6" s="61" t="s">
        <v>5</v>
      </c>
      <c r="B6" s="201" t="str">
        <f>DEPENDENCYLIGHT</f>
        <v/>
      </c>
      <c r="C6" s="65"/>
      <c r="D6" s="65"/>
      <c r="E6" s="65"/>
    </row>
    <row r="7" spans="1:5" s="5" customFormat="1">
      <c r="A7" s="61" t="s">
        <v>6</v>
      </c>
      <c r="B7" s="201" t="str">
        <f>MEASURELIGHT</f>
        <v/>
      </c>
      <c r="C7" s="65"/>
      <c r="D7" s="65"/>
      <c r="E7" s="65"/>
    </row>
    <row r="8" spans="1:5" s="5" customFormat="1" ht="15" customHeight="1">
      <c r="A8" s="61" t="s">
        <v>7</v>
      </c>
      <c r="B8" s="200" t="str">
        <f>COMMUNICATIONLIGHT</f>
        <v>AMBER</v>
      </c>
      <c r="C8" s="65"/>
      <c r="D8" s="102"/>
      <c r="E8" s="65"/>
    </row>
    <row r="9" spans="1:5" s="5" customFormat="1" ht="15" customHeight="1">
      <c r="A9" s="61" t="s">
        <v>8</v>
      </c>
      <c r="B9" s="202" t="str">
        <f>FINANCELIGHT</f>
        <v>RED</v>
      </c>
      <c r="C9" s="65"/>
      <c r="D9" s="102"/>
      <c r="E9" s="65"/>
    </row>
    <row r="10" spans="1:5" s="5" customFormat="1">
      <c r="A10" s="72"/>
      <c r="B10" s="203"/>
      <c r="C10" s="65"/>
      <c r="D10" s="65"/>
      <c r="E10" s="65"/>
    </row>
    <row r="11" spans="1:5" s="5" customFormat="1" ht="16" customHeight="1">
      <c r="A11" s="72"/>
      <c r="B11" s="204" t="str">
        <f>ProjNo</f>
        <v>RT029</v>
      </c>
      <c r="C11" s="205" t="str">
        <f>ProjName</f>
        <v>Cloud Based Bioinformatics Tools</v>
      </c>
      <c r="D11" s="65"/>
      <c r="E11" s="65"/>
    </row>
    <row r="12" spans="1:5" ht="16" customHeight="1">
      <c r="A12" s="72"/>
      <c r="B12" s="206" t="s">
        <v>42</v>
      </c>
      <c r="C12" s="207">
        <f>ReportFrom</f>
        <v>41456</v>
      </c>
      <c r="D12" s="208"/>
      <c r="E12" s="65"/>
    </row>
    <row r="13" spans="1:5" ht="16" customHeight="1">
      <c r="A13" s="72"/>
      <c r="B13" s="209" t="s">
        <v>43</v>
      </c>
      <c r="C13" s="210">
        <f>LastDateReport</f>
        <v>41547</v>
      </c>
      <c r="D13" s="208"/>
      <c r="E13" s="65"/>
    </row>
    <row r="14" spans="1:5" ht="16" customHeight="1">
      <c r="A14" s="72"/>
      <c r="B14" s="211"/>
      <c r="C14" s="212"/>
      <c r="D14" s="208"/>
      <c r="E14" s="65"/>
    </row>
    <row r="15" spans="1:5" ht="19" customHeight="1">
      <c r="A15" s="65"/>
      <c r="B15" s="94" t="s">
        <v>319</v>
      </c>
      <c r="C15" s="94"/>
      <c r="D15" s="94"/>
      <c r="E15" s="94"/>
    </row>
    <row r="16" spans="1:5" ht="16" customHeight="1">
      <c r="A16" s="65"/>
      <c r="B16" s="477" t="s">
        <v>320</v>
      </c>
      <c r="C16" s="477"/>
      <c r="D16" s="477"/>
      <c r="E16" s="477"/>
    </row>
    <row r="17" spans="2:10" ht="15" customHeight="1">
      <c r="B17" s="346" t="s">
        <v>321</v>
      </c>
    </row>
    <row r="18" spans="2:10" s="5" customFormat="1" ht="15" customHeight="1">
      <c r="B18" s="346"/>
    </row>
    <row r="19" spans="2:10" ht="32" customHeight="1">
      <c r="B19" s="347" t="s">
        <v>322</v>
      </c>
      <c r="C19" s="347" t="s">
        <v>323</v>
      </c>
      <c r="D19" s="347" t="s">
        <v>324</v>
      </c>
      <c r="E19" s="347" t="s">
        <v>325</v>
      </c>
      <c r="F19" s="347" t="s">
        <v>326</v>
      </c>
      <c r="G19" s="347" t="s">
        <v>327</v>
      </c>
      <c r="H19" s="347" t="s">
        <v>328</v>
      </c>
      <c r="I19" s="347" t="s">
        <v>329</v>
      </c>
      <c r="J19" s="347" t="s">
        <v>119</v>
      </c>
    </row>
    <row r="20" spans="2:10" ht="32" customHeight="1">
      <c r="B20" s="348" t="s">
        <v>330</v>
      </c>
      <c r="C20" s="348" t="s">
        <v>286</v>
      </c>
      <c r="D20" s="348" t="s">
        <v>331</v>
      </c>
      <c r="E20" s="349" t="s">
        <v>332</v>
      </c>
      <c r="F20" s="348" t="s">
        <v>333</v>
      </c>
      <c r="G20" s="350">
        <v>54768</v>
      </c>
      <c r="H20" s="348" t="s">
        <v>334</v>
      </c>
      <c r="I20" s="348" t="s">
        <v>330</v>
      </c>
      <c r="J20" s="348" t="s">
        <v>285</v>
      </c>
    </row>
    <row r="21" spans="2:10" ht="32" customHeight="1">
      <c r="B21" s="348" t="s">
        <v>335</v>
      </c>
      <c r="C21" s="348" t="s">
        <v>286</v>
      </c>
      <c r="D21" s="348" t="s">
        <v>336</v>
      </c>
      <c r="E21" s="349" t="s">
        <v>332</v>
      </c>
      <c r="F21" s="348" t="s">
        <v>333</v>
      </c>
      <c r="G21" s="350">
        <v>42374</v>
      </c>
      <c r="H21" s="348" t="s">
        <v>334</v>
      </c>
      <c r="I21" s="348" t="s">
        <v>335</v>
      </c>
      <c r="J21" s="348" t="s">
        <v>285</v>
      </c>
    </row>
    <row r="22" spans="2:10" ht="32" customHeight="1">
      <c r="B22" s="348" t="s">
        <v>337</v>
      </c>
      <c r="C22" s="348" t="s">
        <v>286</v>
      </c>
      <c r="D22" s="348" t="s">
        <v>338</v>
      </c>
      <c r="E22" s="349" t="s">
        <v>339</v>
      </c>
      <c r="F22" s="348" t="s">
        <v>333</v>
      </c>
      <c r="G22" s="350">
        <v>42374</v>
      </c>
      <c r="H22" s="348" t="s">
        <v>334</v>
      </c>
      <c r="I22" s="348" t="s">
        <v>337</v>
      </c>
      <c r="J22" s="348" t="s">
        <v>285</v>
      </c>
    </row>
    <row r="23" spans="2:10" ht="32" customHeight="1">
      <c r="B23" s="348" t="s">
        <v>340</v>
      </c>
      <c r="C23" s="348" t="s">
        <v>286</v>
      </c>
      <c r="D23" s="348" t="s">
        <v>341</v>
      </c>
      <c r="E23" s="349" t="s">
        <v>339</v>
      </c>
      <c r="F23" s="348" t="s">
        <v>333</v>
      </c>
      <c r="G23" s="350">
        <v>97714</v>
      </c>
      <c r="H23" s="348" t="s">
        <v>334</v>
      </c>
      <c r="I23" s="348" t="s">
        <v>340</v>
      </c>
      <c r="J23" s="348" t="s">
        <v>285</v>
      </c>
    </row>
    <row r="24" spans="2:10" ht="32" customHeight="1">
      <c r="B24" s="348" t="s">
        <v>342</v>
      </c>
      <c r="C24" s="348" t="s">
        <v>286</v>
      </c>
      <c r="D24" s="348" t="s">
        <v>341</v>
      </c>
      <c r="E24" s="349" t="s">
        <v>343</v>
      </c>
      <c r="F24" s="348" t="s">
        <v>333</v>
      </c>
      <c r="G24" s="350">
        <v>86780</v>
      </c>
      <c r="H24" s="348" t="s">
        <v>334</v>
      </c>
      <c r="I24" s="348" t="s">
        <v>342</v>
      </c>
      <c r="J24" s="348" t="s">
        <v>285</v>
      </c>
    </row>
    <row r="25" spans="2:10" ht="32" customHeight="1">
      <c r="B25" s="348"/>
      <c r="C25" s="348"/>
      <c r="D25" s="348"/>
      <c r="E25" s="349"/>
      <c r="F25" s="348"/>
      <c r="G25" s="350"/>
      <c r="H25" s="348"/>
      <c r="I25" s="348"/>
      <c r="J25" s="348"/>
    </row>
    <row r="26" spans="2:10" ht="32" customHeight="1">
      <c r="B26" s="348"/>
      <c r="C26" s="348"/>
      <c r="D26" s="348"/>
      <c r="E26" s="349"/>
      <c r="F26" s="348"/>
      <c r="G26" s="350"/>
      <c r="H26" s="348"/>
      <c r="I26" s="348"/>
      <c r="J26" s="348"/>
    </row>
    <row r="27" spans="2:10" ht="32" customHeight="1">
      <c r="B27" s="348"/>
      <c r="C27" s="348"/>
      <c r="D27" s="348"/>
      <c r="E27" s="349"/>
      <c r="F27" s="348"/>
      <c r="G27" s="350"/>
      <c r="H27" s="348"/>
      <c r="I27" s="348"/>
      <c r="J27" s="348"/>
    </row>
    <row r="28" spans="2:10" ht="32" customHeight="1">
      <c r="B28" s="348"/>
      <c r="C28" s="348"/>
      <c r="D28" s="348"/>
      <c r="E28" s="349"/>
      <c r="F28" s="348"/>
      <c r="G28" s="350"/>
      <c r="H28" s="348"/>
      <c r="I28" s="348"/>
      <c r="J28" s="348"/>
    </row>
    <row r="29" spans="2:10" ht="32" customHeight="1">
      <c r="B29" s="348"/>
      <c r="C29" s="348"/>
      <c r="D29" s="348"/>
      <c r="E29" s="349"/>
      <c r="F29" s="348"/>
      <c r="G29" s="350"/>
      <c r="H29" s="348"/>
      <c r="I29" s="348"/>
      <c r="J29" s="348"/>
    </row>
    <row r="30" spans="2:10" ht="32" customHeight="1">
      <c r="B30" s="348"/>
      <c r="C30" s="348"/>
      <c r="D30" s="348"/>
      <c r="E30" s="349"/>
      <c r="F30" s="348"/>
      <c r="G30" s="350"/>
      <c r="H30" s="348"/>
      <c r="I30" s="348"/>
      <c r="J30" s="348"/>
    </row>
    <row r="31" spans="2:10" ht="32" customHeight="1">
      <c r="B31" s="348"/>
      <c r="C31" s="348"/>
      <c r="D31" s="348"/>
      <c r="E31" s="349"/>
      <c r="F31" s="348"/>
      <c r="G31" s="350"/>
      <c r="H31" s="348"/>
      <c r="I31" s="348"/>
      <c r="J31" s="348"/>
    </row>
    <row r="32" spans="2:10" ht="32" customHeight="1">
      <c r="B32" s="348"/>
      <c r="C32" s="348"/>
      <c r="D32" s="348"/>
      <c r="E32" s="349"/>
      <c r="F32" s="348"/>
      <c r="G32" s="350"/>
      <c r="H32" s="348"/>
      <c r="I32" s="348"/>
      <c r="J32" s="348"/>
    </row>
    <row r="33" spans="2:10" ht="32" customHeight="1">
      <c r="B33" s="348"/>
      <c r="C33" s="348"/>
      <c r="D33" s="348"/>
      <c r="E33" s="349"/>
      <c r="F33" s="348"/>
      <c r="G33" s="350"/>
      <c r="H33" s="348"/>
      <c r="I33" s="348"/>
      <c r="J33" s="348"/>
    </row>
    <row r="34" spans="2:10" ht="32" customHeight="1">
      <c r="B34" s="348"/>
      <c r="C34" s="348"/>
      <c r="D34" s="348"/>
      <c r="E34" s="349"/>
      <c r="F34" s="348"/>
      <c r="G34" s="350"/>
      <c r="H34" s="348"/>
      <c r="I34" s="348"/>
      <c r="J34" s="348"/>
    </row>
    <row r="35" spans="2:10" ht="32" customHeight="1">
      <c r="B35" s="348"/>
      <c r="C35" s="348"/>
      <c r="D35" s="348"/>
      <c r="E35" s="349"/>
      <c r="F35" s="348"/>
      <c r="G35" s="350"/>
      <c r="H35" s="348"/>
      <c r="I35" s="348"/>
      <c r="J35" s="348"/>
    </row>
    <row r="36" spans="2:10" ht="32" customHeight="1">
      <c r="B36" s="348"/>
      <c r="C36" s="348"/>
      <c r="D36" s="348"/>
      <c r="E36" s="349"/>
      <c r="F36" s="348"/>
      <c r="G36" s="350"/>
      <c r="H36" s="348"/>
      <c r="I36" s="348"/>
      <c r="J36" s="348"/>
    </row>
  </sheetData>
  <sheetProtection sheet="1" formatColumns="0" selectLockedCells="1"/>
  <mergeCells count="1">
    <mergeCell ref="B16:E16"/>
  </mergeCells>
  <conditionalFormatting sqref="B10">
    <cfRule type="cellIs" dxfId="232" priority="1" operator="equal">
      <formula>"AMBER"</formula>
    </cfRule>
  </conditionalFormatting>
  <conditionalFormatting sqref="B10">
    <cfRule type="cellIs" dxfId="231" priority="2" operator="equal">
      <formula>"RED"</formula>
    </cfRule>
  </conditionalFormatting>
  <conditionalFormatting sqref="B10">
    <cfRule type="cellIs" dxfId="230" priority="3" operator="equal">
      <formula>"GREEN"</formula>
    </cfRule>
  </conditionalFormatting>
  <conditionalFormatting sqref="B11">
    <cfRule type="cellIs" dxfId="229" priority="4" operator="equal">
      <formula>"AMBER"</formula>
    </cfRule>
  </conditionalFormatting>
  <conditionalFormatting sqref="B11">
    <cfRule type="cellIs" dxfId="228" priority="5" operator="equal">
      <formula>"RED"</formula>
    </cfRule>
  </conditionalFormatting>
  <conditionalFormatting sqref="B11">
    <cfRule type="cellIs" dxfId="227" priority="6" operator="equal">
      <formula>"GREEN"</formula>
    </cfRule>
  </conditionalFormatting>
  <conditionalFormatting sqref="B1">
    <cfRule type="cellIs" dxfId="226" priority="7" operator="equal">
      <formula>"AMBER"</formula>
    </cfRule>
  </conditionalFormatting>
  <conditionalFormatting sqref="B1">
    <cfRule type="cellIs" dxfId="225" priority="8" operator="equal">
      <formula>"RED"</formula>
    </cfRule>
  </conditionalFormatting>
  <conditionalFormatting sqref="B1">
    <cfRule type="cellIs" dxfId="224" priority="9" operator="equal">
      <formula>"GREEN"</formula>
    </cfRule>
  </conditionalFormatting>
  <conditionalFormatting sqref="B2">
    <cfRule type="cellIs" dxfId="223" priority="10" operator="equal">
      <formula>"AMBER"</formula>
    </cfRule>
  </conditionalFormatting>
  <conditionalFormatting sqref="B2">
    <cfRule type="cellIs" dxfId="222" priority="11" operator="equal">
      <formula>"RED"</formula>
    </cfRule>
  </conditionalFormatting>
  <conditionalFormatting sqref="B2">
    <cfRule type="cellIs" dxfId="221" priority="12" operator="equal">
      <formula>"GREEN"</formula>
    </cfRule>
  </conditionalFormatting>
  <conditionalFormatting sqref="B3">
    <cfRule type="cellIs" dxfId="220" priority="13" operator="equal">
      <formula>"AMBER"</formula>
    </cfRule>
  </conditionalFormatting>
  <conditionalFormatting sqref="B3">
    <cfRule type="cellIs" dxfId="219" priority="14" operator="equal">
      <formula>"RED"</formula>
    </cfRule>
  </conditionalFormatting>
  <conditionalFormatting sqref="B3">
    <cfRule type="cellIs" dxfId="218" priority="15" operator="equal">
      <formula>"GREEN"</formula>
    </cfRule>
  </conditionalFormatting>
  <conditionalFormatting sqref="B4">
    <cfRule type="cellIs" dxfId="217" priority="16" operator="equal">
      <formula>"AMBER"</formula>
    </cfRule>
  </conditionalFormatting>
  <conditionalFormatting sqref="B4">
    <cfRule type="cellIs" dxfId="216" priority="17" operator="equal">
      <formula>"RED"</formula>
    </cfRule>
  </conditionalFormatting>
  <conditionalFormatting sqref="B4">
    <cfRule type="cellIs" dxfId="215" priority="18" operator="equal">
      <formula>"GREEN"</formula>
    </cfRule>
  </conditionalFormatting>
  <conditionalFormatting sqref="B5">
    <cfRule type="cellIs" dxfId="214" priority="19" operator="equal">
      <formula>"AMBER"</formula>
    </cfRule>
  </conditionalFormatting>
  <conditionalFormatting sqref="B5">
    <cfRule type="cellIs" dxfId="213" priority="20" operator="equal">
      <formula>"RED"</formula>
    </cfRule>
  </conditionalFormatting>
  <conditionalFormatting sqref="B5">
    <cfRule type="cellIs" dxfId="212" priority="21" operator="equal">
      <formula>"GREEN"</formula>
    </cfRule>
  </conditionalFormatting>
  <conditionalFormatting sqref="B6">
    <cfRule type="cellIs" dxfId="211" priority="22" operator="equal">
      <formula>"AMBER"</formula>
    </cfRule>
  </conditionalFormatting>
  <conditionalFormatting sqref="B6">
    <cfRule type="cellIs" dxfId="210" priority="23" operator="equal">
      <formula>"RED"</formula>
    </cfRule>
  </conditionalFormatting>
  <conditionalFormatting sqref="B6">
    <cfRule type="cellIs" dxfId="209" priority="24" operator="equal">
      <formula>"GREEN"</formula>
    </cfRule>
  </conditionalFormatting>
  <conditionalFormatting sqref="B7">
    <cfRule type="cellIs" dxfId="208" priority="25" operator="equal">
      <formula>"AMBER"</formula>
    </cfRule>
  </conditionalFormatting>
  <conditionalFormatting sqref="B7">
    <cfRule type="cellIs" dxfId="207" priority="26" operator="equal">
      <formula>"RED"</formula>
    </cfRule>
  </conditionalFormatting>
  <conditionalFormatting sqref="B7">
    <cfRule type="cellIs" dxfId="206" priority="27" operator="equal">
      <formula>"GREEN"</formula>
    </cfRule>
  </conditionalFormatting>
  <conditionalFormatting sqref="B8">
    <cfRule type="cellIs" dxfId="205" priority="28" operator="equal">
      <formula>"AMBER"</formula>
    </cfRule>
  </conditionalFormatting>
  <conditionalFormatting sqref="B8">
    <cfRule type="cellIs" dxfId="204" priority="29" operator="equal">
      <formula>"RED"</formula>
    </cfRule>
  </conditionalFormatting>
  <conditionalFormatting sqref="B8">
    <cfRule type="cellIs" dxfId="203" priority="30" operator="equal">
      <formula>"GREEN"</formula>
    </cfRule>
  </conditionalFormatting>
  <conditionalFormatting sqref="B9">
    <cfRule type="cellIs" dxfId="202" priority="31" operator="equal">
      <formula>"AMBER"</formula>
    </cfRule>
  </conditionalFormatting>
  <conditionalFormatting sqref="B9">
    <cfRule type="cellIs" dxfId="201" priority="32" operator="equal">
      <formula>"RED"</formula>
    </cfRule>
  </conditionalFormatting>
  <conditionalFormatting sqref="B9">
    <cfRule type="cellIs" dxfId="200" priority="33" operator="equal">
      <formula>"GREEN"</formula>
    </cfRule>
  </conditionalFormatting>
  <conditionalFormatting sqref="C10">
    <cfRule type="cellIs" dxfId="199" priority="34" operator="equal">
      <formula>"AMBER"</formula>
    </cfRule>
  </conditionalFormatting>
  <conditionalFormatting sqref="C10">
    <cfRule type="cellIs" dxfId="198" priority="35" operator="equal">
      <formula>"RED"</formula>
    </cfRule>
  </conditionalFormatting>
  <conditionalFormatting sqref="C10">
    <cfRule type="cellIs" dxfId="197" priority="36" operator="equal">
      <formula>"GREEN"</formula>
    </cfRule>
  </conditionalFormatting>
  <conditionalFormatting sqref="C11">
    <cfRule type="cellIs" dxfId="196" priority="37" operator="equal">
      <formula>"AMBER"</formula>
    </cfRule>
  </conditionalFormatting>
  <conditionalFormatting sqref="C11">
    <cfRule type="cellIs" dxfId="195" priority="38" operator="equal">
      <formula>"RED"</formula>
    </cfRule>
  </conditionalFormatting>
  <conditionalFormatting sqref="C11">
    <cfRule type="cellIs" dxfId="194" priority="39" operator="equal">
      <formula>"GREEN"</formula>
    </cfRule>
  </conditionalFormatting>
  <conditionalFormatting sqref="D10">
    <cfRule type="cellIs" dxfId="193" priority="40" operator="equal">
      <formula>"AMBER"</formula>
    </cfRule>
  </conditionalFormatting>
  <conditionalFormatting sqref="D10">
    <cfRule type="cellIs" dxfId="192" priority="41" operator="equal">
      <formula>"RED"</formula>
    </cfRule>
  </conditionalFormatting>
  <conditionalFormatting sqref="D10">
    <cfRule type="cellIs" dxfId="191" priority="42" operator="equal">
      <formula>"GREEN"</formula>
    </cfRule>
  </conditionalFormatting>
  <conditionalFormatting sqref="D11">
    <cfRule type="cellIs" dxfId="190" priority="43" operator="equal">
      <formula>"AMBER"</formula>
    </cfRule>
  </conditionalFormatting>
  <conditionalFormatting sqref="D11">
    <cfRule type="cellIs" dxfId="189" priority="44" operator="equal">
      <formula>"RED"</formula>
    </cfRule>
  </conditionalFormatting>
  <conditionalFormatting sqref="D11">
    <cfRule type="cellIs" dxfId="188" priority="45" operator="equal">
      <formula>"GREEN"</formula>
    </cfRule>
  </conditionalFormatting>
  <conditionalFormatting sqref="D12">
    <cfRule type="cellIs" dxfId="187" priority="46" operator="equal">
      <formula>"AMBER"</formula>
    </cfRule>
  </conditionalFormatting>
  <conditionalFormatting sqref="D12">
    <cfRule type="cellIs" dxfId="186" priority="47" operator="equal">
      <formula>"RED"</formula>
    </cfRule>
  </conditionalFormatting>
  <conditionalFormatting sqref="D12">
    <cfRule type="cellIs" dxfId="185" priority="48" operator="equal">
      <formula>"GREEN"</formula>
    </cfRule>
  </conditionalFormatting>
  <conditionalFormatting sqref="D13">
    <cfRule type="cellIs" dxfId="184" priority="49" operator="equal">
      <formula>"AMBER"</formula>
    </cfRule>
  </conditionalFormatting>
  <conditionalFormatting sqref="D13">
    <cfRule type="cellIs" dxfId="183" priority="50" operator="equal">
      <formula>"RED"</formula>
    </cfRule>
  </conditionalFormatting>
  <conditionalFormatting sqref="D13">
    <cfRule type="cellIs" dxfId="182" priority="51" operator="equal">
      <formula>"GREEN"</formula>
    </cfRule>
  </conditionalFormatting>
  <conditionalFormatting sqref="D14">
    <cfRule type="cellIs" dxfId="181" priority="52" operator="equal">
      <formula>"AMBER"</formula>
    </cfRule>
  </conditionalFormatting>
  <conditionalFormatting sqref="D14">
    <cfRule type="cellIs" dxfId="180" priority="53" operator="equal">
      <formula>"RED"</formula>
    </cfRule>
  </conditionalFormatting>
  <conditionalFormatting sqref="D14">
    <cfRule type="cellIs" dxfId="179" priority="54" operator="equal">
      <formula>"GREEN"</formula>
    </cfRule>
  </conditionalFormatting>
  <conditionalFormatting sqref="E10">
    <cfRule type="cellIs" dxfId="178" priority="55" operator="equal">
      <formula>"AMBER"</formula>
    </cfRule>
  </conditionalFormatting>
  <conditionalFormatting sqref="E10">
    <cfRule type="cellIs" dxfId="177" priority="56" operator="equal">
      <formula>"RED"</formula>
    </cfRule>
  </conditionalFormatting>
  <conditionalFormatting sqref="E10">
    <cfRule type="cellIs" dxfId="176" priority="57" operator="equal">
      <formula>"GREEN"</formula>
    </cfRule>
  </conditionalFormatting>
  <conditionalFormatting sqref="E11">
    <cfRule type="cellIs" dxfId="175" priority="58" operator="equal">
      <formula>"AMBER"</formula>
    </cfRule>
  </conditionalFormatting>
  <conditionalFormatting sqref="E11">
    <cfRule type="cellIs" dxfId="174" priority="59" operator="equal">
      <formula>"RED"</formula>
    </cfRule>
  </conditionalFormatting>
  <conditionalFormatting sqref="E11">
    <cfRule type="cellIs" dxfId="173" priority="60" operator="equal">
      <formula>"GREEN"</formula>
    </cfRule>
  </conditionalFormatting>
  <conditionalFormatting sqref="E12">
    <cfRule type="cellIs" dxfId="172" priority="61" operator="equal">
      <formula>"AMBER"</formula>
    </cfRule>
  </conditionalFormatting>
  <conditionalFormatting sqref="E12">
    <cfRule type="cellIs" dxfId="171" priority="62" operator="equal">
      <formula>"RED"</formula>
    </cfRule>
  </conditionalFormatting>
  <conditionalFormatting sqref="E12">
    <cfRule type="cellIs" dxfId="170" priority="63" operator="equal">
      <formula>"GREEN"</formula>
    </cfRule>
  </conditionalFormatting>
  <conditionalFormatting sqref="E13">
    <cfRule type="cellIs" dxfId="169" priority="64" operator="equal">
      <formula>"AMBER"</formula>
    </cfRule>
  </conditionalFormatting>
  <conditionalFormatting sqref="E13">
    <cfRule type="cellIs" dxfId="168" priority="65" operator="equal">
      <formula>"RED"</formula>
    </cfRule>
  </conditionalFormatting>
  <conditionalFormatting sqref="E13">
    <cfRule type="cellIs" dxfId="167" priority="66" operator="equal">
      <formula>"GREEN"</formula>
    </cfRule>
  </conditionalFormatting>
  <conditionalFormatting sqref="E14">
    <cfRule type="cellIs" dxfId="166" priority="67" operator="equal">
      <formula>"AMBER"</formula>
    </cfRule>
  </conditionalFormatting>
  <conditionalFormatting sqref="E14">
    <cfRule type="cellIs" dxfId="165" priority="68" operator="equal">
      <formula>"RED"</formula>
    </cfRule>
  </conditionalFormatting>
  <conditionalFormatting sqref="E14">
    <cfRule type="cellIs" dxfId="164"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baseColWidth="10" defaultColWidth="8.83203125" defaultRowHeight="14" x14ac:dyDescent="0"/>
  <sheetData/>
  <sheetProtection sheet="1" formatColumns="0" selectLockedCells="1"/>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CFFCC"/>
  </sheetPr>
  <dimension ref="A1:WVW57"/>
  <sheetViews>
    <sheetView showGridLines="0" workbookViewId="0">
      <selection activeCell="K37" sqref="K37"/>
    </sheetView>
  </sheetViews>
  <sheetFormatPr baseColWidth="10" defaultColWidth="8.83203125" defaultRowHeight="14" x14ac:dyDescent="0"/>
  <cols>
    <col min="1" max="1" width="8.5" style="354" customWidth="1"/>
    <col min="2" max="2" width="15.83203125" style="354" customWidth="1"/>
    <col min="3" max="3" width="17.6640625" style="354" customWidth="1"/>
    <col min="4" max="4" width="14.33203125" style="354" customWidth="1"/>
    <col min="5" max="5" width="13" style="354" customWidth="1"/>
    <col min="6" max="8" width="14" style="354" customWidth="1"/>
    <col min="9" max="9" width="14.5" style="354" customWidth="1"/>
    <col min="10" max="10" width="17.6640625" style="354" customWidth="1"/>
    <col min="11" max="11" width="16.33203125" style="354" customWidth="1"/>
    <col min="12" max="12" width="14" style="354" customWidth="1"/>
    <col min="13" max="13" width="17" style="354" customWidth="1"/>
    <col min="14" max="14" width="14.5" style="354" hidden="1" customWidth="1"/>
    <col min="15" max="15" width="9.1640625" style="354" hidden="1" customWidth="1"/>
    <col min="16" max="16" width="18" style="354" hidden="1" customWidth="1"/>
    <col min="17" max="17" width="16" style="354" hidden="1" customWidth="1"/>
    <col min="18" max="18" width="9.1640625" style="354" hidden="1" customWidth="1"/>
    <col min="19" max="19" width="34.5" style="354" hidden="1" customWidth="1"/>
    <col min="20" max="20" width="23.33203125" style="354" hidden="1" customWidth="1"/>
    <col min="21" max="21" width="16.6640625" style="354" customWidth="1"/>
    <col min="22" max="258" width="8.83203125" style="354"/>
    <col min="259" max="259" width="9.6640625" style="354" customWidth="1"/>
    <col min="260" max="260" width="21.83203125" style="354" customWidth="1"/>
    <col min="261" max="261" width="13" style="354" customWidth="1"/>
    <col min="262" max="264" width="14" style="354" customWidth="1"/>
    <col min="265" max="265" width="17.1640625" style="354" customWidth="1"/>
    <col min="266" max="266" width="17.6640625" style="354" customWidth="1"/>
    <col min="267" max="267" width="16.33203125" style="354" customWidth="1"/>
    <col min="268" max="268" width="14" style="354" customWidth="1"/>
    <col min="269" max="269" width="17" style="354" customWidth="1"/>
    <col min="270" max="270" width="14.5" style="354" customWidth="1"/>
    <col min="271" max="514" width="8.83203125" style="354"/>
    <col min="515" max="515" width="9.6640625" style="354" customWidth="1"/>
    <col min="516" max="516" width="21.83203125" style="354" customWidth="1"/>
    <col min="517" max="517" width="13" style="354" customWidth="1"/>
    <col min="518" max="520" width="14" style="354" customWidth="1"/>
    <col min="521" max="521" width="17.1640625" style="354" customWidth="1"/>
    <col min="522" max="522" width="17.6640625" style="354" customWidth="1"/>
    <col min="523" max="523" width="16.33203125" style="354" customWidth="1"/>
    <col min="524" max="524" width="14" style="354" customWidth="1"/>
    <col min="525" max="525" width="17" style="354" customWidth="1"/>
    <col min="526" max="526" width="14.5" style="354" customWidth="1"/>
    <col min="527" max="770" width="8.83203125" style="354"/>
    <col min="771" max="771" width="9.6640625" style="354" customWidth="1"/>
    <col min="772" max="772" width="21.83203125" style="354" customWidth="1"/>
    <col min="773" max="773" width="13" style="354" customWidth="1"/>
    <col min="774" max="776" width="14" style="354" customWidth="1"/>
    <col min="777" max="777" width="17.1640625" style="354" customWidth="1"/>
    <col min="778" max="778" width="17.6640625" style="354" customWidth="1"/>
    <col min="779" max="779" width="16.33203125" style="354" customWidth="1"/>
    <col min="780" max="780" width="14" style="354" customWidth="1"/>
    <col min="781" max="781" width="17" style="354" customWidth="1"/>
    <col min="782" max="782" width="14.5" style="354" customWidth="1"/>
    <col min="783" max="1026" width="8.83203125" style="354"/>
    <col min="1027" max="1027" width="9.6640625" style="354" customWidth="1"/>
    <col min="1028" max="1028" width="21.83203125" style="354" customWidth="1"/>
    <col min="1029" max="1029" width="13" style="354" customWidth="1"/>
    <col min="1030" max="1032" width="14" style="354" customWidth="1"/>
    <col min="1033" max="1033" width="17.1640625" style="354" customWidth="1"/>
    <col min="1034" max="1034" width="17.6640625" style="354" customWidth="1"/>
    <col min="1035" max="1035" width="16.33203125" style="354" customWidth="1"/>
    <col min="1036" max="1036" width="14" style="354" customWidth="1"/>
    <col min="1037" max="1037" width="17" style="354" customWidth="1"/>
    <col min="1038" max="1038" width="14.5" style="354" customWidth="1"/>
    <col min="1039" max="1282" width="8.83203125" style="354"/>
    <col min="1283" max="1283" width="9.6640625" style="354" customWidth="1"/>
    <col min="1284" max="1284" width="21.83203125" style="354" customWidth="1"/>
    <col min="1285" max="1285" width="13" style="354" customWidth="1"/>
    <col min="1286" max="1288" width="14" style="354" customWidth="1"/>
    <col min="1289" max="1289" width="17.1640625" style="354" customWidth="1"/>
    <col min="1290" max="1290" width="17.6640625" style="354" customWidth="1"/>
    <col min="1291" max="1291" width="16.33203125" style="354" customWidth="1"/>
    <col min="1292" max="1292" width="14" style="354" customWidth="1"/>
    <col min="1293" max="1293" width="17" style="354" customWidth="1"/>
    <col min="1294" max="1294" width="14.5" style="354" customWidth="1"/>
    <col min="1295" max="1538" width="8.83203125" style="354"/>
    <col min="1539" max="1539" width="9.6640625" style="354" customWidth="1"/>
    <col min="1540" max="1540" width="21.83203125" style="354" customWidth="1"/>
    <col min="1541" max="1541" width="13" style="354" customWidth="1"/>
    <col min="1542" max="1544" width="14" style="354" customWidth="1"/>
    <col min="1545" max="1545" width="17.1640625" style="354" customWidth="1"/>
    <col min="1546" max="1546" width="17.6640625" style="354" customWidth="1"/>
    <col min="1547" max="1547" width="16.33203125" style="354" customWidth="1"/>
    <col min="1548" max="1548" width="14" style="354" customWidth="1"/>
    <col min="1549" max="1549" width="17" style="354" customWidth="1"/>
    <col min="1550" max="1550" width="14.5" style="354" customWidth="1"/>
    <col min="1551" max="1794" width="8.83203125" style="354"/>
    <col min="1795" max="1795" width="9.6640625" style="354" customWidth="1"/>
    <col min="1796" max="1796" width="21.83203125" style="354" customWidth="1"/>
    <col min="1797" max="1797" width="13" style="354" customWidth="1"/>
    <col min="1798" max="1800" width="14" style="354" customWidth="1"/>
    <col min="1801" max="1801" width="17.1640625" style="354" customWidth="1"/>
    <col min="1802" max="1802" width="17.6640625" style="354" customWidth="1"/>
    <col min="1803" max="1803" width="16.33203125" style="354" customWidth="1"/>
    <col min="1804" max="1804" width="14" style="354" customWidth="1"/>
    <col min="1805" max="1805" width="17" style="354" customWidth="1"/>
    <col min="1806" max="1806" width="14.5" style="354" customWidth="1"/>
    <col min="1807" max="2050" width="8.83203125" style="354"/>
    <col min="2051" max="2051" width="9.6640625" style="354" customWidth="1"/>
    <col min="2052" max="2052" width="21.83203125" style="354" customWidth="1"/>
    <col min="2053" max="2053" width="13" style="354" customWidth="1"/>
    <col min="2054" max="2056" width="14" style="354" customWidth="1"/>
    <col min="2057" max="2057" width="17.1640625" style="354" customWidth="1"/>
    <col min="2058" max="2058" width="17.6640625" style="354" customWidth="1"/>
    <col min="2059" max="2059" width="16.33203125" style="354" customWidth="1"/>
    <col min="2060" max="2060" width="14" style="354" customWidth="1"/>
    <col min="2061" max="2061" width="17" style="354" customWidth="1"/>
    <col min="2062" max="2062" width="14.5" style="354" customWidth="1"/>
    <col min="2063" max="2306" width="8.83203125" style="354"/>
    <col min="2307" max="2307" width="9.6640625" style="354" customWidth="1"/>
    <col min="2308" max="2308" width="21.83203125" style="354" customWidth="1"/>
    <col min="2309" max="2309" width="13" style="354" customWidth="1"/>
    <col min="2310" max="2312" width="14" style="354" customWidth="1"/>
    <col min="2313" max="2313" width="17.1640625" style="354" customWidth="1"/>
    <col min="2314" max="2314" width="17.6640625" style="354" customWidth="1"/>
    <col min="2315" max="2315" width="16.33203125" style="354" customWidth="1"/>
    <col min="2316" max="2316" width="14" style="354" customWidth="1"/>
    <col min="2317" max="2317" width="17" style="354" customWidth="1"/>
    <col min="2318" max="2318" width="14.5" style="354" customWidth="1"/>
    <col min="2319" max="2562" width="8.83203125" style="354"/>
    <col min="2563" max="2563" width="9.6640625" style="354" customWidth="1"/>
    <col min="2564" max="2564" width="21.83203125" style="354" customWidth="1"/>
    <col min="2565" max="2565" width="13" style="354" customWidth="1"/>
    <col min="2566" max="2568" width="14" style="354" customWidth="1"/>
    <col min="2569" max="2569" width="17.1640625" style="354" customWidth="1"/>
    <col min="2570" max="2570" width="17.6640625" style="354" customWidth="1"/>
    <col min="2571" max="2571" width="16.33203125" style="354" customWidth="1"/>
    <col min="2572" max="2572" width="14" style="354" customWidth="1"/>
    <col min="2573" max="2573" width="17" style="354" customWidth="1"/>
    <col min="2574" max="2574" width="14.5" style="354" customWidth="1"/>
    <col min="2575" max="2818" width="8.83203125" style="354"/>
    <col min="2819" max="2819" width="9.6640625" style="354" customWidth="1"/>
    <col min="2820" max="2820" width="21.83203125" style="354" customWidth="1"/>
    <col min="2821" max="2821" width="13" style="354" customWidth="1"/>
    <col min="2822" max="2824" width="14" style="354" customWidth="1"/>
    <col min="2825" max="2825" width="17.1640625" style="354" customWidth="1"/>
    <col min="2826" max="2826" width="17.6640625" style="354" customWidth="1"/>
    <col min="2827" max="2827" width="16.33203125" style="354" customWidth="1"/>
    <col min="2828" max="2828" width="14" style="354" customWidth="1"/>
    <col min="2829" max="2829" width="17" style="354" customWidth="1"/>
    <col min="2830" max="2830" width="14.5" style="354" customWidth="1"/>
    <col min="2831" max="3074" width="8.83203125" style="354"/>
    <col min="3075" max="3075" width="9.6640625" style="354" customWidth="1"/>
    <col min="3076" max="3076" width="21.83203125" style="354" customWidth="1"/>
    <col min="3077" max="3077" width="13" style="354" customWidth="1"/>
    <col min="3078" max="3080" width="14" style="354" customWidth="1"/>
    <col min="3081" max="3081" width="17.1640625" style="354" customWidth="1"/>
    <col min="3082" max="3082" width="17.6640625" style="354" customWidth="1"/>
    <col min="3083" max="3083" width="16.33203125" style="354" customWidth="1"/>
    <col min="3084" max="3084" width="14" style="354" customWidth="1"/>
    <col min="3085" max="3085" width="17" style="354" customWidth="1"/>
    <col min="3086" max="3086" width="14.5" style="354" customWidth="1"/>
    <col min="3087" max="3330" width="8.83203125" style="354"/>
    <col min="3331" max="3331" width="9.6640625" style="354" customWidth="1"/>
    <col min="3332" max="3332" width="21.83203125" style="354" customWidth="1"/>
    <col min="3333" max="3333" width="13" style="354" customWidth="1"/>
    <col min="3334" max="3336" width="14" style="354" customWidth="1"/>
    <col min="3337" max="3337" width="17.1640625" style="354" customWidth="1"/>
    <col min="3338" max="3338" width="17.6640625" style="354" customWidth="1"/>
    <col min="3339" max="3339" width="16.33203125" style="354" customWidth="1"/>
    <col min="3340" max="3340" width="14" style="354" customWidth="1"/>
    <col min="3341" max="3341" width="17" style="354" customWidth="1"/>
    <col min="3342" max="3342" width="14.5" style="354" customWidth="1"/>
    <col min="3343" max="3586" width="8.83203125" style="354"/>
    <col min="3587" max="3587" width="9.6640625" style="354" customWidth="1"/>
    <col min="3588" max="3588" width="21.83203125" style="354" customWidth="1"/>
    <col min="3589" max="3589" width="13" style="354" customWidth="1"/>
    <col min="3590" max="3592" width="14" style="354" customWidth="1"/>
    <col min="3593" max="3593" width="17.1640625" style="354" customWidth="1"/>
    <col min="3594" max="3594" width="17.6640625" style="354" customWidth="1"/>
    <col min="3595" max="3595" width="16.33203125" style="354" customWidth="1"/>
    <col min="3596" max="3596" width="14" style="354" customWidth="1"/>
    <col min="3597" max="3597" width="17" style="354" customWidth="1"/>
    <col min="3598" max="3598" width="14.5" style="354" customWidth="1"/>
    <col min="3599" max="3842" width="8.83203125" style="354"/>
    <col min="3843" max="3843" width="9.6640625" style="354" customWidth="1"/>
    <col min="3844" max="3844" width="21.83203125" style="354" customWidth="1"/>
    <col min="3845" max="3845" width="13" style="354" customWidth="1"/>
    <col min="3846" max="3848" width="14" style="354" customWidth="1"/>
    <col min="3849" max="3849" width="17.1640625" style="354" customWidth="1"/>
    <col min="3850" max="3850" width="17.6640625" style="354" customWidth="1"/>
    <col min="3851" max="3851" width="16.33203125" style="354" customWidth="1"/>
    <col min="3852" max="3852" width="14" style="354" customWidth="1"/>
    <col min="3853" max="3853" width="17" style="354" customWidth="1"/>
    <col min="3854" max="3854" width="14.5" style="354" customWidth="1"/>
    <col min="3855" max="4098" width="8.83203125" style="354"/>
    <col min="4099" max="4099" width="9.6640625" style="354" customWidth="1"/>
    <col min="4100" max="4100" width="21.83203125" style="354" customWidth="1"/>
    <col min="4101" max="4101" width="13" style="354" customWidth="1"/>
    <col min="4102" max="4104" width="14" style="354" customWidth="1"/>
    <col min="4105" max="4105" width="17.1640625" style="354" customWidth="1"/>
    <col min="4106" max="4106" width="17.6640625" style="354" customWidth="1"/>
    <col min="4107" max="4107" width="16.33203125" style="354" customWidth="1"/>
    <col min="4108" max="4108" width="14" style="354" customWidth="1"/>
    <col min="4109" max="4109" width="17" style="354" customWidth="1"/>
    <col min="4110" max="4110" width="14.5" style="354" customWidth="1"/>
    <col min="4111" max="4354" width="8.83203125" style="354"/>
    <col min="4355" max="4355" width="9.6640625" style="354" customWidth="1"/>
    <col min="4356" max="4356" width="21.83203125" style="354" customWidth="1"/>
    <col min="4357" max="4357" width="13" style="354" customWidth="1"/>
    <col min="4358" max="4360" width="14" style="354" customWidth="1"/>
    <col min="4361" max="4361" width="17.1640625" style="354" customWidth="1"/>
    <col min="4362" max="4362" width="17.6640625" style="354" customWidth="1"/>
    <col min="4363" max="4363" width="16.33203125" style="354" customWidth="1"/>
    <col min="4364" max="4364" width="14" style="354" customWidth="1"/>
    <col min="4365" max="4365" width="17" style="354" customWidth="1"/>
    <col min="4366" max="4366" width="14.5" style="354" customWidth="1"/>
    <col min="4367" max="4610" width="8.83203125" style="354"/>
    <col min="4611" max="4611" width="9.6640625" style="354" customWidth="1"/>
    <col min="4612" max="4612" width="21.83203125" style="354" customWidth="1"/>
    <col min="4613" max="4613" width="13" style="354" customWidth="1"/>
    <col min="4614" max="4616" width="14" style="354" customWidth="1"/>
    <col min="4617" max="4617" width="17.1640625" style="354" customWidth="1"/>
    <col min="4618" max="4618" width="17.6640625" style="354" customWidth="1"/>
    <col min="4619" max="4619" width="16.33203125" style="354" customWidth="1"/>
    <col min="4620" max="4620" width="14" style="354" customWidth="1"/>
    <col min="4621" max="4621" width="17" style="354" customWidth="1"/>
    <col min="4622" max="4622" width="14.5" style="354" customWidth="1"/>
    <col min="4623" max="4866" width="8.83203125" style="354"/>
    <col min="4867" max="4867" width="9.6640625" style="354" customWidth="1"/>
    <col min="4868" max="4868" width="21.83203125" style="354" customWidth="1"/>
    <col min="4869" max="4869" width="13" style="354" customWidth="1"/>
    <col min="4870" max="4872" width="14" style="354" customWidth="1"/>
    <col min="4873" max="4873" width="17.1640625" style="354" customWidth="1"/>
    <col min="4874" max="4874" width="17.6640625" style="354" customWidth="1"/>
    <col min="4875" max="4875" width="16.33203125" style="354" customWidth="1"/>
    <col min="4876" max="4876" width="14" style="354" customWidth="1"/>
    <col min="4877" max="4877" width="17" style="354" customWidth="1"/>
    <col min="4878" max="4878" width="14.5" style="354" customWidth="1"/>
    <col min="4879" max="5122" width="8.83203125" style="354"/>
    <col min="5123" max="5123" width="9.6640625" style="354" customWidth="1"/>
    <col min="5124" max="5124" width="21.83203125" style="354" customWidth="1"/>
    <col min="5125" max="5125" width="13" style="354" customWidth="1"/>
    <col min="5126" max="5128" width="14" style="354" customWidth="1"/>
    <col min="5129" max="5129" width="17.1640625" style="354" customWidth="1"/>
    <col min="5130" max="5130" width="17.6640625" style="354" customWidth="1"/>
    <col min="5131" max="5131" width="16.33203125" style="354" customWidth="1"/>
    <col min="5132" max="5132" width="14" style="354" customWidth="1"/>
    <col min="5133" max="5133" width="17" style="354" customWidth="1"/>
    <col min="5134" max="5134" width="14.5" style="354" customWidth="1"/>
    <col min="5135" max="5378" width="8.83203125" style="354"/>
    <col min="5379" max="5379" width="9.6640625" style="354" customWidth="1"/>
    <col min="5380" max="5380" width="21.83203125" style="354" customWidth="1"/>
    <col min="5381" max="5381" width="13" style="354" customWidth="1"/>
    <col min="5382" max="5384" width="14" style="354" customWidth="1"/>
    <col min="5385" max="5385" width="17.1640625" style="354" customWidth="1"/>
    <col min="5386" max="5386" width="17.6640625" style="354" customWidth="1"/>
    <col min="5387" max="5387" width="16.33203125" style="354" customWidth="1"/>
    <col min="5388" max="5388" width="14" style="354" customWidth="1"/>
    <col min="5389" max="5389" width="17" style="354" customWidth="1"/>
    <col min="5390" max="5390" width="14.5" style="354" customWidth="1"/>
    <col min="5391" max="5634" width="8.83203125" style="354"/>
    <col min="5635" max="5635" width="9.6640625" style="354" customWidth="1"/>
    <col min="5636" max="5636" width="21.83203125" style="354" customWidth="1"/>
    <col min="5637" max="5637" width="13" style="354" customWidth="1"/>
    <col min="5638" max="5640" width="14" style="354" customWidth="1"/>
    <col min="5641" max="5641" width="17.1640625" style="354" customWidth="1"/>
    <col min="5642" max="5642" width="17.6640625" style="354" customWidth="1"/>
    <col min="5643" max="5643" width="16.33203125" style="354" customWidth="1"/>
    <col min="5644" max="5644" width="14" style="354" customWidth="1"/>
    <col min="5645" max="5645" width="17" style="354" customWidth="1"/>
    <col min="5646" max="5646" width="14.5" style="354" customWidth="1"/>
    <col min="5647" max="5890" width="8.83203125" style="354"/>
    <col min="5891" max="5891" width="9.6640625" style="354" customWidth="1"/>
    <col min="5892" max="5892" width="21.83203125" style="354" customWidth="1"/>
    <col min="5893" max="5893" width="13" style="354" customWidth="1"/>
    <col min="5894" max="5896" width="14" style="354" customWidth="1"/>
    <col min="5897" max="5897" width="17.1640625" style="354" customWidth="1"/>
    <col min="5898" max="5898" width="17.6640625" style="354" customWidth="1"/>
    <col min="5899" max="5899" width="16.33203125" style="354" customWidth="1"/>
    <col min="5900" max="5900" width="14" style="354" customWidth="1"/>
    <col min="5901" max="5901" width="17" style="354" customWidth="1"/>
    <col min="5902" max="5902" width="14.5" style="354" customWidth="1"/>
    <col min="5903" max="6146" width="8.83203125" style="354"/>
    <col min="6147" max="6147" width="9.6640625" style="354" customWidth="1"/>
    <col min="6148" max="6148" width="21.83203125" style="354" customWidth="1"/>
    <col min="6149" max="6149" width="13" style="354" customWidth="1"/>
    <col min="6150" max="6152" width="14" style="354" customWidth="1"/>
    <col min="6153" max="6153" width="17.1640625" style="354" customWidth="1"/>
    <col min="6154" max="6154" width="17.6640625" style="354" customWidth="1"/>
    <col min="6155" max="6155" width="16.33203125" style="354" customWidth="1"/>
    <col min="6156" max="6156" width="14" style="354" customWidth="1"/>
    <col min="6157" max="6157" width="17" style="354" customWidth="1"/>
    <col min="6158" max="6158" width="14.5" style="354" customWidth="1"/>
    <col min="6159" max="6402" width="8.83203125" style="354"/>
    <col min="6403" max="6403" width="9.6640625" style="354" customWidth="1"/>
    <col min="6404" max="6404" width="21.83203125" style="354" customWidth="1"/>
    <col min="6405" max="6405" width="13" style="354" customWidth="1"/>
    <col min="6406" max="6408" width="14" style="354" customWidth="1"/>
    <col min="6409" max="6409" width="17.1640625" style="354" customWidth="1"/>
    <col min="6410" max="6410" width="17.6640625" style="354" customWidth="1"/>
    <col min="6411" max="6411" width="16.33203125" style="354" customWidth="1"/>
    <col min="6412" max="6412" width="14" style="354" customWidth="1"/>
    <col min="6413" max="6413" width="17" style="354" customWidth="1"/>
    <col min="6414" max="6414" width="14.5" style="354" customWidth="1"/>
    <col min="6415" max="6658" width="8.83203125" style="354"/>
    <col min="6659" max="6659" width="9.6640625" style="354" customWidth="1"/>
    <col min="6660" max="6660" width="21.83203125" style="354" customWidth="1"/>
    <col min="6661" max="6661" width="13" style="354" customWidth="1"/>
    <col min="6662" max="6664" width="14" style="354" customWidth="1"/>
    <col min="6665" max="6665" width="17.1640625" style="354" customWidth="1"/>
    <col min="6666" max="6666" width="17.6640625" style="354" customWidth="1"/>
    <col min="6667" max="6667" width="16.33203125" style="354" customWidth="1"/>
    <col min="6668" max="6668" width="14" style="354" customWidth="1"/>
    <col min="6669" max="6669" width="17" style="354" customWidth="1"/>
    <col min="6670" max="6670" width="14.5" style="354" customWidth="1"/>
    <col min="6671" max="6914" width="8.83203125" style="354"/>
    <col min="6915" max="6915" width="9.6640625" style="354" customWidth="1"/>
    <col min="6916" max="6916" width="21.83203125" style="354" customWidth="1"/>
    <col min="6917" max="6917" width="13" style="354" customWidth="1"/>
    <col min="6918" max="6920" width="14" style="354" customWidth="1"/>
    <col min="6921" max="6921" width="17.1640625" style="354" customWidth="1"/>
    <col min="6922" max="6922" width="17.6640625" style="354" customWidth="1"/>
    <col min="6923" max="6923" width="16.33203125" style="354" customWidth="1"/>
    <col min="6924" max="6924" width="14" style="354" customWidth="1"/>
    <col min="6925" max="6925" width="17" style="354" customWidth="1"/>
    <col min="6926" max="6926" width="14.5" style="354" customWidth="1"/>
    <col min="6927" max="7170" width="8.83203125" style="354"/>
    <col min="7171" max="7171" width="9.6640625" style="354" customWidth="1"/>
    <col min="7172" max="7172" width="21.83203125" style="354" customWidth="1"/>
    <col min="7173" max="7173" width="13" style="354" customWidth="1"/>
    <col min="7174" max="7176" width="14" style="354" customWidth="1"/>
    <col min="7177" max="7177" width="17.1640625" style="354" customWidth="1"/>
    <col min="7178" max="7178" width="17.6640625" style="354" customWidth="1"/>
    <col min="7179" max="7179" width="16.33203125" style="354" customWidth="1"/>
    <col min="7180" max="7180" width="14" style="354" customWidth="1"/>
    <col min="7181" max="7181" width="17" style="354" customWidth="1"/>
    <col min="7182" max="7182" width="14.5" style="354" customWidth="1"/>
    <col min="7183" max="7426" width="8.83203125" style="354"/>
    <col min="7427" max="7427" width="9.6640625" style="354" customWidth="1"/>
    <col min="7428" max="7428" width="21.83203125" style="354" customWidth="1"/>
    <col min="7429" max="7429" width="13" style="354" customWidth="1"/>
    <col min="7430" max="7432" width="14" style="354" customWidth="1"/>
    <col min="7433" max="7433" width="17.1640625" style="354" customWidth="1"/>
    <col min="7434" max="7434" width="17.6640625" style="354" customWidth="1"/>
    <col min="7435" max="7435" width="16.33203125" style="354" customWidth="1"/>
    <col min="7436" max="7436" width="14" style="354" customWidth="1"/>
    <col min="7437" max="7437" width="17" style="354" customWidth="1"/>
    <col min="7438" max="7438" width="14.5" style="354" customWidth="1"/>
    <col min="7439" max="7682" width="8.83203125" style="354"/>
    <col min="7683" max="7683" width="9.6640625" style="354" customWidth="1"/>
    <col min="7684" max="7684" width="21.83203125" style="354" customWidth="1"/>
    <col min="7685" max="7685" width="13" style="354" customWidth="1"/>
    <col min="7686" max="7688" width="14" style="354" customWidth="1"/>
    <col min="7689" max="7689" width="17.1640625" style="354" customWidth="1"/>
    <col min="7690" max="7690" width="17.6640625" style="354" customWidth="1"/>
    <col min="7691" max="7691" width="16.33203125" style="354" customWidth="1"/>
    <col min="7692" max="7692" width="14" style="354" customWidth="1"/>
    <col min="7693" max="7693" width="17" style="354" customWidth="1"/>
    <col min="7694" max="7694" width="14.5" style="354" customWidth="1"/>
    <col min="7695" max="7938" width="8.83203125" style="354"/>
    <col min="7939" max="7939" width="9.6640625" style="354" customWidth="1"/>
    <col min="7940" max="7940" width="21.83203125" style="354" customWidth="1"/>
    <col min="7941" max="7941" width="13" style="354" customWidth="1"/>
    <col min="7942" max="7944" width="14" style="354" customWidth="1"/>
    <col min="7945" max="7945" width="17.1640625" style="354" customWidth="1"/>
    <col min="7946" max="7946" width="17.6640625" style="354" customWidth="1"/>
    <col min="7947" max="7947" width="16.33203125" style="354" customWidth="1"/>
    <col min="7948" max="7948" width="14" style="354" customWidth="1"/>
    <col min="7949" max="7949" width="17" style="354" customWidth="1"/>
    <col min="7950" max="7950" width="14.5" style="354" customWidth="1"/>
    <col min="7951" max="8194" width="8.83203125" style="354"/>
    <col min="8195" max="8195" width="9.6640625" style="354" customWidth="1"/>
    <col min="8196" max="8196" width="21.83203125" style="354" customWidth="1"/>
    <col min="8197" max="8197" width="13" style="354" customWidth="1"/>
    <col min="8198" max="8200" width="14" style="354" customWidth="1"/>
    <col min="8201" max="8201" width="17.1640625" style="354" customWidth="1"/>
    <col min="8202" max="8202" width="17.6640625" style="354" customWidth="1"/>
    <col min="8203" max="8203" width="16.33203125" style="354" customWidth="1"/>
    <col min="8204" max="8204" width="14" style="354" customWidth="1"/>
    <col min="8205" max="8205" width="17" style="354" customWidth="1"/>
    <col min="8206" max="8206" width="14.5" style="354" customWidth="1"/>
    <col min="8207" max="8450" width="8.83203125" style="354"/>
    <col min="8451" max="8451" width="9.6640625" style="354" customWidth="1"/>
    <col min="8452" max="8452" width="21.83203125" style="354" customWidth="1"/>
    <col min="8453" max="8453" width="13" style="354" customWidth="1"/>
    <col min="8454" max="8456" width="14" style="354" customWidth="1"/>
    <col min="8457" max="8457" width="17.1640625" style="354" customWidth="1"/>
    <col min="8458" max="8458" width="17.6640625" style="354" customWidth="1"/>
    <col min="8459" max="8459" width="16.33203125" style="354" customWidth="1"/>
    <col min="8460" max="8460" width="14" style="354" customWidth="1"/>
    <col min="8461" max="8461" width="17" style="354" customWidth="1"/>
    <col min="8462" max="8462" width="14.5" style="354" customWidth="1"/>
    <col min="8463" max="8706" width="8.83203125" style="354"/>
    <col min="8707" max="8707" width="9.6640625" style="354" customWidth="1"/>
    <col min="8708" max="8708" width="21.83203125" style="354" customWidth="1"/>
    <col min="8709" max="8709" width="13" style="354" customWidth="1"/>
    <col min="8710" max="8712" width="14" style="354" customWidth="1"/>
    <col min="8713" max="8713" width="17.1640625" style="354" customWidth="1"/>
    <col min="8714" max="8714" width="17.6640625" style="354" customWidth="1"/>
    <col min="8715" max="8715" width="16.33203125" style="354" customWidth="1"/>
    <col min="8716" max="8716" width="14" style="354" customWidth="1"/>
    <col min="8717" max="8717" width="17" style="354" customWidth="1"/>
    <col min="8718" max="8718" width="14.5" style="354" customWidth="1"/>
    <col min="8719" max="8962" width="8.83203125" style="354"/>
    <col min="8963" max="8963" width="9.6640625" style="354" customWidth="1"/>
    <col min="8964" max="8964" width="21.83203125" style="354" customWidth="1"/>
    <col min="8965" max="8965" width="13" style="354" customWidth="1"/>
    <col min="8966" max="8968" width="14" style="354" customWidth="1"/>
    <col min="8969" max="8969" width="17.1640625" style="354" customWidth="1"/>
    <col min="8970" max="8970" width="17.6640625" style="354" customWidth="1"/>
    <col min="8971" max="8971" width="16.33203125" style="354" customWidth="1"/>
    <col min="8972" max="8972" width="14" style="354" customWidth="1"/>
    <col min="8973" max="8973" width="17" style="354" customWidth="1"/>
    <col min="8974" max="8974" width="14.5" style="354" customWidth="1"/>
    <col min="8975" max="9218" width="8.83203125" style="354"/>
    <col min="9219" max="9219" width="9.6640625" style="354" customWidth="1"/>
    <col min="9220" max="9220" width="21.83203125" style="354" customWidth="1"/>
    <col min="9221" max="9221" width="13" style="354" customWidth="1"/>
    <col min="9222" max="9224" width="14" style="354" customWidth="1"/>
    <col min="9225" max="9225" width="17.1640625" style="354" customWidth="1"/>
    <col min="9226" max="9226" width="17.6640625" style="354" customWidth="1"/>
    <col min="9227" max="9227" width="16.33203125" style="354" customWidth="1"/>
    <col min="9228" max="9228" width="14" style="354" customWidth="1"/>
    <col min="9229" max="9229" width="17" style="354" customWidth="1"/>
    <col min="9230" max="9230" width="14.5" style="354" customWidth="1"/>
    <col min="9231" max="9474" width="8.83203125" style="354"/>
    <col min="9475" max="9475" width="9.6640625" style="354" customWidth="1"/>
    <col min="9476" max="9476" width="21.83203125" style="354" customWidth="1"/>
    <col min="9477" max="9477" width="13" style="354" customWidth="1"/>
    <col min="9478" max="9480" width="14" style="354" customWidth="1"/>
    <col min="9481" max="9481" width="17.1640625" style="354" customWidth="1"/>
    <col min="9482" max="9482" width="17.6640625" style="354" customWidth="1"/>
    <col min="9483" max="9483" width="16.33203125" style="354" customWidth="1"/>
    <col min="9484" max="9484" width="14" style="354" customWidth="1"/>
    <col min="9485" max="9485" width="17" style="354" customWidth="1"/>
    <col min="9486" max="9486" width="14.5" style="354" customWidth="1"/>
    <col min="9487" max="9730" width="8.83203125" style="354"/>
    <col min="9731" max="9731" width="9.6640625" style="354" customWidth="1"/>
    <col min="9732" max="9732" width="21.83203125" style="354" customWidth="1"/>
    <col min="9733" max="9733" width="13" style="354" customWidth="1"/>
    <col min="9734" max="9736" width="14" style="354" customWidth="1"/>
    <col min="9737" max="9737" width="17.1640625" style="354" customWidth="1"/>
    <col min="9738" max="9738" width="17.6640625" style="354" customWidth="1"/>
    <col min="9739" max="9739" width="16.33203125" style="354" customWidth="1"/>
    <col min="9740" max="9740" width="14" style="354" customWidth="1"/>
    <col min="9741" max="9741" width="17" style="354" customWidth="1"/>
    <col min="9742" max="9742" width="14.5" style="354" customWidth="1"/>
    <col min="9743" max="9986" width="8.83203125" style="354"/>
    <col min="9987" max="9987" width="9.6640625" style="354" customWidth="1"/>
    <col min="9988" max="9988" width="21.83203125" style="354" customWidth="1"/>
    <col min="9989" max="9989" width="13" style="354" customWidth="1"/>
    <col min="9990" max="9992" width="14" style="354" customWidth="1"/>
    <col min="9993" max="9993" width="17.1640625" style="354" customWidth="1"/>
    <col min="9994" max="9994" width="17.6640625" style="354" customWidth="1"/>
    <col min="9995" max="9995" width="16.33203125" style="354" customWidth="1"/>
    <col min="9996" max="9996" width="14" style="354" customWidth="1"/>
    <col min="9997" max="9997" width="17" style="354" customWidth="1"/>
    <col min="9998" max="9998" width="14.5" style="354" customWidth="1"/>
    <col min="9999" max="10242" width="8.83203125" style="354"/>
    <col min="10243" max="10243" width="9.6640625" style="354" customWidth="1"/>
    <col min="10244" max="10244" width="21.83203125" style="354" customWidth="1"/>
    <col min="10245" max="10245" width="13" style="354" customWidth="1"/>
    <col min="10246" max="10248" width="14" style="354" customWidth="1"/>
    <col min="10249" max="10249" width="17.1640625" style="354" customWidth="1"/>
    <col min="10250" max="10250" width="17.6640625" style="354" customWidth="1"/>
    <col min="10251" max="10251" width="16.33203125" style="354" customWidth="1"/>
    <col min="10252" max="10252" width="14" style="354" customWidth="1"/>
    <col min="10253" max="10253" width="17" style="354" customWidth="1"/>
    <col min="10254" max="10254" width="14.5" style="354" customWidth="1"/>
    <col min="10255" max="10498" width="8.83203125" style="354"/>
    <col min="10499" max="10499" width="9.6640625" style="354" customWidth="1"/>
    <col min="10500" max="10500" width="21.83203125" style="354" customWidth="1"/>
    <col min="10501" max="10501" width="13" style="354" customWidth="1"/>
    <col min="10502" max="10504" width="14" style="354" customWidth="1"/>
    <col min="10505" max="10505" width="17.1640625" style="354" customWidth="1"/>
    <col min="10506" max="10506" width="17.6640625" style="354" customWidth="1"/>
    <col min="10507" max="10507" width="16.33203125" style="354" customWidth="1"/>
    <col min="10508" max="10508" width="14" style="354" customWidth="1"/>
    <col min="10509" max="10509" width="17" style="354" customWidth="1"/>
    <col min="10510" max="10510" width="14.5" style="354" customWidth="1"/>
    <col min="10511" max="10754" width="8.83203125" style="354"/>
    <col min="10755" max="10755" width="9.6640625" style="354" customWidth="1"/>
    <col min="10756" max="10756" width="21.83203125" style="354" customWidth="1"/>
    <col min="10757" max="10757" width="13" style="354" customWidth="1"/>
    <col min="10758" max="10760" width="14" style="354" customWidth="1"/>
    <col min="10761" max="10761" width="17.1640625" style="354" customWidth="1"/>
    <col min="10762" max="10762" width="17.6640625" style="354" customWidth="1"/>
    <col min="10763" max="10763" width="16.33203125" style="354" customWidth="1"/>
    <col min="10764" max="10764" width="14" style="354" customWidth="1"/>
    <col min="10765" max="10765" width="17" style="354" customWidth="1"/>
    <col min="10766" max="10766" width="14.5" style="354" customWidth="1"/>
    <col min="10767" max="11010" width="8.83203125" style="354"/>
    <col min="11011" max="11011" width="9.6640625" style="354" customWidth="1"/>
    <col min="11012" max="11012" width="21.83203125" style="354" customWidth="1"/>
    <col min="11013" max="11013" width="13" style="354" customWidth="1"/>
    <col min="11014" max="11016" width="14" style="354" customWidth="1"/>
    <col min="11017" max="11017" width="17.1640625" style="354" customWidth="1"/>
    <col min="11018" max="11018" width="17.6640625" style="354" customWidth="1"/>
    <col min="11019" max="11019" width="16.33203125" style="354" customWidth="1"/>
    <col min="11020" max="11020" width="14" style="354" customWidth="1"/>
    <col min="11021" max="11021" width="17" style="354" customWidth="1"/>
    <col min="11022" max="11022" width="14.5" style="354" customWidth="1"/>
    <col min="11023" max="11266" width="8.83203125" style="354"/>
    <col min="11267" max="11267" width="9.6640625" style="354" customWidth="1"/>
    <col min="11268" max="11268" width="21.83203125" style="354" customWidth="1"/>
    <col min="11269" max="11269" width="13" style="354" customWidth="1"/>
    <col min="11270" max="11272" width="14" style="354" customWidth="1"/>
    <col min="11273" max="11273" width="17.1640625" style="354" customWidth="1"/>
    <col min="11274" max="11274" width="17.6640625" style="354" customWidth="1"/>
    <col min="11275" max="11275" width="16.33203125" style="354" customWidth="1"/>
    <col min="11276" max="11276" width="14" style="354" customWidth="1"/>
    <col min="11277" max="11277" width="17" style="354" customWidth="1"/>
    <col min="11278" max="11278" width="14.5" style="354" customWidth="1"/>
    <col min="11279" max="11522" width="8.83203125" style="354"/>
    <col min="11523" max="11523" width="9.6640625" style="354" customWidth="1"/>
    <col min="11524" max="11524" width="21.83203125" style="354" customWidth="1"/>
    <col min="11525" max="11525" width="13" style="354" customWidth="1"/>
    <col min="11526" max="11528" width="14" style="354" customWidth="1"/>
    <col min="11529" max="11529" width="17.1640625" style="354" customWidth="1"/>
    <col min="11530" max="11530" width="17.6640625" style="354" customWidth="1"/>
    <col min="11531" max="11531" width="16.33203125" style="354" customWidth="1"/>
    <col min="11532" max="11532" width="14" style="354" customWidth="1"/>
    <col min="11533" max="11533" width="17" style="354" customWidth="1"/>
    <col min="11534" max="11534" width="14.5" style="354" customWidth="1"/>
    <col min="11535" max="11778" width="8.83203125" style="354"/>
    <col min="11779" max="11779" width="9.6640625" style="354" customWidth="1"/>
    <col min="11780" max="11780" width="21.83203125" style="354" customWidth="1"/>
    <col min="11781" max="11781" width="13" style="354" customWidth="1"/>
    <col min="11782" max="11784" width="14" style="354" customWidth="1"/>
    <col min="11785" max="11785" width="17.1640625" style="354" customWidth="1"/>
    <col min="11786" max="11786" width="17.6640625" style="354" customWidth="1"/>
    <col min="11787" max="11787" width="16.33203125" style="354" customWidth="1"/>
    <col min="11788" max="11788" width="14" style="354" customWidth="1"/>
    <col min="11789" max="11789" width="17" style="354" customWidth="1"/>
    <col min="11790" max="11790" width="14.5" style="354" customWidth="1"/>
    <col min="11791" max="12034" width="8.83203125" style="354"/>
    <col min="12035" max="12035" width="9.6640625" style="354" customWidth="1"/>
    <col min="12036" max="12036" width="21.83203125" style="354" customWidth="1"/>
    <col min="12037" max="12037" width="13" style="354" customWidth="1"/>
    <col min="12038" max="12040" width="14" style="354" customWidth="1"/>
    <col min="12041" max="12041" width="17.1640625" style="354" customWidth="1"/>
    <col min="12042" max="12042" width="17.6640625" style="354" customWidth="1"/>
    <col min="12043" max="12043" width="16.33203125" style="354" customWidth="1"/>
    <col min="12044" max="12044" width="14" style="354" customWidth="1"/>
    <col min="12045" max="12045" width="17" style="354" customWidth="1"/>
    <col min="12046" max="12046" width="14.5" style="354" customWidth="1"/>
    <col min="12047" max="12290" width="8.83203125" style="354"/>
    <col min="12291" max="12291" width="9.6640625" style="354" customWidth="1"/>
    <col min="12292" max="12292" width="21.83203125" style="354" customWidth="1"/>
    <col min="12293" max="12293" width="13" style="354" customWidth="1"/>
    <col min="12294" max="12296" width="14" style="354" customWidth="1"/>
    <col min="12297" max="12297" width="17.1640625" style="354" customWidth="1"/>
    <col min="12298" max="12298" width="17.6640625" style="354" customWidth="1"/>
    <col min="12299" max="12299" width="16.33203125" style="354" customWidth="1"/>
    <col min="12300" max="12300" width="14" style="354" customWidth="1"/>
    <col min="12301" max="12301" width="17" style="354" customWidth="1"/>
    <col min="12302" max="12302" width="14.5" style="354" customWidth="1"/>
    <col min="12303" max="12546" width="8.83203125" style="354"/>
    <col min="12547" max="12547" width="9.6640625" style="354" customWidth="1"/>
    <col min="12548" max="12548" width="21.83203125" style="354" customWidth="1"/>
    <col min="12549" max="12549" width="13" style="354" customWidth="1"/>
    <col min="12550" max="12552" width="14" style="354" customWidth="1"/>
    <col min="12553" max="12553" width="17.1640625" style="354" customWidth="1"/>
    <col min="12554" max="12554" width="17.6640625" style="354" customWidth="1"/>
    <col min="12555" max="12555" width="16.33203125" style="354" customWidth="1"/>
    <col min="12556" max="12556" width="14" style="354" customWidth="1"/>
    <col min="12557" max="12557" width="17" style="354" customWidth="1"/>
    <col min="12558" max="12558" width="14.5" style="354" customWidth="1"/>
    <col min="12559" max="12802" width="8.83203125" style="354"/>
    <col min="12803" max="12803" width="9.6640625" style="354" customWidth="1"/>
    <col min="12804" max="12804" width="21.83203125" style="354" customWidth="1"/>
    <col min="12805" max="12805" width="13" style="354" customWidth="1"/>
    <col min="12806" max="12808" width="14" style="354" customWidth="1"/>
    <col min="12809" max="12809" width="17.1640625" style="354" customWidth="1"/>
    <col min="12810" max="12810" width="17.6640625" style="354" customWidth="1"/>
    <col min="12811" max="12811" width="16.33203125" style="354" customWidth="1"/>
    <col min="12812" max="12812" width="14" style="354" customWidth="1"/>
    <col min="12813" max="12813" width="17" style="354" customWidth="1"/>
    <col min="12814" max="12814" width="14.5" style="354" customWidth="1"/>
    <col min="12815" max="13058" width="8.83203125" style="354"/>
    <col min="13059" max="13059" width="9.6640625" style="354" customWidth="1"/>
    <col min="13060" max="13060" width="21.83203125" style="354" customWidth="1"/>
    <col min="13061" max="13061" width="13" style="354" customWidth="1"/>
    <col min="13062" max="13064" width="14" style="354" customWidth="1"/>
    <col min="13065" max="13065" width="17.1640625" style="354" customWidth="1"/>
    <col min="13066" max="13066" width="17.6640625" style="354" customWidth="1"/>
    <col min="13067" max="13067" width="16.33203125" style="354" customWidth="1"/>
    <col min="13068" max="13068" width="14" style="354" customWidth="1"/>
    <col min="13069" max="13069" width="17" style="354" customWidth="1"/>
    <col min="13070" max="13070" width="14.5" style="354" customWidth="1"/>
    <col min="13071" max="13314" width="8.83203125" style="354"/>
    <col min="13315" max="13315" width="9.6640625" style="354" customWidth="1"/>
    <col min="13316" max="13316" width="21.83203125" style="354" customWidth="1"/>
    <col min="13317" max="13317" width="13" style="354" customWidth="1"/>
    <col min="13318" max="13320" width="14" style="354" customWidth="1"/>
    <col min="13321" max="13321" width="17.1640625" style="354" customWidth="1"/>
    <col min="13322" max="13322" width="17.6640625" style="354" customWidth="1"/>
    <col min="13323" max="13323" width="16.33203125" style="354" customWidth="1"/>
    <col min="13324" max="13324" width="14" style="354" customWidth="1"/>
    <col min="13325" max="13325" width="17" style="354" customWidth="1"/>
    <col min="13326" max="13326" width="14.5" style="354" customWidth="1"/>
    <col min="13327" max="13570" width="8.83203125" style="354"/>
    <col min="13571" max="13571" width="9.6640625" style="354" customWidth="1"/>
    <col min="13572" max="13572" width="21.83203125" style="354" customWidth="1"/>
    <col min="13573" max="13573" width="13" style="354" customWidth="1"/>
    <col min="13574" max="13576" width="14" style="354" customWidth="1"/>
    <col min="13577" max="13577" width="17.1640625" style="354" customWidth="1"/>
    <col min="13578" max="13578" width="17.6640625" style="354" customWidth="1"/>
    <col min="13579" max="13579" width="16.33203125" style="354" customWidth="1"/>
    <col min="13580" max="13580" width="14" style="354" customWidth="1"/>
    <col min="13581" max="13581" width="17" style="354" customWidth="1"/>
    <col min="13582" max="13582" width="14.5" style="354" customWidth="1"/>
    <col min="13583" max="13826" width="8.83203125" style="354"/>
    <col min="13827" max="13827" width="9.6640625" style="354" customWidth="1"/>
    <col min="13828" max="13828" width="21.83203125" style="354" customWidth="1"/>
    <col min="13829" max="13829" width="13" style="354" customWidth="1"/>
    <col min="13830" max="13832" width="14" style="354" customWidth="1"/>
    <col min="13833" max="13833" width="17.1640625" style="354" customWidth="1"/>
    <col min="13834" max="13834" width="17.6640625" style="354" customWidth="1"/>
    <col min="13835" max="13835" width="16.33203125" style="354" customWidth="1"/>
    <col min="13836" max="13836" width="14" style="354" customWidth="1"/>
    <col min="13837" max="13837" width="17" style="354" customWidth="1"/>
    <col min="13838" max="13838" width="14.5" style="354" customWidth="1"/>
    <col min="13839" max="14082" width="8.83203125" style="354"/>
    <col min="14083" max="14083" width="9.6640625" style="354" customWidth="1"/>
    <col min="14084" max="14084" width="21.83203125" style="354" customWidth="1"/>
    <col min="14085" max="14085" width="13" style="354" customWidth="1"/>
    <col min="14086" max="14088" width="14" style="354" customWidth="1"/>
    <col min="14089" max="14089" width="17.1640625" style="354" customWidth="1"/>
    <col min="14090" max="14090" width="17.6640625" style="354" customWidth="1"/>
    <col min="14091" max="14091" width="16.33203125" style="354" customWidth="1"/>
    <col min="14092" max="14092" width="14" style="354" customWidth="1"/>
    <col min="14093" max="14093" width="17" style="354" customWidth="1"/>
    <col min="14094" max="14094" width="14.5" style="354" customWidth="1"/>
    <col min="14095" max="14338" width="8.83203125" style="354"/>
    <col min="14339" max="14339" width="9.6640625" style="354" customWidth="1"/>
    <col min="14340" max="14340" width="21.83203125" style="354" customWidth="1"/>
    <col min="14341" max="14341" width="13" style="354" customWidth="1"/>
    <col min="14342" max="14344" width="14" style="354" customWidth="1"/>
    <col min="14345" max="14345" width="17.1640625" style="354" customWidth="1"/>
    <col min="14346" max="14346" width="17.6640625" style="354" customWidth="1"/>
    <col min="14347" max="14347" width="16.33203125" style="354" customWidth="1"/>
    <col min="14348" max="14348" width="14" style="354" customWidth="1"/>
    <col min="14349" max="14349" width="17" style="354" customWidth="1"/>
    <col min="14350" max="14350" width="14.5" style="354" customWidth="1"/>
    <col min="14351" max="14594" width="8.83203125" style="354"/>
    <col min="14595" max="14595" width="9.6640625" style="354" customWidth="1"/>
    <col min="14596" max="14596" width="21.83203125" style="354" customWidth="1"/>
    <col min="14597" max="14597" width="13" style="354" customWidth="1"/>
    <col min="14598" max="14600" width="14" style="354" customWidth="1"/>
    <col min="14601" max="14601" width="17.1640625" style="354" customWidth="1"/>
    <col min="14602" max="14602" width="17.6640625" style="354" customWidth="1"/>
    <col min="14603" max="14603" width="16.33203125" style="354" customWidth="1"/>
    <col min="14604" max="14604" width="14" style="354" customWidth="1"/>
    <col min="14605" max="14605" width="17" style="354" customWidth="1"/>
    <col min="14606" max="14606" width="14.5" style="354" customWidth="1"/>
    <col min="14607" max="14850" width="8.83203125" style="354"/>
    <col min="14851" max="14851" width="9.6640625" style="354" customWidth="1"/>
    <col min="14852" max="14852" width="21.83203125" style="354" customWidth="1"/>
    <col min="14853" max="14853" width="13" style="354" customWidth="1"/>
    <col min="14854" max="14856" width="14" style="354" customWidth="1"/>
    <col min="14857" max="14857" width="17.1640625" style="354" customWidth="1"/>
    <col min="14858" max="14858" width="17.6640625" style="354" customWidth="1"/>
    <col min="14859" max="14859" width="16.33203125" style="354" customWidth="1"/>
    <col min="14860" max="14860" width="14" style="354" customWidth="1"/>
    <col min="14861" max="14861" width="17" style="354" customWidth="1"/>
    <col min="14862" max="14862" width="14.5" style="354" customWidth="1"/>
    <col min="14863" max="15106" width="8.83203125" style="354"/>
    <col min="15107" max="15107" width="9.6640625" style="354" customWidth="1"/>
    <col min="15108" max="15108" width="21.83203125" style="354" customWidth="1"/>
    <col min="15109" max="15109" width="13" style="354" customWidth="1"/>
    <col min="15110" max="15112" width="14" style="354" customWidth="1"/>
    <col min="15113" max="15113" width="17.1640625" style="354" customWidth="1"/>
    <col min="15114" max="15114" width="17.6640625" style="354" customWidth="1"/>
    <col min="15115" max="15115" width="16.33203125" style="354" customWidth="1"/>
    <col min="15116" max="15116" width="14" style="354" customWidth="1"/>
    <col min="15117" max="15117" width="17" style="354" customWidth="1"/>
    <col min="15118" max="15118" width="14.5" style="354" customWidth="1"/>
    <col min="15119" max="15362" width="8.83203125" style="354"/>
    <col min="15363" max="15363" width="9.6640625" style="354" customWidth="1"/>
    <col min="15364" max="15364" width="21.83203125" style="354" customWidth="1"/>
    <col min="15365" max="15365" width="13" style="354" customWidth="1"/>
    <col min="15366" max="15368" width="14" style="354" customWidth="1"/>
    <col min="15369" max="15369" width="17.1640625" style="354" customWidth="1"/>
    <col min="15370" max="15370" width="17.6640625" style="354" customWidth="1"/>
    <col min="15371" max="15371" width="16.33203125" style="354" customWidth="1"/>
    <col min="15372" max="15372" width="14" style="354" customWidth="1"/>
    <col min="15373" max="15373" width="17" style="354" customWidth="1"/>
    <col min="15374" max="15374" width="14.5" style="354" customWidth="1"/>
    <col min="15375" max="15618" width="8.83203125" style="354"/>
    <col min="15619" max="15619" width="9.6640625" style="354" customWidth="1"/>
    <col min="15620" max="15620" width="21.83203125" style="354" customWidth="1"/>
    <col min="15621" max="15621" width="13" style="354" customWidth="1"/>
    <col min="15622" max="15624" width="14" style="354" customWidth="1"/>
    <col min="15625" max="15625" width="17.1640625" style="354" customWidth="1"/>
    <col min="15626" max="15626" width="17.6640625" style="354" customWidth="1"/>
    <col min="15627" max="15627" width="16.33203125" style="354" customWidth="1"/>
    <col min="15628" max="15628" width="14" style="354" customWidth="1"/>
    <col min="15629" max="15629" width="17" style="354" customWidth="1"/>
    <col min="15630" max="15630" width="14.5" style="354" customWidth="1"/>
    <col min="15631" max="15874" width="8.83203125" style="354"/>
    <col min="15875" max="15875" width="9.6640625" style="354" customWidth="1"/>
    <col min="15876" max="15876" width="21.83203125" style="354" customWidth="1"/>
    <col min="15877" max="15877" width="13" style="354" customWidth="1"/>
    <col min="15878" max="15880" width="14" style="354" customWidth="1"/>
    <col min="15881" max="15881" width="17.1640625" style="354" customWidth="1"/>
    <col min="15882" max="15882" width="17.6640625" style="354" customWidth="1"/>
    <col min="15883" max="15883" width="16.33203125" style="354" customWidth="1"/>
    <col min="15884" max="15884" width="14" style="354" customWidth="1"/>
    <col min="15885" max="15885" width="17" style="354" customWidth="1"/>
    <col min="15886" max="15886" width="14.5" style="354" customWidth="1"/>
    <col min="15887" max="16130" width="8.83203125" style="354"/>
    <col min="16131" max="16131" width="9.6640625" style="354" customWidth="1"/>
    <col min="16132" max="16132" width="21.83203125" style="354" customWidth="1"/>
    <col min="16133" max="16133" width="13" style="354" customWidth="1"/>
    <col min="16134" max="16136" width="14" style="354" customWidth="1"/>
    <col min="16137" max="16137" width="17.1640625" style="354" customWidth="1"/>
    <col min="16138" max="16138" width="17.6640625" style="354" customWidth="1"/>
    <col min="16139" max="16139" width="16.33203125" style="354" customWidth="1"/>
    <col min="16140" max="16140" width="14" style="354" customWidth="1"/>
    <col min="16141" max="16141" width="17" style="354" customWidth="1"/>
    <col min="16142" max="16142" width="14.5" style="354" customWidth="1"/>
    <col min="16143" max="16143" width="8.83203125" style="354"/>
  </cols>
  <sheetData>
    <row r="1" spans="2:18" s="5" customFormat="1" ht="12.75" customHeight="1">
      <c r="B1" s="60" t="s">
        <v>0</v>
      </c>
      <c r="C1" s="38" t="str">
        <f>OVERALLLIGHT</f>
        <v>RED</v>
      </c>
      <c r="D1" s="196"/>
    </row>
    <row r="2" spans="2:18" s="5" customFormat="1" ht="12.75" customHeight="1">
      <c r="B2" s="61" t="s">
        <v>1</v>
      </c>
      <c r="C2" s="39" t="str">
        <f>MILESTONELIGHT</f>
        <v>RED</v>
      </c>
      <c r="D2" s="33"/>
    </row>
    <row r="3" spans="2:18" s="5" customFormat="1" ht="12.75" customHeight="1">
      <c r="B3" s="61" t="s">
        <v>2</v>
      </c>
      <c r="C3" s="39" t="str">
        <f>ISSUELIGHT</f>
        <v>GREEN</v>
      </c>
      <c r="D3" s="33"/>
    </row>
    <row r="4" spans="2:18" s="5" customFormat="1" ht="12.75" customHeight="1">
      <c r="B4" s="61" t="s">
        <v>3</v>
      </c>
      <c r="C4" s="39" t="str">
        <f>RISKLIGHT</f>
        <v>GREEN</v>
      </c>
      <c r="D4" s="33"/>
    </row>
    <row r="5" spans="2:18" s="5" customFormat="1" ht="12.75" customHeight="1">
      <c r="B5" s="61" t="s">
        <v>4</v>
      </c>
      <c r="C5" s="39" t="str">
        <f>CHANGELIGHT</f>
        <v>RED</v>
      </c>
      <c r="D5" s="33"/>
    </row>
    <row r="6" spans="2:18" s="5" customFormat="1" ht="12.75" customHeight="1">
      <c r="B6" s="61" t="s">
        <v>5</v>
      </c>
      <c r="C6" s="40" t="str">
        <f>DEPENDENCYLIGHT</f>
        <v/>
      </c>
      <c r="D6" s="33"/>
    </row>
    <row r="7" spans="2:18" s="5" customFormat="1" ht="12.75" customHeight="1">
      <c r="B7" s="61" t="s">
        <v>6</v>
      </c>
      <c r="C7" s="40" t="str">
        <f>MEASURELIGHT</f>
        <v/>
      </c>
      <c r="D7" s="33"/>
    </row>
    <row r="8" spans="2:18" s="5" customFormat="1">
      <c r="B8" s="61" t="s">
        <v>7</v>
      </c>
      <c r="C8" s="39" t="str">
        <f>COMMUNICATIONLIGHT</f>
        <v>AMBER</v>
      </c>
      <c r="D8" s="33"/>
      <c r="F8" s="16"/>
    </row>
    <row r="9" spans="2:18" s="5" customFormat="1">
      <c r="B9" s="61" t="s">
        <v>8</v>
      </c>
      <c r="C9" s="41" t="str">
        <f>FINANCELIGHT</f>
        <v>RED</v>
      </c>
      <c r="D9" s="33"/>
      <c r="F9" s="16"/>
    </row>
    <row r="10" spans="2:18" s="5" customFormat="1" ht="12.75" customHeight="1">
      <c r="B10" s="61"/>
      <c r="C10" s="132"/>
      <c r="D10" s="33"/>
      <c r="R10" s="10"/>
    </row>
    <row r="11" spans="2:18" s="5" customFormat="1" ht="16" customHeight="1">
      <c r="B11" s="61"/>
      <c r="C11" s="130" t="str">
        <f>ProjNo</f>
        <v>RT029</v>
      </c>
      <c r="D11" s="131" t="str">
        <f>ProjName</f>
        <v>Cloud Based Bioinformatics Tools</v>
      </c>
      <c r="R11" s="10"/>
    </row>
    <row r="12" spans="2:18" s="5" customFormat="1" ht="16" customHeight="1">
      <c r="B12" s="61"/>
      <c r="C12" s="128" t="s">
        <v>42</v>
      </c>
      <c r="D12" s="133">
        <f>ReportFrom</f>
        <v>41456</v>
      </c>
      <c r="F12" s="125"/>
      <c r="R12" s="10"/>
    </row>
    <row r="13" spans="2:18" s="5" customFormat="1" ht="16" customHeight="1">
      <c r="B13" s="61"/>
      <c r="C13" s="129" t="s">
        <v>43</v>
      </c>
      <c r="D13" s="134">
        <f>LastDateReport</f>
        <v>41547</v>
      </c>
      <c r="F13" s="125"/>
      <c r="R13" s="10"/>
    </row>
    <row r="14" spans="2:18" s="5" customFormat="1" ht="6" customHeight="1">
      <c r="B14" s="61"/>
      <c r="C14" s="126"/>
      <c r="D14" s="126"/>
      <c r="E14" s="127"/>
      <c r="F14" s="125"/>
      <c r="R14" s="10"/>
    </row>
    <row r="15" spans="2:18" s="5" customFormat="1" ht="19" customHeight="1">
      <c r="C15" s="12" t="s">
        <v>225</v>
      </c>
      <c r="D15" s="12"/>
      <c r="E15" s="12"/>
      <c r="F15" s="12"/>
      <c r="I15" s="12" t="s">
        <v>45</v>
      </c>
      <c r="J15" s="12" t="str">
        <f>FINANCELIGHT</f>
        <v>RED</v>
      </c>
      <c r="K15" s="12"/>
      <c r="M15" s="12"/>
    </row>
    <row r="17" spans="1:21" ht="15" customHeight="1"/>
    <row r="18" spans="1:21" ht="15" customHeight="1">
      <c r="C18" s="370"/>
      <c r="D18" s="371"/>
      <c r="E18" s="491" t="s">
        <v>344</v>
      </c>
      <c r="F18" s="492"/>
      <c r="G18" s="492"/>
      <c r="H18" s="493"/>
      <c r="I18" s="444"/>
      <c r="J18" s="494" t="s">
        <v>345</v>
      </c>
      <c r="K18" s="495"/>
      <c r="L18" s="496"/>
    </row>
    <row r="19" spans="1:21" ht="57" customHeight="1">
      <c r="C19" s="372" t="s">
        <v>346</v>
      </c>
      <c r="D19" s="373"/>
      <c r="E19" s="445" t="s">
        <v>347</v>
      </c>
      <c r="F19" s="446" t="s">
        <v>348</v>
      </c>
      <c r="G19" s="446" t="s">
        <v>349</v>
      </c>
      <c r="H19" s="447" t="s">
        <v>350</v>
      </c>
      <c r="I19" s="448" t="s">
        <v>351</v>
      </c>
      <c r="J19" s="449" t="s">
        <v>352</v>
      </c>
      <c r="K19" s="450" t="s">
        <v>353</v>
      </c>
      <c r="L19" s="451" t="s">
        <v>354</v>
      </c>
    </row>
    <row r="20" spans="1:21" ht="15" customHeight="1">
      <c r="C20" s="374"/>
      <c r="D20" s="375"/>
      <c r="E20" s="452">
        <f>R46</f>
        <v>289000</v>
      </c>
      <c r="F20" s="453">
        <f>D38</f>
        <v>156000</v>
      </c>
      <c r="G20" s="453">
        <f>H38</f>
        <v>224446</v>
      </c>
      <c r="H20" s="454">
        <f>E20-F20</f>
        <v>133000</v>
      </c>
      <c r="I20" s="455">
        <f>E20-I38</f>
        <v>15551</v>
      </c>
      <c r="J20" s="456">
        <f>R52</f>
        <v>323892</v>
      </c>
      <c r="K20" s="457">
        <f>L38</f>
        <v>99565</v>
      </c>
      <c r="L20" s="458">
        <f>J20-K20</f>
        <v>224327</v>
      </c>
    </row>
    <row r="22" spans="1:21" ht="15.75" customHeight="1">
      <c r="N22" s="360" t="s">
        <v>355</v>
      </c>
      <c r="P22" s="360"/>
      <c r="S22" s="409" t="s">
        <v>356</v>
      </c>
      <c r="T22" s="409" t="s">
        <v>119</v>
      </c>
      <c r="U22" s="441"/>
    </row>
    <row r="23" spans="1:21" s="356" customFormat="1" ht="20.25" customHeight="1">
      <c r="A23" s="497" t="s">
        <v>357</v>
      </c>
      <c r="B23" s="499" t="s">
        <v>358</v>
      </c>
      <c r="C23" s="500"/>
      <c r="D23" s="512" t="s">
        <v>359</v>
      </c>
      <c r="E23" s="514" t="s">
        <v>360</v>
      </c>
      <c r="F23" s="512"/>
      <c r="G23" s="512"/>
      <c r="H23" s="515"/>
      <c r="I23" s="516" t="s">
        <v>361</v>
      </c>
      <c r="J23" s="506" t="s">
        <v>362</v>
      </c>
      <c r="K23" s="507"/>
      <c r="L23" s="508"/>
      <c r="M23" s="509" t="s">
        <v>363</v>
      </c>
      <c r="N23" s="355"/>
      <c r="P23" s="511" t="s">
        <v>364</v>
      </c>
      <c r="Q23" s="511" t="s">
        <v>365</v>
      </c>
      <c r="S23" s="379" t="s">
        <v>366</v>
      </c>
      <c r="T23" s="381" t="str">
        <f>IF(I38&lt;&gt;I39,"RED","Correct "&amp;I38&amp;" = "&amp;I39)</f>
        <v>RED</v>
      </c>
      <c r="U23" s="501" t="s">
        <v>367</v>
      </c>
    </row>
    <row r="24" spans="1:21" s="356" customFormat="1" ht="38.25" customHeight="1">
      <c r="A24" s="498"/>
      <c r="B24" s="428" t="s">
        <v>296</v>
      </c>
      <c r="C24" s="394" t="s">
        <v>368</v>
      </c>
      <c r="D24" s="513"/>
      <c r="E24" s="392" t="s">
        <v>248</v>
      </c>
      <c r="F24" s="393" t="s">
        <v>247</v>
      </c>
      <c r="G24" s="393" t="s">
        <v>249</v>
      </c>
      <c r="H24" s="394" t="s">
        <v>35</v>
      </c>
      <c r="I24" s="517"/>
      <c r="J24" s="392" t="s">
        <v>369</v>
      </c>
      <c r="K24" s="393" t="s">
        <v>370</v>
      </c>
      <c r="L24" s="394" t="s">
        <v>35</v>
      </c>
      <c r="M24" s="510"/>
      <c r="N24" s="355"/>
      <c r="P24" s="511"/>
      <c r="Q24" s="511"/>
      <c r="S24" s="356" t="s">
        <v>371</v>
      </c>
      <c r="T24" s="382">
        <f>I39*0.3</f>
        <v>86700</v>
      </c>
      <c r="U24" s="502"/>
    </row>
    <row r="25" spans="1:21" ht="15.75" customHeight="1">
      <c r="A25" s="432">
        <v>1</v>
      </c>
      <c r="B25" s="434">
        <v>41091</v>
      </c>
      <c r="C25" s="417">
        <v>41274</v>
      </c>
      <c r="D25" s="418">
        <v>104000</v>
      </c>
      <c r="E25" s="366">
        <v>122279</v>
      </c>
      <c r="F25" s="359">
        <v>0</v>
      </c>
      <c r="G25" s="359">
        <v>0</v>
      </c>
      <c r="H25" s="369">
        <f t="shared" ref="H25:H37" si="0">SUM(E25:G25)</f>
        <v>122279</v>
      </c>
      <c r="I25" s="395">
        <f>H25</f>
        <v>122279</v>
      </c>
      <c r="J25" s="366">
        <v>2364</v>
      </c>
      <c r="K25" s="359">
        <v>72474</v>
      </c>
      <c r="L25" s="369">
        <f t="shared" ref="L25:L37" si="1">SUM(J25:K25)</f>
        <v>74838</v>
      </c>
      <c r="M25" s="367">
        <f>L25</f>
        <v>74838</v>
      </c>
      <c r="N25" s="357" t="str">
        <f>IF(H25&gt;0,IF(I25&lt;&gt;H25,"WARNING!! UPDATE: I25 $"&amp;I25&amp;" WITH ACTUAL SPEND:$ "&amp;H25,""),"")</f>
        <v/>
      </c>
      <c r="P25" s="363">
        <f t="shared" ref="P25:P37" si="2">IF(H25&gt;0,H25,I25)</f>
        <v>122279</v>
      </c>
      <c r="Q25" s="377">
        <f t="shared" ref="Q25:Q37" si="3">IF(L25&gt;0,L25,M25)</f>
        <v>74838</v>
      </c>
      <c r="S25" s="378" t="str">
        <f>S24&amp;" or more in last quarter"</f>
        <v>30% of funds or more in last quarter</v>
      </c>
      <c r="T25" s="380" t="str">
        <f>IF(LASTQUARTER&gt;T24-1,"RED","Less than "&amp; S24&amp;" in last quarter: "&amp;LASTQUARTER)</f>
        <v>Less than 30% of funds in last quarter: 0</v>
      </c>
      <c r="U25" s="442">
        <f t="shared" ref="U25:U37" si="4">M25+I25</f>
        <v>197117</v>
      </c>
    </row>
    <row r="26" spans="1:21" ht="15.75" customHeight="1">
      <c r="A26" s="432">
        <v>2</v>
      </c>
      <c r="B26" s="429">
        <f t="shared" ref="B26:B37" si="5">C25+1</f>
        <v>41275</v>
      </c>
      <c r="C26" s="385">
        <v>41364</v>
      </c>
      <c r="D26" s="419"/>
      <c r="E26" s="366">
        <v>30203</v>
      </c>
      <c r="F26" s="359">
        <v>0</v>
      </c>
      <c r="G26" s="359">
        <v>0</v>
      </c>
      <c r="H26" s="369">
        <f t="shared" si="0"/>
        <v>30203</v>
      </c>
      <c r="I26" s="395">
        <f>H26</f>
        <v>30203</v>
      </c>
      <c r="J26" s="366">
        <v>0</v>
      </c>
      <c r="K26" s="359">
        <v>9910</v>
      </c>
      <c r="L26" s="369">
        <f t="shared" si="1"/>
        <v>9910</v>
      </c>
      <c r="M26" s="367">
        <f>L26</f>
        <v>9910</v>
      </c>
      <c r="N26" s="357" t="str">
        <f>IF(H26&gt;0,IF(I26&lt;&gt;H26,"WARNING!! UPDATE: I26 $"&amp;I26&amp;" WITH ACTUAL SPEND:$ "&amp;H26,""),"")</f>
        <v/>
      </c>
      <c r="P26" s="363">
        <f t="shared" si="2"/>
        <v>30203</v>
      </c>
      <c r="Q26" s="377">
        <f t="shared" si="3"/>
        <v>9910</v>
      </c>
      <c r="S26" s="380" t="s">
        <v>372</v>
      </c>
      <c r="T26" s="380">
        <f>LASTQUARTER</f>
        <v>0</v>
      </c>
      <c r="U26" s="396">
        <f t="shared" si="4"/>
        <v>40113</v>
      </c>
    </row>
    <row r="27" spans="1:21" ht="15" customHeight="1">
      <c r="A27" s="432">
        <v>3</v>
      </c>
      <c r="B27" s="429">
        <f t="shared" si="5"/>
        <v>41365</v>
      </c>
      <c r="C27" s="385">
        <v>41455</v>
      </c>
      <c r="D27" s="419">
        <v>52000</v>
      </c>
      <c r="E27" s="366">
        <v>71964</v>
      </c>
      <c r="F27" s="359">
        <v>0</v>
      </c>
      <c r="G27" s="359">
        <v>0</v>
      </c>
      <c r="H27" s="369">
        <f t="shared" si="0"/>
        <v>71964</v>
      </c>
      <c r="I27" s="395">
        <f>H27</f>
        <v>71964</v>
      </c>
      <c r="J27" s="366">
        <v>0</v>
      </c>
      <c r="K27" s="359">
        <v>14817</v>
      </c>
      <c r="L27" s="369">
        <f t="shared" si="1"/>
        <v>14817</v>
      </c>
      <c r="M27" s="367">
        <f>L27</f>
        <v>14817</v>
      </c>
      <c r="N27" s="357" t="str">
        <f>IF(H27&gt;0,IF(I27&lt;&gt;H27,"WARNING!! UPDATE: I27 $"&amp;I27&amp;" WITH ACTUAL SPEND:$ "&amp;H27,""),"")</f>
        <v/>
      </c>
      <c r="P27" s="363">
        <f t="shared" si="2"/>
        <v>71964</v>
      </c>
      <c r="Q27" s="377">
        <f t="shared" si="3"/>
        <v>14817</v>
      </c>
      <c r="S27" s="380" t="s">
        <v>373</v>
      </c>
      <c r="T27" s="383">
        <f>I39*0.2</f>
        <v>57800</v>
      </c>
      <c r="U27" s="396">
        <f t="shared" si="4"/>
        <v>86781</v>
      </c>
    </row>
    <row r="28" spans="1:21" ht="15.75" customHeight="1">
      <c r="A28" s="432">
        <v>4</v>
      </c>
      <c r="B28" s="429">
        <f t="shared" si="5"/>
        <v>41456</v>
      </c>
      <c r="C28" s="385">
        <v>41547</v>
      </c>
      <c r="D28" s="419"/>
      <c r="E28" s="366"/>
      <c r="F28" s="359"/>
      <c r="G28" s="359"/>
      <c r="H28" s="369">
        <f t="shared" si="0"/>
        <v>0</v>
      </c>
      <c r="I28" s="395">
        <v>49003</v>
      </c>
      <c r="J28" s="366"/>
      <c r="K28" s="359"/>
      <c r="L28" s="369">
        <f t="shared" si="1"/>
        <v>0</v>
      </c>
      <c r="M28" s="367">
        <v>12765</v>
      </c>
      <c r="N28" s="357" t="str">
        <f>IF(H28&gt;0,IF(I28&lt;&gt;H28,"WARNING!! UPDATE: I28 $"&amp;I28&amp;" WITH ACTUAL SPEND:$ "&amp;H28,""),"")</f>
        <v/>
      </c>
      <c r="P28" s="363">
        <f t="shared" si="2"/>
        <v>49003</v>
      </c>
      <c r="Q28" s="377">
        <f t="shared" si="3"/>
        <v>12765</v>
      </c>
      <c r="S28" s="380" t="str">
        <f>S27&amp; " or more in last quarter"</f>
        <v>20% of funds or more in last quarter</v>
      </c>
      <c r="T28" s="380" t="str">
        <f>IF(LASTQUARTER&gt;T27-1,"AMBER","Less than "&amp;S27&amp;" in last quarter: "&amp;LASTQUARTER)</f>
        <v>Less than 20% of funds in last quarter: 0</v>
      </c>
      <c r="U28" s="396">
        <f t="shared" si="4"/>
        <v>61768</v>
      </c>
    </row>
    <row r="29" spans="1:21" ht="15.75" customHeight="1">
      <c r="A29" s="432">
        <v>5</v>
      </c>
      <c r="B29" s="429">
        <f t="shared" si="5"/>
        <v>41548</v>
      </c>
      <c r="C29" s="385">
        <v>41639</v>
      </c>
      <c r="D29" s="419"/>
      <c r="E29" s="366"/>
      <c r="F29" s="359"/>
      <c r="G29" s="359"/>
      <c r="H29" s="369">
        <f t="shared" si="0"/>
        <v>0</v>
      </c>
      <c r="I29" s="395">
        <f t="shared" ref="I29:I37" si="6">H29</f>
        <v>0</v>
      </c>
      <c r="J29" s="366"/>
      <c r="K29" s="359"/>
      <c r="L29" s="369">
        <f t="shared" si="1"/>
        <v>0</v>
      </c>
      <c r="M29" s="367">
        <v>4927</v>
      </c>
      <c r="N29" s="357" t="str">
        <f>IF(H29&gt;0,IF(I29&lt;&gt;H29,"WARNING!! UPDATE: I29 $"&amp;I29&amp;" WITH ACTUAL SPEND:$ "&amp;H29,""),"")</f>
        <v/>
      </c>
      <c r="P29" s="363">
        <f t="shared" si="2"/>
        <v>0</v>
      </c>
      <c r="Q29" s="377">
        <f t="shared" si="3"/>
        <v>4927</v>
      </c>
      <c r="S29" s="380" t="s">
        <v>374</v>
      </c>
      <c r="T29" s="380" t="str">
        <f>IF(T23="RED","RED",IF(T25="RED","RED",IF(T28="AMBER","AMBER","GREEN")))</f>
        <v>RED</v>
      </c>
      <c r="U29" s="396">
        <f t="shared" si="4"/>
        <v>4927</v>
      </c>
    </row>
    <row r="30" spans="1:21" ht="15" customHeight="1">
      <c r="A30" s="432">
        <v>6</v>
      </c>
      <c r="B30" s="430">
        <f t="shared" si="5"/>
        <v>41640</v>
      </c>
      <c r="C30" s="390">
        <v>41729</v>
      </c>
      <c r="D30" s="420"/>
      <c r="E30" s="388"/>
      <c r="F30" s="361"/>
      <c r="G30" s="361"/>
      <c r="H30" s="369">
        <f t="shared" si="0"/>
        <v>0</v>
      </c>
      <c r="I30" s="396">
        <f t="shared" si="6"/>
        <v>0</v>
      </c>
      <c r="J30" s="388"/>
      <c r="K30" s="361"/>
      <c r="L30" s="369">
        <f t="shared" si="1"/>
        <v>0</v>
      </c>
      <c r="M30" s="443">
        <v>103317.5</v>
      </c>
      <c r="N30" s="357" t="str">
        <f>IF(H30&gt;0,IF(I30&lt;&gt;H30,"WARNING!! UPDATE: I30 $"&amp;I30&amp;" WITH ACTUAL SPEND:$ "&amp;H30,""),"")</f>
        <v/>
      </c>
      <c r="P30" s="363">
        <f t="shared" si="2"/>
        <v>0</v>
      </c>
      <c r="Q30" s="377">
        <f t="shared" si="3"/>
        <v>103317.5</v>
      </c>
      <c r="U30" s="396">
        <f t="shared" si="4"/>
        <v>103317.5</v>
      </c>
    </row>
    <row r="31" spans="1:21" ht="15.75" customHeight="1">
      <c r="A31" s="432">
        <v>7</v>
      </c>
      <c r="B31" s="430">
        <f t="shared" si="5"/>
        <v>41730</v>
      </c>
      <c r="C31" s="390">
        <v>41820</v>
      </c>
      <c r="D31" s="420"/>
      <c r="E31" s="404"/>
      <c r="F31" s="361"/>
      <c r="G31" s="361"/>
      <c r="H31" s="369">
        <f t="shared" si="0"/>
        <v>0</v>
      </c>
      <c r="I31" s="396">
        <f t="shared" si="6"/>
        <v>0</v>
      </c>
      <c r="J31" s="388"/>
      <c r="K31" s="361"/>
      <c r="L31" s="369">
        <f t="shared" si="1"/>
        <v>0</v>
      </c>
      <c r="M31" s="443">
        <v>103317.5</v>
      </c>
      <c r="N31" s="357" t="str">
        <f>IF(H31&gt;0,IF(I31&lt;&gt;H31,"WARNING!! UPDATE: I31 $"&amp;I31&amp;" WITH ACTUAL SPEND:$ "&amp;H31,""),"")</f>
        <v/>
      </c>
      <c r="P31" s="363">
        <f t="shared" si="2"/>
        <v>0</v>
      </c>
      <c r="Q31" s="377">
        <f t="shared" si="3"/>
        <v>103317.5</v>
      </c>
      <c r="U31" s="396">
        <f t="shared" si="4"/>
        <v>103317.5</v>
      </c>
    </row>
    <row r="32" spans="1:21" ht="15.75" hidden="1" customHeight="1">
      <c r="A32" s="432">
        <v>8</v>
      </c>
      <c r="B32" s="430">
        <f t="shared" si="5"/>
        <v>41821</v>
      </c>
      <c r="C32" s="390">
        <v>41912</v>
      </c>
      <c r="D32" s="420"/>
      <c r="E32" s="388"/>
      <c r="F32" s="387"/>
      <c r="G32" s="361"/>
      <c r="H32" s="369">
        <f t="shared" si="0"/>
        <v>0</v>
      </c>
      <c r="I32" s="396">
        <f t="shared" si="6"/>
        <v>0</v>
      </c>
      <c r="J32" s="388"/>
      <c r="K32" s="361"/>
      <c r="L32" s="369">
        <f t="shared" si="1"/>
        <v>0</v>
      </c>
      <c r="M32" s="443">
        <f t="shared" ref="M32:M37" si="7">L32</f>
        <v>0</v>
      </c>
      <c r="N32" s="357" t="str">
        <f>IF(H32&gt;0,IF(I32&lt;&gt;H32,"WARNING!! UPDATE: I32 $"&amp;I32&amp;" WITH ACTUAL SPEND:$ "&amp;H32,""),"")</f>
        <v/>
      </c>
      <c r="P32" s="363">
        <f t="shared" si="2"/>
        <v>0</v>
      </c>
      <c r="Q32" s="377">
        <f t="shared" si="3"/>
        <v>0</v>
      </c>
      <c r="U32" s="396">
        <f t="shared" si="4"/>
        <v>0</v>
      </c>
    </row>
    <row r="33" spans="1:21" ht="15.75" hidden="1" customHeight="1">
      <c r="A33" s="432">
        <v>9</v>
      </c>
      <c r="B33" s="430">
        <f t="shared" si="5"/>
        <v>41913</v>
      </c>
      <c r="C33" s="390">
        <v>42004</v>
      </c>
      <c r="D33" s="420"/>
      <c r="E33" s="388"/>
      <c r="F33" s="361"/>
      <c r="G33" s="361"/>
      <c r="H33" s="369">
        <f t="shared" si="0"/>
        <v>0</v>
      </c>
      <c r="I33" s="396">
        <f t="shared" si="6"/>
        <v>0</v>
      </c>
      <c r="J33" s="388"/>
      <c r="K33" s="361"/>
      <c r="L33" s="369">
        <f t="shared" si="1"/>
        <v>0</v>
      </c>
      <c r="M33" s="443">
        <f t="shared" si="7"/>
        <v>0</v>
      </c>
      <c r="N33" s="357" t="str">
        <f>IF(H33&gt;0,IF(I33&lt;&gt;H33,"WARNING!! UPDATE: I33 $"&amp;I33&amp;" WITH ACTUAL SPEND:$ "&amp;H33,""),"")</f>
        <v/>
      </c>
      <c r="P33" s="363">
        <f t="shared" si="2"/>
        <v>0</v>
      </c>
      <c r="Q33" s="377">
        <f t="shared" si="3"/>
        <v>0</v>
      </c>
      <c r="U33" s="396">
        <f t="shared" si="4"/>
        <v>0</v>
      </c>
    </row>
    <row r="34" spans="1:21" ht="15.75" hidden="1" customHeight="1">
      <c r="A34" s="432">
        <v>10</v>
      </c>
      <c r="B34" s="430">
        <f t="shared" si="5"/>
        <v>42005</v>
      </c>
      <c r="C34" s="390">
        <v>42094</v>
      </c>
      <c r="D34" s="421"/>
      <c r="E34" s="388"/>
      <c r="F34" s="361"/>
      <c r="G34" s="361"/>
      <c r="H34" s="369">
        <f t="shared" si="0"/>
        <v>0</v>
      </c>
      <c r="I34" s="396">
        <f t="shared" si="6"/>
        <v>0</v>
      </c>
      <c r="J34" s="388"/>
      <c r="K34" s="361"/>
      <c r="L34" s="369">
        <f t="shared" si="1"/>
        <v>0</v>
      </c>
      <c r="M34" s="443">
        <f t="shared" si="7"/>
        <v>0</v>
      </c>
      <c r="N34" s="357" t="str">
        <f>IF(H34&gt;0,IF(I34&lt;&gt;H34,"WARNING!! UPDATE: I34 $"&amp;I34&amp;" WITH ACTUAL SPEND:$ "&amp;H34,""),"")</f>
        <v/>
      </c>
      <c r="P34" s="363">
        <f t="shared" si="2"/>
        <v>0</v>
      </c>
      <c r="Q34" s="377">
        <f t="shared" si="3"/>
        <v>0</v>
      </c>
      <c r="U34" s="396">
        <f t="shared" si="4"/>
        <v>0</v>
      </c>
    </row>
    <row r="35" spans="1:21" ht="15.75" hidden="1" customHeight="1">
      <c r="A35" s="432">
        <v>11</v>
      </c>
      <c r="B35" s="430">
        <f t="shared" si="5"/>
        <v>42095</v>
      </c>
      <c r="C35" s="390">
        <v>42185</v>
      </c>
      <c r="D35" s="421"/>
      <c r="E35" s="388"/>
      <c r="F35" s="361"/>
      <c r="G35" s="361"/>
      <c r="H35" s="369">
        <f t="shared" si="0"/>
        <v>0</v>
      </c>
      <c r="I35" s="396">
        <f t="shared" si="6"/>
        <v>0</v>
      </c>
      <c r="J35" s="388"/>
      <c r="K35" s="361"/>
      <c r="L35" s="369">
        <f t="shared" si="1"/>
        <v>0</v>
      </c>
      <c r="M35" s="443">
        <f t="shared" si="7"/>
        <v>0</v>
      </c>
      <c r="N35" s="357" t="str">
        <f>IF(H35&gt;0,IF(I35&lt;&gt;H35,"WARNING!! UPDATE: I35 $"&amp;I35&amp;" WITH ACTUAL SPEND:$ "&amp;H35,""),"")</f>
        <v/>
      </c>
      <c r="P35" s="363">
        <f t="shared" si="2"/>
        <v>0</v>
      </c>
      <c r="Q35" s="377">
        <f t="shared" si="3"/>
        <v>0</v>
      </c>
      <c r="U35" s="396">
        <f t="shared" si="4"/>
        <v>0</v>
      </c>
    </row>
    <row r="36" spans="1:21" ht="15.75" hidden="1" customHeight="1">
      <c r="A36" s="432">
        <v>12</v>
      </c>
      <c r="B36" s="430">
        <f t="shared" si="5"/>
        <v>42186</v>
      </c>
      <c r="C36" s="390">
        <v>42277</v>
      </c>
      <c r="D36" s="422"/>
      <c r="E36" s="388"/>
      <c r="F36" s="361"/>
      <c r="G36" s="361"/>
      <c r="H36" s="369">
        <f t="shared" si="0"/>
        <v>0</v>
      </c>
      <c r="I36" s="396">
        <f t="shared" si="6"/>
        <v>0</v>
      </c>
      <c r="J36" s="388"/>
      <c r="K36" s="361"/>
      <c r="L36" s="369">
        <f t="shared" si="1"/>
        <v>0</v>
      </c>
      <c r="M36" s="377">
        <f t="shared" si="7"/>
        <v>0</v>
      </c>
      <c r="N36" s="389" t="str">
        <f>IF(H36&gt;0,IF(I36&lt;&gt;H36,"WARNING!! UPDATE: I36 $"&amp;I36&amp;" WITH ACTUAL SPEND:$ "&amp;H36,""),"")</f>
        <v/>
      </c>
      <c r="O36" s="389"/>
      <c r="P36" s="363">
        <f t="shared" si="2"/>
        <v>0</v>
      </c>
      <c r="Q36" s="377">
        <f t="shared" si="3"/>
        <v>0</v>
      </c>
      <c r="U36" s="398">
        <f t="shared" si="4"/>
        <v>0</v>
      </c>
    </row>
    <row r="37" spans="1:21" ht="15.75" hidden="1" customHeight="1">
      <c r="A37" s="433">
        <v>13</v>
      </c>
      <c r="B37" s="431">
        <f t="shared" si="5"/>
        <v>42278</v>
      </c>
      <c r="C37" s="425">
        <v>42369</v>
      </c>
      <c r="D37" s="423"/>
      <c r="E37" s="405"/>
      <c r="F37" s="397"/>
      <c r="G37" s="397"/>
      <c r="H37" s="399">
        <f t="shared" si="0"/>
        <v>0</v>
      </c>
      <c r="I37" s="398">
        <f t="shared" si="6"/>
        <v>0</v>
      </c>
      <c r="J37" s="405"/>
      <c r="K37" s="397"/>
      <c r="L37" s="399">
        <f t="shared" si="1"/>
        <v>0</v>
      </c>
      <c r="M37" s="400">
        <f t="shared" si="7"/>
        <v>0</v>
      </c>
      <c r="N37" s="389" t="str">
        <f>IF(H37&gt;0,IF(I37&lt;&gt;H37,"WARNING!! UPDATE: I37 $"&amp;I37&amp;" WITH ACTUAL SPEND:$ "&amp;H37,""),"")</f>
        <v/>
      </c>
      <c r="O37" s="389"/>
      <c r="P37" s="363">
        <f t="shared" si="2"/>
        <v>0</v>
      </c>
      <c r="Q37" s="377">
        <f t="shared" si="3"/>
        <v>0</v>
      </c>
      <c r="U37" s="436">
        <f t="shared" si="4"/>
        <v>0</v>
      </c>
    </row>
    <row r="38" spans="1:21" ht="15.75" customHeight="1">
      <c r="B38" s="384"/>
      <c r="C38" s="424" t="s">
        <v>375</v>
      </c>
      <c r="D38" s="402">
        <f t="shared" ref="D38:M38" si="8">SUM(D25:D37)</f>
        <v>156000</v>
      </c>
      <c r="E38" s="406">
        <f t="shared" si="8"/>
        <v>224446</v>
      </c>
      <c r="F38" s="401">
        <f t="shared" si="8"/>
        <v>0</v>
      </c>
      <c r="G38" s="401">
        <f t="shared" si="8"/>
        <v>0</v>
      </c>
      <c r="H38" s="407">
        <f t="shared" si="8"/>
        <v>224446</v>
      </c>
      <c r="I38" s="403">
        <f t="shared" si="8"/>
        <v>273449</v>
      </c>
      <c r="J38" s="406">
        <f t="shared" si="8"/>
        <v>2364</v>
      </c>
      <c r="K38" s="401">
        <f t="shared" si="8"/>
        <v>97201</v>
      </c>
      <c r="L38" s="407">
        <f t="shared" si="8"/>
        <v>99565</v>
      </c>
      <c r="M38" s="408">
        <f t="shared" si="8"/>
        <v>323892</v>
      </c>
      <c r="N38" s="358"/>
      <c r="P38" s="364">
        <f>SUM(P25:P37)</f>
        <v>273449</v>
      </c>
      <c r="Q38" s="362">
        <f>SUM(Q25:Q37)</f>
        <v>323892</v>
      </c>
    </row>
    <row r="39" spans="1:21">
      <c r="H39" s="426" t="s">
        <v>376</v>
      </c>
      <c r="I39" s="391">
        <f>E20</f>
        <v>289000</v>
      </c>
    </row>
    <row r="40" spans="1:21">
      <c r="H40" s="368"/>
      <c r="I40" s="365"/>
    </row>
    <row r="41" spans="1:21" ht="36.75" customHeight="1">
      <c r="F41" s="503" t="str">
        <f>IF(N25&gt;"",N25,IF(N26&gt;"",N26,IF(N27&gt;"",N27,IF(N28&gt;"",N28,IF(N29&gt;"",N29,IF(N30&gt;"",N30,IF(N31&gt;"",N31,IF(N32&gt;"",N32,IF(N33&gt;"",N33,IF(N34&gt;"",N34,IF(N35&gt;"",N35,IF(N36&gt;"",N36,IF(N37&gt;"",N37,IF(I38&lt;&gt;I39,"Your total estimate in cell I38 does not yet equal the Nectar Funds Allocated",""))))))))))))))</f>
        <v>Your total estimate in cell I38 does not yet equal the Nectar Funds Allocated</v>
      </c>
      <c r="G41" s="504"/>
      <c r="H41" s="504"/>
      <c r="I41" s="504"/>
      <c r="J41" s="504"/>
      <c r="K41" s="504"/>
      <c r="L41" s="505"/>
    </row>
    <row r="42" spans="1:21" ht="14.25" customHeight="1">
      <c r="C42" s="414" t="s">
        <v>33</v>
      </c>
      <c r="D42" s="415"/>
      <c r="E42" s="413"/>
      <c r="F42" s="412"/>
      <c r="G42" s="412"/>
      <c r="H42" s="412"/>
      <c r="I42" s="412"/>
      <c r="J42" s="412"/>
      <c r="K42" s="412"/>
      <c r="L42" s="412"/>
    </row>
    <row r="43" spans="1:21" ht="54" customHeight="1">
      <c r="C43" s="483"/>
      <c r="D43" s="484"/>
      <c r="E43" s="484"/>
      <c r="F43" s="484"/>
      <c r="G43" s="484"/>
      <c r="H43" s="484"/>
      <c r="I43" s="484"/>
      <c r="J43" s="484"/>
      <c r="K43" s="484"/>
      <c r="L43" s="484"/>
      <c r="M43" s="485"/>
    </row>
    <row r="45" spans="1:21" ht="15" hidden="1" customHeight="1">
      <c r="E45" s="437">
        <f>C25</f>
        <v>41274</v>
      </c>
      <c r="F45" s="437">
        <f>C26</f>
        <v>41364</v>
      </c>
      <c r="G45" s="437">
        <f>C27</f>
        <v>41455</v>
      </c>
      <c r="H45" s="437">
        <f>C28</f>
        <v>41547</v>
      </c>
      <c r="I45" s="437">
        <f>C29</f>
        <v>41639</v>
      </c>
      <c r="J45" s="437">
        <f>C30</f>
        <v>41729</v>
      </c>
      <c r="K45" s="437">
        <f>C31</f>
        <v>41820</v>
      </c>
      <c r="L45" s="437">
        <f>C32</f>
        <v>41912</v>
      </c>
      <c r="M45" s="437">
        <f>C33</f>
        <v>42004</v>
      </c>
      <c r="N45" s="437">
        <f>C34</f>
        <v>42094</v>
      </c>
      <c r="O45" s="437">
        <f>C35</f>
        <v>42185</v>
      </c>
      <c r="P45" s="437">
        <f>C36</f>
        <v>42277</v>
      </c>
      <c r="Q45" s="437">
        <f>C37</f>
        <v>42369</v>
      </c>
      <c r="R45" s="435" t="s">
        <v>35</v>
      </c>
    </row>
    <row r="46" spans="1:21" ht="26.25" hidden="1" customHeight="1">
      <c r="C46" s="427" t="s">
        <v>377</v>
      </c>
      <c r="D46" s="386"/>
      <c r="E46" s="438">
        <v>208000</v>
      </c>
      <c r="F46" s="438">
        <v>260000</v>
      </c>
      <c r="G46" s="438">
        <v>260000</v>
      </c>
      <c r="H46" s="438">
        <v>289000</v>
      </c>
      <c r="I46" s="438">
        <v>289000</v>
      </c>
      <c r="J46" s="438">
        <v>289000</v>
      </c>
      <c r="K46" s="438">
        <v>289000</v>
      </c>
      <c r="L46" s="438">
        <v>289000</v>
      </c>
      <c r="M46" s="438">
        <v>289000</v>
      </c>
      <c r="N46" s="438">
        <v>289000</v>
      </c>
      <c r="O46" s="438">
        <v>289000</v>
      </c>
      <c r="P46" s="438">
        <v>289000</v>
      </c>
      <c r="Q46" s="438">
        <v>289000</v>
      </c>
      <c r="R46" s="439">
        <f>Q46</f>
        <v>289000</v>
      </c>
    </row>
    <row r="47" spans="1:21" hidden="1">
      <c r="C47" s="426" t="s">
        <v>378</v>
      </c>
      <c r="D47" s="389"/>
      <c r="E47" s="440">
        <f>I25</f>
        <v>122279</v>
      </c>
      <c r="F47" s="440">
        <f>I26</f>
        <v>30203</v>
      </c>
      <c r="G47" s="440">
        <f>I27</f>
        <v>71964</v>
      </c>
      <c r="H47" s="440">
        <f>I28</f>
        <v>49003</v>
      </c>
      <c r="I47" s="440">
        <f>I29</f>
        <v>0</v>
      </c>
      <c r="J47" s="440">
        <f>I30</f>
        <v>0</v>
      </c>
      <c r="K47" s="440">
        <f>I31</f>
        <v>0</v>
      </c>
      <c r="L47" s="440">
        <f>I32</f>
        <v>0</v>
      </c>
      <c r="M47" s="440">
        <f>I33</f>
        <v>0</v>
      </c>
      <c r="N47" s="440">
        <f>I34</f>
        <v>0</v>
      </c>
      <c r="O47" s="440">
        <f>I35</f>
        <v>0</v>
      </c>
      <c r="P47" s="440">
        <f>I36</f>
        <v>0</v>
      </c>
      <c r="Q47" s="440">
        <f>I37</f>
        <v>0</v>
      </c>
      <c r="R47" s="440">
        <f>SUM(E47:Q47)</f>
        <v>273449</v>
      </c>
    </row>
    <row r="48" spans="1:21" hidden="1">
      <c r="C48" s="426" t="s">
        <v>379</v>
      </c>
      <c r="D48" s="389"/>
      <c r="E48" s="440">
        <f>E47</f>
        <v>122279</v>
      </c>
      <c r="F48" s="440">
        <f t="shared" ref="F48:Q48" si="9">E48+F47</f>
        <v>152482</v>
      </c>
      <c r="G48" s="440">
        <f t="shared" si="9"/>
        <v>224446</v>
      </c>
      <c r="H48" s="440">
        <f t="shared" si="9"/>
        <v>273449</v>
      </c>
      <c r="I48" s="440">
        <f t="shared" si="9"/>
        <v>273449</v>
      </c>
      <c r="J48" s="440">
        <f t="shared" si="9"/>
        <v>273449</v>
      </c>
      <c r="K48" s="440">
        <f t="shared" si="9"/>
        <v>273449</v>
      </c>
      <c r="L48" s="440">
        <f t="shared" si="9"/>
        <v>273449</v>
      </c>
      <c r="M48" s="440">
        <f t="shared" si="9"/>
        <v>273449</v>
      </c>
      <c r="N48" s="440">
        <f t="shared" si="9"/>
        <v>273449</v>
      </c>
      <c r="O48" s="440">
        <f t="shared" si="9"/>
        <v>273449</v>
      </c>
      <c r="P48" s="440">
        <f t="shared" si="9"/>
        <v>273449</v>
      </c>
      <c r="Q48" s="440">
        <f t="shared" si="9"/>
        <v>273449</v>
      </c>
      <c r="R48" s="440">
        <f>Q48</f>
        <v>273449</v>
      </c>
    </row>
    <row r="49" spans="3:18" hidden="1">
      <c r="C49" s="426" t="s">
        <v>380</v>
      </c>
      <c r="D49" s="389"/>
      <c r="E49" s="440">
        <f>H25</f>
        <v>122279</v>
      </c>
      <c r="F49" s="440">
        <f>H26</f>
        <v>30203</v>
      </c>
      <c r="G49" s="440">
        <f>H27</f>
        <v>71964</v>
      </c>
      <c r="H49" s="440">
        <f>H28</f>
        <v>0</v>
      </c>
      <c r="I49" s="440">
        <f>H29</f>
        <v>0</v>
      </c>
      <c r="J49" s="440">
        <f>H30</f>
        <v>0</v>
      </c>
      <c r="K49" s="440">
        <f>H31</f>
        <v>0</v>
      </c>
      <c r="L49" s="440">
        <f>H32</f>
        <v>0</v>
      </c>
      <c r="M49" s="440">
        <f>H33</f>
        <v>0</v>
      </c>
      <c r="N49" s="440">
        <f>H34</f>
        <v>0</v>
      </c>
      <c r="O49" s="440">
        <f>H35</f>
        <v>0</v>
      </c>
      <c r="P49" s="440">
        <f>H36</f>
        <v>0</v>
      </c>
      <c r="Q49" s="440">
        <f>H37</f>
        <v>0</v>
      </c>
      <c r="R49" s="440">
        <f>SUM(E49:Q49)</f>
        <v>224446</v>
      </c>
    </row>
    <row r="50" spans="3:18" hidden="1">
      <c r="C50" s="426" t="s">
        <v>381</v>
      </c>
      <c r="D50" s="389"/>
      <c r="E50" s="440">
        <f>IF(E45&gt;LastDateReport,NA(),E49)</f>
        <v>122279</v>
      </c>
      <c r="F50" s="440">
        <f t="shared" ref="F50:Q50" si="10">IF(F45&gt;LastDateReport,NA(),E50+F49)</f>
        <v>152482</v>
      </c>
      <c r="G50" s="440">
        <f t="shared" si="10"/>
        <v>224446</v>
      </c>
      <c r="H50" s="440">
        <f t="shared" si="10"/>
        <v>224446</v>
      </c>
      <c r="I50" s="440" t="e">
        <f t="shared" si="10"/>
        <v>#N/A</v>
      </c>
      <c r="J50" s="440" t="e">
        <f t="shared" si="10"/>
        <v>#N/A</v>
      </c>
      <c r="K50" s="440" t="e">
        <f t="shared" si="10"/>
        <v>#N/A</v>
      </c>
      <c r="L50" s="440" t="e">
        <f t="shared" si="10"/>
        <v>#N/A</v>
      </c>
      <c r="M50" s="440" t="e">
        <f t="shared" si="10"/>
        <v>#N/A</v>
      </c>
      <c r="N50" s="440" t="e">
        <f t="shared" si="10"/>
        <v>#N/A</v>
      </c>
      <c r="O50" s="440" t="e">
        <f t="shared" si="10"/>
        <v>#N/A</v>
      </c>
      <c r="P50" s="440" t="e">
        <f t="shared" si="10"/>
        <v>#N/A</v>
      </c>
      <c r="Q50" s="440" t="e">
        <f t="shared" si="10"/>
        <v>#N/A</v>
      </c>
      <c r="R50" s="440">
        <f>H38</f>
        <v>224446</v>
      </c>
    </row>
    <row r="51" spans="3:18" ht="15" hidden="1" customHeight="1">
      <c r="C51" s="426" t="s">
        <v>382</v>
      </c>
      <c r="D51" s="389"/>
      <c r="E51" s="440">
        <f>IF(E45&gt;LastDateReport,NA(),D25)</f>
        <v>104000</v>
      </c>
      <c r="F51" s="440">
        <f>IF(F45&gt;LastDateReport,NA(),$D26+E51)</f>
        <v>104000</v>
      </c>
      <c r="G51" s="440">
        <f>IF(G45&gt;LastDateReport,NA(),D27+F51)</f>
        <v>156000</v>
      </c>
      <c r="H51" s="440">
        <f>IF(H45&gt;LastDateReport,NA(),D28+G51)</f>
        <v>156000</v>
      </c>
      <c r="I51" s="440" t="e">
        <f>IF(I45&gt;LastDateReport,NA(),D29+H51)</f>
        <v>#N/A</v>
      </c>
      <c r="J51" s="440" t="e">
        <f>IF(J45&gt;LastDateReport,NA(),D30+I51)</f>
        <v>#N/A</v>
      </c>
      <c r="K51" s="440" t="e">
        <f>IF(K45&gt;LastDateReport,NA(),D31+J51)</f>
        <v>#N/A</v>
      </c>
      <c r="L51" s="440" t="e">
        <f>IF(L45&gt;LastDateReport,NA(),D32+K51)</f>
        <v>#N/A</v>
      </c>
      <c r="M51" s="440" t="e">
        <f>IF(M45&gt;LastDateReport,NA(),D33+L51)</f>
        <v>#N/A</v>
      </c>
      <c r="N51" s="440" t="e">
        <f>IF(N45&gt;LastDateReport,NA(),D34+M51)</f>
        <v>#N/A</v>
      </c>
      <c r="O51" s="440" t="e">
        <f>IF(O45&gt;LastDateReport,NA(),D35+N51)</f>
        <v>#N/A</v>
      </c>
      <c r="P51" s="440" t="e">
        <f>IF(P45&gt;LastDateReport,NA(),D36+O51)</f>
        <v>#N/A</v>
      </c>
      <c r="Q51" s="440" t="e">
        <f>IF(Q45&gt;LastDateReport,NA(),D37+P51)</f>
        <v>#N/A</v>
      </c>
      <c r="R51" s="440">
        <f>D38</f>
        <v>156000</v>
      </c>
    </row>
    <row r="52" spans="3:18" ht="26.25" hidden="1" customHeight="1">
      <c r="C52" s="427" t="s">
        <v>383</v>
      </c>
      <c r="D52" s="386"/>
      <c r="E52" s="438">
        <v>66426</v>
      </c>
      <c r="F52" s="438">
        <v>114892</v>
      </c>
      <c r="G52" s="438">
        <v>323892</v>
      </c>
      <c r="H52" s="438">
        <v>323892</v>
      </c>
      <c r="I52" s="438">
        <v>323892</v>
      </c>
      <c r="J52" s="438">
        <v>323892</v>
      </c>
      <c r="K52" s="438">
        <v>323892</v>
      </c>
      <c r="L52" s="438">
        <v>323892</v>
      </c>
      <c r="M52" s="438">
        <v>323892</v>
      </c>
      <c r="N52" s="438">
        <v>323892</v>
      </c>
      <c r="O52" s="438">
        <v>323892</v>
      </c>
      <c r="P52" s="438">
        <v>323892</v>
      </c>
      <c r="Q52" s="438">
        <v>323892</v>
      </c>
      <c r="R52" s="439">
        <f>Q52</f>
        <v>323892</v>
      </c>
    </row>
    <row r="53" spans="3:18" hidden="1">
      <c r="C53" s="426" t="s">
        <v>384</v>
      </c>
      <c r="D53" s="389"/>
      <c r="E53" s="440">
        <f>$M25</f>
        <v>74838</v>
      </c>
      <c r="F53" s="440">
        <f>$M26</f>
        <v>9910</v>
      </c>
      <c r="G53" s="440">
        <f>M$27</f>
        <v>14817</v>
      </c>
      <c r="H53" s="440">
        <f>$M28</f>
        <v>12765</v>
      </c>
      <c r="I53" s="440">
        <f>M29</f>
        <v>4927</v>
      </c>
      <c r="J53" s="440">
        <f>M30</f>
        <v>103317.5</v>
      </c>
      <c r="K53" s="440">
        <f>M31</f>
        <v>103317.5</v>
      </c>
      <c r="L53" s="440">
        <f>M32</f>
        <v>0</v>
      </c>
      <c r="M53" s="440">
        <f>M33</f>
        <v>0</v>
      </c>
      <c r="N53" s="440">
        <f>M34</f>
        <v>0</v>
      </c>
      <c r="O53" s="440">
        <f>M35</f>
        <v>0</v>
      </c>
      <c r="P53" s="440">
        <f>M36</f>
        <v>0</v>
      </c>
      <c r="Q53" s="440">
        <f>M37</f>
        <v>0</v>
      </c>
      <c r="R53" s="440">
        <f>SUM(E53:Q53)</f>
        <v>323892</v>
      </c>
    </row>
    <row r="54" spans="3:18" hidden="1">
      <c r="C54" s="426" t="s">
        <v>385</v>
      </c>
      <c r="D54" s="389"/>
      <c r="E54" s="440">
        <f>IF(E45&gt;LastDateReport,NA(),E53)</f>
        <v>74838</v>
      </c>
      <c r="F54" s="440">
        <f t="shared" ref="F54:Q54" si="11">E54+F53</f>
        <v>84748</v>
      </c>
      <c r="G54" s="440">
        <f t="shared" si="11"/>
        <v>99565</v>
      </c>
      <c r="H54" s="440">
        <f t="shared" si="11"/>
        <v>112330</v>
      </c>
      <c r="I54" s="440">
        <f t="shared" si="11"/>
        <v>117257</v>
      </c>
      <c r="J54" s="440">
        <f t="shared" si="11"/>
        <v>220574.5</v>
      </c>
      <c r="K54" s="440">
        <f t="shared" si="11"/>
        <v>323892</v>
      </c>
      <c r="L54" s="440">
        <f t="shared" si="11"/>
        <v>323892</v>
      </c>
      <c r="M54" s="440">
        <f t="shared" si="11"/>
        <v>323892</v>
      </c>
      <c r="N54" s="440">
        <f t="shared" si="11"/>
        <v>323892</v>
      </c>
      <c r="O54" s="440">
        <f t="shared" si="11"/>
        <v>323892</v>
      </c>
      <c r="P54" s="440">
        <f t="shared" si="11"/>
        <v>323892</v>
      </c>
      <c r="Q54" s="440">
        <f t="shared" si="11"/>
        <v>323892</v>
      </c>
      <c r="R54" s="440">
        <f>L38</f>
        <v>99565</v>
      </c>
    </row>
    <row r="55" spans="3:18" hidden="1">
      <c r="C55" s="389" t="s">
        <v>386</v>
      </c>
      <c r="D55" s="389"/>
      <c r="E55" s="440">
        <f>L25</f>
        <v>74838</v>
      </c>
      <c r="F55" s="440">
        <f>L26</f>
        <v>9910</v>
      </c>
      <c r="G55" s="440">
        <f>L27</f>
        <v>14817</v>
      </c>
      <c r="H55" s="440">
        <f>L28</f>
        <v>0</v>
      </c>
      <c r="I55" s="440">
        <f>L29</f>
        <v>0</v>
      </c>
      <c r="J55" s="440">
        <f>L30</f>
        <v>0</v>
      </c>
      <c r="K55" s="440">
        <f>L31</f>
        <v>0</v>
      </c>
      <c r="L55" s="440">
        <f>L32</f>
        <v>0</v>
      </c>
      <c r="M55" s="440">
        <f>L33</f>
        <v>0</v>
      </c>
      <c r="N55" s="440">
        <f>L34</f>
        <v>0</v>
      </c>
      <c r="O55" s="440">
        <f>L35</f>
        <v>0</v>
      </c>
      <c r="P55" s="440">
        <f>L36</f>
        <v>0</v>
      </c>
      <c r="Q55" s="440">
        <f>L37</f>
        <v>0</v>
      </c>
      <c r="R55" s="440">
        <f>SUM(E55:Q55)</f>
        <v>99565</v>
      </c>
    </row>
    <row r="56" spans="3:18" hidden="1">
      <c r="C56" s="389" t="s">
        <v>387</v>
      </c>
      <c r="D56" s="389"/>
      <c r="E56" s="440">
        <f>IF(E45&gt;LastDateReport,NA(),E55)</f>
        <v>74838</v>
      </c>
      <c r="F56" s="440">
        <f t="shared" ref="F56:Q56" si="12">IF(F45&gt;LastDateReport,NA(),E56+F55)</f>
        <v>84748</v>
      </c>
      <c r="G56" s="440">
        <f t="shared" si="12"/>
        <v>99565</v>
      </c>
      <c r="H56" s="440">
        <f t="shared" si="12"/>
        <v>99565</v>
      </c>
      <c r="I56" s="440" t="e">
        <f t="shared" si="12"/>
        <v>#N/A</v>
      </c>
      <c r="J56" s="440" t="e">
        <f t="shared" si="12"/>
        <v>#N/A</v>
      </c>
      <c r="K56" s="440" t="e">
        <f t="shared" si="12"/>
        <v>#N/A</v>
      </c>
      <c r="L56" s="440" t="e">
        <f t="shared" si="12"/>
        <v>#N/A</v>
      </c>
      <c r="M56" s="440" t="e">
        <f t="shared" si="12"/>
        <v>#N/A</v>
      </c>
      <c r="N56" s="440" t="e">
        <f t="shared" si="12"/>
        <v>#N/A</v>
      </c>
      <c r="O56" s="440" t="e">
        <f t="shared" si="12"/>
        <v>#N/A</v>
      </c>
      <c r="P56" s="440" t="e">
        <f t="shared" si="12"/>
        <v>#N/A</v>
      </c>
      <c r="Q56" s="440" t="e">
        <f t="shared" si="12"/>
        <v>#N/A</v>
      </c>
      <c r="R56" s="440">
        <f>L38</f>
        <v>99565</v>
      </c>
    </row>
    <row r="57" spans="3:18" hidden="1"/>
  </sheetData>
  <sheetProtection sheet="1" formatColumns="0" selectLockedCells="1"/>
  <mergeCells count="14">
    <mergeCell ref="C43:M43"/>
    <mergeCell ref="F41:L41"/>
    <mergeCell ref="J23:L23"/>
    <mergeCell ref="M23:M24"/>
    <mergeCell ref="Q23:Q24"/>
    <mergeCell ref="D23:D24"/>
    <mergeCell ref="P23:P24"/>
    <mergeCell ref="E23:H23"/>
    <mergeCell ref="I23:I24"/>
    <mergeCell ref="E18:H18"/>
    <mergeCell ref="J18:L18"/>
    <mergeCell ref="A23:A24"/>
    <mergeCell ref="B23:C23"/>
    <mergeCell ref="U23:U24"/>
  </mergeCells>
  <conditionalFormatting sqref="C1">
    <cfRule type="cellIs" dxfId="163" priority="1" operator="equal">
      <formula>"AMBER"</formula>
    </cfRule>
  </conditionalFormatting>
  <conditionalFormatting sqref="C1">
    <cfRule type="cellIs" dxfId="162" priority="2" operator="equal">
      <formula>"RED"</formula>
    </cfRule>
  </conditionalFormatting>
  <conditionalFormatting sqref="C1">
    <cfRule type="cellIs" dxfId="161" priority="3" operator="equal">
      <formula>"GREEN"</formula>
    </cfRule>
  </conditionalFormatting>
  <conditionalFormatting sqref="C2">
    <cfRule type="cellIs" dxfId="160" priority="4" operator="equal">
      <formula>"AMBER"</formula>
    </cfRule>
  </conditionalFormatting>
  <conditionalFormatting sqref="C2">
    <cfRule type="cellIs" dxfId="159" priority="5" operator="equal">
      <formula>"RED"</formula>
    </cfRule>
  </conditionalFormatting>
  <conditionalFormatting sqref="C2">
    <cfRule type="cellIs" dxfId="158" priority="6" operator="equal">
      <formula>"GREEN"</formula>
    </cfRule>
  </conditionalFormatting>
  <conditionalFormatting sqref="C3">
    <cfRule type="cellIs" dxfId="157" priority="7" operator="equal">
      <formula>"AMBER"</formula>
    </cfRule>
  </conditionalFormatting>
  <conditionalFormatting sqref="C3">
    <cfRule type="cellIs" dxfId="156" priority="8" operator="equal">
      <formula>"RED"</formula>
    </cfRule>
  </conditionalFormatting>
  <conditionalFormatting sqref="C3">
    <cfRule type="cellIs" dxfId="155" priority="9" operator="equal">
      <formula>"GREEN"</formula>
    </cfRule>
  </conditionalFormatting>
  <conditionalFormatting sqref="C4">
    <cfRule type="cellIs" dxfId="154" priority="10" operator="equal">
      <formula>"AMBER"</formula>
    </cfRule>
  </conditionalFormatting>
  <conditionalFormatting sqref="C4">
    <cfRule type="cellIs" dxfId="153" priority="11" operator="equal">
      <formula>"RED"</formula>
    </cfRule>
  </conditionalFormatting>
  <conditionalFormatting sqref="C4">
    <cfRule type="cellIs" dxfId="152" priority="12" operator="equal">
      <formula>"GREEN"</formula>
    </cfRule>
  </conditionalFormatting>
  <conditionalFormatting sqref="C5">
    <cfRule type="cellIs" dxfId="151" priority="13" operator="equal">
      <formula>"AMBER"</formula>
    </cfRule>
  </conditionalFormatting>
  <conditionalFormatting sqref="C5">
    <cfRule type="cellIs" dxfId="150" priority="14" operator="equal">
      <formula>"RED"</formula>
    </cfRule>
  </conditionalFormatting>
  <conditionalFormatting sqref="C5">
    <cfRule type="cellIs" dxfId="149" priority="15" operator="equal">
      <formula>"GREEN"</formula>
    </cfRule>
  </conditionalFormatting>
  <conditionalFormatting sqref="C6">
    <cfRule type="cellIs" dxfId="148" priority="16" operator="equal">
      <formula>"AMBER"</formula>
    </cfRule>
  </conditionalFormatting>
  <conditionalFormatting sqref="C6">
    <cfRule type="cellIs" dxfId="147" priority="17" operator="equal">
      <formula>"RED"</formula>
    </cfRule>
  </conditionalFormatting>
  <conditionalFormatting sqref="C6">
    <cfRule type="cellIs" dxfId="146" priority="18" operator="equal">
      <formula>"GREEN"</formula>
    </cfRule>
  </conditionalFormatting>
  <conditionalFormatting sqref="C7">
    <cfRule type="cellIs" dxfId="145" priority="19" operator="equal">
      <formula>"AMBER"</formula>
    </cfRule>
  </conditionalFormatting>
  <conditionalFormatting sqref="C7">
    <cfRule type="cellIs" dxfId="144" priority="20" operator="equal">
      <formula>"RED"</formula>
    </cfRule>
  </conditionalFormatting>
  <conditionalFormatting sqref="C7">
    <cfRule type="cellIs" dxfId="143" priority="21" operator="equal">
      <formula>"GREEN"</formula>
    </cfRule>
  </conditionalFormatting>
  <conditionalFormatting sqref="C8">
    <cfRule type="cellIs" dxfId="142" priority="22" operator="equal">
      <formula>"AMBER"</formula>
    </cfRule>
  </conditionalFormatting>
  <conditionalFormatting sqref="C8">
    <cfRule type="cellIs" dxfId="141" priority="23" operator="equal">
      <formula>"RED"</formula>
    </cfRule>
  </conditionalFormatting>
  <conditionalFormatting sqref="C8">
    <cfRule type="cellIs" dxfId="140" priority="24" operator="equal">
      <formula>"GREEN"</formula>
    </cfRule>
  </conditionalFormatting>
  <conditionalFormatting sqref="C9">
    <cfRule type="cellIs" dxfId="139" priority="25" operator="equal">
      <formula>"AMBER"</formula>
    </cfRule>
  </conditionalFormatting>
  <conditionalFormatting sqref="C9">
    <cfRule type="cellIs" dxfId="138" priority="26" operator="equal">
      <formula>"RED"</formula>
    </cfRule>
  </conditionalFormatting>
  <conditionalFormatting sqref="C9">
    <cfRule type="cellIs" dxfId="137" priority="27" operator="equal">
      <formula>"GREEN"</formula>
    </cfRule>
  </conditionalFormatting>
  <conditionalFormatting sqref="D1">
    <cfRule type="cellIs" dxfId="136" priority="28" operator="equal">
      <formula>"AMBER"</formula>
    </cfRule>
  </conditionalFormatting>
  <conditionalFormatting sqref="D1">
    <cfRule type="cellIs" dxfId="135" priority="29" operator="equal">
      <formula>"RED"</formula>
    </cfRule>
  </conditionalFormatting>
  <conditionalFormatting sqref="D1">
    <cfRule type="cellIs" dxfId="134" priority="30" operator="equal">
      <formula>"GREEN"</formula>
    </cfRule>
  </conditionalFormatting>
  <conditionalFormatting sqref="D2">
    <cfRule type="cellIs" dxfId="133" priority="31" operator="equal">
      <formula>"AMBER"</formula>
    </cfRule>
  </conditionalFormatting>
  <conditionalFormatting sqref="D2">
    <cfRule type="cellIs" dxfId="132" priority="32" operator="equal">
      <formula>"RED"</formula>
    </cfRule>
  </conditionalFormatting>
  <conditionalFormatting sqref="D2">
    <cfRule type="cellIs" dxfId="131" priority="33" operator="equal">
      <formula>"GREEN"</formula>
    </cfRule>
  </conditionalFormatting>
  <conditionalFormatting sqref="D3">
    <cfRule type="cellIs" dxfId="130" priority="34" operator="equal">
      <formula>"AMBER"</formula>
    </cfRule>
  </conditionalFormatting>
  <conditionalFormatting sqref="D3">
    <cfRule type="cellIs" dxfId="129" priority="35" operator="equal">
      <formula>"RED"</formula>
    </cfRule>
  </conditionalFormatting>
  <conditionalFormatting sqref="D3">
    <cfRule type="cellIs" dxfId="128" priority="36" operator="equal">
      <formula>"GREEN"</formula>
    </cfRule>
  </conditionalFormatting>
  <conditionalFormatting sqref="D4">
    <cfRule type="cellIs" dxfId="127" priority="37" operator="equal">
      <formula>"AMBER"</formula>
    </cfRule>
  </conditionalFormatting>
  <conditionalFormatting sqref="D4">
    <cfRule type="cellIs" dxfId="126" priority="38" operator="equal">
      <formula>"RED"</formula>
    </cfRule>
  </conditionalFormatting>
  <conditionalFormatting sqref="D4">
    <cfRule type="cellIs" dxfId="125" priority="39" operator="equal">
      <formula>"GREEN"</formula>
    </cfRule>
  </conditionalFormatting>
  <conditionalFormatting sqref="D5">
    <cfRule type="cellIs" dxfId="124" priority="40" operator="equal">
      <formula>"AMBER"</formula>
    </cfRule>
  </conditionalFormatting>
  <conditionalFormatting sqref="D5">
    <cfRule type="cellIs" dxfId="123" priority="41" operator="equal">
      <formula>"RED"</formula>
    </cfRule>
  </conditionalFormatting>
  <conditionalFormatting sqref="D5">
    <cfRule type="cellIs" dxfId="122" priority="42" operator="equal">
      <formula>"GREEN"</formula>
    </cfRule>
  </conditionalFormatting>
  <conditionalFormatting sqref="D6">
    <cfRule type="cellIs" dxfId="121" priority="43" operator="equal">
      <formula>"AMBER"</formula>
    </cfRule>
  </conditionalFormatting>
  <conditionalFormatting sqref="D6">
    <cfRule type="cellIs" dxfId="120" priority="44" operator="equal">
      <formula>"RED"</formula>
    </cfRule>
  </conditionalFormatting>
  <conditionalFormatting sqref="D6">
    <cfRule type="cellIs" dxfId="119" priority="45" operator="equal">
      <formula>"GREEN"</formula>
    </cfRule>
  </conditionalFormatting>
  <conditionalFormatting sqref="D7">
    <cfRule type="cellIs" dxfId="118" priority="46" operator="equal">
      <formula>"AMBER"</formula>
    </cfRule>
  </conditionalFormatting>
  <conditionalFormatting sqref="D7">
    <cfRule type="cellIs" dxfId="117" priority="47" operator="equal">
      <formula>"RED"</formula>
    </cfRule>
  </conditionalFormatting>
  <conditionalFormatting sqref="D7">
    <cfRule type="cellIs" dxfId="116" priority="48" operator="equal">
      <formula>"GREEN"</formula>
    </cfRule>
  </conditionalFormatting>
  <conditionalFormatting sqref="D8">
    <cfRule type="cellIs" dxfId="115" priority="49" operator="equal">
      <formula>"AMBER"</formula>
    </cfRule>
  </conditionalFormatting>
  <conditionalFormatting sqref="D8">
    <cfRule type="cellIs" dxfId="114" priority="50" operator="equal">
      <formula>"RED"</formula>
    </cfRule>
  </conditionalFormatting>
  <conditionalFormatting sqref="D8">
    <cfRule type="cellIs" dxfId="113" priority="51" operator="equal">
      <formula>"GREEN"</formula>
    </cfRule>
  </conditionalFormatting>
  <conditionalFormatting sqref="D9">
    <cfRule type="cellIs" dxfId="112" priority="52" operator="equal">
      <formula>"AMBER"</formula>
    </cfRule>
  </conditionalFormatting>
  <conditionalFormatting sqref="D9">
    <cfRule type="cellIs" dxfId="111" priority="53" operator="equal">
      <formula>"RED"</formula>
    </cfRule>
  </conditionalFormatting>
  <conditionalFormatting sqref="D9">
    <cfRule type="cellIs" dxfId="110" priority="54" operator="equal">
      <formula>"GREEN"</formula>
    </cfRule>
  </conditionalFormatting>
  <conditionalFormatting sqref="J15">
    <cfRule type="cellIs" dxfId="109" priority="55" operator="equal">
      <formula>"AMBER"</formula>
    </cfRule>
  </conditionalFormatting>
  <conditionalFormatting sqref="J15">
    <cfRule type="cellIs" dxfId="108" priority="56" operator="equal">
      <formula>"RED"</formula>
    </cfRule>
  </conditionalFormatting>
  <conditionalFormatting sqref="J15">
    <cfRule type="cellIs" dxfId="107" priority="57" operator="equal">
      <formula>"GREEN"</formula>
    </cfRule>
  </conditionalFormatting>
  <conditionalFormatting sqref="M25">
    <cfRule type="expression" dxfId="106" priority="58">
      <formula>M25&lt;&gt;Q25</formula>
    </cfRule>
  </conditionalFormatting>
  <conditionalFormatting sqref="M26">
    <cfRule type="expression" dxfId="105" priority="59">
      <formula>M25&lt;&gt;Q25</formula>
    </cfRule>
  </conditionalFormatting>
  <conditionalFormatting sqref="M27">
    <cfRule type="expression" dxfId="104" priority="60">
      <formula>M25&lt;&gt;Q25</formula>
    </cfRule>
  </conditionalFormatting>
  <conditionalFormatting sqref="M28">
    <cfRule type="expression" dxfId="103" priority="61">
      <formula>M25&lt;&gt;Q25</formula>
    </cfRule>
  </conditionalFormatting>
  <conditionalFormatting sqref="M29">
    <cfRule type="expression" dxfId="102" priority="62">
      <formula>M25&lt;&gt;Q25</formula>
    </cfRule>
  </conditionalFormatting>
  <conditionalFormatting sqref="M30">
    <cfRule type="expression" dxfId="101" priority="63">
      <formula>M25&lt;&gt;Q25</formula>
    </cfRule>
  </conditionalFormatting>
  <conditionalFormatting sqref="M31">
    <cfRule type="expression" dxfId="100" priority="64">
      <formula>M25&lt;&gt;Q25</formula>
    </cfRule>
  </conditionalFormatting>
  <conditionalFormatting sqref="M32">
    <cfRule type="expression" dxfId="99" priority="65">
      <formula>M25&lt;&gt;Q25</formula>
    </cfRule>
  </conditionalFormatting>
  <conditionalFormatting sqref="M33">
    <cfRule type="expression" dxfId="98" priority="66">
      <formula>M25&lt;&gt;Q25</formula>
    </cfRule>
  </conditionalFormatting>
  <conditionalFormatting sqref="M34">
    <cfRule type="expression" dxfId="97" priority="67">
      <formula>M25&lt;&gt;Q25</formula>
    </cfRule>
  </conditionalFormatting>
  <conditionalFormatting sqref="M35">
    <cfRule type="expression" dxfId="96" priority="68">
      <formula>M25&lt;&gt;Q25</formula>
    </cfRule>
  </conditionalFormatting>
  <conditionalFormatting sqref="M36">
    <cfRule type="expression" dxfId="95" priority="69">
      <formula>M25&lt;&gt;Q25</formula>
    </cfRule>
  </conditionalFormatting>
  <conditionalFormatting sqref="M37">
    <cfRule type="expression" dxfId="94" priority="70">
      <formula>M25&lt;&gt;Q25</formula>
    </cfRule>
  </conditionalFormatting>
  <conditionalFormatting sqref="I25">
    <cfRule type="expression" dxfId="93" priority="71">
      <formula>I25&lt;&gt;P25</formula>
    </cfRule>
  </conditionalFormatting>
  <conditionalFormatting sqref="I26">
    <cfRule type="expression" dxfId="92" priority="72">
      <formula>I25&lt;&gt;P25</formula>
    </cfRule>
  </conditionalFormatting>
  <conditionalFormatting sqref="I27">
    <cfRule type="expression" dxfId="91" priority="73">
      <formula>I25&lt;&gt;P25</formula>
    </cfRule>
  </conditionalFormatting>
  <conditionalFormatting sqref="I28">
    <cfRule type="expression" dxfId="90" priority="74">
      <formula>I25&lt;&gt;P25</formula>
    </cfRule>
  </conditionalFormatting>
  <conditionalFormatting sqref="I29">
    <cfRule type="expression" dxfId="89" priority="75">
      <formula>I25&lt;&gt;P25</formula>
    </cfRule>
  </conditionalFormatting>
  <conditionalFormatting sqref="I30">
    <cfRule type="expression" dxfId="88" priority="76">
      <formula>I25&lt;&gt;P25</formula>
    </cfRule>
  </conditionalFormatting>
  <conditionalFormatting sqref="I31">
    <cfRule type="expression" dxfId="87" priority="77">
      <formula>I25&lt;&gt;P25</formula>
    </cfRule>
  </conditionalFormatting>
  <conditionalFormatting sqref="I32">
    <cfRule type="expression" dxfId="86" priority="78">
      <formula>I25&lt;&gt;P25</formula>
    </cfRule>
  </conditionalFormatting>
  <conditionalFormatting sqref="I33">
    <cfRule type="expression" dxfId="85" priority="79">
      <formula>I25&lt;&gt;P25</formula>
    </cfRule>
  </conditionalFormatting>
  <conditionalFormatting sqref="I34">
    <cfRule type="expression" dxfId="84" priority="80">
      <formula>I25&lt;&gt;P25</formula>
    </cfRule>
  </conditionalFormatting>
  <conditionalFormatting sqref="I35">
    <cfRule type="expression" dxfId="83" priority="81">
      <formula>I25&lt;&gt;P25</formula>
    </cfRule>
  </conditionalFormatting>
  <conditionalFormatting sqref="I36">
    <cfRule type="expression" dxfId="82" priority="82">
      <formula>I25&lt;&gt;P25</formula>
    </cfRule>
  </conditionalFormatting>
  <conditionalFormatting sqref="I37">
    <cfRule type="expression" dxfId="81" priority="83">
      <formula>I25&lt;&gt;P25</formula>
    </cfRule>
  </conditionalFormatting>
  <conditionalFormatting sqref="I38">
    <cfRule type="expression" dxfId="80" priority="84">
      <formula>$I$38=$I$39</formula>
    </cfRule>
  </conditionalFormatting>
  <conditionalFormatting sqref="I20">
    <cfRule type="cellIs" dxfId="79" priority="85" operator="lessThan">
      <formula>1</formula>
    </cfRule>
  </conditionalFormatting>
  <conditionalFormatting sqref="M38">
    <cfRule type="expression" dxfId="78" priority="86">
      <formula>$M$38&gt;($J$20-1)</formula>
    </cfRule>
  </conditionalFormatting>
  <conditionalFormatting sqref="D25">
    <cfRule type="expression" dxfId="77" priority="87">
      <formula>$C25&gt;LastDateReport</formula>
    </cfRule>
  </conditionalFormatting>
  <conditionalFormatting sqref="D26">
    <cfRule type="expression" dxfId="76" priority="88">
      <formula>$C25&gt;LastDateReport</formula>
    </cfRule>
  </conditionalFormatting>
  <conditionalFormatting sqref="D27">
    <cfRule type="expression" dxfId="75" priority="89">
      <formula>$C25&gt;LastDateReport</formula>
    </cfRule>
  </conditionalFormatting>
  <conditionalFormatting sqref="D28">
    <cfRule type="expression" dxfId="74" priority="90">
      <formula>$C25&gt;LastDateReport</formula>
    </cfRule>
  </conditionalFormatting>
  <conditionalFormatting sqref="D29">
    <cfRule type="expression" dxfId="73" priority="91">
      <formula>$C25&gt;LastDateReport</formula>
    </cfRule>
  </conditionalFormatting>
  <conditionalFormatting sqref="D30">
    <cfRule type="expression" dxfId="72" priority="92">
      <formula>$C25&gt;LastDateReport</formula>
    </cfRule>
  </conditionalFormatting>
  <conditionalFormatting sqref="D31">
    <cfRule type="expression" dxfId="71" priority="93">
      <formula>$C25&gt;LastDateReport</formula>
    </cfRule>
  </conditionalFormatting>
  <conditionalFormatting sqref="D32">
    <cfRule type="expression" dxfId="70" priority="94">
      <formula>$C25&gt;LastDateReport</formula>
    </cfRule>
  </conditionalFormatting>
  <conditionalFormatting sqref="D33">
    <cfRule type="expression" dxfId="69" priority="95">
      <formula>$C25&gt;LastDateReport</formula>
    </cfRule>
  </conditionalFormatting>
  <conditionalFormatting sqref="D34">
    <cfRule type="expression" dxfId="68" priority="96">
      <formula>$C25&gt;LastDateReport</formula>
    </cfRule>
  </conditionalFormatting>
  <conditionalFormatting sqref="D35">
    <cfRule type="expression" dxfId="67" priority="97">
      <formula>$C25&gt;LastDateReport</formula>
    </cfRule>
  </conditionalFormatting>
  <conditionalFormatting sqref="D36">
    <cfRule type="expression" dxfId="66" priority="98">
      <formula>$C25&gt;LastDateReport</formula>
    </cfRule>
  </conditionalFormatting>
  <conditionalFormatting sqref="D37">
    <cfRule type="expression" dxfId="65" priority="99">
      <formula>$C25&gt;LastDateReport</formula>
    </cfRule>
  </conditionalFormatting>
  <conditionalFormatting sqref="E25">
    <cfRule type="expression" dxfId="64" priority="100">
      <formula>$C25&gt;LastDateReport</formula>
    </cfRule>
  </conditionalFormatting>
  <conditionalFormatting sqref="E26">
    <cfRule type="expression" dxfId="63" priority="101">
      <formula>$C25&gt;LastDateReport</formula>
    </cfRule>
  </conditionalFormatting>
  <conditionalFormatting sqref="E27">
    <cfRule type="expression" dxfId="62" priority="102">
      <formula>$C25&gt;LastDateReport</formula>
    </cfRule>
  </conditionalFormatting>
  <conditionalFormatting sqref="E28">
    <cfRule type="expression" dxfId="61" priority="103">
      <formula>$C25&gt;LastDateReport</formula>
    </cfRule>
  </conditionalFormatting>
  <conditionalFormatting sqref="E29">
    <cfRule type="expression" dxfId="60" priority="104">
      <formula>$C25&gt;LastDateReport</formula>
    </cfRule>
  </conditionalFormatting>
  <conditionalFormatting sqref="E30">
    <cfRule type="expression" dxfId="59" priority="105">
      <formula>$C25&gt;LastDateReport</formula>
    </cfRule>
  </conditionalFormatting>
  <conditionalFormatting sqref="E31">
    <cfRule type="expression" dxfId="58" priority="106">
      <formula>$C25&gt;LastDateReport</formula>
    </cfRule>
  </conditionalFormatting>
  <conditionalFormatting sqref="E32">
    <cfRule type="expression" dxfId="57" priority="107">
      <formula>$C25&gt;LastDateReport</formula>
    </cfRule>
  </conditionalFormatting>
  <conditionalFormatting sqref="E33">
    <cfRule type="expression" dxfId="56" priority="108">
      <formula>$C25&gt;LastDateReport</formula>
    </cfRule>
  </conditionalFormatting>
  <conditionalFormatting sqref="E34">
    <cfRule type="expression" dxfId="55" priority="109">
      <formula>$C25&gt;LastDateReport</formula>
    </cfRule>
  </conditionalFormatting>
  <conditionalFormatting sqref="E35">
    <cfRule type="expression" dxfId="54" priority="110">
      <formula>$C25&gt;LastDateReport</formula>
    </cfRule>
  </conditionalFormatting>
  <conditionalFormatting sqref="E36">
    <cfRule type="expression" dxfId="53" priority="111">
      <formula>$C25&gt;LastDateReport</formula>
    </cfRule>
  </conditionalFormatting>
  <conditionalFormatting sqref="E37">
    <cfRule type="expression" dxfId="52" priority="112">
      <formula>$C25&gt;LastDateReport</formula>
    </cfRule>
  </conditionalFormatting>
  <conditionalFormatting sqref="F25">
    <cfRule type="expression" dxfId="51" priority="113">
      <formula>$C25&gt;LastDateReport</formula>
    </cfRule>
  </conditionalFormatting>
  <conditionalFormatting sqref="F26">
    <cfRule type="expression" dxfId="50" priority="114">
      <formula>$C25&gt;LastDateReport</formula>
    </cfRule>
  </conditionalFormatting>
  <conditionalFormatting sqref="F27">
    <cfRule type="expression" dxfId="49" priority="115">
      <formula>$C25&gt;LastDateReport</formula>
    </cfRule>
  </conditionalFormatting>
  <conditionalFormatting sqref="F28">
    <cfRule type="expression" dxfId="48" priority="116">
      <formula>$C25&gt;LastDateReport</formula>
    </cfRule>
  </conditionalFormatting>
  <conditionalFormatting sqref="F29">
    <cfRule type="expression" dxfId="47" priority="117">
      <formula>$C25&gt;LastDateReport</formula>
    </cfRule>
  </conditionalFormatting>
  <conditionalFormatting sqref="F30">
    <cfRule type="expression" dxfId="46" priority="118">
      <formula>$C25&gt;LastDateReport</formula>
    </cfRule>
  </conditionalFormatting>
  <conditionalFormatting sqref="F31">
    <cfRule type="expression" dxfId="45" priority="119">
      <formula>$C25&gt;LastDateReport</formula>
    </cfRule>
  </conditionalFormatting>
  <conditionalFormatting sqref="F32">
    <cfRule type="expression" dxfId="44" priority="120">
      <formula>$C25&gt;LastDateReport</formula>
    </cfRule>
  </conditionalFormatting>
  <conditionalFormatting sqref="F33">
    <cfRule type="expression" dxfId="43" priority="121">
      <formula>$C25&gt;LastDateReport</formula>
    </cfRule>
  </conditionalFormatting>
  <conditionalFormatting sqref="F34">
    <cfRule type="expression" dxfId="42" priority="122">
      <formula>$C25&gt;LastDateReport</formula>
    </cfRule>
  </conditionalFormatting>
  <conditionalFormatting sqref="F35">
    <cfRule type="expression" dxfId="41" priority="123">
      <formula>$C25&gt;LastDateReport</formula>
    </cfRule>
  </conditionalFormatting>
  <conditionalFormatting sqref="F36">
    <cfRule type="expression" dxfId="40" priority="124">
      <formula>$C25&gt;LastDateReport</formula>
    </cfRule>
  </conditionalFormatting>
  <conditionalFormatting sqref="F37">
    <cfRule type="expression" dxfId="39" priority="125">
      <formula>$C25&gt;LastDateReport</formula>
    </cfRule>
  </conditionalFormatting>
  <conditionalFormatting sqref="G25">
    <cfRule type="expression" dxfId="38" priority="126">
      <formula>$C25&gt;LastDateReport</formula>
    </cfRule>
  </conditionalFormatting>
  <conditionalFormatting sqref="G26">
    <cfRule type="expression" dxfId="37" priority="127">
      <formula>$C25&gt;LastDateReport</formula>
    </cfRule>
  </conditionalFormatting>
  <conditionalFormatting sqref="G27">
    <cfRule type="expression" dxfId="36" priority="128">
      <formula>$C25&gt;LastDateReport</formula>
    </cfRule>
  </conditionalFormatting>
  <conditionalFormatting sqref="G28">
    <cfRule type="expression" dxfId="35" priority="129">
      <formula>$C25&gt;LastDateReport</formula>
    </cfRule>
  </conditionalFormatting>
  <conditionalFormatting sqref="G29">
    <cfRule type="expression" dxfId="34" priority="130">
      <formula>$C25&gt;LastDateReport</formula>
    </cfRule>
  </conditionalFormatting>
  <conditionalFormatting sqref="G30">
    <cfRule type="expression" dxfId="33" priority="131">
      <formula>$C25&gt;LastDateReport</formula>
    </cfRule>
  </conditionalFormatting>
  <conditionalFormatting sqref="G31">
    <cfRule type="expression" dxfId="32" priority="132">
      <formula>$C25&gt;LastDateReport</formula>
    </cfRule>
  </conditionalFormatting>
  <conditionalFormatting sqref="G32">
    <cfRule type="expression" dxfId="31" priority="133">
      <formula>$C25&gt;LastDateReport</formula>
    </cfRule>
  </conditionalFormatting>
  <conditionalFormatting sqref="G33">
    <cfRule type="expression" dxfId="30" priority="134">
      <formula>$C25&gt;LastDateReport</formula>
    </cfRule>
  </conditionalFormatting>
  <conditionalFormatting sqref="G34">
    <cfRule type="expression" dxfId="29" priority="135">
      <formula>$C25&gt;LastDateReport</formula>
    </cfRule>
  </conditionalFormatting>
  <conditionalFormatting sqref="G35">
    <cfRule type="expression" dxfId="28" priority="136">
      <formula>$C25&gt;LastDateReport</formula>
    </cfRule>
  </conditionalFormatting>
  <conditionalFormatting sqref="G36">
    <cfRule type="expression" dxfId="27" priority="137">
      <formula>$C25&gt;LastDateReport</formula>
    </cfRule>
  </conditionalFormatting>
  <conditionalFormatting sqref="G37">
    <cfRule type="expression" dxfId="26" priority="138">
      <formula>$C25&gt;LastDateReport</formula>
    </cfRule>
  </conditionalFormatting>
  <conditionalFormatting sqref="J25">
    <cfRule type="expression" dxfId="25" priority="139">
      <formula>$C25&gt;LastDateReport</formula>
    </cfRule>
  </conditionalFormatting>
  <conditionalFormatting sqref="J26">
    <cfRule type="expression" dxfId="24" priority="140">
      <formula>$C25&gt;LastDateReport</formula>
    </cfRule>
  </conditionalFormatting>
  <conditionalFormatting sqref="J27">
    <cfRule type="expression" dxfId="23" priority="141">
      <formula>$C25&gt;LastDateReport</formula>
    </cfRule>
  </conditionalFormatting>
  <conditionalFormatting sqref="J28">
    <cfRule type="expression" dxfId="22" priority="142">
      <formula>$C25&gt;LastDateReport</formula>
    </cfRule>
  </conditionalFormatting>
  <conditionalFormatting sqref="J29">
    <cfRule type="expression" dxfId="21" priority="143">
      <formula>$C25&gt;LastDateReport</formula>
    </cfRule>
  </conditionalFormatting>
  <conditionalFormatting sqref="J30">
    <cfRule type="expression" dxfId="20" priority="144">
      <formula>$C25&gt;LastDateReport</formula>
    </cfRule>
  </conditionalFormatting>
  <conditionalFormatting sqref="J31">
    <cfRule type="expression" dxfId="19" priority="145">
      <formula>$C25&gt;LastDateReport</formula>
    </cfRule>
  </conditionalFormatting>
  <conditionalFormatting sqref="J32">
    <cfRule type="expression" dxfId="18" priority="146">
      <formula>$C25&gt;LastDateReport</formula>
    </cfRule>
  </conditionalFormatting>
  <conditionalFormatting sqref="J33">
    <cfRule type="expression" dxfId="17" priority="147">
      <formula>$C25&gt;LastDateReport</formula>
    </cfRule>
  </conditionalFormatting>
  <conditionalFormatting sqref="J34">
    <cfRule type="expression" dxfId="16" priority="148">
      <formula>$C25&gt;LastDateReport</formula>
    </cfRule>
  </conditionalFormatting>
  <conditionalFormatting sqref="J35">
    <cfRule type="expression" dxfId="15" priority="149">
      <formula>$C25&gt;LastDateReport</formula>
    </cfRule>
  </conditionalFormatting>
  <conditionalFormatting sqref="J36">
    <cfRule type="expression" dxfId="14" priority="150">
      <formula>$C25&gt;LastDateReport</formula>
    </cfRule>
  </conditionalFormatting>
  <conditionalFormatting sqref="J37">
    <cfRule type="expression" dxfId="13" priority="151">
      <formula>$C25&gt;LastDateReport</formula>
    </cfRule>
  </conditionalFormatting>
  <conditionalFormatting sqref="K25">
    <cfRule type="expression" dxfId="12" priority="152">
      <formula>$C25&gt;LastDateReport</formula>
    </cfRule>
  </conditionalFormatting>
  <conditionalFormatting sqref="K26">
    <cfRule type="expression" dxfId="11" priority="153">
      <formula>$C25&gt;LastDateReport</formula>
    </cfRule>
  </conditionalFormatting>
  <conditionalFormatting sqref="K27">
    <cfRule type="expression" dxfId="10" priority="154">
      <formula>$C25&gt;LastDateReport</formula>
    </cfRule>
  </conditionalFormatting>
  <conditionalFormatting sqref="K28">
    <cfRule type="expression" dxfId="9" priority="155">
      <formula>$C25&gt;LastDateReport</formula>
    </cfRule>
  </conditionalFormatting>
  <conditionalFormatting sqref="K29">
    <cfRule type="expression" dxfId="8" priority="156">
      <formula>$C25&gt;LastDateReport</formula>
    </cfRule>
  </conditionalFormatting>
  <conditionalFormatting sqref="K30">
    <cfRule type="expression" dxfId="7" priority="157">
      <formula>$C25&gt;LastDateReport</formula>
    </cfRule>
  </conditionalFormatting>
  <conditionalFormatting sqref="K31">
    <cfRule type="expression" dxfId="6" priority="158">
      <formula>$C25&gt;LastDateReport</formula>
    </cfRule>
  </conditionalFormatting>
  <conditionalFormatting sqref="K32">
    <cfRule type="expression" dxfId="5" priority="159">
      <formula>$C25&gt;LastDateReport</formula>
    </cfRule>
  </conditionalFormatting>
  <conditionalFormatting sqref="K33">
    <cfRule type="expression" dxfId="4" priority="160">
      <formula>$C25&gt;LastDateReport</formula>
    </cfRule>
  </conditionalFormatting>
  <conditionalFormatting sqref="K34">
    <cfRule type="expression" dxfId="3" priority="161">
      <formula>$C25&gt;LastDateReport</formula>
    </cfRule>
  </conditionalFormatting>
  <conditionalFormatting sqref="K35">
    <cfRule type="expression" dxfId="2" priority="162">
      <formula>$C25&gt;LastDateReport</formula>
    </cfRule>
  </conditionalFormatting>
  <conditionalFormatting sqref="K36">
    <cfRule type="expression" dxfId="1" priority="163">
      <formula>$C25&gt;LastDateReport</formula>
    </cfRule>
  </conditionalFormatting>
  <conditionalFormatting sqref="K37">
    <cfRule type="expression" dxfId="0" priority="164">
      <formula>$C25&gt;LastDateReport</formula>
    </cfRule>
  </conditionalFormatting>
  <dataValidations count="79">
    <dataValidation type="decimal" allowBlank="1" showErrorMessage="1" errorTitle="AMOUNT ERROR" error="Amount entered must be positive (no negative numbers.) No single amount can be greater than the Total EIF allocated to the project." sqref="J25">
      <formula1>0</formula1>
      <formula2>TOTALEIF</formula2>
    </dataValidation>
    <dataValidation type="decimal" allowBlank="1" showErrorMessage="1" errorTitle="AMOUNT ERROR" error="Amount entered must be positive (no negative numbers.) No single amount can be greater than the Total EIF allocated to the project." sqref="J26">
      <formula1>0</formula1>
      <formula2>TOTALEIF</formula2>
    </dataValidation>
    <dataValidation type="decimal" allowBlank="1" showErrorMessage="1" errorTitle="AMOUNT ERROR" error="Amount entered must be positive (no negative numbers.) No single amount can be greater than the Total EIF allocated to the project." sqref="J27">
      <formula1>0</formula1>
      <formula2>TOTALEIF</formula2>
    </dataValidation>
    <dataValidation type="decimal" allowBlank="1" showErrorMessage="1" errorTitle="AMOUNT ERROR" error="Amount entered must be positive (no negative numbers.) No single amount can be greater than the Total EIF allocated to the project." sqref="J28">
      <formula1>0</formula1>
      <formula2>TOTALEIF</formula2>
    </dataValidation>
    <dataValidation type="decimal" allowBlank="1" showErrorMessage="1" errorTitle="AMOUNT ERROR" error="Amount entered must be positive (no negative numbers.) No single amount can be greater than the Total EIF allocated to the project." sqref="J29">
      <formula1>0</formula1>
      <formula2>TOTALEIF</formula2>
    </dataValidation>
    <dataValidation type="decimal" allowBlank="1" showErrorMessage="1" errorTitle="AMOUNT ERROR" error="Amount entered must be positive (no negative numbers.) No single amount can be greater than the Total EIF allocated to the project." sqref="J30">
      <formula1>0</formula1>
      <formula2>TOTALEIF</formula2>
    </dataValidation>
    <dataValidation type="decimal" allowBlank="1" showErrorMessage="1" errorTitle="AMOUNT ERROR" error="Amount entered must be positive (no negative numbers.) No single amount can be greater than the Total EIF allocated to the project." sqref="J31">
      <formula1>0</formula1>
      <formula2>TOTALEIF</formula2>
    </dataValidation>
    <dataValidation type="decimal" allowBlank="1" showErrorMessage="1" errorTitle="AMOUNT ERROR" error="Amount entered must be positive (no negative numbers.) No single amount can be greater than the Total EIF allocated to the project." sqref="J32">
      <formula1>0</formula1>
      <formula2>TOTALEIF</formula2>
    </dataValidation>
    <dataValidation type="decimal" allowBlank="1" showErrorMessage="1" errorTitle="AMOUNT ERROR" error="Amount entered must be positive (no negative numbers.) No single amount can be greater than the Total EIF allocated to the project." sqref="J33">
      <formula1>0</formula1>
      <formula2>TOTALEIF</formula2>
    </dataValidation>
    <dataValidation type="decimal" allowBlank="1" showErrorMessage="1" errorTitle="AMOUNT ERROR" error="Amount entered must be positive (no negative numbers.) No single amount can be greater than the Total EIF allocated to the project." sqref="J34">
      <formula1>0</formula1>
      <formula2>TOTALEIF</formula2>
    </dataValidation>
    <dataValidation type="decimal" allowBlank="1" showErrorMessage="1" errorTitle="AMOUNT ERROR" error="Amount entered must be positive (no negative numbers.) No single amount can be greater than the Total EIF allocated to the project." sqref="J35">
      <formula1>0</formula1>
      <formula2>TOTALEIF</formula2>
    </dataValidation>
    <dataValidation type="decimal" allowBlank="1" showErrorMessage="1" errorTitle="AMOUNT ERROR" error="Amount entered must be positive (no negative numbers.) No single amount can be greater than the Total EIF allocated to the project." sqref="J36">
      <formula1>0</formula1>
      <formula2>TOTALEIF</formula2>
    </dataValidation>
    <dataValidation type="decimal" allowBlank="1" showErrorMessage="1" errorTitle="AMOUNT ERROR" error="Amount entered must be positive (no negative numbers.) No single amount can be greater than the Total EIF allocated to the project." sqref="J3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5">
      <formula1>0</formula1>
      <formula2>TOTALEIF</formula2>
    </dataValidation>
    <dataValidation type="decimal" allowBlank="1" showErrorMessage="1" errorTitle="AMOUNT ERROR" error="Amount entered must be positive (no negative numbers.) No single amount can be greater than the Total EIF allocated to the project." sqref="K26">
      <formula1>0</formula1>
      <formula2>TOTALEIF</formula2>
    </dataValidation>
    <dataValidation type="decimal" allowBlank="1" showErrorMessage="1" errorTitle="AMOUNT ERROR" error="Amount entered must be positive (no negative numbers.) No single amount can be greater than the Total EIF allocated to the project." sqref="K2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8">
      <formula1>0</formula1>
      <formula2>TOTALEIF</formula2>
    </dataValidation>
    <dataValidation type="decimal" allowBlank="1" showErrorMessage="1" errorTitle="AMOUNT ERROR" error="Amount entered must be positive (no negative numbers.) No single amount can be greater than the Total EIF allocated to the project." sqref="K29">
      <formula1>0</formula1>
      <formula2>TOTALEIF</formula2>
    </dataValidation>
    <dataValidation type="decimal" allowBlank="1" showErrorMessage="1" errorTitle="AMOUNT ERROR" error="Amount entered must be positive (no negative numbers.) No single amount can be greater than the Total EIF allocated to the project." sqref="K30">
      <formula1>0</formula1>
      <formula2>TOTALEIF</formula2>
    </dataValidation>
    <dataValidation type="decimal" allowBlank="1" showErrorMessage="1" errorTitle="AMOUNT ERROR" error="Amount entered must be positive (no negative numbers.) No single amount can be greater than the Total EIF allocated to the project." sqref="K31">
      <formula1>0</formula1>
      <formula2>TOTALEIF</formula2>
    </dataValidation>
    <dataValidation type="decimal" allowBlank="1" showErrorMessage="1" errorTitle="AMOUNT ERROR" error="Amount entered must be positive (no negative numbers.) No single amount can be greater than the Total EIF allocated to the project." sqref="K32">
      <formula1>0</formula1>
      <formula2>TOTALEIF</formula2>
    </dataValidation>
    <dataValidation type="decimal" allowBlank="1" showErrorMessage="1" errorTitle="AMOUNT ERROR" error="Amount entered must be positive (no negative numbers.) No single amount can be greater than the Total EIF allocated to the project." sqref="K33">
      <formula1>0</formula1>
      <formula2>TOTALEIF</formula2>
    </dataValidation>
    <dataValidation type="decimal" allowBlank="1" showErrorMessage="1" errorTitle="AMOUNT ERROR" error="Amount entered must be positive (no negative numbers.) No single amount can be greater than the Total EIF allocated to the project." sqref="K34">
      <formula1>0</formula1>
      <formula2>TOTALEIF</formula2>
    </dataValidation>
    <dataValidation type="decimal" allowBlank="1" showErrorMessage="1" errorTitle="AMOUNT ERROR" error="Amount entered must be positive (no negative numbers.) No single amount can be greater than the Total EIF allocated to the project." sqref="K35">
      <formula1>0</formula1>
      <formula2>TOTALEIF</formula2>
    </dataValidation>
    <dataValidation type="decimal" allowBlank="1" showErrorMessage="1" errorTitle="AMOUNT ERROR" error="Amount entered must be positive (no negative numbers.) No single amount can be greater than the Total EIF allocated to the project." sqref="K36">
      <formula1>0</formula1>
      <formula2>TOTALEIF</formula2>
    </dataValidation>
    <dataValidation type="decimal" allowBlank="1" showErrorMessage="1" errorTitle="AMOUNT ERROR" error="Amount entered must be positive (no negative numbers.) No single amount can be greater than the Total EIF allocated to the project." sqref="K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8">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9">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0">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1">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2">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3">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4">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7">
      <formula1>0</formula1>
      <formula2>TOTALEIF</formula2>
    </dataValidation>
    <dataValidation type="decimal" allowBlank="1" showErrorMessage="1" errorTitle="AMOUNT ERROR" error="The amount entered must be positive (no negative numbers), and must not be greater than the total EIF allocated to the project." sqref="E25">
      <formula1>0</formula1>
      <formula2>TOTALEIF</formula2>
    </dataValidation>
    <dataValidation type="decimal" allowBlank="1" showErrorMessage="1" errorTitle="AMOUNT ERROR" error="The amount entered must be positive (no negative numbers), and must not be greater than the total EIF allocated to the project." sqref="E26">
      <formula1>0</formula1>
      <formula2>TOTALEIF</formula2>
    </dataValidation>
    <dataValidation type="decimal" allowBlank="1" showErrorMessage="1" errorTitle="AMOUNT ERROR" error="The amount entered must be positive (no negative numbers), and must not be greater than the total EIF allocated to the project." sqref="E27">
      <formula1>0</formula1>
      <formula2>TOTALEIF</formula2>
    </dataValidation>
    <dataValidation type="decimal" allowBlank="1" showErrorMessage="1" errorTitle="AMOUNT ERROR" error="The amount entered must be positive (no negative numbers), and must not be greater than the total EIF allocated to the project." sqref="E28">
      <formula1>0</formula1>
      <formula2>TOTALEIF</formula2>
    </dataValidation>
    <dataValidation type="decimal" allowBlank="1" showErrorMessage="1" errorTitle="AMOUNT ERROR" error="The amount entered must be positive (no negative numbers), and must not be greater than the total EIF allocated to the project." sqref="E29">
      <formula1>0</formula1>
      <formula2>TOTALEIF</formula2>
    </dataValidation>
    <dataValidation type="decimal" allowBlank="1" showErrorMessage="1" errorTitle="AMOUNT ERROR" error="The amount entered must be positive (no negative numbers), and must not be greater than the total EIF allocated to the project." sqref="E30">
      <formula1>0</formula1>
      <formula2>TOTALEIF</formula2>
    </dataValidation>
    <dataValidation type="decimal" allowBlank="1" showErrorMessage="1" errorTitle="AMOUNT ERROR" error="The amount entered must be positive (no negative numbers), and must not be greater than the total EIF allocated to the project." sqref="E31">
      <formula1>0</formula1>
      <formula2>TOTALEIF</formula2>
    </dataValidation>
    <dataValidation type="decimal" allowBlank="1" showErrorMessage="1" errorTitle="AMOUNT ERROR" error="The amount entered must be positive (no negative numbers), and must not be greater than the total EIF allocated to the project." sqref="E32">
      <formula1>0</formula1>
      <formula2>TOTALEIF</formula2>
    </dataValidation>
    <dataValidation type="decimal" allowBlank="1" showErrorMessage="1" errorTitle="AMOUNT ERROR" error="The amount entered must be positive (no negative numbers), and must not be greater than the total EIF allocated to the project." sqref="E33">
      <formula1>0</formula1>
      <formula2>TOTALEIF</formula2>
    </dataValidation>
    <dataValidation type="decimal" allowBlank="1" showErrorMessage="1" errorTitle="AMOUNT ERROR" error="The amount entered must be positive (no negative numbers), and must not be greater than the total EIF allocated to the project." sqref="E34">
      <formula1>0</formula1>
      <formula2>TOTALEIF</formula2>
    </dataValidation>
    <dataValidation type="decimal" allowBlank="1" showErrorMessage="1" errorTitle="AMOUNT ERROR" error="The amount entered must be positive (no negative numbers), and must not be greater than the total EIF allocated to the project." sqref="E35">
      <formula1>0</formula1>
      <formula2>TOTALEIF</formula2>
    </dataValidation>
    <dataValidation type="decimal" allowBlank="1" showErrorMessage="1" errorTitle="AMOUNT ERROR" error="The amount entered must be positive (no negative numbers), and must not be greater than the total EIF allocated to the project." sqref="E36">
      <formula1>0</formula1>
      <formula2>TOTALEIF</formula2>
    </dataValidation>
    <dataValidation type="decimal" allowBlank="1" showErrorMessage="1" errorTitle="AMOUNT ERROR" error="The amount entered must be positive (no negative numbers), and must not be greater than the total EIF allocated to the project." sqref="E37">
      <formula1>0</formula1>
      <formula2>TOTALEIF</formula2>
    </dataValidation>
    <dataValidation type="decimal" allowBlank="1" showErrorMessage="1" errorTitle="AMOUNT ERROR" error="The amount entered must be positive (no negative numbers), and must not be greater than the total EIF allocated to the project." sqref="F25">
      <formula1>0</formula1>
      <formula2>TOTALEIF</formula2>
    </dataValidation>
    <dataValidation type="decimal" allowBlank="1" showErrorMessage="1" errorTitle="AMOUNT ERROR" error="The amount entered must be positive (no negative numbers), and must not be greater than the total EIF allocated to the project." sqref="F26">
      <formula1>0</formula1>
      <formula2>TOTALEIF</formula2>
    </dataValidation>
    <dataValidation type="decimal" allowBlank="1" showErrorMessage="1" errorTitle="AMOUNT ERROR" error="The amount entered must be positive (no negative numbers), and must not be greater than the total EIF allocated to the project." sqref="F27">
      <formula1>0</formula1>
      <formula2>TOTALEIF</formula2>
    </dataValidation>
    <dataValidation type="decimal" allowBlank="1" showErrorMessage="1" errorTitle="AMOUNT ERROR" error="The amount entered must be positive (no negative numbers), and must not be greater than the total EIF allocated to the project." sqref="F28">
      <formula1>0</formula1>
      <formula2>TOTALEIF</formula2>
    </dataValidation>
    <dataValidation type="decimal" allowBlank="1" showErrorMessage="1" errorTitle="AMOUNT ERROR" error="The amount entered must be positive (no negative numbers), and must not be greater than the total EIF allocated to the project." sqref="F29">
      <formula1>0</formula1>
      <formula2>TOTALEIF</formula2>
    </dataValidation>
    <dataValidation type="decimal" allowBlank="1" showErrorMessage="1" errorTitle="AMOUNT ERROR" error="The amount entered must be positive (no negative numbers), and must not be greater than the total EIF allocated to the project." sqref="F30">
      <formula1>0</formula1>
      <formula2>TOTALEIF</formula2>
    </dataValidation>
    <dataValidation type="decimal" allowBlank="1" showErrorMessage="1" errorTitle="AMOUNT ERROR" error="The amount entered must be positive (no negative numbers), and must not be greater than the total EIF allocated to the project." sqref="F31">
      <formula1>0</formula1>
      <formula2>TOTALEIF</formula2>
    </dataValidation>
    <dataValidation type="decimal" allowBlank="1" showErrorMessage="1" errorTitle="AMOUNT ERROR" error="The amount entered must be positive (no negative numbers), and must not be greater than the total EIF allocated to the project." sqref="F32">
      <formula1>0</formula1>
      <formula2>TOTALEIF</formula2>
    </dataValidation>
    <dataValidation type="decimal" allowBlank="1" showErrorMessage="1" errorTitle="AMOUNT ERROR" error="The amount entered must be positive (no negative numbers), and must not be greater than the total EIF allocated to the project." sqref="F33">
      <formula1>0</formula1>
      <formula2>TOTALEIF</formula2>
    </dataValidation>
    <dataValidation type="decimal" allowBlank="1" showErrorMessage="1" errorTitle="AMOUNT ERROR" error="The amount entered must be positive (no negative numbers), and must not be greater than the total EIF allocated to the project." sqref="F34">
      <formula1>0</formula1>
      <formula2>TOTALEIF</formula2>
    </dataValidation>
    <dataValidation type="decimal" allowBlank="1" showErrorMessage="1" errorTitle="AMOUNT ERROR" error="The amount entered must be positive (no negative numbers), and must not be greater than the total EIF allocated to the project." sqref="F35">
      <formula1>0</formula1>
      <formula2>TOTALEIF</formula2>
    </dataValidation>
    <dataValidation type="decimal" allowBlank="1" showErrorMessage="1" errorTitle="AMOUNT ERROR" error="The amount entered must be positive (no negative numbers), and must not be greater than the total EIF allocated to the project." sqref="F36">
      <formula1>0</formula1>
      <formula2>TOTALEIF</formula2>
    </dataValidation>
    <dataValidation type="decimal" allowBlank="1" showErrorMessage="1" errorTitle="AMOUNT ERROR" error="The amount entered must be positive (no negative numbers), and must not be greater than the total EIF allocated to the project." sqref="F37">
      <formula1>0</formula1>
      <formula2>TOTALEIF</formula2>
    </dataValidation>
    <dataValidation type="decimal" allowBlank="1" showErrorMessage="1" errorTitle="AMOUNT ERROR" error="The amount entered must be positive (no negative numbers), and must not be greater than the total EIF allocated to the project." sqref="G25">
      <formula1>0</formula1>
      <formula2>TOTALEIF</formula2>
    </dataValidation>
    <dataValidation type="decimal" allowBlank="1" showErrorMessage="1" errorTitle="AMOUNT ERROR" error="The amount entered must be positive (no negative numbers), and must not be greater than the total EIF allocated to the project." sqref="G26">
      <formula1>0</formula1>
      <formula2>TOTALEIF</formula2>
    </dataValidation>
    <dataValidation type="decimal" allowBlank="1" showErrorMessage="1" errorTitle="AMOUNT ERROR" error="The amount entered must be positive (no negative numbers), and must not be greater than the total EIF allocated to the project." sqref="G27">
      <formula1>0</formula1>
      <formula2>TOTALEIF</formula2>
    </dataValidation>
    <dataValidation type="decimal" allowBlank="1" showErrorMessage="1" errorTitle="AMOUNT ERROR" error="The amount entered must be positive (no negative numbers), and must not be greater than the total EIF allocated to the project." sqref="G28">
      <formula1>0</formula1>
      <formula2>TOTALEIF</formula2>
    </dataValidation>
    <dataValidation type="decimal" allowBlank="1" showErrorMessage="1" errorTitle="AMOUNT ERROR" error="The amount entered must be positive (no negative numbers), and must not be greater than the total EIF allocated to the project." sqref="G29">
      <formula1>0</formula1>
      <formula2>TOTALEIF</formula2>
    </dataValidation>
    <dataValidation type="decimal" allowBlank="1" showErrorMessage="1" errorTitle="AMOUNT ERROR" error="The amount entered must be positive (no negative numbers), and must not be greater than the total EIF allocated to the project." sqref="G30">
      <formula1>0</formula1>
      <formula2>TOTALEIF</formula2>
    </dataValidation>
    <dataValidation type="decimal" allowBlank="1" showErrorMessage="1" errorTitle="AMOUNT ERROR" error="The amount entered must be positive (no negative numbers), and must not be greater than the total EIF allocated to the project." sqref="G31">
      <formula1>0</formula1>
      <formula2>TOTALEIF</formula2>
    </dataValidation>
    <dataValidation type="decimal" allowBlank="1" showErrorMessage="1" errorTitle="AMOUNT ERROR" error="The amount entered must be positive (no negative numbers), and must not be greater than the total EIF allocated to the project." sqref="G32">
      <formula1>0</formula1>
      <formula2>TOTALEIF</formula2>
    </dataValidation>
    <dataValidation type="decimal" allowBlank="1" showErrorMessage="1" errorTitle="AMOUNT ERROR" error="The amount entered must be positive (no negative numbers), and must not be greater than the total EIF allocated to the project." sqref="G33">
      <formula1>0</formula1>
      <formula2>TOTALEIF</formula2>
    </dataValidation>
    <dataValidation type="decimal" allowBlank="1" showErrorMessage="1" errorTitle="AMOUNT ERROR" error="The amount entered must be positive (no negative numbers), and must not be greater than the total EIF allocated to the project." sqref="G34">
      <formula1>0</formula1>
      <formula2>TOTALEIF</formula2>
    </dataValidation>
    <dataValidation type="decimal" allowBlank="1" showErrorMessage="1" errorTitle="AMOUNT ERROR" error="The amount entered must be positive (no negative numbers), and must not be greater than the total EIF allocated to the project." sqref="G35">
      <formula1>0</formula1>
      <formula2>TOTALEIF</formula2>
    </dataValidation>
    <dataValidation type="decimal" allowBlank="1" showErrorMessage="1" errorTitle="AMOUNT ERROR" error="The amount entered must be positive (no negative numbers), and must not be greater than the total EIF allocated to the project." sqref="G36">
      <formula1>0</formula1>
      <formula2>TOTALEIF</formula2>
    </dataValidation>
    <dataValidation type="decimal" allowBlank="1" showErrorMessage="1" errorTitle="AMOUNT ERROR" error="The amount entered must be positive (no negative numbers), and must not be greater than the total EIF allocated to the project." sqref="G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8"/>
  <sheetViews>
    <sheetView showGridLines="0" topLeftCell="A23" workbookViewId="0">
      <selection activeCell="G29" sqref="G29"/>
    </sheetView>
  </sheetViews>
  <sheetFormatPr baseColWidth="10" defaultColWidth="11.5" defaultRowHeight="14" x14ac:dyDescent="0"/>
  <cols>
    <col min="1" max="1" width="14" style="4" customWidth="1"/>
    <col min="2" max="2" width="6.5" customWidth="1"/>
    <col min="3" max="3" width="6.5" style="5" customWidth="1"/>
    <col min="4" max="4" width="24" customWidth="1"/>
    <col min="5" max="5" width="33.83203125" customWidth="1"/>
    <col min="7" max="7" width="11.5" style="4"/>
    <col min="8" max="8" width="17.83203125" customWidth="1"/>
    <col min="9" max="9" width="11.5" style="4"/>
    <col min="10" max="10" width="9.83203125" customWidth="1"/>
    <col min="11" max="11" width="6.1640625" customWidth="1"/>
    <col min="12" max="12" width="1.1640625" style="5" customWidth="1"/>
    <col min="13" max="13" width="55.1640625" style="5" customWidth="1"/>
    <col min="14" max="14" width="16.33203125" style="5" customWidth="1"/>
    <col min="15" max="15" width="13" style="10" customWidth="1"/>
    <col min="16" max="16" width="10.83203125" customWidth="1"/>
    <col min="17" max="17" width="25.1640625" customWidth="1"/>
  </cols>
  <sheetData>
    <row r="1" spans="1:18" s="4" customFormat="1">
      <c r="A1" s="60" t="s">
        <v>0</v>
      </c>
      <c r="B1" s="38" t="str">
        <f>OVERALLLIGHT</f>
        <v>RED</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RED</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AMBER</v>
      </c>
      <c r="C8" s="33"/>
      <c r="L8" s="5"/>
      <c r="M8" s="5"/>
      <c r="N8" s="5"/>
      <c r="O8" s="10"/>
    </row>
    <row r="9" spans="1:18" s="4" customFormat="1">
      <c r="A9" s="61" t="s">
        <v>8</v>
      </c>
      <c r="B9" s="41" t="str">
        <f>FINANCELIGHT</f>
        <v>RED</v>
      </c>
      <c r="C9" s="33"/>
      <c r="L9" s="5"/>
      <c r="M9" s="5"/>
      <c r="N9" s="5"/>
      <c r="O9" s="10"/>
    </row>
    <row r="10" spans="1:18" s="5" customFormat="1">
      <c r="A10" s="72"/>
      <c r="B10" s="132"/>
      <c r="C10" s="33"/>
      <c r="O10" s="10"/>
    </row>
    <row r="11" spans="1:18" s="5" customFormat="1" ht="16" customHeight="1">
      <c r="A11" s="72"/>
      <c r="B11" s="130" t="str">
        <f>ProjNo</f>
        <v>RT029</v>
      </c>
      <c r="C11" s="131"/>
      <c r="D11" s="131" t="str">
        <f>ProjName</f>
        <v>Cloud Based Bioinformatics Tools</v>
      </c>
      <c r="O11" s="10"/>
    </row>
    <row r="12" spans="1:18" s="5" customFormat="1" ht="16" customHeight="1">
      <c r="A12" s="72"/>
      <c r="B12" s="128" t="s">
        <v>42</v>
      </c>
      <c r="C12" s="126"/>
      <c r="D12" s="133">
        <f>ReportFrom</f>
        <v>41456</v>
      </c>
      <c r="E12" s="125"/>
      <c r="O12" s="10"/>
    </row>
    <row r="13" spans="1:18" s="5" customFormat="1" ht="16" customHeight="1">
      <c r="A13" s="72"/>
      <c r="B13" s="129" t="s">
        <v>43</v>
      </c>
      <c r="C13" s="197"/>
      <c r="D13" s="134">
        <f>LastDateReport</f>
        <v>41547</v>
      </c>
      <c r="E13" s="125"/>
      <c r="O13" s="10"/>
    </row>
    <row r="14" spans="1:18" s="5" customFormat="1" ht="16" customHeight="1">
      <c r="A14" s="72"/>
      <c r="B14" s="126"/>
      <c r="C14" s="126"/>
      <c r="D14" s="127"/>
      <c r="E14" s="125"/>
      <c r="O14" s="10"/>
    </row>
    <row r="15" spans="1:18" ht="19" customHeight="1">
      <c r="A15" s="65"/>
      <c r="B15" s="12" t="s">
        <v>44</v>
      </c>
      <c r="C15" s="12"/>
      <c r="D15" s="12"/>
      <c r="E15" s="12"/>
      <c r="F15" s="12"/>
      <c r="G15" s="12"/>
      <c r="H15" s="12" t="s">
        <v>45</v>
      </c>
      <c r="I15" s="12"/>
      <c r="J15" s="12" t="str">
        <f>MILESTONELIGHT</f>
        <v>RED</v>
      </c>
      <c r="K15" s="12"/>
      <c r="L15" s="12"/>
      <c r="M15" s="12"/>
      <c r="N15" s="12"/>
      <c r="O15" s="12"/>
      <c r="P15" s="4"/>
      <c r="Q15" s="4"/>
      <c r="R15" s="4"/>
    </row>
    <row r="16" spans="1:18" ht="16" customHeight="1">
      <c r="A16" s="65"/>
      <c r="B16" s="22" t="s">
        <v>46</v>
      </c>
      <c r="C16" s="22"/>
      <c r="D16" s="22"/>
      <c r="E16" s="459"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56" customHeight="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ht="24.75" customHeight="1">
      <c r="A19" s="65"/>
      <c r="B19" s="322">
        <v>1</v>
      </c>
      <c r="C19" s="322">
        <v>1</v>
      </c>
      <c r="D19" s="323" t="s">
        <v>60</v>
      </c>
      <c r="E19" s="323" t="s">
        <v>61</v>
      </c>
      <c r="F19" s="191">
        <v>41011</v>
      </c>
      <c r="G19" s="123">
        <v>100</v>
      </c>
      <c r="H19" s="353"/>
      <c r="I19" s="228" t="str">
        <f t="shared" ref="I19:I36" si="0">IF(ISERROR(IF(H19&lt;1,"",H19-F19)),"",IF(H19&lt;1,"",H19-F19))</f>
        <v/>
      </c>
      <c r="J19" s="192"/>
      <c r="K19" s="193"/>
      <c r="L19" s="194"/>
      <c r="M19" s="315" t="s">
        <v>62</v>
      </c>
      <c r="N19" s="162" t="str">
        <f t="shared" ref="N19:N36" si="1">IF(O19="NOT COMPLETE","COMMENT REQUIRED","")</f>
        <v>COMMENT REQUIRED</v>
      </c>
      <c r="O19" s="225" t="str">
        <f t="shared" ref="O19:O36" si="2">IF(F19&lt;LastDateReport+1,IF(H19="","NOT COMPLETE","COMPLETE"),"Not Due")</f>
        <v>NOT COMPLETE</v>
      </c>
      <c r="P19" s="31" t="str">
        <f t="shared" ref="P19:P36" si="3">IF(O19="NOT COMPLETE",IF(LastDateReport-F19&lt;28,IF(LastDateReport-F19&gt;7,"AMBER","GREEN"),"RED"),"")</f>
        <v>RED</v>
      </c>
      <c r="Q19" s="223"/>
      <c r="R19" s="5"/>
    </row>
    <row r="20" spans="1:18">
      <c r="A20" s="65"/>
      <c r="B20" s="322">
        <v>2</v>
      </c>
      <c r="C20" s="322">
        <v>2</v>
      </c>
      <c r="D20" s="323" t="s">
        <v>63</v>
      </c>
      <c r="E20" s="323" t="s">
        <v>64</v>
      </c>
      <c r="F20" s="191">
        <v>41011</v>
      </c>
      <c r="G20" s="123">
        <v>100</v>
      </c>
      <c r="H20" s="353"/>
      <c r="I20" s="228" t="str">
        <f t="shared" si="0"/>
        <v/>
      </c>
      <c r="J20" s="193" t="s">
        <v>65</v>
      </c>
      <c r="K20" s="193"/>
      <c r="L20" s="194"/>
      <c r="M20" s="315" t="s">
        <v>62</v>
      </c>
      <c r="N20" s="162" t="str">
        <f t="shared" si="1"/>
        <v>COMMENT REQUIRED</v>
      </c>
      <c r="O20" s="225" t="str">
        <f t="shared" si="2"/>
        <v>NOT COMPLETE</v>
      </c>
      <c r="P20" s="31" t="str">
        <f t="shared" si="3"/>
        <v>RED</v>
      </c>
      <c r="Q20" s="4"/>
      <c r="R20" s="4"/>
    </row>
    <row r="21" spans="1:18" ht="42" customHeight="1">
      <c r="B21" s="322">
        <v>3</v>
      </c>
      <c r="C21" s="322">
        <v>3</v>
      </c>
      <c r="D21" s="323" t="s">
        <v>66</v>
      </c>
      <c r="E21" s="323" t="s">
        <v>67</v>
      </c>
      <c r="F21" s="191">
        <v>41044</v>
      </c>
      <c r="G21" s="123">
        <v>100</v>
      </c>
      <c r="H21" s="353"/>
      <c r="I21" s="228" t="str">
        <f t="shared" si="0"/>
        <v/>
      </c>
      <c r="J21" s="193"/>
      <c r="K21" s="193"/>
      <c r="L21" s="194"/>
      <c r="M21" s="315" t="s">
        <v>62</v>
      </c>
      <c r="N21" s="162" t="str">
        <f t="shared" si="1"/>
        <v>COMMENT REQUIRED</v>
      </c>
      <c r="O21" s="225" t="str">
        <f t="shared" si="2"/>
        <v>NOT COMPLETE</v>
      </c>
      <c r="P21" s="31" t="str">
        <f t="shared" si="3"/>
        <v>RED</v>
      </c>
      <c r="Q21" s="4"/>
      <c r="R21" s="4"/>
    </row>
    <row r="22" spans="1:18" ht="28" customHeight="1">
      <c r="B22" s="322">
        <v>4</v>
      </c>
      <c r="C22" s="322">
        <v>4</v>
      </c>
      <c r="D22" s="323" t="s">
        <v>68</v>
      </c>
      <c r="E22" s="323" t="s">
        <v>69</v>
      </c>
      <c r="F22" s="191">
        <v>41091</v>
      </c>
      <c r="G22" s="123">
        <v>100</v>
      </c>
      <c r="H22" s="353"/>
      <c r="I22" s="228" t="str">
        <f t="shared" si="0"/>
        <v/>
      </c>
      <c r="J22" s="193"/>
      <c r="K22" s="193"/>
      <c r="L22" s="194"/>
      <c r="M22" s="315" t="s">
        <v>62</v>
      </c>
      <c r="N22" s="162" t="str">
        <f t="shared" si="1"/>
        <v>COMMENT REQUIRED</v>
      </c>
      <c r="O22" s="225" t="str">
        <f t="shared" si="2"/>
        <v>NOT COMPLETE</v>
      </c>
      <c r="P22" s="31" t="str">
        <f t="shared" si="3"/>
        <v>RED</v>
      </c>
      <c r="Q22" s="4"/>
      <c r="R22" s="4"/>
    </row>
    <row r="23" spans="1:18" ht="42" customHeight="1">
      <c r="B23" s="322">
        <v>5</v>
      </c>
      <c r="C23" s="322">
        <v>5</v>
      </c>
      <c r="D23" s="323" t="s">
        <v>70</v>
      </c>
      <c r="E23" s="323" t="s">
        <v>71</v>
      </c>
      <c r="F23" s="191">
        <v>41074</v>
      </c>
      <c r="G23" s="123">
        <v>100</v>
      </c>
      <c r="H23" s="353"/>
      <c r="I23" s="228" t="str">
        <f t="shared" si="0"/>
        <v/>
      </c>
      <c r="J23" s="195"/>
      <c r="K23" s="193" t="s">
        <v>65</v>
      </c>
      <c r="L23" s="194"/>
      <c r="M23" s="315" t="s">
        <v>72</v>
      </c>
      <c r="N23" s="162" t="str">
        <f t="shared" si="1"/>
        <v>COMMENT REQUIRED</v>
      </c>
      <c r="O23" s="225" t="str">
        <f t="shared" si="2"/>
        <v>NOT COMPLETE</v>
      </c>
      <c r="P23" s="31" t="str">
        <f t="shared" si="3"/>
        <v>RED</v>
      </c>
      <c r="Q23" s="4"/>
      <c r="R23" s="4"/>
    </row>
    <row r="24" spans="1:18">
      <c r="B24" s="322">
        <v>6</v>
      </c>
      <c r="C24" s="322">
        <v>6</v>
      </c>
      <c r="D24" s="323" t="s">
        <v>73</v>
      </c>
      <c r="E24" s="323" t="s">
        <v>74</v>
      </c>
      <c r="F24" s="191">
        <v>41089</v>
      </c>
      <c r="G24" s="123">
        <v>100</v>
      </c>
      <c r="H24" s="353"/>
      <c r="I24" s="228" t="str">
        <f t="shared" si="0"/>
        <v/>
      </c>
      <c r="J24" s="195" t="s">
        <v>65</v>
      </c>
      <c r="K24" s="193"/>
      <c r="L24" s="194"/>
      <c r="M24" s="315" t="s">
        <v>75</v>
      </c>
      <c r="N24" s="162" t="str">
        <f t="shared" si="1"/>
        <v>COMMENT REQUIRED</v>
      </c>
      <c r="O24" s="225" t="str">
        <f t="shared" si="2"/>
        <v>NOT COMPLETE</v>
      </c>
      <c r="P24" s="31" t="str">
        <f t="shared" si="3"/>
        <v>RED</v>
      </c>
      <c r="Q24" s="4"/>
      <c r="R24" s="4"/>
    </row>
    <row r="25" spans="1:18" s="5" customFormat="1" ht="42" customHeight="1">
      <c r="B25" s="322">
        <v>7</v>
      </c>
      <c r="C25" s="322">
        <v>7</v>
      </c>
      <c r="D25" s="323" t="s">
        <v>76</v>
      </c>
      <c r="E25" s="323" t="s">
        <v>77</v>
      </c>
      <c r="F25" s="191">
        <v>41136</v>
      </c>
      <c r="G25" s="123">
        <v>100</v>
      </c>
      <c r="H25" s="353"/>
      <c r="I25" s="228" t="str">
        <f t="shared" si="0"/>
        <v/>
      </c>
      <c r="J25" s="195"/>
      <c r="K25" s="193" t="s">
        <v>65</v>
      </c>
      <c r="L25" s="194"/>
      <c r="M25" s="315" t="s">
        <v>78</v>
      </c>
      <c r="N25" s="162" t="str">
        <f t="shared" si="1"/>
        <v>COMMENT REQUIRED</v>
      </c>
      <c r="O25" s="225" t="str">
        <f t="shared" si="2"/>
        <v>NOT COMPLETE</v>
      </c>
      <c r="P25" s="31" t="str">
        <f t="shared" si="3"/>
        <v>RED</v>
      </c>
    </row>
    <row r="26" spans="1:18" s="5" customFormat="1" ht="42" customHeight="1">
      <c r="B26" s="322">
        <v>8</v>
      </c>
      <c r="C26" s="322">
        <v>8</v>
      </c>
      <c r="D26" s="323" t="s">
        <v>79</v>
      </c>
      <c r="E26" s="323" t="s">
        <v>80</v>
      </c>
      <c r="F26" s="191">
        <v>41136</v>
      </c>
      <c r="G26" s="123">
        <v>100</v>
      </c>
      <c r="H26" s="353">
        <v>41347</v>
      </c>
      <c r="I26" s="228">
        <f t="shared" si="0"/>
        <v>211</v>
      </c>
      <c r="J26" s="195"/>
      <c r="K26" s="193" t="s">
        <v>65</v>
      </c>
      <c r="L26" s="194"/>
      <c r="M26" s="315" t="s">
        <v>81</v>
      </c>
      <c r="N26" s="162" t="str">
        <f t="shared" si="1"/>
        <v/>
      </c>
      <c r="O26" s="225" t="str">
        <f t="shared" si="2"/>
        <v>COMPLETE</v>
      </c>
      <c r="P26" s="31" t="str">
        <f t="shared" si="3"/>
        <v/>
      </c>
    </row>
    <row r="27" spans="1:18" s="5" customFormat="1" ht="28" customHeight="1">
      <c r="B27" s="322">
        <v>9</v>
      </c>
      <c r="C27" s="322">
        <v>9</v>
      </c>
      <c r="D27" s="323" t="s">
        <v>82</v>
      </c>
      <c r="E27" s="323" t="s">
        <v>83</v>
      </c>
      <c r="F27" s="191">
        <v>41152</v>
      </c>
      <c r="G27" s="123">
        <v>100</v>
      </c>
      <c r="H27" s="353">
        <v>41347</v>
      </c>
      <c r="I27" s="228">
        <f t="shared" si="0"/>
        <v>195</v>
      </c>
      <c r="J27" s="195" t="s">
        <v>65</v>
      </c>
      <c r="K27" s="193"/>
      <c r="L27" s="194"/>
      <c r="M27" s="315" t="s">
        <v>84</v>
      </c>
      <c r="N27" s="162" t="str">
        <f t="shared" si="1"/>
        <v/>
      </c>
      <c r="O27" s="225" t="str">
        <f t="shared" si="2"/>
        <v>COMPLETE</v>
      </c>
      <c r="P27" s="31" t="str">
        <f t="shared" si="3"/>
        <v/>
      </c>
    </row>
    <row r="28" spans="1:18" s="5" customFormat="1" ht="42" customHeight="1">
      <c r="B28" s="322">
        <v>10</v>
      </c>
      <c r="C28" s="322">
        <v>10</v>
      </c>
      <c r="D28" s="323" t="s">
        <v>85</v>
      </c>
      <c r="E28" s="323" t="s">
        <v>86</v>
      </c>
      <c r="F28" s="191">
        <v>41182</v>
      </c>
      <c r="G28" s="123">
        <v>100</v>
      </c>
      <c r="H28" s="353">
        <v>41414</v>
      </c>
      <c r="I28" s="228">
        <f t="shared" si="0"/>
        <v>232</v>
      </c>
      <c r="J28" s="195"/>
      <c r="K28" s="193" t="s">
        <v>65</v>
      </c>
      <c r="L28" s="194"/>
      <c r="M28" s="315" t="s">
        <v>87</v>
      </c>
      <c r="N28" s="162" t="str">
        <f t="shared" si="1"/>
        <v/>
      </c>
      <c r="O28" s="225" t="str">
        <f t="shared" si="2"/>
        <v>COMPLETE</v>
      </c>
      <c r="P28" s="31" t="str">
        <f t="shared" si="3"/>
        <v/>
      </c>
    </row>
    <row r="29" spans="1:18" s="5" customFormat="1" ht="42" customHeight="1">
      <c r="B29" s="322">
        <v>11</v>
      </c>
      <c r="C29" s="322">
        <v>11</v>
      </c>
      <c r="D29" s="323" t="s">
        <v>88</v>
      </c>
      <c r="E29" s="323" t="s">
        <v>89</v>
      </c>
      <c r="F29" s="191">
        <v>41197</v>
      </c>
      <c r="G29" s="123">
        <v>75</v>
      </c>
      <c r="H29" s="353" t="str">
        <f>IF(G29=100,"Enter date of completion","")</f>
        <v/>
      </c>
      <c r="I29" s="228" t="str">
        <f t="shared" si="0"/>
        <v/>
      </c>
      <c r="J29" s="195"/>
      <c r="K29" s="193" t="s">
        <v>65</v>
      </c>
      <c r="L29" s="194"/>
      <c r="M29" s="315" t="s">
        <v>90</v>
      </c>
      <c r="N29" s="162" t="str">
        <f t="shared" si="1"/>
        <v>COMMENT REQUIRED</v>
      </c>
      <c r="O29" s="225" t="str">
        <f t="shared" si="2"/>
        <v>NOT COMPLETE</v>
      </c>
      <c r="P29" s="31" t="str">
        <f t="shared" si="3"/>
        <v>RED</v>
      </c>
    </row>
    <row r="30" spans="1:18" s="5" customFormat="1" ht="25.5" customHeight="1">
      <c r="B30" s="322">
        <v>12</v>
      </c>
      <c r="C30" s="322">
        <v>12</v>
      </c>
      <c r="D30" s="323" t="s">
        <v>91</v>
      </c>
      <c r="E30" s="323" t="s">
        <v>92</v>
      </c>
      <c r="F30" s="191">
        <v>41243</v>
      </c>
      <c r="G30" s="123">
        <v>75</v>
      </c>
      <c r="H30" s="353" t="str">
        <f>IF(G30=100,"Enter date of completion","")</f>
        <v/>
      </c>
      <c r="I30" s="228" t="str">
        <f t="shared" si="0"/>
        <v/>
      </c>
      <c r="J30" s="195" t="s">
        <v>65</v>
      </c>
      <c r="K30" s="193"/>
      <c r="L30" s="194"/>
      <c r="M30" s="315" t="s">
        <v>93</v>
      </c>
      <c r="N30" s="162" t="str">
        <f t="shared" si="1"/>
        <v>COMMENT REQUIRED</v>
      </c>
      <c r="O30" s="225" t="str">
        <f t="shared" si="2"/>
        <v>NOT COMPLETE</v>
      </c>
      <c r="P30" s="31" t="str">
        <f t="shared" si="3"/>
        <v>RED</v>
      </c>
    </row>
    <row r="31" spans="1:18" ht="42" customHeight="1">
      <c r="B31" s="322">
        <v>13</v>
      </c>
      <c r="C31" s="322">
        <v>13</v>
      </c>
      <c r="D31" s="323" t="s">
        <v>94</v>
      </c>
      <c r="E31" s="323" t="s">
        <v>95</v>
      </c>
      <c r="F31" s="191">
        <v>41258</v>
      </c>
      <c r="G31" s="123">
        <v>100</v>
      </c>
      <c r="H31" s="353">
        <v>41466</v>
      </c>
      <c r="I31" s="228">
        <f t="shared" si="0"/>
        <v>208</v>
      </c>
      <c r="J31" s="195"/>
      <c r="K31" s="193" t="s">
        <v>65</v>
      </c>
      <c r="L31" s="194"/>
      <c r="M31" s="315" t="s">
        <v>87</v>
      </c>
      <c r="N31" s="162" t="str">
        <f t="shared" si="1"/>
        <v/>
      </c>
      <c r="O31" s="225" t="str">
        <f t="shared" si="2"/>
        <v>COMPLETE</v>
      </c>
      <c r="P31" s="31" t="str">
        <f t="shared" si="3"/>
        <v/>
      </c>
      <c r="Q31" s="4"/>
      <c r="R31" s="4"/>
    </row>
    <row r="32" spans="1:18" ht="42" customHeight="1">
      <c r="B32" s="322">
        <v>14</v>
      </c>
      <c r="C32" s="322">
        <v>14</v>
      </c>
      <c r="D32" s="323" t="s">
        <v>96</v>
      </c>
      <c r="E32" s="323" t="s">
        <v>97</v>
      </c>
      <c r="F32" s="191">
        <v>41258</v>
      </c>
      <c r="G32" s="123">
        <v>100</v>
      </c>
      <c r="H32" s="353">
        <v>41347</v>
      </c>
      <c r="I32" s="228">
        <f t="shared" si="0"/>
        <v>89</v>
      </c>
      <c r="J32" s="195"/>
      <c r="K32" s="193" t="s">
        <v>65</v>
      </c>
      <c r="L32" s="194"/>
      <c r="M32" s="315" t="s">
        <v>98</v>
      </c>
      <c r="N32" s="162" t="str">
        <f t="shared" si="1"/>
        <v/>
      </c>
      <c r="O32" s="225" t="str">
        <f t="shared" si="2"/>
        <v>COMPLETE</v>
      </c>
      <c r="P32" s="31" t="str">
        <f t="shared" si="3"/>
        <v/>
      </c>
      <c r="Q32" s="4"/>
      <c r="R32" s="4"/>
    </row>
    <row r="33" spans="2:18" ht="42" customHeight="1">
      <c r="B33" s="322">
        <v>15</v>
      </c>
      <c r="C33" s="322">
        <v>15</v>
      </c>
      <c r="D33" s="323" t="s">
        <v>99</v>
      </c>
      <c r="E33" s="323" t="s">
        <v>100</v>
      </c>
      <c r="F33" s="191">
        <v>41333</v>
      </c>
      <c r="G33" s="123">
        <v>75</v>
      </c>
      <c r="H33" s="353" t="str">
        <f>IF(G33=100,"Enter date of completion","")</f>
        <v/>
      </c>
      <c r="I33" s="228" t="str">
        <f t="shared" si="0"/>
        <v/>
      </c>
      <c r="J33" s="195"/>
      <c r="K33" s="193" t="s">
        <v>65</v>
      </c>
      <c r="L33" s="194"/>
      <c r="M33" s="315" t="s">
        <v>101</v>
      </c>
      <c r="N33" s="162" t="str">
        <f t="shared" si="1"/>
        <v>COMMENT REQUIRED</v>
      </c>
      <c r="O33" s="225" t="str">
        <f t="shared" si="2"/>
        <v>NOT COMPLETE</v>
      </c>
      <c r="P33" s="31" t="str">
        <f t="shared" si="3"/>
        <v>RED</v>
      </c>
      <c r="Q33" s="4"/>
      <c r="R33" s="4"/>
    </row>
    <row r="34" spans="2:18" s="5" customFormat="1" ht="42" customHeight="1">
      <c r="B34" s="322">
        <v>16</v>
      </c>
      <c r="C34" s="322">
        <v>16</v>
      </c>
      <c r="D34" s="323" t="s">
        <v>102</v>
      </c>
      <c r="E34" s="323" t="s">
        <v>103</v>
      </c>
      <c r="F34" s="191">
        <v>41334</v>
      </c>
      <c r="G34" s="123">
        <v>75</v>
      </c>
      <c r="H34" s="353" t="str">
        <f>IF(G34=100,"Enter date of completion","")</f>
        <v/>
      </c>
      <c r="I34" s="228" t="str">
        <f t="shared" si="0"/>
        <v/>
      </c>
      <c r="J34" s="195" t="s">
        <v>65</v>
      </c>
      <c r="K34" s="193"/>
      <c r="L34" s="194"/>
      <c r="M34" s="315"/>
      <c r="N34" s="162" t="str">
        <f t="shared" si="1"/>
        <v>COMMENT REQUIRED</v>
      </c>
      <c r="O34" s="225" t="str">
        <f t="shared" si="2"/>
        <v>NOT COMPLETE</v>
      </c>
      <c r="P34" s="31" t="str">
        <f t="shared" si="3"/>
        <v>RED</v>
      </c>
    </row>
    <row r="35" spans="2:18" s="5" customFormat="1" ht="42" customHeight="1">
      <c r="B35" s="322">
        <v>17</v>
      </c>
      <c r="C35" s="322">
        <v>17</v>
      </c>
      <c r="D35" s="323" t="s">
        <v>104</v>
      </c>
      <c r="E35" s="323" t="s">
        <v>105</v>
      </c>
      <c r="F35" s="191">
        <v>41600</v>
      </c>
      <c r="G35" s="123">
        <v>0</v>
      </c>
      <c r="H35" s="353" t="str">
        <f>IF(G35=100,"Enter date of completion","")</f>
        <v/>
      </c>
      <c r="I35" s="228" t="str">
        <f t="shared" si="0"/>
        <v/>
      </c>
      <c r="J35" s="195" t="s">
        <v>65</v>
      </c>
      <c r="K35" s="193"/>
      <c r="L35" s="194"/>
      <c r="M35" s="315"/>
      <c r="N35" s="162" t="str">
        <f t="shared" si="1"/>
        <v/>
      </c>
      <c r="O35" s="225" t="str">
        <f t="shared" si="2"/>
        <v>Not Due</v>
      </c>
      <c r="P35" s="31" t="str">
        <f t="shared" si="3"/>
        <v/>
      </c>
    </row>
    <row r="36" spans="2:18" s="5" customFormat="1" ht="28" customHeight="1">
      <c r="B36" s="322">
        <v>18</v>
      </c>
      <c r="C36" s="322">
        <v>18</v>
      </c>
      <c r="D36" s="323" t="s">
        <v>106</v>
      </c>
      <c r="E36" s="323" t="s">
        <v>107</v>
      </c>
      <c r="F36" s="191">
        <v>41820</v>
      </c>
      <c r="G36" s="123">
        <v>0</v>
      </c>
      <c r="H36" s="353" t="str">
        <f>IF(G36=100,"Enter date of completion","")</f>
        <v/>
      </c>
      <c r="I36" s="228" t="str">
        <f t="shared" si="0"/>
        <v/>
      </c>
      <c r="J36" s="195"/>
      <c r="K36" s="193"/>
      <c r="L36" s="194"/>
      <c r="M36" s="315"/>
      <c r="N36" s="162" t="str">
        <f t="shared" si="1"/>
        <v/>
      </c>
      <c r="O36" s="225" t="str">
        <f t="shared" si="2"/>
        <v>Not Due</v>
      </c>
      <c r="P36" s="31" t="str">
        <f t="shared" si="3"/>
        <v/>
      </c>
    </row>
    <row r="37" spans="2:18">
      <c r="B37" s="66"/>
      <c r="C37" s="66"/>
      <c r="D37" s="66"/>
      <c r="E37" s="66"/>
      <c r="F37" s="66"/>
      <c r="G37" s="66"/>
      <c r="H37" s="66"/>
      <c r="I37" s="26" t="s">
        <v>108</v>
      </c>
      <c r="J37" s="66"/>
      <c r="K37" s="66"/>
      <c r="L37" s="66"/>
      <c r="M37" s="66"/>
      <c r="N37" s="66"/>
      <c r="O37" s="226" t="s">
        <v>109</v>
      </c>
      <c r="P37" s="226" t="str">
        <f>IF(COUNTIF(P19:P36,"RED")&gt;0,"RED",IF(COUNTIF(P19:P36,"AMBER")&gt;0,"AMBER","GREEN"))</f>
        <v>RED</v>
      </c>
      <c r="Q37" s="4"/>
      <c r="R37" s="4"/>
    </row>
    <row r="38" spans="2:18">
      <c r="B38" s="66"/>
      <c r="C38" s="66"/>
      <c r="D38" s="66"/>
      <c r="E38" s="66"/>
      <c r="F38" s="62"/>
      <c r="G38" s="66"/>
      <c r="H38" s="66"/>
      <c r="I38" s="27">
        <f>IFERROR(AVERAGE(I19:I36),"")</f>
        <v>187</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 customHeight="1">
      <c r="B40" s="475" t="s">
        <v>28</v>
      </c>
      <c r="C40" s="475"/>
      <c r="D40" s="475"/>
      <c r="E40" s="475"/>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1429" priority="1">
      <formula>$O19="NOT COMPLETE"</formula>
    </cfRule>
  </conditionalFormatting>
  <conditionalFormatting sqref="N20">
    <cfRule type="expression" dxfId="1428" priority="2">
      <formula>$O19="NOT COMPLETE"</formula>
    </cfRule>
  </conditionalFormatting>
  <conditionalFormatting sqref="N21">
    <cfRule type="expression" dxfId="1427" priority="3">
      <formula>$O19="NOT COMPLETE"</formula>
    </cfRule>
  </conditionalFormatting>
  <conditionalFormatting sqref="N22">
    <cfRule type="expression" dxfId="1426" priority="4">
      <formula>$O19="NOT COMPLETE"</formula>
    </cfRule>
  </conditionalFormatting>
  <conditionalFormatting sqref="N23">
    <cfRule type="expression" dxfId="1425" priority="5">
      <formula>$O19="NOT COMPLETE"</formula>
    </cfRule>
  </conditionalFormatting>
  <conditionalFormatting sqref="N24">
    <cfRule type="expression" dxfId="1424" priority="6">
      <formula>$O19="NOT COMPLETE"</formula>
    </cfRule>
  </conditionalFormatting>
  <conditionalFormatting sqref="N25">
    <cfRule type="expression" dxfId="1423" priority="7">
      <formula>$O19="NOT COMPLETE"</formula>
    </cfRule>
  </conditionalFormatting>
  <conditionalFormatting sqref="N26">
    <cfRule type="expression" dxfId="1422" priority="8">
      <formula>$O19="NOT COMPLETE"</formula>
    </cfRule>
  </conditionalFormatting>
  <conditionalFormatting sqref="N27">
    <cfRule type="expression" dxfId="1421" priority="9">
      <formula>$O19="NOT COMPLETE"</formula>
    </cfRule>
  </conditionalFormatting>
  <conditionalFormatting sqref="N28">
    <cfRule type="expression" dxfId="1420" priority="10">
      <formula>$O19="NOT COMPLETE"</formula>
    </cfRule>
  </conditionalFormatting>
  <conditionalFormatting sqref="N29">
    <cfRule type="expression" dxfId="1419" priority="11">
      <formula>$O19="NOT COMPLETE"</formula>
    </cfRule>
  </conditionalFormatting>
  <conditionalFormatting sqref="N30">
    <cfRule type="expression" dxfId="1418" priority="12">
      <formula>$O19="NOT COMPLETE"</formula>
    </cfRule>
  </conditionalFormatting>
  <conditionalFormatting sqref="N31">
    <cfRule type="expression" dxfId="1417" priority="13">
      <formula>$O19="NOT COMPLETE"</formula>
    </cfRule>
  </conditionalFormatting>
  <conditionalFormatting sqref="N32">
    <cfRule type="expression" dxfId="1416" priority="14">
      <formula>$O19="NOT COMPLETE"</formula>
    </cfRule>
  </conditionalFormatting>
  <conditionalFormatting sqref="N33">
    <cfRule type="expression" dxfId="1415" priority="15">
      <formula>$O19="NOT COMPLETE"</formula>
    </cfRule>
  </conditionalFormatting>
  <conditionalFormatting sqref="N34">
    <cfRule type="expression" dxfId="1414" priority="16">
      <formula>$O19="NOT COMPLETE"</formula>
    </cfRule>
  </conditionalFormatting>
  <conditionalFormatting sqref="N35">
    <cfRule type="expression" dxfId="1413" priority="17">
      <formula>$O19="NOT COMPLETE"</formula>
    </cfRule>
  </conditionalFormatting>
  <conditionalFormatting sqref="N36">
    <cfRule type="expression" dxfId="1412" priority="18">
      <formula>$O19="NOT COMPLETE"</formula>
    </cfRule>
  </conditionalFormatting>
  <conditionalFormatting sqref="B1">
    <cfRule type="cellIs" dxfId="1411" priority="19" operator="equal">
      <formula>"AMBER"</formula>
    </cfRule>
  </conditionalFormatting>
  <conditionalFormatting sqref="B1">
    <cfRule type="cellIs" dxfId="1410" priority="20" operator="equal">
      <formula>"RED"</formula>
    </cfRule>
  </conditionalFormatting>
  <conditionalFormatting sqref="B1">
    <cfRule type="cellIs" dxfId="1409" priority="21" operator="equal">
      <formula>"GREEN"</formula>
    </cfRule>
  </conditionalFormatting>
  <conditionalFormatting sqref="B2">
    <cfRule type="cellIs" dxfId="1408" priority="22" operator="equal">
      <formula>"AMBER"</formula>
    </cfRule>
  </conditionalFormatting>
  <conditionalFormatting sqref="B2">
    <cfRule type="cellIs" dxfId="1407" priority="23" operator="equal">
      <formula>"RED"</formula>
    </cfRule>
  </conditionalFormatting>
  <conditionalFormatting sqref="B2">
    <cfRule type="cellIs" dxfId="1406" priority="24" operator="equal">
      <formula>"GREEN"</formula>
    </cfRule>
  </conditionalFormatting>
  <conditionalFormatting sqref="B3">
    <cfRule type="cellIs" dxfId="1405" priority="25" operator="equal">
      <formula>"AMBER"</formula>
    </cfRule>
  </conditionalFormatting>
  <conditionalFormatting sqref="B3">
    <cfRule type="cellIs" dxfId="1404" priority="26" operator="equal">
      <formula>"RED"</formula>
    </cfRule>
  </conditionalFormatting>
  <conditionalFormatting sqref="B3">
    <cfRule type="cellIs" dxfId="1403" priority="27" operator="equal">
      <formula>"GREEN"</formula>
    </cfRule>
  </conditionalFormatting>
  <conditionalFormatting sqref="B4">
    <cfRule type="cellIs" dxfId="1402" priority="28" operator="equal">
      <formula>"AMBER"</formula>
    </cfRule>
  </conditionalFormatting>
  <conditionalFormatting sqref="B4">
    <cfRule type="cellIs" dxfId="1401" priority="29" operator="equal">
      <formula>"RED"</formula>
    </cfRule>
  </conditionalFormatting>
  <conditionalFormatting sqref="B4">
    <cfRule type="cellIs" dxfId="1400" priority="30" operator="equal">
      <formula>"GREEN"</formula>
    </cfRule>
  </conditionalFormatting>
  <conditionalFormatting sqref="B5">
    <cfRule type="cellIs" dxfId="1399" priority="31" operator="equal">
      <formula>"AMBER"</formula>
    </cfRule>
  </conditionalFormatting>
  <conditionalFormatting sqref="B5">
    <cfRule type="cellIs" dxfId="1398" priority="32" operator="equal">
      <formula>"RED"</formula>
    </cfRule>
  </conditionalFormatting>
  <conditionalFormatting sqref="B5">
    <cfRule type="cellIs" dxfId="1397" priority="33" operator="equal">
      <formula>"GREEN"</formula>
    </cfRule>
  </conditionalFormatting>
  <conditionalFormatting sqref="B6">
    <cfRule type="cellIs" dxfId="1396" priority="34" operator="equal">
      <formula>"AMBER"</formula>
    </cfRule>
  </conditionalFormatting>
  <conditionalFormatting sqref="B6">
    <cfRule type="cellIs" dxfId="1395" priority="35" operator="equal">
      <formula>"RED"</formula>
    </cfRule>
  </conditionalFormatting>
  <conditionalFormatting sqref="B6">
    <cfRule type="cellIs" dxfId="1394" priority="36" operator="equal">
      <formula>"GREEN"</formula>
    </cfRule>
  </conditionalFormatting>
  <conditionalFormatting sqref="B7">
    <cfRule type="cellIs" dxfId="1393" priority="37" operator="equal">
      <formula>"AMBER"</formula>
    </cfRule>
  </conditionalFormatting>
  <conditionalFormatting sqref="B7">
    <cfRule type="cellIs" dxfId="1392" priority="38" operator="equal">
      <formula>"RED"</formula>
    </cfRule>
  </conditionalFormatting>
  <conditionalFormatting sqref="B7">
    <cfRule type="cellIs" dxfId="1391" priority="39" operator="equal">
      <formula>"GREEN"</formula>
    </cfRule>
  </conditionalFormatting>
  <conditionalFormatting sqref="B8">
    <cfRule type="cellIs" dxfId="1390" priority="40" operator="equal">
      <formula>"AMBER"</formula>
    </cfRule>
  </conditionalFormatting>
  <conditionalFormatting sqref="B8">
    <cfRule type="cellIs" dxfId="1389" priority="41" operator="equal">
      <formula>"RED"</formula>
    </cfRule>
  </conditionalFormatting>
  <conditionalFormatting sqref="B8">
    <cfRule type="cellIs" dxfId="1388" priority="42" operator="equal">
      <formula>"GREEN"</formula>
    </cfRule>
  </conditionalFormatting>
  <conditionalFormatting sqref="B9">
    <cfRule type="cellIs" dxfId="1387" priority="43" operator="equal">
      <formula>"AMBER"</formula>
    </cfRule>
  </conditionalFormatting>
  <conditionalFormatting sqref="B9">
    <cfRule type="cellIs" dxfId="1386" priority="44" operator="equal">
      <formula>"RED"</formula>
    </cfRule>
  </conditionalFormatting>
  <conditionalFormatting sqref="B9">
    <cfRule type="cellIs" dxfId="1385" priority="45" operator="equal">
      <formula>"GREEN"</formula>
    </cfRule>
  </conditionalFormatting>
  <conditionalFormatting sqref="B10">
    <cfRule type="cellIs" dxfId="1384" priority="46" operator="equal">
      <formula>"AMBER"</formula>
    </cfRule>
  </conditionalFormatting>
  <conditionalFormatting sqref="B10">
    <cfRule type="cellIs" dxfId="1383" priority="47" operator="equal">
      <formula>"RED"</formula>
    </cfRule>
  </conditionalFormatting>
  <conditionalFormatting sqref="B10">
    <cfRule type="cellIs" dxfId="1382" priority="48" operator="equal">
      <formula>"GREEN"</formula>
    </cfRule>
  </conditionalFormatting>
  <conditionalFormatting sqref="B11">
    <cfRule type="cellIs" dxfId="1381" priority="49" operator="equal">
      <formula>"AMBER"</formula>
    </cfRule>
  </conditionalFormatting>
  <conditionalFormatting sqref="B11">
    <cfRule type="cellIs" dxfId="1380" priority="50" operator="equal">
      <formula>"RED"</formula>
    </cfRule>
  </conditionalFormatting>
  <conditionalFormatting sqref="B11">
    <cfRule type="cellIs" dxfId="1379" priority="51" operator="equal">
      <formula>"GREEN"</formula>
    </cfRule>
  </conditionalFormatting>
  <conditionalFormatting sqref="C1">
    <cfRule type="cellIs" dxfId="1378" priority="52" operator="equal">
      <formula>"AMBER"</formula>
    </cfRule>
  </conditionalFormatting>
  <conditionalFormatting sqref="C1">
    <cfRule type="cellIs" dxfId="1377" priority="53" operator="equal">
      <formula>"RED"</formula>
    </cfRule>
  </conditionalFormatting>
  <conditionalFormatting sqref="C1">
    <cfRule type="cellIs" dxfId="1376" priority="54" operator="equal">
      <formula>"GREEN"</formula>
    </cfRule>
  </conditionalFormatting>
  <conditionalFormatting sqref="C2">
    <cfRule type="cellIs" dxfId="1375" priority="55" operator="equal">
      <formula>"AMBER"</formula>
    </cfRule>
  </conditionalFormatting>
  <conditionalFormatting sqref="C2">
    <cfRule type="cellIs" dxfId="1374" priority="56" operator="equal">
      <formula>"RED"</formula>
    </cfRule>
  </conditionalFormatting>
  <conditionalFormatting sqref="C2">
    <cfRule type="cellIs" dxfId="1373" priority="57" operator="equal">
      <formula>"GREEN"</formula>
    </cfRule>
  </conditionalFormatting>
  <conditionalFormatting sqref="C3">
    <cfRule type="cellIs" dxfId="1372" priority="58" operator="equal">
      <formula>"AMBER"</formula>
    </cfRule>
  </conditionalFormatting>
  <conditionalFormatting sqref="C3">
    <cfRule type="cellIs" dxfId="1371" priority="59" operator="equal">
      <formula>"RED"</formula>
    </cfRule>
  </conditionalFormatting>
  <conditionalFormatting sqref="C3">
    <cfRule type="cellIs" dxfId="1370" priority="60" operator="equal">
      <formula>"GREEN"</formula>
    </cfRule>
  </conditionalFormatting>
  <conditionalFormatting sqref="C4">
    <cfRule type="cellIs" dxfId="1369" priority="61" operator="equal">
      <formula>"AMBER"</formula>
    </cfRule>
  </conditionalFormatting>
  <conditionalFormatting sqref="C4">
    <cfRule type="cellIs" dxfId="1368" priority="62" operator="equal">
      <formula>"RED"</formula>
    </cfRule>
  </conditionalFormatting>
  <conditionalFormatting sqref="C4">
    <cfRule type="cellIs" dxfId="1367" priority="63" operator="equal">
      <formula>"GREEN"</formula>
    </cfRule>
  </conditionalFormatting>
  <conditionalFormatting sqref="C5">
    <cfRule type="cellIs" dxfId="1366" priority="64" operator="equal">
      <formula>"AMBER"</formula>
    </cfRule>
  </conditionalFormatting>
  <conditionalFormatting sqref="C5">
    <cfRule type="cellIs" dxfId="1365" priority="65" operator="equal">
      <formula>"RED"</formula>
    </cfRule>
  </conditionalFormatting>
  <conditionalFormatting sqref="C5">
    <cfRule type="cellIs" dxfId="1364" priority="66" operator="equal">
      <formula>"GREEN"</formula>
    </cfRule>
  </conditionalFormatting>
  <conditionalFormatting sqref="C6">
    <cfRule type="cellIs" dxfId="1363" priority="67" operator="equal">
      <formula>"AMBER"</formula>
    </cfRule>
  </conditionalFormatting>
  <conditionalFormatting sqref="C6">
    <cfRule type="cellIs" dxfId="1362" priority="68" operator="equal">
      <formula>"RED"</formula>
    </cfRule>
  </conditionalFormatting>
  <conditionalFormatting sqref="C6">
    <cfRule type="cellIs" dxfId="1361" priority="69" operator="equal">
      <formula>"GREEN"</formula>
    </cfRule>
  </conditionalFormatting>
  <conditionalFormatting sqref="C7">
    <cfRule type="cellIs" dxfId="1360" priority="70" operator="equal">
      <formula>"AMBER"</formula>
    </cfRule>
  </conditionalFormatting>
  <conditionalFormatting sqref="C7">
    <cfRule type="cellIs" dxfId="1359" priority="71" operator="equal">
      <formula>"RED"</formula>
    </cfRule>
  </conditionalFormatting>
  <conditionalFormatting sqref="C7">
    <cfRule type="cellIs" dxfId="1358" priority="72" operator="equal">
      <formula>"GREEN"</formula>
    </cfRule>
  </conditionalFormatting>
  <conditionalFormatting sqref="C8">
    <cfRule type="cellIs" dxfId="1357" priority="73" operator="equal">
      <formula>"AMBER"</formula>
    </cfRule>
  </conditionalFormatting>
  <conditionalFormatting sqref="C8">
    <cfRule type="cellIs" dxfId="1356" priority="74" operator="equal">
      <formula>"RED"</formula>
    </cfRule>
  </conditionalFormatting>
  <conditionalFormatting sqref="C8">
    <cfRule type="cellIs" dxfId="1355" priority="75" operator="equal">
      <formula>"GREEN"</formula>
    </cfRule>
  </conditionalFormatting>
  <conditionalFormatting sqref="C9">
    <cfRule type="cellIs" dxfId="1354" priority="76" operator="equal">
      <formula>"AMBER"</formula>
    </cfRule>
  </conditionalFormatting>
  <conditionalFormatting sqref="C9">
    <cfRule type="cellIs" dxfId="1353" priority="77" operator="equal">
      <formula>"RED"</formula>
    </cfRule>
  </conditionalFormatting>
  <conditionalFormatting sqref="C9">
    <cfRule type="cellIs" dxfId="1352" priority="78" operator="equal">
      <formula>"GREEN"</formula>
    </cfRule>
  </conditionalFormatting>
  <conditionalFormatting sqref="C10">
    <cfRule type="cellIs" dxfId="1351" priority="79" operator="equal">
      <formula>"AMBER"</formula>
    </cfRule>
  </conditionalFormatting>
  <conditionalFormatting sqref="C10">
    <cfRule type="cellIs" dxfId="1350" priority="80" operator="equal">
      <formula>"RED"</formula>
    </cfRule>
  </conditionalFormatting>
  <conditionalFormatting sqref="C10">
    <cfRule type="cellIs" dxfId="1349" priority="81" operator="equal">
      <formula>"GREEN"</formula>
    </cfRule>
  </conditionalFormatting>
  <conditionalFormatting sqref="C11">
    <cfRule type="cellIs" dxfId="1348" priority="82" operator="equal">
      <formula>"AMBER"</formula>
    </cfRule>
  </conditionalFormatting>
  <conditionalFormatting sqref="C11">
    <cfRule type="cellIs" dxfId="1347" priority="83" operator="equal">
      <formula>"RED"</formula>
    </cfRule>
  </conditionalFormatting>
  <conditionalFormatting sqref="C11">
    <cfRule type="cellIs" dxfId="1346" priority="84" operator="equal">
      <formula>"GREEN"</formula>
    </cfRule>
  </conditionalFormatting>
  <conditionalFormatting sqref="J19">
    <cfRule type="containsText" dxfId="1345" priority="85" operator="containsText" text="Y">
      <formula>NOT(ISERROR(SEARCH("Y",J19)))</formula>
    </cfRule>
  </conditionalFormatting>
  <conditionalFormatting sqref="J20">
    <cfRule type="containsText" dxfId="1344" priority="86" operator="containsText" text="Y">
      <formula>NOT(ISERROR(SEARCH("Y",J20)))</formula>
    </cfRule>
  </conditionalFormatting>
  <conditionalFormatting sqref="J21">
    <cfRule type="containsText" dxfId="1343" priority="87" operator="containsText" text="Y">
      <formula>NOT(ISERROR(SEARCH("Y",J21)))</formula>
    </cfRule>
  </conditionalFormatting>
  <conditionalFormatting sqref="J22">
    <cfRule type="containsText" dxfId="1342" priority="88" operator="containsText" text="Y">
      <formula>NOT(ISERROR(SEARCH("Y",J22)))</formula>
    </cfRule>
  </conditionalFormatting>
  <conditionalFormatting sqref="J23">
    <cfRule type="containsText" dxfId="1341" priority="89" operator="containsText" text="Y">
      <formula>NOT(ISERROR(SEARCH("Y",J23)))</formula>
    </cfRule>
  </conditionalFormatting>
  <conditionalFormatting sqref="J24">
    <cfRule type="containsText" dxfId="1340" priority="90" operator="containsText" text="Y">
      <formula>NOT(ISERROR(SEARCH("Y",J24)))</formula>
    </cfRule>
  </conditionalFormatting>
  <conditionalFormatting sqref="J25">
    <cfRule type="containsText" dxfId="1339" priority="91" operator="containsText" text="Y">
      <formula>NOT(ISERROR(SEARCH("Y",J25)))</formula>
    </cfRule>
  </conditionalFormatting>
  <conditionalFormatting sqref="J26">
    <cfRule type="containsText" dxfId="1338" priority="92" operator="containsText" text="Y">
      <formula>NOT(ISERROR(SEARCH("Y",J26)))</formula>
    </cfRule>
  </conditionalFormatting>
  <conditionalFormatting sqref="J27">
    <cfRule type="containsText" dxfId="1337" priority="93" operator="containsText" text="Y">
      <formula>NOT(ISERROR(SEARCH("Y",J27)))</formula>
    </cfRule>
  </conditionalFormatting>
  <conditionalFormatting sqref="J28">
    <cfRule type="containsText" dxfId="1336" priority="94" operator="containsText" text="Y">
      <formula>NOT(ISERROR(SEARCH("Y",J28)))</formula>
    </cfRule>
  </conditionalFormatting>
  <conditionalFormatting sqref="J29">
    <cfRule type="containsText" dxfId="1335" priority="95" operator="containsText" text="Y">
      <formula>NOT(ISERROR(SEARCH("Y",J29)))</formula>
    </cfRule>
  </conditionalFormatting>
  <conditionalFormatting sqref="J30">
    <cfRule type="containsText" dxfId="1334" priority="96" operator="containsText" text="Y">
      <formula>NOT(ISERROR(SEARCH("Y",J30)))</formula>
    </cfRule>
  </conditionalFormatting>
  <conditionalFormatting sqref="J31">
    <cfRule type="containsText" dxfId="1333" priority="97" operator="containsText" text="Y">
      <formula>NOT(ISERROR(SEARCH("Y",J31)))</formula>
    </cfRule>
  </conditionalFormatting>
  <conditionalFormatting sqref="J32">
    <cfRule type="containsText" dxfId="1332" priority="98" operator="containsText" text="Y">
      <formula>NOT(ISERROR(SEARCH("Y",J32)))</formula>
    </cfRule>
  </conditionalFormatting>
  <conditionalFormatting sqref="J33">
    <cfRule type="containsText" dxfId="1331" priority="99" operator="containsText" text="Y">
      <formula>NOT(ISERROR(SEARCH("Y",J33)))</formula>
    </cfRule>
  </conditionalFormatting>
  <conditionalFormatting sqref="J34">
    <cfRule type="containsText" dxfId="1330" priority="100" operator="containsText" text="Y">
      <formula>NOT(ISERROR(SEARCH("Y",J34)))</formula>
    </cfRule>
  </conditionalFormatting>
  <conditionalFormatting sqref="J35">
    <cfRule type="containsText" dxfId="1329" priority="101" operator="containsText" text="Y">
      <formula>NOT(ISERROR(SEARCH("Y",J35)))</formula>
    </cfRule>
  </conditionalFormatting>
  <conditionalFormatting sqref="J36">
    <cfRule type="containsText" dxfId="1328" priority="102" operator="containsText" text="Y">
      <formula>NOT(ISERROR(SEARCH("Y",J36)))</formula>
    </cfRule>
  </conditionalFormatting>
  <conditionalFormatting sqref="K19">
    <cfRule type="containsText" dxfId="1327" priority="103" operator="containsText" text="Y">
      <formula>NOT(ISERROR(SEARCH("Y",K19)))</formula>
    </cfRule>
  </conditionalFormatting>
  <conditionalFormatting sqref="K20">
    <cfRule type="containsText" dxfId="1326" priority="104" operator="containsText" text="Y">
      <formula>NOT(ISERROR(SEARCH("Y",K20)))</formula>
    </cfRule>
  </conditionalFormatting>
  <conditionalFormatting sqref="K21">
    <cfRule type="containsText" dxfId="1325" priority="105" operator="containsText" text="Y">
      <formula>NOT(ISERROR(SEARCH("Y",K21)))</formula>
    </cfRule>
  </conditionalFormatting>
  <conditionalFormatting sqref="K22">
    <cfRule type="containsText" dxfId="1324" priority="106" operator="containsText" text="Y">
      <formula>NOT(ISERROR(SEARCH("Y",K22)))</formula>
    </cfRule>
  </conditionalFormatting>
  <conditionalFormatting sqref="K23">
    <cfRule type="containsText" dxfId="1323" priority="107" operator="containsText" text="Y">
      <formula>NOT(ISERROR(SEARCH("Y",K23)))</formula>
    </cfRule>
  </conditionalFormatting>
  <conditionalFormatting sqref="K24">
    <cfRule type="containsText" dxfId="1322" priority="108" operator="containsText" text="Y">
      <formula>NOT(ISERROR(SEARCH("Y",K24)))</formula>
    </cfRule>
  </conditionalFormatting>
  <conditionalFormatting sqref="K25">
    <cfRule type="containsText" dxfId="1321" priority="109" operator="containsText" text="Y">
      <formula>NOT(ISERROR(SEARCH("Y",K25)))</formula>
    </cfRule>
  </conditionalFormatting>
  <conditionalFormatting sqref="K26">
    <cfRule type="containsText" dxfId="1320" priority="110" operator="containsText" text="Y">
      <formula>NOT(ISERROR(SEARCH("Y",K26)))</formula>
    </cfRule>
  </conditionalFormatting>
  <conditionalFormatting sqref="K27">
    <cfRule type="containsText" dxfId="1319" priority="111" operator="containsText" text="Y">
      <formula>NOT(ISERROR(SEARCH("Y",K27)))</formula>
    </cfRule>
  </conditionalFormatting>
  <conditionalFormatting sqref="K28">
    <cfRule type="containsText" dxfId="1318" priority="112" operator="containsText" text="Y">
      <formula>NOT(ISERROR(SEARCH("Y",K28)))</formula>
    </cfRule>
  </conditionalFormatting>
  <conditionalFormatting sqref="K29">
    <cfRule type="containsText" dxfId="1317" priority="113" operator="containsText" text="Y">
      <formula>NOT(ISERROR(SEARCH("Y",K29)))</formula>
    </cfRule>
  </conditionalFormatting>
  <conditionalFormatting sqref="K30">
    <cfRule type="containsText" dxfId="1316" priority="114" operator="containsText" text="Y">
      <formula>NOT(ISERROR(SEARCH("Y",K30)))</formula>
    </cfRule>
  </conditionalFormatting>
  <conditionalFormatting sqref="K31">
    <cfRule type="containsText" dxfId="1315" priority="115" operator="containsText" text="Y">
      <formula>NOT(ISERROR(SEARCH("Y",K31)))</formula>
    </cfRule>
  </conditionalFormatting>
  <conditionalFormatting sqref="K32">
    <cfRule type="containsText" dxfId="1314" priority="116" operator="containsText" text="Y">
      <formula>NOT(ISERROR(SEARCH("Y",K32)))</formula>
    </cfRule>
  </conditionalFormatting>
  <conditionalFormatting sqref="K33">
    <cfRule type="containsText" dxfId="1313" priority="117" operator="containsText" text="Y">
      <formula>NOT(ISERROR(SEARCH("Y",K33)))</formula>
    </cfRule>
  </conditionalFormatting>
  <conditionalFormatting sqref="K34">
    <cfRule type="containsText" dxfId="1312" priority="118" operator="containsText" text="Y">
      <formula>NOT(ISERROR(SEARCH("Y",K34)))</formula>
    </cfRule>
  </conditionalFormatting>
  <conditionalFormatting sqref="K35">
    <cfRule type="containsText" dxfId="1311" priority="119" operator="containsText" text="Y">
      <formula>NOT(ISERROR(SEARCH("Y",K35)))</formula>
    </cfRule>
  </conditionalFormatting>
  <conditionalFormatting sqref="K36">
    <cfRule type="containsText" dxfId="1310" priority="120" operator="containsText" text="Y">
      <formula>NOT(ISERROR(SEARCH("Y",K36)))</formula>
    </cfRule>
  </conditionalFormatting>
  <conditionalFormatting sqref="G19">
    <cfRule type="cellIs" dxfId="1309" priority="121" operator="equal">
      <formula>100</formula>
    </cfRule>
  </conditionalFormatting>
  <conditionalFormatting sqref="G20">
    <cfRule type="cellIs" dxfId="1308" priority="122" operator="equal">
      <formula>100</formula>
    </cfRule>
  </conditionalFormatting>
  <conditionalFormatting sqref="G21">
    <cfRule type="cellIs" dxfId="1307" priority="123" operator="equal">
      <formula>100</formula>
    </cfRule>
  </conditionalFormatting>
  <conditionalFormatting sqref="G22">
    <cfRule type="cellIs" dxfId="1306" priority="124" operator="equal">
      <formula>100</formula>
    </cfRule>
  </conditionalFormatting>
  <conditionalFormatting sqref="G23">
    <cfRule type="cellIs" dxfId="1305" priority="125" operator="equal">
      <formula>100</formula>
    </cfRule>
  </conditionalFormatting>
  <conditionalFormatting sqref="G24">
    <cfRule type="cellIs" dxfId="1304" priority="126" operator="equal">
      <formula>100</formula>
    </cfRule>
  </conditionalFormatting>
  <conditionalFormatting sqref="G25">
    <cfRule type="cellIs" dxfId="1303" priority="127" operator="equal">
      <formula>100</formula>
    </cfRule>
  </conditionalFormatting>
  <conditionalFormatting sqref="G26">
    <cfRule type="cellIs" dxfId="1302" priority="128" operator="equal">
      <formula>100</formula>
    </cfRule>
  </conditionalFormatting>
  <conditionalFormatting sqref="G27">
    <cfRule type="cellIs" dxfId="1301" priority="129" operator="equal">
      <formula>100</formula>
    </cfRule>
  </conditionalFormatting>
  <conditionalFormatting sqref="G28">
    <cfRule type="cellIs" dxfId="1300" priority="130" operator="equal">
      <formula>100</formula>
    </cfRule>
  </conditionalFormatting>
  <conditionalFormatting sqref="G29">
    <cfRule type="cellIs" dxfId="1299" priority="131" operator="equal">
      <formula>100</formula>
    </cfRule>
  </conditionalFormatting>
  <conditionalFormatting sqref="G30">
    <cfRule type="cellIs" dxfId="1298" priority="132" operator="equal">
      <formula>100</formula>
    </cfRule>
  </conditionalFormatting>
  <conditionalFormatting sqref="G31">
    <cfRule type="cellIs" dxfId="1297" priority="133" operator="equal">
      <formula>100</formula>
    </cfRule>
  </conditionalFormatting>
  <conditionalFormatting sqref="G32">
    <cfRule type="cellIs" dxfId="1296" priority="134" operator="equal">
      <formula>100</formula>
    </cfRule>
  </conditionalFormatting>
  <conditionalFormatting sqref="G33">
    <cfRule type="cellIs" dxfId="1295" priority="135" operator="equal">
      <formula>100</formula>
    </cfRule>
  </conditionalFormatting>
  <conditionalFormatting sqref="G34">
    <cfRule type="cellIs" dxfId="1294" priority="136" operator="equal">
      <formula>100</formula>
    </cfRule>
  </conditionalFormatting>
  <conditionalFormatting sqref="G35">
    <cfRule type="cellIs" dxfId="1293" priority="137" operator="equal">
      <formula>100</formula>
    </cfRule>
  </conditionalFormatting>
  <conditionalFormatting sqref="G36">
    <cfRule type="cellIs" dxfId="1292" priority="138" operator="equal">
      <formula>100</formula>
    </cfRule>
  </conditionalFormatting>
  <conditionalFormatting sqref="J15">
    <cfRule type="cellIs" dxfId="1291" priority="139" operator="equal">
      <formula>"AMBER"</formula>
    </cfRule>
  </conditionalFormatting>
  <conditionalFormatting sqref="J15">
    <cfRule type="cellIs" dxfId="1290" priority="140" operator="equal">
      <formula>"RED"</formula>
    </cfRule>
  </conditionalFormatting>
  <conditionalFormatting sqref="J15">
    <cfRule type="cellIs" dxfId="1289" priority="141" operator="equal">
      <formula>"GREEN"</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errorTitle="Invalid Date" error="The date entered must be no later than the last date of the reporting period + 14 days." sqref="H19">
      <formula1>EarliestDate</formula1>
      <formula2>LastDateReport+14</formula2>
    </dataValidation>
    <dataValidation type="date" allowBlank="1" showInputMessage="1" showErrorMessage="1" errorTitle="Invalid Date" error="The date entered must be no later than the last date of the reporting period + 14 days." sqref="H20">
      <formula1>EarliestDate</formula1>
      <formula2>LastDateReport+14</formula2>
    </dataValidation>
    <dataValidation type="date" allowBlank="1" showInputMessage="1" showErrorMessage="1" errorTitle="Invalid Date" error="The date entered must be no later than the last date of the reporting period + 14 days." sqref="H21">
      <formula1>EarliestDate</formula1>
      <formula2>LastDateReport+14</formula2>
    </dataValidation>
    <dataValidation type="date" allowBlank="1" showInputMessage="1" showErrorMessage="1" errorTitle="Invalid Date" error="The date entered must be no later than the last date of the reporting period + 14 days." sqref="H22">
      <formula1>EarliestDate</formula1>
      <formula2>LastDateReport+14</formula2>
    </dataValidation>
    <dataValidation type="date" allowBlank="1" showInputMessage="1" showErrorMessage="1" errorTitle="Invalid Date" error="The date entered must be no later than the last date of the reporting period + 14 days." sqref="H23">
      <formula1>EarliestDate</formula1>
      <formula2>LastDateReport+14</formula2>
    </dataValidation>
    <dataValidation type="date" allowBlank="1" showInputMessage="1" showErrorMessage="1" errorTitle="Invalid Date" error="The date entered must be no later than the last date of the reporting period + 14 days." sqref="H24">
      <formula1>EarliestDate</formula1>
      <formula2>LastDateReport+14</formula2>
    </dataValidation>
    <dataValidation type="date" allowBlank="1" showInputMessage="1" showErrorMessage="1" errorTitle="Invalid Date" error="The date entered must be no later than the last date of the reporting period + 14 days." sqref="H25">
      <formula1>EarliestDate</formula1>
      <formula2>LastDateReport+14</formula2>
    </dataValidation>
    <dataValidation type="date" allowBlank="1" showInputMessage="1" showErrorMessage="1" errorTitle="Invalid Date" error="The date entered must be no later than the last date of the reporting period + 14 days." sqref="H26">
      <formula1>EarliestDate</formula1>
      <formula2>LastDateReport+14</formula2>
    </dataValidation>
    <dataValidation type="date" allowBlank="1" showInputMessage="1" showErrorMessage="1" errorTitle="Invalid Date" error="The date entered must be no later than the last date of the reporting period + 14 days." sqref="H27">
      <formula1>EarliestDate</formula1>
      <formula2>LastDateReport+14</formula2>
    </dataValidation>
    <dataValidation type="date" allowBlank="1" showInputMessage="1" showErrorMessage="1" errorTitle="Invalid Date" error="The date entered must be no later than the last date of the reporting period + 14 days." sqref="H28">
      <formula1>EarliestDate</formula1>
      <formula2>LastDateReport+14</formula2>
    </dataValidation>
    <dataValidation type="date" allowBlank="1" showInputMessage="1" showErrorMessage="1" errorTitle="Invalid Date" error="The date entered must be no later than the last date of the reporting period + 14 days." sqref="H29">
      <formula1>EarliestDate</formula1>
      <formula2>LastDateReport+14</formula2>
    </dataValidation>
    <dataValidation type="date" allowBlank="1" showInputMessage="1" showErrorMessage="1" errorTitle="Invalid Date" error="The date entered must be no later than the last date of the reporting period + 14 days." sqref="H30">
      <formula1>EarliestDate</formula1>
      <formula2>LastDateReport+14</formula2>
    </dataValidation>
    <dataValidation type="date" allowBlank="1" showInputMessage="1" showErrorMessage="1" errorTitle="Invalid Date" error="The date entered must be no later than the last date of the reporting period + 14 days." sqref="H31">
      <formula1>EarliestDate</formula1>
      <formula2>LastDateReport+14</formula2>
    </dataValidation>
    <dataValidation type="date" allowBlank="1" showInputMessage="1" showErrorMessage="1" errorTitle="Invalid Date" error="The date entered must be no later than the last date of the reporting period + 14 days." sqref="H32">
      <formula1>EarliestDate</formula1>
      <formula2>LastDateReport+14</formula2>
    </dataValidation>
    <dataValidation type="date" allowBlank="1" showInputMessage="1" showErrorMessage="1" errorTitle="Invalid Date" error="The date entered must be no later than the last date of the reporting period + 14 days." sqref="H33">
      <formula1>EarliestDate</formula1>
      <formula2>LastDateReport+14</formula2>
    </dataValidation>
    <dataValidation type="date" allowBlank="1" showInputMessage="1" showErrorMessage="1" errorTitle="Invalid Date" error="The date entered must be no later than the last date of the reporting period + 14 days." sqref="H34">
      <formula1>EarliestDate</formula1>
      <formula2>LastDateReport+14</formula2>
    </dataValidation>
    <dataValidation type="date" allowBlank="1" showInputMessage="1" showErrorMessage="1" errorTitle="Invalid Date" error="The date entered must be no later than the last date of the reporting period + 14 days." sqref="H35">
      <formula1>EarliestDate</formula1>
      <formula2>LastDateReport+14</formula2>
    </dataValidation>
    <dataValidation type="date" allowBlank="1"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5"/>
  <sheetViews>
    <sheetView showGridLines="0" topLeftCell="A10" workbookViewId="0">
      <selection activeCell="F15" sqref="F15"/>
    </sheetView>
  </sheetViews>
  <sheetFormatPr baseColWidth="10" defaultColWidth="11.5" defaultRowHeight="14" x14ac:dyDescent="0"/>
  <cols>
    <col min="1" max="1" width="14" style="4" customWidth="1"/>
    <col min="2" max="2" width="16.5" customWidth="1"/>
    <col min="3" max="3" width="69.6640625" customWidth="1"/>
    <col min="4" max="4" width="15.6640625" customWidth="1"/>
    <col min="5" max="5" width="17.33203125" customWidth="1"/>
    <col min="6" max="6" width="18.5" customWidth="1"/>
    <col min="7" max="7" width="4.1640625" style="5" hidden="1" customWidth="1"/>
    <col min="8" max="8" width="10.1640625" style="4" hidden="1" customWidth="1"/>
    <col min="9" max="9" width="0" hidden="1" customWidth="1"/>
    <col min="10" max="10" width="17.6640625" customWidth="1"/>
    <col min="11" max="11" width="11.5" hidden="1"/>
  </cols>
  <sheetData>
    <row r="1" spans="1:18" s="4" customFormat="1">
      <c r="A1" s="60" t="s">
        <v>0</v>
      </c>
      <c r="B1" s="38" t="str">
        <f>OVERALLLIGHT</f>
        <v>RED</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RED</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AMBER</v>
      </c>
      <c r="D8" s="16"/>
      <c r="G8" s="5"/>
    </row>
    <row r="9" spans="1:18" s="4" customFormat="1" ht="15" customHeight="1">
      <c r="A9" s="61" t="s">
        <v>8</v>
      </c>
      <c r="B9" s="41" t="str">
        <f>FINANCELIGHT</f>
        <v>RED</v>
      </c>
      <c r="D9" s="16"/>
      <c r="G9" s="5"/>
    </row>
    <row r="10" spans="1:18" s="5" customFormat="1">
      <c r="A10" s="72"/>
      <c r="B10" s="132"/>
      <c r="N10" s="10"/>
    </row>
    <row r="11" spans="1:18" s="5" customFormat="1" ht="16" customHeight="1">
      <c r="A11" s="72"/>
      <c r="B11" s="130" t="str">
        <f>ProjNo</f>
        <v>RT029</v>
      </c>
      <c r="C11" s="131" t="str">
        <f>ProjName</f>
        <v>Cloud Based Bioinformatics Tools</v>
      </c>
      <c r="N11" s="10"/>
    </row>
    <row r="12" spans="1:18" s="5" customFormat="1" ht="16" customHeight="1">
      <c r="A12" s="72"/>
      <c r="B12" s="128" t="s">
        <v>42</v>
      </c>
      <c r="C12" s="133">
        <f>ReportFrom</f>
        <v>41456</v>
      </c>
      <c r="D12" s="125"/>
      <c r="N12" s="10"/>
    </row>
    <row r="13" spans="1:18" s="5" customFormat="1" ht="16" customHeight="1">
      <c r="A13" s="72"/>
      <c r="B13" s="129" t="s">
        <v>43</v>
      </c>
      <c r="C13" s="134">
        <f>LastDateReport</f>
        <v>41547</v>
      </c>
      <c r="D13" s="125"/>
      <c r="N13" s="10"/>
    </row>
    <row r="14" spans="1:18" s="5" customFormat="1" ht="6" customHeight="1">
      <c r="A14" s="72"/>
      <c r="B14" s="126"/>
      <c r="C14" s="127"/>
      <c r="D14" s="125"/>
      <c r="N14" s="10"/>
    </row>
    <row r="15" spans="1:18" ht="20" customHeight="1">
      <c r="A15" s="65"/>
      <c r="B15" s="47" t="s">
        <v>110</v>
      </c>
      <c r="C15" s="30"/>
      <c r="D15" s="30"/>
      <c r="E15" s="30" t="s">
        <v>45</v>
      </c>
      <c r="F15" s="30" t="str">
        <f>ISSUELIGHT</f>
        <v>GREEN</v>
      </c>
      <c r="G15" s="30"/>
      <c r="H15" s="30"/>
      <c r="I15" s="4"/>
      <c r="J15" s="4"/>
      <c r="K15" s="4"/>
      <c r="L15" s="4"/>
      <c r="M15" s="4"/>
      <c r="N15" s="4"/>
      <c r="O15" s="4"/>
      <c r="P15" s="4"/>
      <c r="Q15" s="4"/>
      <c r="R15" s="4"/>
    </row>
    <row r="16" spans="1:18" ht="17" customHeight="1">
      <c r="A16" s="65"/>
      <c r="B16" s="477" t="s">
        <v>111</v>
      </c>
      <c r="C16" s="477"/>
      <c r="D16" s="477"/>
      <c r="E16" s="477"/>
      <c r="F16" s="477"/>
      <c r="G16" s="42"/>
      <c r="H16" s="28"/>
      <c r="I16" s="4"/>
      <c r="J16" s="4"/>
      <c r="K16" s="4"/>
      <c r="L16" s="4"/>
      <c r="M16" s="4"/>
      <c r="N16" s="4"/>
      <c r="O16" s="4"/>
      <c r="P16" s="4"/>
      <c r="Q16" s="4"/>
      <c r="R16" s="4"/>
    </row>
    <row r="17" spans="1:18" ht="17" customHeight="1">
      <c r="A17" s="65"/>
      <c r="B17" s="478"/>
      <c r="C17" s="478"/>
      <c r="D17" s="478"/>
      <c r="E17" s="478"/>
      <c r="F17" s="478"/>
      <c r="G17" s="11"/>
      <c r="I17" s="4"/>
      <c r="J17" s="4"/>
      <c r="K17" s="4"/>
      <c r="L17" s="4"/>
      <c r="M17" s="4"/>
      <c r="P17" s="4"/>
      <c r="Q17" s="4"/>
      <c r="R17" s="4"/>
    </row>
    <row r="18" spans="1:18" ht="47.25" customHeight="1">
      <c r="B18" s="74" t="s">
        <v>112</v>
      </c>
      <c r="C18" s="75" t="s">
        <v>113</v>
      </c>
      <c r="D18" s="75" t="s">
        <v>114</v>
      </c>
      <c r="E18" s="75" t="s">
        <v>115</v>
      </c>
      <c r="F18" s="76" t="s">
        <v>116</v>
      </c>
      <c r="G18" s="180"/>
      <c r="H18" s="181" t="s">
        <v>117</v>
      </c>
      <c r="I18" s="181" t="s">
        <v>118</v>
      </c>
      <c r="J18" s="76" t="s">
        <v>119</v>
      </c>
      <c r="K18" s="65"/>
      <c r="L18" s="65"/>
      <c r="M18" s="4"/>
      <c r="P18" s="4"/>
      <c r="Q18" s="4"/>
      <c r="R18" s="4"/>
    </row>
    <row r="19" spans="1:18" ht="44" customHeight="1">
      <c r="A19" s="21" t="s">
        <v>48</v>
      </c>
      <c r="B19" s="308"/>
      <c r="C19" s="309"/>
      <c r="D19" s="310"/>
      <c r="E19" s="310"/>
      <c r="F19" s="311"/>
      <c r="G19" s="78"/>
      <c r="H19" s="79" t="str">
        <f t="shared" ref="H19:H26" si="0">IF(F19&gt;0,F19-D19,"")</f>
        <v/>
      </c>
      <c r="I19" s="79" t="str">
        <f t="shared" ref="I19:I26" si="1">IF(F19&gt;0,F19-E19,"")</f>
        <v/>
      </c>
      <c r="J19" s="184" t="str">
        <f t="shared" ref="J19:J26" si="2">IF(D19&gt;0,IF(F19&lt;1,IF(E19&lt;LastDateReport+1,"NOT CLOSED","NOT DUE"),"CLOSED"),"")</f>
        <v/>
      </c>
      <c r="K19" s="65" t="str">
        <f t="shared" ref="K19:K26" si="3">IF(J19="NOT CLOSED",IF(LastDateReport-E19&lt;28,IF(LastDateReport-E19&gt;7,"AMBER","GREEN"),"RED"),"GREEN")</f>
        <v>GREEN</v>
      </c>
      <c r="L19" s="65"/>
      <c r="M19" s="4"/>
      <c r="P19" s="4"/>
      <c r="Q19" s="4"/>
      <c r="R19" s="4"/>
    </row>
    <row r="20" spans="1:18" s="5" customFormat="1" ht="44" customHeight="1">
      <c r="A20" s="21"/>
      <c r="B20" s="308"/>
      <c r="C20" s="309"/>
      <c r="D20" s="310"/>
      <c r="E20" s="310"/>
      <c r="F20" s="311"/>
      <c r="G20" s="78"/>
      <c r="H20" s="79" t="str">
        <f t="shared" si="0"/>
        <v/>
      </c>
      <c r="I20" s="79" t="str">
        <f t="shared" si="1"/>
        <v/>
      </c>
      <c r="J20" s="184" t="str">
        <f t="shared" si="2"/>
        <v/>
      </c>
      <c r="K20" s="65" t="str">
        <f t="shared" si="3"/>
        <v>GREEN</v>
      </c>
      <c r="L20" s="65"/>
    </row>
    <row r="21" spans="1:18" s="5" customFormat="1" ht="44" customHeight="1">
      <c r="A21" s="21"/>
      <c r="B21" s="308"/>
      <c r="C21" s="309"/>
      <c r="D21" s="310"/>
      <c r="E21" s="310"/>
      <c r="F21" s="311"/>
      <c r="G21" s="78"/>
      <c r="H21" s="79" t="str">
        <f t="shared" si="0"/>
        <v/>
      </c>
      <c r="I21" s="79" t="str">
        <f t="shared" si="1"/>
        <v/>
      </c>
      <c r="J21" s="184" t="str">
        <f t="shared" si="2"/>
        <v/>
      </c>
      <c r="K21" s="65" t="str">
        <f t="shared" si="3"/>
        <v>GREEN</v>
      </c>
      <c r="L21" s="65"/>
    </row>
    <row r="22" spans="1:18" s="5" customFormat="1" ht="44" customHeight="1">
      <c r="A22" s="21"/>
      <c r="B22" s="308"/>
      <c r="C22" s="309"/>
      <c r="D22" s="310"/>
      <c r="E22" s="310"/>
      <c r="F22" s="311"/>
      <c r="G22" s="78"/>
      <c r="H22" s="79" t="str">
        <f t="shared" si="0"/>
        <v/>
      </c>
      <c r="I22" s="79" t="str">
        <f t="shared" si="1"/>
        <v/>
      </c>
      <c r="J22" s="184" t="str">
        <f t="shared" si="2"/>
        <v/>
      </c>
      <c r="K22" s="65" t="str">
        <f t="shared" si="3"/>
        <v>GREEN</v>
      </c>
      <c r="L22" s="65"/>
    </row>
    <row r="23" spans="1:18" ht="44" customHeight="1">
      <c r="B23" s="308"/>
      <c r="C23" s="309"/>
      <c r="D23" s="310"/>
      <c r="E23" s="310"/>
      <c r="F23" s="311"/>
      <c r="G23" s="78"/>
      <c r="H23" s="79" t="str">
        <f t="shared" si="0"/>
        <v/>
      </c>
      <c r="I23" s="79" t="str">
        <f t="shared" si="1"/>
        <v/>
      </c>
      <c r="J23" s="184" t="str">
        <f t="shared" si="2"/>
        <v/>
      </c>
      <c r="K23" s="65" t="str">
        <f t="shared" si="3"/>
        <v>GREEN</v>
      </c>
      <c r="L23" s="65"/>
      <c r="M23" s="4"/>
      <c r="P23" s="4"/>
      <c r="Q23" s="4"/>
      <c r="R23" s="4"/>
    </row>
    <row r="24" spans="1:18" ht="44" customHeight="1">
      <c r="B24" s="308"/>
      <c r="C24" s="309"/>
      <c r="D24" s="310"/>
      <c r="E24" s="310"/>
      <c r="F24" s="311"/>
      <c r="G24" s="78"/>
      <c r="H24" s="79" t="str">
        <f t="shared" si="0"/>
        <v/>
      </c>
      <c r="I24" s="79" t="str">
        <f t="shared" si="1"/>
        <v/>
      </c>
      <c r="J24" s="184" t="str">
        <f t="shared" si="2"/>
        <v/>
      </c>
      <c r="K24" s="65" t="str">
        <f t="shared" si="3"/>
        <v>GREEN</v>
      </c>
      <c r="L24" s="65"/>
      <c r="M24" s="4"/>
      <c r="P24" s="4"/>
      <c r="Q24" s="4"/>
      <c r="R24" s="4"/>
    </row>
    <row r="25" spans="1:18" ht="44" customHeight="1">
      <c r="B25" s="308"/>
      <c r="C25" s="309"/>
      <c r="D25" s="310"/>
      <c r="E25" s="310"/>
      <c r="F25" s="311"/>
      <c r="G25" s="78"/>
      <c r="H25" s="79" t="str">
        <f t="shared" si="0"/>
        <v/>
      </c>
      <c r="I25" s="79" t="str">
        <f t="shared" si="1"/>
        <v/>
      </c>
      <c r="J25" s="184" t="str">
        <f t="shared" si="2"/>
        <v/>
      </c>
      <c r="K25" s="65" t="str">
        <f t="shared" si="3"/>
        <v>GREEN</v>
      </c>
      <c r="L25" s="65"/>
      <c r="M25" s="4"/>
      <c r="P25" s="4"/>
      <c r="Q25" s="4"/>
      <c r="R25" s="4"/>
    </row>
    <row r="26" spans="1:18" ht="44" customHeight="1">
      <c r="B26" s="308"/>
      <c r="C26" s="312"/>
      <c r="D26" s="313"/>
      <c r="E26" s="313"/>
      <c r="F26" s="314"/>
      <c r="G26" s="182"/>
      <c r="H26" s="183" t="str">
        <f t="shared" si="0"/>
        <v/>
      </c>
      <c r="I26" s="183" t="str">
        <f t="shared" si="1"/>
        <v/>
      </c>
      <c r="J26" s="185" t="str">
        <f t="shared" si="2"/>
        <v/>
      </c>
      <c r="K26" s="65" t="str">
        <f t="shared" si="3"/>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ht="15" customHeight="1">
      <c r="B28" s="84" t="s">
        <v>120</v>
      </c>
      <c r="C28" s="85" t="s">
        <v>121</v>
      </c>
      <c r="D28" s="84" t="s">
        <v>122</v>
      </c>
      <c r="E28" s="476"/>
      <c r="F28" s="84" t="s">
        <v>123</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476"/>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 customHeight="1">
      <c r="B32" s="475" t="s">
        <v>28</v>
      </c>
      <c r="C32" s="475"/>
      <c r="D32" s="475"/>
      <c r="E32" s="475"/>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1288" priority="1" operator="equal">
      <formula>"AMBER"</formula>
    </cfRule>
  </conditionalFormatting>
  <conditionalFormatting sqref="B1">
    <cfRule type="cellIs" dxfId="1287" priority="2" operator="equal">
      <formula>"RED"</formula>
    </cfRule>
  </conditionalFormatting>
  <conditionalFormatting sqref="B1">
    <cfRule type="cellIs" dxfId="1286" priority="3" operator="equal">
      <formula>"GREEN"</formula>
    </cfRule>
  </conditionalFormatting>
  <conditionalFormatting sqref="B2">
    <cfRule type="cellIs" dxfId="1285" priority="4" operator="equal">
      <formula>"AMBER"</formula>
    </cfRule>
  </conditionalFormatting>
  <conditionalFormatting sqref="B2">
    <cfRule type="cellIs" dxfId="1284" priority="5" operator="equal">
      <formula>"RED"</formula>
    </cfRule>
  </conditionalFormatting>
  <conditionalFormatting sqref="B2">
    <cfRule type="cellIs" dxfId="1283" priority="6" operator="equal">
      <formula>"GREEN"</formula>
    </cfRule>
  </conditionalFormatting>
  <conditionalFormatting sqref="B3">
    <cfRule type="cellIs" dxfId="1282" priority="7" operator="equal">
      <formula>"AMBER"</formula>
    </cfRule>
  </conditionalFormatting>
  <conditionalFormatting sqref="B3">
    <cfRule type="cellIs" dxfId="1281" priority="8" operator="equal">
      <formula>"RED"</formula>
    </cfRule>
  </conditionalFormatting>
  <conditionalFormatting sqref="B3">
    <cfRule type="cellIs" dxfId="1280" priority="9" operator="equal">
      <formula>"GREEN"</formula>
    </cfRule>
  </conditionalFormatting>
  <conditionalFormatting sqref="B4">
    <cfRule type="cellIs" dxfId="1279" priority="10" operator="equal">
      <formula>"AMBER"</formula>
    </cfRule>
  </conditionalFormatting>
  <conditionalFormatting sqref="B4">
    <cfRule type="cellIs" dxfId="1278" priority="11" operator="equal">
      <formula>"RED"</formula>
    </cfRule>
  </conditionalFormatting>
  <conditionalFormatting sqref="B4">
    <cfRule type="cellIs" dxfId="1277" priority="12" operator="equal">
      <formula>"GREEN"</formula>
    </cfRule>
  </conditionalFormatting>
  <conditionalFormatting sqref="B5">
    <cfRule type="cellIs" dxfId="1276" priority="13" operator="equal">
      <formula>"AMBER"</formula>
    </cfRule>
  </conditionalFormatting>
  <conditionalFormatting sqref="B5">
    <cfRule type="cellIs" dxfId="1275" priority="14" operator="equal">
      <formula>"RED"</formula>
    </cfRule>
  </conditionalFormatting>
  <conditionalFormatting sqref="B5">
    <cfRule type="cellIs" dxfId="1274" priority="15" operator="equal">
      <formula>"GREEN"</formula>
    </cfRule>
  </conditionalFormatting>
  <conditionalFormatting sqref="B6">
    <cfRule type="cellIs" dxfId="1273" priority="16" operator="equal">
      <formula>"AMBER"</formula>
    </cfRule>
  </conditionalFormatting>
  <conditionalFormatting sqref="B6">
    <cfRule type="cellIs" dxfId="1272" priority="17" operator="equal">
      <formula>"RED"</formula>
    </cfRule>
  </conditionalFormatting>
  <conditionalFormatting sqref="B6">
    <cfRule type="cellIs" dxfId="1271" priority="18" operator="equal">
      <formula>"GREEN"</formula>
    </cfRule>
  </conditionalFormatting>
  <conditionalFormatting sqref="B7">
    <cfRule type="cellIs" dxfId="1270" priority="19" operator="equal">
      <formula>"AMBER"</formula>
    </cfRule>
  </conditionalFormatting>
  <conditionalFormatting sqref="B7">
    <cfRule type="cellIs" dxfId="1269" priority="20" operator="equal">
      <formula>"RED"</formula>
    </cfRule>
  </conditionalFormatting>
  <conditionalFormatting sqref="B7">
    <cfRule type="cellIs" dxfId="1268" priority="21" operator="equal">
      <formula>"GREEN"</formula>
    </cfRule>
  </conditionalFormatting>
  <conditionalFormatting sqref="B8">
    <cfRule type="cellIs" dxfId="1267" priority="22" operator="equal">
      <formula>"AMBER"</formula>
    </cfRule>
  </conditionalFormatting>
  <conditionalFormatting sqref="B8">
    <cfRule type="cellIs" dxfId="1266" priority="23" operator="equal">
      <formula>"RED"</formula>
    </cfRule>
  </conditionalFormatting>
  <conditionalFormatting sqref="B8">
    <cfRule type="cellIs" dxfId="1265" priority="24" operator="equal">
      <formula>"GREEN"</formula>
    </cfRule>
  </conditionalFormatting>
  <conditionalFormatting sqref="B9">
    <cfRule type="cellIs" dxfId="1264" priority="25" operator="equal">
      <formula>"AMBER"</formula>
    </cfRule>
  </conditionalFormatting>
  <conditionalFormatting sqref="B9">
    <cfRule type="cellIs" dxfId="1263" priority="26" operator="equal">
      <formula>"RED"</formula>
    </cfRule>
  </conditionalFormatting>
  <conditionalFormatting sqref="B9">
    <cfRule type="cellIs" dxfId="1262" priority="27" operator="equal">
      <formula>"GREEN"</formula>
    </cfRule>
  </conditionalFormatting>
  <conditionalFormatting sqref="F15">
    <cfRule type="cellIs" dxfId="1261" priority="28" operator="equal">
      <formula>"AMBER"</formula>
    </cfRule>
  </conditionalFormatting>
  <conditionalFormatting sqref="F15">
    <cfRule type="cellIs" dxfId="1260" priority="29" operator="equal">
      <formula>"RED"</formula>
    </cfRule>
  </conditionalFormatting>
  <conditionalFormatting sqref="F15">
    <cfRule type="cellIs" dxfId="1259" priority="30"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1"/>
  <sheetViews>
    <sheetView showGridLines="0" tabSelected="1" topLeftCell="A7" workbookViewId="0">
      <selection activeCell="E22" sqref="E22"/>
    </sheetView>
  </sheetViews>
  <sheetFormatPr baseColWidth="10" defaultColWidth="11.5" defaultRowHeight="14" x14ac:dyDescent="0"/>
  <cols>
    <col min="1" max="1" width="14" style="4" customWidth="1"/>
    <col min="2" max="2" width="18.1640625" customWidth="1"/>
    <col min="3" max="3" width="52.6640625" customWidth="1"/>
    <col min="4" max="4" width="63" customWidth="1"/>
    <col min="5" max="5" width="21.33203125" customWidth="1"/>
    <col min="6" max="6" width="3.5" style="5" customWidth="1"/>
    <col min="7" max="7" width="11.5" hidden="1"/>
  </cols>
  <sheetData>
    <row r="1" spans="1:15" s="4" customFormat="1">
      <c r="A1" s="60" t="s">
        <v>0</v>
      </c>
      <c r="B1" s="38" t="str">
        <f>OVERALLLIGHT</f>
        <v>RED</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RED</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AMBER</v>
      </c>
      <c r="D8" s="16"/>
      <c r="F8" s="65"/>
    </row>
    <row r="9" spans="1:15" s="4" customFormat="1" ht="15" customHeight="1">
      <c r="A9" s="61" t="s">
        <v>8</v>
      </c>
      <c r="B9" s="41" t="str">
        <f>FINANCELIGHT</f>
        <v>RED</v>
      </c>
      <c r="D9" s="16"/>
      <c r="F9" s="65"/>
    </row>
    <row r="10" spans="1:15" s="5" customFormat="1">
      <c r="A10" s="72"/>
      <c r="B10" s="132"/>
      <c r="N10" s="10"/>
    </row>
    <row r="11" spans="1:15" s="5" customFormat="1" ht="16" customHeight="1">
      <c r="A11" s="72"/>
      <c r="B11" s="130" t="str">
        <f>ProjNo</f>
        <v>RT029</v>
      </c>
      <c r="C11" s="131" t="str">
        <f>ProjName</f>
        <v>Cloud Based Bioinformatics Tools</v>
      </c>
      <c r="N11" s="10"/>
    </row>
    <row r="12" spans="1:15" s="5" customFormat="1" ht="16" customHeight="1">
      <c r="A12" s="72"/>
      <c r="B12" s="128" t="s">
        <v>42</v>
      </c>
      <c r="C12" s="133">
        <f>ReportFrom</f>
        <v>41456</v>
      </c>
      <c r="D12" s="125"/>
      <c r="N12" s="10"/>
    </row>
    <row r="13" spans="1:15" s="5" customFormat="1" ht="16" customHeight="1">
      <c r="A13" s="72"/>
      <c r="B13" s="129" t="s">
        <v>43</v>
      </c>
      <c r="C13" s="134">
        <f>LastDateReport</f>
        <v>41547</v>
      </c>
      <c r="D13" s="125"/>
      <c r="N13" s="10"/>
    </row>
    <row r="14" spans="1:15" s="5" customFormat="1" ht="6" customHeight="1">
      <c r="A14" s="72"/>
      <c r="B14" s="126"/>
      <c r="C14" s="127"/>
      <c r="D14" s="125"/>
      <c r="N14" s="10"/>
    </row>
    <row r="15" spans="1:15" ht="19" customHeight="1">
      <c r="A15" s="65"/>
      <c r="B15" s="12" t="s">
        <v>124</v>
      </c>
      <c r="C15" s="30"/>
      <c r="D15" s="30" t="s">
        <v>45</v>
      </c>
      <c r="E15" s="30" t="str">
        <f>RISKLIGHT</f>
        <v>GREEN</v>
      </c>
      <c r="F15" s="90"/>
      <c r="G15" s="4"/>
      <c r="H15" s="4"/>
      <c r="I15" s="4"/>
      <c r="J15" s="4"/>
      <c r="K15" s="4"/>
      <c r="L15" s="4"/>
      <c r="M15" s="4"/>
      <c r="N15" s="4"/>
      <c r="O15" s="4"/>
    </row>
    <row r="16" spans="1:15" ht="16" customHeight="1">
      <c r="A16" s="5"/>
      <c r="B16" s="477" t="s">
        <v>125</v>
      </c>
      <c r="C16" s="477"/>
      <c r="D16" s="477"/>
      <c r="E16" s="477"/>
      <c r="F16" s="91"/>
      <c r="G16" s="4"/>
      <c r="H16" s="4"/>
      <c r="I16" s="4"/>
      <c r="J16" s="4"/>
      <c r="K16" s="4"/>
      <c r="L16" s="4"/>
      <c r="M16" s="4"/>
      <c r="N16" s="4"/>
      <c r="O16" s="4"/>
    </row>
    <row r="17" spans="1:15" ht="17" customHeight="1">
      <c r="B17" s="478"/>
      <c r="C17" s="478"/>
      <c r="D17" s="478"/>
      <c r="E17" s="478"/>
      <c r="F17" s="92"/>
      <c r="G17" s="4"/>
      <c r="H17" s="4"/>
      <c r="I17" s="4"/>
      <c r="J17" s="4"/>
      <c r="K17" s="4"/>
      <c r="L17" s="4"/>
      <c r="M17" s="4"/>
      <c r="N17" s="4"/>
      <c r="O17" s="4"/>
    </row>
    <row r="18" spans="1:15" ht="27" customHeight="1">
      <c r="B18" s="43" t="s">
        <v>126</v>
      </c>
      <c r="C18" s="44" t="s">
        <v>127</v>
      </c>
      <c r="D18" s="44" t="s">
        <v>128</v>
      </c>
      <c r="E18" s="45" t="s">
        <v>129</v>
      </c>
      <c r="F18" s="77"/>
      <c r="G18" s="4"/>
      <c r="H18" s="4"/>
      <c r="I18" s="4"/>
      <c r="J18" s="4"/>
      <c r="K18" s="4"/>
      <c r="L18" s="4"/>
      <c r="M18" s="4"/>
      <c r="N18" s="4"/>
      <c r="O18" s="4"/>
    </row>
    <row r="19" spans="1:15" ht="81.75" customHeight="1">
      <c r="A19" s="21" t="s">
        <v>48</v>
      </c>
      <c r="B19" s="302" t="s">
        <v>130</v>
      </c>
      <c r="C19" s="416" t="s">
        <v>389</v>
      </c>
      <c r="D19" s="304" t="s">
        <v>390</v>
      </c>
      <c r="E19" s="410" t="s">
        <v>131</v>
      </c>
      <c r="F19" s="93"/>
      <c r="G19" s="48" t="str">
        <f>IF(C19&gt;0,"","ENTER RISK 1")</f>
        <v/>
      </c>
      <c r="H19" s="4"/>
      <c r="I19" s="4"/>
      <c r="J19" s="4"/>
      <c r="K19" s="4"/>
      <c r="L19" s="4"/>
      <c r="M19" s="4"/>
      <c r="N19" s="4"/>
      <c r="O19" s="4"/>
    </row>
    <row r="20" spans="1:15" ht="81.75" customHeight="1">
      <c r="B20" s="302">
        <v>1</v>
      </c>
      <c r="C20" s="303" t="s">
        <v>132</v>
      </c>
      <c r="D20" s="304" t="s">
        <v>388</v>
      </c>
      <c r="E20" s="410" t="s">
        <v>135</v>
      </c>
      <c r="F20" s="93"/>
      <c r="G20" s="48" t="str">
        <f>IF(C20&gt;0,"","ENTER RISK 2")</f>
        <v/>
      </c>
      <c r="H20" s="4"/>
      <c r="I20" s="4"/>
      <c r="J20" s="4"/>
      <c r="K20" s="4"/>
      <c r="L20" s="4"/>
      <c r="M20" s="4"/>
      <c r="N20" s="4"/>
      <c r="O20" s="4"/>
    </row>
    <row r="21" spans="1:15" ht="81.75" customHeight="1">
      <c r="B21" s="302">
        <v>2</v>
      </c>
      <c r="C21" s="303" t="s">
        <v>133</v>
      </c>
      <c r="D21" s="304" t="s">
        <v>134</v>
      </c>
      <c r="E21" s="410" t="s">
        <v>135</v>
      </c>
      <c r="F21" s="93"/>
      <c r="G21" s="48" t="str">
        <f>IF(C21&gt;0,"","ENTER RISK 3")</f>
        <v/>
      </c>
      <c r="H21" s="4"/>
      <c r="I21" s="4"/>
      <c r="J21" s="4"/>
      <c r="K21" s="4"/>
      <c r="L21" s="4"/>
      <c r="M21" s="4"/>
      <c r="N21" s="4"/>
      <c r="O21" s="4"/>
    </row>
    <row r="22" spans="1:15" ht="81.75" customHeight="1">
      <c r="B22" s="302">
        <v>3</v>
      </c>
      <c r="C22" s="303" t="s">
        <v>136</v>
      </c>
      <c r="D22" s="304" t="s">
        <v>137</v>
      </c>
      <c r="E22" s="410" t="s">
        <v>135</v>
      </c>
      <c r="F22" s="93"/>
      <c r="G22" s="48" t="str">
        <f>IF(C22&gt;0,"","ENTER RISK 4")</f>
        <v/>
      </c>
      <c r="H22" s="4"/>
      <c r="I22" s="4"/>
      <c r="J22" s="4"/>
      <c r="K22" s="4"/>
      <c r="L22" s="4"/>
      <c r="M22" s="4"/>
      <c r="N22" s="4"/>
      <c r="O22" s="4"/>
    </row>
    <row r="23" spans="1:15" ht="81.75" customHeight="1">
      <c r="B23" s="305">
        <v>4</v>
      </c>
      <c r="C23" s="306" t="s">
        <v>138</v>
      </c>
      <c r="D23" s="307" t="s">
        <v>139</v>
      </c>
      <c r="E23" s="411" t="s">
        <v>131</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 customHeight="1">
      <c r="B25" s="475" t="s">
        <v>28</v>
      </c>
      <c r="C25" s="475"/>
      <c r="D25" s="475"/>
      <c r="E25" s="475"/>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1258" priority="1" operator="equal">
      <formula>"AMBER"</formula>
    </cfRule>
  </conditionalFormatting>
  <conditionalFormatting sqref="B1">
    <cfRule type="cellIs" dxfId="1257" priority="2" operator="equal">
      <formula>"RED"</formula>
    </cfRule>
  </conditionalFormatting>
  <conditionalFormatting sqref="B1">
    <cfRule type="cellIs" dxfId="1256" priority="3" operator="equal">
      <formula>"GREEN"</formula>
    </cfRule>
  </conditionalFormatting>
  <conditionalFormatting sqref="B2">
    <cfRule type="cellIs" dxfId="1255" priority="4" operator="equal">
      <formula>"AMBER"</formula>
    </cfRule>
  </conditionalFormatting>
  <conditionalFormatting sqref="B2">
    <cfRule type="cellIs" dxfId="1254" priority="5" operator="equal">
      <formula>"RED"</formula>
    </cfRule>
  </conditionalFormatting>
  <conditionalFormatting sqref="B2">
    <cfRule type="cellIs" dxfId="1253" priority="6" operator="equal">
      <formula>"GREEN"</formula>
    </cfRule>
  </conditionalFormatting>
  <conditionalFormatting sqref="B3">
    <cfRule type="cellIs" dxfId="1252" priority="7" operator="equal">
      <formula>"AMBER"</formula>
    </cfRule>
  </conditionalFormatting>
  <conditionalFormatting sqref="B3">
    <cfRule type="cellIs" dxfId="1251" priority="8" operator="equal">
      <formula>"RED"</formula>
    </cfRule>
  </conditionalFormatting>
  <conditionalFormatting sqref="B3">
    <cfRule type="cellIs" dxfId="1250" priority="9" operator="equal">
      <formula>"GREEN"</formula>
    </cfRule>
  </conditionalFormatting>
  <conditionalFormatting sqref="B4">
    <cfRule type="cellIs" dxfId="1249" priority="10" operator="equal">
      <formula>"AMBER"</formula>
    </cfRule>
  </conditionalFormatting>
  <conditionalFormatting sqref="B4">
    <cfRule type="cellIs" dxfId="1248" priority="11" operator="equal">
      <formula>"RED"</formula>
    </cfRule>
  </conditionalFormatting>
  <conditionalFormatting sqref="B4">
    <cfRule type="cellIs" dxfId="1247" priority="12" operator="equal">
      <formula>"GREEN"</formula>
    </cfRule>
  </conditionalFormatting>
  <conditionalFormatting sqref="B5">
    <cfRule type="cellIs" dxfId="1246" priority="13" operator="equal">
      <formula>"AMBER"</formula>
    </cfRule>
  </conditionalFormatting>
  <conditionalFormatting sqref="B5">
    <cfRule type="cellIs" dxfId="1245" priority="14" operator="equal">
      <formula>"RED"</formula>
    </cfRule>
  </conditionalFormatting>
  <conditionalFormatting sqref="B5">
    <cfRule type="cellIs" dxfId="1244" priority="15" operator="equal">
      <formula>"GREEN"</formula>
    </cfRule>
  </conditionalFormatting>
  <conditionalFormatting sqref="B6">
    <cfRule type="cellIs" dxfId="1243" priority="16" operator="equal">
      <formula>"AMBER"</formula>
    </cfRule>
  </conditionalFormatting>
  <conditionalFormatting sqref="B6">
    <cfRule type="cellIs" dxfId="1242" priority="17" operator="equal">
      <formula>"RED"</formula>
    </cfRule>
  </conditionalFormatting>
  <conditionalFormatting sqref="B6">
    <cfRule type="cellIs" dxfId="1241" priority="18" operator="equal">
      <formula>"GREEN"</formula>
    </cfRule>
  </conditionalFormatting>
  <conditionalFormatting sqref="B7">
    <cfRule type="cellIs" dxfId="1240" priority="19" operator="equal">
      <formula>"AMBER"</formula>
    </cfRule>
  </conditionalFormatting>
  <conditionalFormatting sqref="B7">
    <cfRule type="cellIs" dxfId="1239" priority="20" operator="equal">
      <formula>"RED"</formula>
    </cfRule>
  </conditionalFormatting>
  <conditionalFormatting sqref="B7">
    <cfRule type="cellIs" dxfId="1238" priority="21" operator="equal">
      <formula>"GREEN"</formula>
    </cfRule>
  </conditionalFormatting>
  <conditionalFormatting sqref="B8">
    <cfRule type="cellIs" dxfId="1237" priority="22" operator="equal">
      <formula>"AMBER"</formula>
    </cfRule>
  </conditionalFormatting>
  <conditionalFormatting sqref="B8">
    <cfRule type="cellIs" dxfId="1236" priority="23" operator="equal">
      <formula>"RED"</formula>
    </cfRule>
  </conditionalFormatting>
  <conditionalFormatting sqref="B8">
    <cfRule type="cellIs" dxfId="1235" priority="24" operator="equal">
      <formula>"GREEN"</formula>
    </cfRule>
  </conditionalFormatting>
  <conditionalFormatting sqref="B9">
    <cfRule type="cellIs" dxfId="1234" priority="25" operator="equal">
      <formula>"AMBER"</formula>
    </cfRule>
  </conditionalFormatting>
  <conditionalFormatting sqref="B9">
    <cfRule type="cellIs" dxfId="1233" priority="26" operator="equal">
      <formula>"RED"</formula>
    </cfRule>
  </conditionalFormatting>
  <conditionalFormatting sqref="B9">
    <cfRule type="cellIs" dxfId="1232" priority="27" operator="equal">
      <formula>"GREEN"</formula>
    </cfRule>
  </conditionalFormatting>
  <conditionalFormatting sqref="E15">
    <cfRule type="cellIs" dxfId="1231" priority="28" operator="equal">
      <formula>"AMBER"</formula>
    </cfRule>
  </conditionalFormatting>
  <conditionalFormatting sqref="E15">
    <cfRule type="cellIs" dxfId="1230" priority="29" operator="equal">
      <formula>"RED"</formula>
    </cfRule>
  </conditionalFormatting>
  <conditionalFormatting sqref="E15">
    <cfRule type="cellIs" dxfId="1229" priority="30" operator="equal">
      <formula>"GREEN"</formula>
    </cfRule>
  </conditionalFormatting>
  <conditionalFormatting sqref="B19">
    <cfRule type="cellIs" dxfId="1228" priority="31" operator="lessThan">
      <formula>1</formula>
    </cfRule>
  </conditionalFormatting>
  <conditionalFormatting sqref="B20">
    <cfRule type="cellIs" dxfId="1227" priority="32" operator="lessThan">
      <formula>1</formula>
    </cfRule>
  </conditionalFormatting>
  <conditionalFormatting sqref="B21">
    <cfRule type="cellIs" dxfId="1226" priority="33" operator="lessThan">
      <formula>1</formula>
    </cfRule>
  </conditionalFormatting>
  <conditionalFormatting sqref="B22">
    <cfRule type="cellIs" dxfId="1225" priority="34" operator="lessThan">
      <formula>1</formula>
    </cfRule>
  </conditionalFormatting>
  <conditionalFormatting sqref="B23">
    <cfRule type="cellIs" dxfId="1224" priority="35" operator="lessThan">
      <formula>1</formula>
    </cfRule>
  </conditionalFormatting>
  <conditionalFormatting sqref="E19">
    <cfRule type="cellIs" dxfId="1223" priority="36" operator="equal">
      <formula>"Amber"</formula>
    </cfRule>
  </conditionalFormatting>
  <conditionalFormatting sqref="E19">
    <cfRule type="cellIs" dxfId="1222" priority="37" operator="equal">
      <formula>"Red"</formula>
    </cfRule>
  </conditionalFormatting>
  <conditionalFormatting sqref="E19">
    <cfRule type="cellIs" dxfId="1221" priority="38" operator="equal">
      <formula>"Green"</formula>
    </cfRule>
  </conditionalFormatting>
  <conditionalFormatting sqref="E20">
    <cfRule type="cellIs" dxfId="1220" priority="39" operator="equal">
      <formula>"Amber"</formula>
    </cfRule>
  </conditionalFormatting>
  <conditionalFormatting sqref="E20">
    <cfRule type="cellIs" dxfId="1219" priority="40" operator="equal">
      <formula>"Red"</formula>
    </cfRule>
  </conditionalFormatting>
  <conditionalFormatting sqref="E20">
    <cfRule type="cellIs" dxfId="1218" priority="41" operator="equal">
      <formula>"Green"</formula>
    </cfRule>
  </conditionalFormatting>
  <conditionalFormatting sqref="E21">
    <cfRule type="cellIs" dxfId="1217" priority="42" operator="equal">
      <formula>"Amber"</formula>
    </cfRule>
  </conditionalFormatting>
  <conditionalFormatting sqref="E21">
    <cfRule type="cellIs" dxfId="1216" priority="43" operator="equal">
      <formula>"Red"</formula>
    </cfRule>
  </conditionalFormatting>
  <conditionalFormatting sqref="E21">
    <cfRule type="cellIs" dxfId="1215" priority="44" operator="equal">
      <formula>"Green"</formula>
    </cfRule>
  </conditionalFormatting>
  <conditionalFormatting sqref="E22">
    <cfRule type="cellIs" dxfId="1214" priority="45" operator="equal">
      <formula>"Amber"</formula>
    </cfRule>
  </conditionalFormatting>
  <conditionalFormatting sqref="E22">
    <cfRule type="cellIs" dxfId="1213" priority="46" operator="equal">
      <formula>"Red"</formula>
    </cfRule>
  </conditionalFormatting>
  <conditionalFormatting sqref="E22">
    <cfRule type="cellIs" dxfId="1212" priority="47" operator="equal">
      <formula>"Green"</formula>
    </cfRule>
  </conditionalFormatting>
  <conditionalFormatting sqref="E23">
    <cfRule type="cellIs" dxfId="1211" priority="48" operator="equal">
      <formula>"Amber"</formula>
    </cfRule>
  </conditionalFormatting>
  <conditionalFormatting sqref="E23">
    <cfRule type="cellIs" dxfId="1210" priority="49" operator="equal">
      <formula>"Red"</formula>
    </cfRule>
  </conditionalFormatting>
  <conditionalFormatting sqref="E23">
    <cfRule type="cellIs" dxfId="1209" priority="50"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51"/>
  <sheetViews>
    <sheetView showGridLines="0" workbookViewId="0">
      <selection activeCell="N34" sqref="N34"/>
    </sheetView>
  </sheetViews>
  <sheetFormatPr baseColWidth="10" defaultColWidth="11.5" defaultRowHeight="14" x14ac:dyDescent="0"/>
  <cols>
    <col min="1" max="1" width="14" style="4" customWidth="1"/>
    <col min="2" max="2" width="15.83203125" style="5" customWidth="1"/>
    <col min="3" max="3" width="35.33203125" style="5" customWidth="1"/>
    <col min="4" max="4" width="14.83203125" style="5" customWidth="1"/>
    <col min="5" max="5" width="15.83203125" style="5" customWidth="1"/>
    <col min="6" max="6" width="19.1640625" style="5" customWidth="1"/>
    <col min="7" max="8" width="13.1640625" style="5" customWidth="1"/>
    <col min="9" max="9" width="15.6640625" style="5" customWidth="1"/>
    <col min="10" max="10" width="2.6640625" style="65" customWidth="1"/>
    <col min="11" max="11" width="11.5" style="65"/>
    <col min="12" max="14" width="11.5" hidden="1"/>
  </cols>
  <sheetData>
    <row r="1" spans="1:28" s="4" customFormat="1">
      <c r="A1" s="60" t="s">
        <v>0</v>
      </c>
      <c r="B1" s="38" t="str">
        <f>OVERALLLIGHT</f>
        <v>RED</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RED</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AMBER</v>
      </c>
      <c r="C8" s="33"/>
      <c r="D8" s="5"/>
      <c r="E8" s="16"/>
      <c r="F8" s="5"/>
      <c r="G8" s="5"/>
      <c r="H8" s="5"/>
      <c r="I8" s="5"/>
      <c r="J8" s="65"/>
      <c r="K8" s="65"/>
    </row>
    <row r="9" spans="1:28" s="4" customFormat="1" ht="15" customHeight="1">
      <c r="A9" s="61" t="s">
        <v>8</v>
      </c>
      <c r="B9" s="41" t="str">
        <f>FINANCELIGHT</f>
        <v>RED</v>
      </c>
      <c r="C9" s="33"/>
      <c r="D9" s="5"/>
      <c r="E9" s="16"/>
      <c r="F9" s="5"/>
      <c r="G9" s="5"/>
      <c r="H9" s="5"/>
      <c r="I9" s="5"/>
      <c r="J9" s="65"/>
      <c r="K9" s="65"/>
    </row>
    <row r="10" spans="1:28" s="5" customFormat="1">
      <c r="A10" s="72"/>
      <c r="B10" s="132"/>
      <c r="C10" s="33"/>
      <c r="O10" s="10"/>
    </row>
    <row r="11" spans="1:28" s="5" customFormat="1" ht="16" customHeight="1">
      <c r="A11" s="72"/>
      <c r="B11" s="130" t="str">
        <f>ProjNo</f>
        <v>RT029</v>
      </c>
      <c r="C11" s="131"/>
      <c r="D11" s="131" t="str">
        <f>ProjName</f>
        <v>Cloud Based Bioinformatics Tools</v>
      </c>
      <c r="O11" s="10"/>
    </row>
    <row r="12" spans="1:28" s="5" customFormat="1" ht="16" customHeight="1">
      <c r="A12" s="72"/>
      <c r="B12" s="128" t="s">
        <v>42</v>
      </c>
      <c r="C12" s="126"/>
      <c r="D12" s="133">
        <f>ReportFrom</f>
        <v>41456</v>
      </c>
      <c r="E12" s="125"/>
      <c r="O12" s="10"/>
    </row>
    <row r="13" spans="1:28" s="5" customFormat="1" ht="16" customHeight="1">
      <c r="A13" s="72"/>
      <c r="B13" s="129" t="s">
        <v>43</v>
      </c>
      <c r="C13" s="197"/>
      <c r="D13" s="134">
        <f>LastDateReport</f>
        <v>41547</v>
      </c>
      <c r="E13" s="125"/>
      <c r="O13" s="10"/>
    </row>
    <row r="14" spans="1:28" s="5" customFormat="1" ht="6" customHeight="1">
      <c r="A14" s="72"/>
      <c r="B14" s="126"/>
      <c r="C14" s="126"/>
      <c r="D14" s="127"/>
      <c r="E14" s="125"/>
      <c r="O14" s="10"/>
    </row>
    <row r="15" spans="1:28" s="4" customFormat="1" ht="19" customHeight="1">
      <c r="A15" s="65"/>
      <c r="B15" s="12" t="s">
        <v>140</v>
      </c>
      <c r="C15" s="12"/>
      <c r="D15" s="12"/>
      <c r="E15" s="12"/>
      <c r="F15" s="12"/>
      <c r="G15" s="12"/>
      <c r="H15" s="12" t="s">
        <v>45</v>
      </c>
      <c r="I15" s="12" t="str">
        <f>CHANGELIGHT</f>
        <v>RED</v>
      </c>
      <c r="J15" s="94"/>
      <c r="K15" s="94"/>
      <c r="L15" s="1" t="s">
        <v>141</v>
      </c>
      <c r="M15" s="1"/>
      <c r="N15" s="1">
        <f>B29</f>
        <v>0</v>
      </c>
      <c r="AB15" s="2"/>
    </row>
    <row r="16" spans="1:28" s="4" customFormat="1" ht="16" customHeight="1">
      <c r="A16" s="65"/>
      <c r="B16" s="46" t="s">
        <v>142</v>
      </c>
      <c r="C16" s="186"/>
      <c r="D16" s="46"/>
      <c r="E16" s="46"/>
      <c r="F16" s="46"/>
      <c r="G16" s="46"/>
      <c r="H16" s="46"/>
      <c r="I16" s="46"/>
      <c r="J16" s="91"/>
      <c r="K16" s="91"/>
      <c r="L16" s="1" t="s">
        <v>143</v>
      </c>
      <c r="M16" s="1"/>
      <c r="N16" s="1" t="str">
        <f>K29</f>
        <v/>
      </c>
      <c r="AB16" s="2"/>
    </row>
    <row r="17" spans="1:28" s="4" customFormat="1" ht="15" customHeight="1">
      <c r="B17" s="33"/>
      <c r="C17" s="33"/>
      <c r="D17" s="33"/>
      <c r="E17" s="33"/>
      <c r="F17" s="33"/>
      <c r="G17" s="33"/>
      <c r="H17" s="33"/>
      <c r="I17" s="33"/>
      <c r="J17" s="63"/>
      <c r="K17" s="63"/>
      <c r="L17" s="1" t="s">
        <v>144</v>
      </c>
      <c r="M17" s="1"/>
      <c r="N17" s="1">
        <f>G29</f>
        <v>1</v>
      </c>
      <c r="AB17" s="2"/>
    </row>
    <row r="18" spans="1:28" s="4" customFormat="1" ht="57.75" customHeight="1">
      <c r="B18" s="49" t="s">
        <v>145</v>
      </c>
      <c r="C18" s="198" t="s">
        <v>146</v>
      </c>
      <c r="D18" s="50" t="s">
        <v>147</v>
      </c>
      <c r="E18" s="50" t="s">
        <v>148</v>
      </c>
      <c r="F18" s="50" t="s">
        <v>149</v>
      </c>
      <c r="G18" s="50" t="s">
        <v>119</v>
      </c>
      <c r="H18" s="50" t="s">
        <v>150</v>
      </c>
      <c r="I18" s="51" t="s">
        <v>151</v>
      </c>
      <c r="J18" s="95"/>
      <c r="K18" s="96" t="s">
        <v>152</v>
      </c>
      <c r="AB18" s="2"/>
    </row>
    <row r="19" spans="1:28" s="4" customFormat="1" ht="42" customHeight="1">
      <c r="A19" s="21" t="s">
        <v>48</v>
      </c>
      <c r="B19" s="324" t="s">
        <v>153</v>
      </c>
      <c r="C19" s="325" t="s">
        <v>154</v>
      </c>
      <c r="D19" s="326">
        <v>0</v>
      </c>
      <c r="E19" s="327">
        <v>0</v>
      </c>
      <c r="F19" s="328">
        <v>41323</v>
      </c>
      <c r="G19" s="177" t="str">
        <f t="shared" ref="G19:G27" si="0">IF(ISBLANK(I19),IF(ISBLANK(B19),"","open"),"closed")</f>
        <v>open</v>
      </c>
      <c r="H19" s="37">
        <f t="shared" ref="H19:H27" si="1">IF(F19&gt;0,F19+28,"")</f>
        <v>41351</v>
      </c>
      <c r="I19" s="337"/>
      <c r="J19" s="97"/>
      <c r="K19" s="98" t="str">
        <f t="shared" ref="K19:K27" si="2">IF(ISBLANK(I19),"",I19-F19)</f>
        <v/>
      </c>
      <c r="L19" s="4" t="str">
        <f t="shared" ref="L19:L27" si="3">IF(G19="OPEN",IF(H19&lt;LastDateReport+1,"DUE","NOT DUE"),"")</f>
        <v>DUE</v>
      </c>
      <c r="M19" s="4" t="str">
        <f t="shared" ref="M19:M27" si="4">IF(L19="DUE",IF(LastDateReport-H19&gt;28,"RED",IF(LastDateReport-H19&lt;8,"GREEN","AMBER")),"")</f>
        <v>RED</v>
      </c>
      <c r="AB19" s="2"/>
    </row>
    <row r="20" spans="1:28" s="4" customFormat="1" ht="42" customHeight="1">
      <c r="B20" s="329"/>
      <c r="C20" s="330"/>
      <c r="D20" s="326"/>
      <c r="E20" s="331"/>
      <c r="F20" s="328"/>
      <c r="G20" s="177" t="str">
        <f t="shared" si="0"/>
        <v/>
      </c>
      <c r="H20" s="37" t="str">
        <f t="shared" si="1"/>
        <v/>
      </c>
      <c r="I20" s="337"/>
      <c r="J20" s="97"/>
      <c r="K20" s="98" t="str">
        <f t="shared" si="2"/>
        <v/>
      </c>
      <c r="L20" s="5" t="str">
        <f t="shared" si="3"/>
        <v/>
      </c>
      <c r="M20" s="5" t="str">
        <f t="shared" si="4"/>
        <v/>
      </c>
      <c r="AB20" s="2"/>
    </row>
    <row r="21" spans="1:28" s="4" customFormat="1" ht="42" customHeight="1">
      <c r="B21" s="329"/>
      <c r="C21" s="330"/>
      <c r="D21" s="326"/>
      <c r="E21" s="331"/>
      <c r="F21" s="328"/>
      <c r="G21" s="177" t="str">
        <f t="shared" si="0"/>
        <v/>
      </c>
      <c r="H21" s="37" t="str">
        <f t="shared" si="1"/>
        <v/>
      </c>
      <c r="I21" s="337"/>
      <c r="J21" s="97"/>
      <c r="K21" s="98" t="str">
        <f t="shared" si="2"/>
        <v/>
      </c>
      <c r="L21" s="5" t="str">
        <f t="shared" si="3"/>
        <v/>
      </c>
      <c r="M21" s="5" t="str">
        <f t="shared" si="4"/>
        <v/>
      </c>
      <c r="AB21" s="2"/>
    </row>
    <row r="22" spans="1:28" s="4" customFormat="1" ht="42" customHeight="1">
      <c r="B22" s="329"/>
      <c r="C22" s="330"/>
      <c r="D22" s="326"/>
      <c r="E22" s="331"/>
      <c r="F22" s="328"/>
      <c r="G22" s="177" t="str">
        <f t="shared" si="0"/>
        <v/>
      </c>
      <c r="H22" s="37" t="str">
        <f t="shared" si="1"/>
        <v/>
      </c>
      <c r="I22" s="337"/>
      <c r="J22" s="97"/>
      <c r="K22" s="98" t="str">
        <f t="shared" si="2"/>
        <v/>
      </c>
      <c r="L22" s="5" t="str">
        <f t="shared" si="3"/>
        <v/>
      </c>
      <c r="M22" s="5" t="str">
        <f t="shared" si="4"/>
        <v/>
      </c>
      <c r="AB22" s="2"/>
    </row>
    <row r="23" spans="1:28" s="4" customFormat="1" ht="42" customHeight="1">
      <c r="B23" s="329"/>
      <c r="C23" s="330"/>
      <c r="D23" s="326"/>
      <c r="E23" s="331"/>
      <c r="F23" s="328"/>
      <c r="G23" s="177" t="str">
        <f t="shared" si="0"/>
        <v/>
      </c>
      <c r="H23" s="37" t="str">
        <f t="shared" si="1"/>
        <v/>
      </c>
      <c r="I23" s="337"/>
      <c r="J23" s="97"/>
      <c r="K23" s="98" t="str">
        <f t="shared" si="2"/>
        <v/>
      </c>
      <c r="L23" s="5" t="str">
        <f t="shared" si="3"/>
        <v/>
      </c>
      <c r="M23" s="5" t="str">
        <f t="shared" si="4"/>
        <v/>
      </c>
      <c r="AB23" s="2"/>
    </row>
    <row r="24" spans="1:28" s="4" customFormat="1" ht="42" customHeight="1">
      <c r="B24" s="329"/>
      <c r="C24" s="330"/>
      <c r="D24" s="326"/>
      <c r="E24" s="331"/>
      <c r="F24" s="328"/>
      <c r="G24" s="177" t="str">
        <f t="shared" si="0"/>
        <v/>
      </c>
      <c r="H24" s="37" t="str">
        <f t="shared" si="1"/>
        <v/>
      </c>
      <c r="I24" s="337"/>
      <c r="J24" s="97"/>
      <c r="K24" s="98" t="str">
        <f t="shared" si="2"/>
        <v/>
      </c>
      <c r="L24" s="5" t="str">
        <f t="shared" si="3"/>
        <v/>
      </c>
      <c r="M24" s="5" t="str">
        <f t="shared" si="4"/>
        <v/>
      </c>
      <c r="AB24" s="2"/>
    </row>
    <row r="25" spans="1:28" s="4" customFormat="1" ht="42" customHeight="1">
      <c r="B25" s="329"/>
      <c r="C25" s="330"/>
      <c r="D25" s="326"/>
      <c r="E25" s="331"/>
      <c r="F25" s="328"/>
      <c r="G25" s="177" t="str">
        <f t="shared" si="0"/>
        <v/>
      </c>
      <c r="H25" s="37" t="str">
        <f t="shared" si="1"/>
        <v/>
      </c>
      <c r="I25" s="337"/>
      <c r="J25" s="97"/>
      <c r="K25" s="98" t="str">
        <f t="shared" si="2"/>
        <v/>
      </c>
      <c r="L25" s="5" t="str">
        <f t="shared" si="3"/>
        <v/>
      </c>
      <c r="M25" s="5" t="str">
        <f t="shared" si="4"/>
        <v/>
      </c>
      <c r="AB25" s="2"/>
    </row>
    <row r="26" spans="1:28" s="4" customFormat="1" ht="42" customHeight="1">
      <c r="B26" s="329"/>
      <c r="C26" s="330"/>
      <c r="D26" s="326"/>
      <c r="E26" s="331"/>
      <c r="F26" s="328"/>
      <c r="G26" s="177" t="str">
        <f t="shared" si="0"/>
        <v/>
      </c>
      <c r="H26" s="37" t="str">
        <f t="shared" si="1"/>
        <v/>
      </c>
      <c r="I26" s="337"/>
      <c r="J26" s="97"/>
      <c r="K26" s="98" t="str">
        <f t="shared" si="2"/>
        <v/>
      </c>
      <c r="L26" s="5" t="str">
        <f t="shared" si="3"/>
        <v/>
      </c>
      <c r="M26" s="5" t="str">
        <f t="shared" si="4"/>
        <v/>
      </c>
      <c r="AB26" s="2"/>
    </row>
    <row r="27" spans="1:28" s="4" customFormat="1" ht="42" customHeight="1">
      <c r="B27" s="332"/>
      <c r="C27" s="333"/>
      <c r="D27" s="334"/>
      <c r="E27" s="335"/>
      <c r="F27" s="336"/>
      <c r="G27" s="177" t="str">
        <f t="shared" si="0"/>
        <v/>
      </c>
      <c r="H27" s="52" t="str">
        <f t="shared" si="1"/>
        <v/>
      </c>
      <c r="I27" s="338"/>
      <c r="J27" s="97"/>
      <c r="K27" s="98" t="str">
        <f t="shared" si="2"/>
        <v/>
      </c>
      <c r="L27" s="5" t="str">
        <f t="shared" si="3"/>
        <v/>
      </c>
      <c r="M27" s="5" t="str">
        <f t="shared" si="4"/>
        <v/>
      </c>
      <c r="AB27" s="2"/>
    </row>
    <row r="28" spans="1:28" s="4" customFormat="1" ht="15" customHeight="1">
      <c r="B28" s="36" t="s">
        <v>35</v>
      </c>
      <c r="C28" s="36"/>
      <c r="D28" s="33"/>
      <c r="E28" s="33"/>
      <c r="F28" s="33"/>
      <c r="G28" s="36" t="s">
        <v>122</v>
      </c>
      <c r="H28" s="29"/>
      <c r="I28" s="33"/>
      <c r="J28" s="63"/>
      <c r="K28" s="99" t="s">
        <v>155</v>
      </c>
      <c r="M28" s="32" t="str">
        <f>IF(COUNTIF(M19:M27,"RED")&gt;0,"RED",IF(COUNTIF(M19:M27,"AMBER")&gt;0,"AMBER","GREEN"))</f>
        <v>RED</v>
      </c>
      <c r="AB28" s="2"/>
    </row>
    <row r="29" spans="1:28" s="4" customFormat="1">
      <c r="B29" s="34">
        <f>COUNT(B19:B27)</f>
        <v>0</v>
      </c>
      <c r="C29" s="34"/>
      <c r="D29" s="33"/>
      <c r="E29" s="33"/>
      <c r="F29" s="33"/>
      <c r="G29" s="34">
        <f>COUNTIF(G19:G27,"open")</f>
        <v>1</v>
      </c>
      <c r="H29" s="59"/>
      <c r="I29" s="33"/>
      <c r="J29" s="63"/>
      <c r="K29" s="98" t="str">
        <f>IFERROR(AVERAGE(K19:K27),"")</f>
        <v/>
      </c>
      <c r="AB29" s="2"/>
    </row>
    <row r="32" spans="1:28" ht="14" customHeight="1">
      <c r="B32" s="475" t="s">
        <v>28</v>
      </c>
      <c r="C32" s="475"/>
      <c r="D32" s="475"/>
      <c r="E32" s="475"/>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1208" priority="1" operator="equal">
      <formula>"AMBER"</formula>
    </cfRule>
  </conditionalFormatting>
  <conditionalFormatting sqref="G19">
    <cfRule type="cellIs" dxfId="1207" priority="2" operator="equal">
      <formula>"RED"</formula>
    </cfRule>
  </conditionalFormatting>
  <conditionalFormatting sqref="G19">
    <cfRule type="cellIs" dxfId="1206" priority="3" operator="equal">
      <formula>"GREEN"</formula>
    </cfRule>
  </conditionalFormatting>
  <conditionalFormatting sqref="G20">
    <cfRule type="cellIs" dxfId="1205" priority="4" operator="equal">
      <formula>"AMBER"</formula>
    </cfRule>
  </conditionalFormatting>
  <conditionalFormatting sqref="G20">
    <cfRule type="cellIs" dxfId="1204" priority="5" operator="equal">
      <formula>"RED"</formula>
    </cfRule>
  </conditionalFormatting>
  <conditionalFormatting sqref="G20">
    <cfRule type="cellIs" dxfId="1203" priority="6" operator="equal">
      <formula>"GREEN"</formula>
    </cfRule>
  </conditionalFormatting>
  <conditionalFormatting sqref="G21">
    <cfRule type="cellIs" dxfId="1202" priority="7" operator="equal">
      <formula>"AMBER"</formula>
    </cfRule>
  </conditionalFormatting>
  <conditionalFormatting sqref="G21">
    <cfRule type="cellIs" dxfId="1201" priority="8" operator="equal">
      <formula>"RED"</formula>
    </cfRule>
  </conditionalFormatting>
  <conditionalFormatting sqref="G21">
    <cfRule type="cellIs" dxfId="1200" priority="9" operator="equal">
      <formula>"GREEN"</formula>
    </cfRule>
  </conditionalFormatting>
  <conditionalFormatting sqref="G22">
    <cfRule type="cellIs" dxfId="1199" priority="10" operator="equal">
      <formula>"AMBER"</formula>
    </cfRule>
  </conditionalFormatting>
  <conditionalFormatting sqref="G22">
    <cfRule type="cellIs" dxfId="1198" priority="11" operator="equal">
      <formula>"RED"</formula>
    </cfRule>
  </conditionalFormatting>
  <conditionalFormatting sqref="G22">
    <cfRule type="cellIs" dxfId="1197" priority="12" operator="equal">
      <formula>"GREEN"</formula>
    </cfRule>
  </conditionalFormatting>
  <conditionalFormatting sqref="G23">
    <cfRule type="cellIs" dxfId="1196" priority="13" operator="equal">
      <formula>"AMBER"</formula>
    </cfRule>
  </conditionalFormatting>
  <conditionalFormatting sqref="G23">
    <cfRule type="cellIs" dxfId="1195" priority="14" operator="equal">
      <formula>"RED"</formula>
    </cfRule>
  </conditionalFormatting>
  <conditionalFormatting sqref="G23">
    <cfRule type="cellIs" dxfId="1194" priority="15" operator="equal">
      <formula>"GREEN"</formula>
    </cfRule>
  </conditionalFormatting>
  <conditionalFormatting sqref="G24">
    <cfRule type="cellIs" dxfId="1193" priority="16" operator="equal">
      <formula>"AMBER"</formula>
    </cfRule>
  </conditionalFormatting>
  <conditionalFormatting sqref="G24">
    <cfRule type="cellIs" dxfId="1192" priority="17" operator="equal">
      <formula>"RED"</formula>
    </cfRule>
  </conditionalFormatting>
  <conditionalFormatting sqref="G24">
    <cfRule type="cellIs" dxfId="1191" priority="18" operator="equal">
      <formula>"GREEN"</formula>
    </cfRule>
  </conditionalFormatting>
  <conditionalFormatting sqref="G25">
    <cfRule type="cellIs" dxfId="1190" priority="19" operator="equal">
      <formula>"AMBER"</formula>
    </cfRule>
  </conditionalFormatting>
  <conditionalFormatting sqref="G25">
    <cfRule type="cellIs" dxfId="1189" priority="20" operator="equal">
      <formula>"RED"</formula>
    </cfRule>
  </conditionalFormatting>
  <conditionalFormatting sqref="G25">
    <cfRule type="cellIs" dxfId="1188" priority="21" operator="equal">
      <formula>"GREEN"</formula>
    </cfRule>
  </conditionalFormatting>
  <conditionalFormatting sqref="G26">
    <cfRule type="cellIs" dxfId="1187" priority="22" operator="equal">
      <formula>"AMBER"</formula>
    </cfRule>
  </conditionalFormatting>
  <conditionalFormatting sqref="G26">
    <cfRule type="cellIs" dxfId="1186" priority="23" operator="equal">
      <formula>"RED"</formula>
    </cfRule>
  </conditionalFormatting>
  <conditionalFormatting sqref="G26">
    <cfRule type="cellIs" dxfId="1185" priority="24" operator="equal">
      <formula>"GREEN"</formula>
    </cfRule>
  </conditionalFormatting>
  <conditionalFormatting sqref="G27">
    <cfRule type="cellIs" dxfId="1184" priority="25" operator="equal">
      <formula>"AMBER"</formula>
    </cfRule>
  </conditionalFormatting>
  <conditionalFormatting sqref="G27">
    <cfRule type="cellIs" dxfId="1183" priority="26" operator="equal">
      <formula>"RED"</formula>
    </cfRule>
  </conditionalFormatting>
  <conditionalFormatting sqref="G27">
    <cfRule type="cellIs" dxfId="1182" priority="27" operator="equal">
      <formula>"GREEN"</formula>
    </cfRule>
  </conditionalFormatting>
  <conditionalFormatting sqref="H19">
    <cfRule type="cellIs" dxfId="1181" priority="28" operator="equal">
      <formula>"AMBER"</formula>
    </cfRule>
  </conditionalFormatting>
  <conditionalFormatting sqref="H19">
    <cfRule type="cellIs" dxfId="1180" priority="29" operator="equal">
      <formula>"RED"</formula>
    </cfRule>
  </conditionalFormatting>
  <conditionalFormatting sqref="H19">
    <cfRule type="cellIs" dxfId="1179" priority="30" operator="equal">
      <formula>"GREEN"</formula>
    </cfRule>
  </conditionalFormatting>
  <conditionalFormatting sqref="H20">
    <cfRule type="cellIs" dxfId="1178" priority="31" operator="equal">
      <formula>"AMBER"</formula>
    </cfRule>
  </conditionalFormatting>
  <conditionalFormatting sqref="H20">
    <cfRule type="cellIs" dxfId="1177" priority="32" operator="equal">
      <formula>"RED"</formula>
    </cfRule>
  </conditionalFormatting>
  <conditionalFormatting sqref="H20">
    <cfRule type="cellIs" dxfId="1176" priority="33" operator="equal">
      <formula>"GREEN"</formula>
    </cfRule>
  </conditionalFormatting>
  <conditionalFormatting sqref="H21">
    <cfRule type="cellIs" dxfId="1175" priority="34" operator="equal">
      <formula>"AMBER"</formula>
    </cfRule>
  </conditionalFormatting>
  <conditionalFormatting sqref="H21">
    <cfRule type="cellIs" dxfId="1174" priority="35" operator="equal">
      <formula>"RED"</formula>
    </cfRule>
  </conditionalFormatting>
  <conditionalFormatting sqref="H21">
    <cfRule type="cellIs" dxfId="1173" priority="36" operator="equal">
      <formula>"GREEN"</formula>
    </cfRule>
  </conditionalFormatting>
  <conditionalFormatting sqref="H22">
    <cfRule type="cellIs" dxfId="1172" priority="37" operator="equal">
      <formula>"AMBER"</formula>
    </cfRule>
  </conditionalFormatting>
  <conditionalFormatting sqref="H22">
    <cfRule type="cellIs" dxfId="1171" priority="38" operator="equal">
      <formula>"RED"</formula>
    </cfRule>
  </conditionalFormatting>
  <conditionalFormatting sqref="H22">
    <cfRule type="cellIs" dxfId="1170" priority="39" operator="equal">
      <formula>"GREEN"</formula>
    </cfRule>
  </conditionalFormatting>
  <conditionalFormatting sqref="H23">
    <cfRule type="cellIs" dxfId="1169" priority="40" operator="equal">
      <formula>"AMBER"</formula>
    </cfRule>
  </conditionalFormatting>
  <conditionalFormatting sqref="H23">
    <cfRule type="cellIs" dxfId="1168" priority="41" operator="equal">
      <formula>"RED"</formula>
    </cfRule>
  </conditionalFormatting>
  <conditionalFormatting sqref="H23">
    <cfRule type="cellIs" dxfId="1167" priority="42" operator="equal">
      <formula>"GREEN"</formula>
    </cfRule>
  </conditionalFormatting>
  <conditionalFormatting sqref="H24">
    <cfRule type="cellIs" dxfId="1166" priority="43" operator="equal">
      <formula>"AMBER"</formula>
    </cfRule>
  </conditionalFormatting>
  <conditionalFormatting sqref="H24">
    <cfRule type="cellIs" dxfId="1165" priority="44" operator="equal">
      <formula>"RED"</formula>
    </cfRule>
  </conditionalFormatting>
  <conditionalFormatting sqref="H24">
    <cfRule type="cellIs" dxfId="1164" priority="45" operator="equal">
      <formula>"GREEN"</formula>
    </cfRule>
  </conditionalFormatting>
  <conditionalFormatting sqref="H25">
    <cfRule type="cellIs" dxfId="1163" priority="46" operator="equal">
      <formula>"AMBER"</formula>
    </cfRule>
  </conditionalFormatting>
  <conditionalFormatting sqref="H25">
    <cfRule type="cellIs" dxfId="1162" priority="47" operator="equal">
      <formula>"RED"</formula>
    </cfRule>
  </conditionalFormatting>
  <conditionalFormatting sqref="H25">
    <cfRule type="cellIs" dxfId="1161" priority="48" operator="equal">
      <formula>"GREEN"</formula>
    </cfRule>
  </conditionalFormatting>
  <conditionalFormatting sqref="H26">
    <cfRule type="cellIs" dxfId="1160" priority="49" operator="equal">
      <formula>"AMBER"</formula>
    </cfRule>
  </conditionalFormatting>
  <conditionalFormatting sqref="H26">
    <cfRule type="cellIs" dxfId="1159" priority="50" operator="equal">
      <formula>"RED"</formula>
    </cfRule>
  </conditionalFormatting>
  <conditionalFormatting sqref="H26">
    <cfRule type="cellIs" dxfId="1158" priority="51" operator="equal">
      <formula>"GREEN"</formula>
    </cfRule>
  </conditionalFormatting>
  <conditionalFormatting sqref="H27">
    <cfRule type="cellIs" dxfId="1157" priority="52" operator="equal">
      <formula>"AMBER"</formula>
    </cfRule>
  </conditionalFormatting>
  <conditionalFormatting sqref="H27">
    <cfRule type="cellIs" dxfId="1156" priority="53" operator="equal">
      <formula>"RED"</formula>
    </cfRule>
  </conditionalFormatting>
  <conditionalFormatting sqref="H27">
    <cfRule type="cellIs" dxfId="1155" priority="54" operator="equal">
      <formula>"GREEN"</formula>
    </cfRule>
  </conditionalFormatting>
  <conditionalFormatting sqref="B1">
    <cfRule type="cellIs" dxfId="1154" priority="55" operator="equal">
      <formula>"AMBER"</formula>
    </cfRule>
  </conditionalFormatting>
  <conditionalFormatting sqref="B1">
    <cfRule type="cellIs" dxfId="1153" priority="56" operator="equal">
      <formula>"RED"</formula>
    </cfRule>
  </conditionalFormatting>
  <conditionalFormatting sqref="B1">
    <cfRule type="cellIs" dxfId="1152" priority="57" operator="equal">
      <formula>"GREEN"</formula>
    </cfRule>
  </conditionalFormatting>
  <conditionalFormatting sqref="B2">
    <cfRule type="cellIs" dxfId="1151" priority="58" operator="equal">
      <formula>"AMBER"</formula>
    </cfRule>
  </conditionalFormatting>
  <conditionalFormatting sqref="B2">
    <cfRule type="cellIs" dxfId="1150" priority="59" operator="equal">
      <formula>"RED"</formula>
    </cfRule>
  </conditionalFormatting>
  <conditionalFormatting sqref="B2">
    <cfRule type="cellIs" dxfId="1149" priority="60" operator="equal">
      <formula>"GREEN"</formula>
    </cfRule>
  </conditionalFormatting>
  <conditionalFormatting sqref="B3">
    <cfRule type="cellIs" dxfId="1148" priority="61" operator="equal">
      <formula>"AMBER"</formula>
    </cfRule>
  </conditionalFormatting>
  <conditionalFormatting sqref="B3">
    <cfRule type="cellIs" dxfId="1147" priority="62" operator="equal">
      <formula>"RED"</formula>
    </cfRule>
  </conditionalFormatting>
  <conditionalFormatting sqref="B3">
    <cfRule type="cellIs" dxfId="1146" priority="63" operator="equal">
      <formula>"GREEN"</formula>
    </cfRule>
  </conditionalFormatting>
  <conditionalFormatting sqref="B4">
    <cfRule type="cellIs" dxfId="1145" priority="64" operator="equal">
      <formula>"AMBER"</formula>
    </cfRule>
  </conditionalFormatting>
  <conditionalFormatting sqref="B4">
    <cfRule type="cellIs" dxfId="1144" priority="65" operator="equal">
      <formula>"RED"</formula>
    </cfRule>
  </conditionalFormatting>
  <conditionalFormatting sqref="B4">
    <cfRule type="cellIs" dxfId="1143" priority="66" operator="equal">
      <formula>"GREEN"</formula>
    </cfRule>
  </conditionalFormatting>
  <conditionalFormatting sqref="B5">
    <cfRule type="cellIs" dxfId="1142" priority="67" operator="equal">
      <formula>"AMBER"</formula>
    </cfRule>
  </conditionalFormatting>
  <conditionalFormatting sqref="B5">
    <cfRule type="cellIs" dxfId="1141" priority="68" operator="equal">
      <formula>"RED"</formula>
    </cfRule>
  </conditionalFormatting>
  <conditionalFormatting sqref="B5">
    <cfRule type="cellIs" dxfId="1140" priority="69" operator="equal">
      <formula>"GREEN"</formula>
    </cfRule>
  </conditionalFormatting>
  <conditionalFormatting sqref="B6">
    <cfRule type="cellIs" dxfId="1139" priority="70" operator="equal">
      <formula>"AMBER"</formula>
    </cfRule>
  </conditionalFormatting>
  <conditionalFormatting sqref="B6">
    <cfRule type="cellIs" dxfId="1138" priority="71" operator="equal">
      <formula>"RED"</formula>
    </cfRule>
  </conditionalFormatting>
  <conditionalFormatting sqref="B6">
    <cfRule type="cellIs" dxfId="1137" priority="72" operator="equal">
      <formula>"GREEN"</formula>
    </cfRule>
  </conditionalFormatting>
  <conditionalFormatting sqref="B7">
    <cfRule type="cellIs" dxfId="1136" priority="73" operator="equal">
      <formula>"AMBER"</formula>
    </cfRule>
  </conditionalFormatting>
  <conditionalFormatting sqref="B7">
    <cfRule type="cellIs" dxfId="1135" priority="74" operator="equal">
      <formula>"RED"</formula>
    </cfRule>
  </conditionalFormatting>
  <conditionalFormatting sqref="B7">
    <cfRule type="cellIs" dxfId="1134" priority="75" operator="equal">
      <formula>"GREEN"</formula>
    </cfRule>
  </conditionalFormatting>
  <conditionalFormatting sqref="B8">
    <cfRule type="cellIs" dxfId="1133" priority="76" operator="equal">
      <formula>"AMBER"</formula>
    </cfRule>
  </conditionalFormatting>
  <conditionalFormatting sqref="B8">
    <cfRule type="cellIs" dxfId="1132" priority="77" operator="equal">
      <formula>"RED"</formula>
    </cfRule>
  </conditionalFormatting>
  <conditionalFormatting sqref="B8">
    <cfRule type="cellIs" dxfId="1131" priority="78" operator="equal">
      <formula>"GREEN"</formula>
    </cfRule>
  </conditionalFormatting>
  <conditionalFormatting sqref="B9">
    <cfRule type="cellIs" dxfId="1130" priority="79" operator="equal">
      <formula>"AMBER"</formula>
    </cfRule>
  </conditionalFormatting>
  <conditionalFormatting sqref="B9">
    <cfRule type="cellIs" dxfId="1129" priority="80" operator="equal">
      <formula>"RED"</formula>
    </cfRule>
  </conditionalFormatting>
  <conditionalFormatting sqref="B9">
    <cfRule type="cellIs" dxfId="1128" priority="81" operator="equal">
      <formula>"GREEN"</formula>
    </cfRule>
  </conditionalFormatting>
  <conditionalFormatting sqref="C1">
    <cfRule type="cellIs" dxfId="1127" priority="82" operator="equal">
      <formula>"AMBER"</formula>
    </cfRule>
  </conditionalFormatting>
  <conditionalFormatting sqref="C1">
    <cfRule type="cellIs" dxfId="1126" priority="83" operator="equal">
      <formula>"RED"</formula>
    </cfRule>
  </conditionalFormatting>
  <conditionalFormatting sqref="C1">
    <cfRule type="cellIs" dxfId="1125" priority="84" operator="equal">
      <formula>"GREEN"</formula>
    </cfRule>
  </conditionalFormatting>
  <conditionalFormatting sqref="C2">
    <cfRule type="cellIs" dxfId="1124" priority="85" operator="equal">
      <formula>"AMBER"</formula>
    </cfRule>
  </conditionalFormatting>
  <conditionalFormatting sqref="C2">
    <cfRule type="cellIs" dxfId="1123" priority="86" operator="equal">
      <formula>"RED"</formula>
    </cfRule>
  </conditionalFormatting>
  <conditionalFormatting sqref="C2">
    <cfRule type="cellIs" dxfId="1122" priority="87" operator="equal">
      <formula>"GREEN"</formula>
    </cfRule>
  </conditionalFormatting>
  <conditionalFormatting sqref="C3">
    <cfRule type="cellIs" dxfId="1121" priority="88" operator="equal">
      <formula>"AMBER"</formula>
    </cfRule>
  </conditionalFormatting>
  <conditionalFormatting sqref="C3">
    <cfRule type="cellIs" dxfId="1120" priority="89" operator="equal">
      <formula>"RED"</formula>
    </cfRule>
  </conditionalFormatting>
  <conditionalFormatting sqref="C3">
    <cfRule type="cellIs" dxfId="1119" priority="90" operator="equal">
      <formula>"GREEN"</formula>
    </cfRule>
  </conditionalFormatting>
  <conditionalFormatting sqref="C4">
    <cfRule type="cellIs" dxfId="1118" priority="91" operator="equal">
      <formula>"AMBER"</formula>
    </cfRule>
  </conditionalFormatting>
  <conditionalFormatting sqref="C4">
    <cfRule type="cellIs" dxfId="1117" priority="92" operator="equal">
      <formula>"RED"</formula>
    </cfRule>
  </conditionalFormatting>
  <conditionalFormatting sqref="C4">
    <cfRule type="cellIs" dxfId="1116" priority="93" operator="equal">
      <formula>"GREEN"</formula>
    </cfRule>
  </conditionalFormatting>
  <conditionalFormatting sqref="C5">
    <cfRule type="cellIs" dxfId="1115" priority="94" operator="equal">
      <formula>"AMBER"</formula>
    </cfRule>
  </conditionalFormatting>
  <conditionalFormatting sqref="C5">
    <cfRule type="cellIs" dxfId="1114" priority="95" operator="equal">
      <formula>"RED"</formula>
    </cfRule>
  </conditionalFormatting>
  <conditionalFormatting sqref="C5">
    <cfRule type="cellIs" dxfId="1113" priority="96" operator="equal">
      <formula>"GREEN"</formula>
    </cfRule>
  </conditionalFormatting>
  <conditionalFormatting sqref="C6">
    <cfRule type="cellIs" dxfId="1112" priority="97" operator="equal">
      <formula>"AMBER"</formula>
    </cfRule>
  </conditionalFormatting>
  <conditionalFormatting sqref="C6">
    <cfRule type="cellIs" dxfId="1111" priority="98" operator="equal">
      <formula>"RED"</formula>
    </cfRule>
  </conditionalFormatting>
  <conditionalFormatting sqref="C6">
    <cfRule type="cellIs" dxfId="1110" priority="99" operator="equal">
      <formula>"GREEN"</formula>
    </cfRule>
  </conditionalFormatting>
  <conditionalFormatting sqref="C7">
    <cfRule type="cellIs" dxfId="1109" priority="100" operator="equal">
      <formula>"AMBER"</formula>
    </cfRule>
  </conditionalFormatting>
  <conditionalFormatting sqref="C7">
    <cfRule type="cellIs" dxfId="1108" priority="101" operator="equal">
      <formula>"RED"</formula>
    </cfRule>
  </conditionalFormatting>
  <conditionalFormatting sqref="C7">
    <cfRule type="cellIs" dxfId="1107" priority="102" operator="equal">
      <formula>"GREEN"</formula>
    </cfRule>
  </conditionalFormatting>
  <conditionalFormatting sqref="C8">
    <cfRule type="cellIs" dxfId="1106" priority="103" operator="equal">
      <formula>"AMBER"</formula>
    </cfRule>
  </conditionalFormatting>
  <conditionalFormatting sqref="C8">
    <cfRule type="cellIs" dxfId="1105" priority="104" operator="equal">
      <formula>"RED"</formula>
    </cfRule>
  </conditionalFormatting>
  <conditionalFormatting sqref="C8">
    <cfRule type="cellIs" dxfId="1104" priority="105" operator="equal">
      <formula>"GREEN"</formula>
    </cfRule>
  </conditionalFormatting>
  <conditionalFormatting sqref="C9">
    <cfRule type="cellIs" dxfId="1103" priority="106" operator="equal">
      <formula>"AMBER"</formula>
    </cfRule>
  </conditionalFormatting>
  <conditionalFormatting sqref="C9">
    <cfRule type="cellIs" dxfId="1102" priority="107" operator="equal">
      <formula>"RED"</formula>
    </cfRule>
  </conditionalFormatting>
  <conditionalFormatting sqref="C9">
    <cfRule type="cellIs" dxfId="1101" priority="108" operator="equal">
      <formula>"GREEN"</formula>
    </cfRule>
  </conditionalFormatting>
  <conditionalFormatting sqref="B15">
    <cfRule type="cellIs" dxfId="1100" priority="109" operator="equal">
      <formula>"AMBER"</formula>
    </cfRule>
  </conditionalFormatting>
  <conditionalFormatting sqref="B15">
    <cfRule type="cellIs" dxfId="1099" priority="110" operator="equal">
      <formula>"RED"</formula>
    </cfRule>
  </conditionalFormatting>
  <conditionalFormatting sqref="B15">
    <cfRule type="cellIs" dxfId="1098" priority="111" operator="equal">
      <formula>"GREEN"</formula>
    </cfRule>
  </conditionalFormatting>
  <conditionalFormatting sqref="B16">
    <cfRule type="cellIs" dxfId="1097" priority="112" operator="equal">
      <formula>"AMBER"</formula>
    </cfRule>
  </conditionalFormatting>
  <conditionalFormatting sqref="B16">
    <cfRule type="cellIs" dxfId="1096" priority="113" operator="equal">
      <formula>"RED"</formula>
    </cfRule>
  </conditionalFormatting>
  <conditionalFormatting sqref="B16">
    <cfRule type="cellIs" dxfId="1095" priority="114" operator="equal">
      <formula>"GREEN"</formula>
    </cfRule>
  </conditionalFormatting>
  <conditionalFormatting sqref="B17">
    <cfRule type="cellIs" dxfId="1094" priority="115" operator="equal">
      <formula>"AMBER"</formula>
    </cfRule>
  </conditionalFormatting>
  <conditionalFormatting sqref="B17">
    <cfRule type="cellIs" dxfId="1093" priority="116" operator="equal">
      <formula>"RED"</formula>
    </cfRule>
  </conditionalFormatting>
  <conditionalFormatting sqref="B17">
    <cfRule type="cellIs" dxfId="1092" priority="117" operator="equal">
      <formula>"GREEN"</formula>
    </cfRule>
  </conditionalFormatting>
  <conditionalFormatting sqref="B18">
    <cfRule type="cellIs" dxfId="1091" priority="118" operator="equal">
      <formula>"AMBER"</formula>
    </cfRule>
  </conditionalFormatting>
  <conditionalFormatting sqref="B18">
    <cfRule type="cellIs" dxfId="1090" priority="119" operator="equal">
      <formula>"RED"</formula>
    </cfRule>
  </conditionalFormatting>
  <conditionalFormatting sqref="B18">
    <cfRule type="cellIs" dxfId="1089" priority="120" operator="equal">
      <formula>"GREEN"</formula>
    </cfRule>
  </conditionalFormatting>
  <conditionalFormatting sqref="B19">
    <cfRule type="cellIs" dxfId="1088" priority="121" operator="equal">
      <formula>"AMBER"</formula>
    </cfRule>
  </conditionalFormatting>
  <conditionalFormatting sqref="B19">
    <cfRule type="cellIs" dxfId="1087" priority="122" operator="equal">
      <formula>"RED"</formula>
    </cfRule>
  </conditionalFormatting>
  <conditionalFormatting sqref="B19">
    <cfRule type="cellIs" dxfId="1086" priority="123" operator="equal">
      <formula>"GREEN"</formula>
    </cfRule>
  </conditionalFormatting>
  <conditionalFormatting sqref="B20">
    <cfRule type="cellIs" dxfId="1085" priority="124" operator="equal">
      <formula>"AMBER"</formula>
    </cfRule>
  </conditionalFormatting>
  <conditionalFormatting sqref="B20">
    <cfRule type="cellIs" dxfId="1084" priority="125" operator="equal">
      <formula>"RED"</formula>
    </cfRule>
  </conditionalFormatting>
  <conditionalFormatting sqref="B20">
    <cfRule type="cellIs" dxfId="1083" priority="126" operator="equal">
      <formula>"GREEN"</formula>
    </cfRule>
  </conditionalFormatting>
  <conditionalFormatting sqref="B21">
    <cfRule type="cellIs" dxfId="1082" priority="127" operator="equal">
      <formula>"AMBER"</formula>
    </cfRule>
  </conditionalFormatting>
  <conditionalFormatting sqref="B21">
    <cfRule type="cellIs" dxfId="1081" priority="128" operator="equal">
      <formula>"RED"</formula>
    </cfRule>
  </conditionalFormatting>
  <conditionalFormatting sqref="B21">
    <cfRule type="cellIs" dxfId="1080" priority="129" operator="equal">
      <formula>"GREEN"</formula>
    </cfRule>
  </conditionalFormatting>
  <conditionalFormatting sqref="B22">
    <cfRule type="cellIs" dxfId="1079" priority="130" operator="equal">
      <formula>"AMBER"</formula>
    </cfRule>
  </conditionalFormatting>
  <conditionalFormatting sqref="B22">
    <cfRule type="cellIs" dxfId="1078" priority="131" operator="equal">
      <formula>"RED"</formula>
    </cfRule>
  </conditionalFormatting>
  <conditionalFormatting sqref="B22">
    <cfRule type="cellIs" dxfId="1077" priority="132" operator="equal">
      <formula>"GREEN"</formula>
    </cfRule>
  </conditionalFormatting>
  <conditionalFormatting sqref="B23">
    <cfRule type="cellIs" dxfId="1076" priority="133" operator="equal">
      <formula>"AMBER"</formula>
    </cfRule>
  </conditionalFormatting>
  <conditionalFormatting sqref="B23">
    <cfRule type="cellIs" dxfId="1075" priority="134" operator="equal">
      <formula>"RED"</formula>
    </cfRule>
  </conditionalFormatting>
  <conditionalFormatting sqref="B23">
    <cfRule type="cellIs" dxfId="1074" priority="135" operator="equal">
      <formula>"GREEN"</formula>
    </cfRule>
  </conditionalFormatting>
  <conditionalFormatting sqref="B24">
    <cfRule type="cellIs" dxfId="1073" priority="136" operator="equal">
      <formula>"AMBER"</formula>
    </cfRule>
  </conditionalFormatting>
  <conditionalFormatting sqref="B24">
    <cfRule type="cellIs" dxfId="1072" priority="137" operator="equal">
      <formula>"RED"</formula>
    </cfRule>
  </conditionalFormatting>
  <conditionalFormatting sqref="B24">
    <cfRule type="cellIs" dxfId="1071" priority="138" operator="equal">
      <formula>"GREEN"</formula>
    </cfRule>
  </conditionalFormatting>
  <conditionalFormatting sqref="B25">
    <cfRule type="cellIs" dxfId="1070" priority="139" operator="equal">
      <formula>"AMBER"</formula>
    </cfRule>
  </conditionalFormatting>
  <conditionalFormatting sqref="B25">
    <cfRule type="cellIs" dxfId="1069" priority="140" operator="equal">
      <formula>"RED"</formula>
    </cfRule>
  </conditionalFormatting>
  <conditionalFormatting sqref="B25">
    <cfRule type="cellIs" dxfId="1068" priority="141" operator="equal">
      <formula>"GREEN"</formula>
    </cfRule>
  </conditionalFormatting>
  <conditionalFormatting sqref="B26">
    <cfRule type="cellIs" dxfId="1067" priority="142" operator="equal">
      <formula>"AMBER"</formula>
    </cfRule>
  </conditionalFormatting>
  <conditionalFormatting sqref="B26">
    <cfRule type="cellIs" dxfId="1066" priority="143" operator="equal">
      <formula>"RED"</formula>
    </cfRule>
  </conditionalFormatting>
  <conditionalFormatting sqref="B26">
    <cfRule type="cellIs" dxfId="1065" priority="144" operator="equal">
      <formula>"GREEN"</formula>
    </cfRule>
  </conditionalFormatting>
  <conditionalFormatting sqref="B27">
    <cfRule type="cellIs" dxfId="1064" priority="145" operator="equal">
      <formula>"AMBER"</formula>
    </cfRule>
  </conditionalFormatting>
  <conditionalFormatting sqref="B27">
    <cfRule type="cellIs" dxfId="1063" priority="146" operator="equal">
      <formula>"RED"</formula>
    </cfRule>
  </conditionalFormatting>
  <conditionalFormatting sqref="B27">
    <cfRule type="cellIs" dxfId="1062" priority="147" operator="equal">
      <formula>"GREEN"</formula>
    </cfRule>
  </conditionalFormatting>
  <conditionalFormatting sqref="B28">
    <cfRule type="cellIs" dxfId="1061" priority="148" operator="equal">
      <formula>"AMBER"</formula>
    </cfRule>
  </conditionalFormatting>
  <conditionalFormatting sqref="B28">
    <cfRule type="cellIs" dxfId="1060" priority="149" operator="equal">
      <formula>"RED"</formula>
    </cfRule>
  </conditionalFormatting>
  <conditionalFormatting sqref="B28">
    <cfRule type="cellIs" dxfId="1059" priority="150" operator="equal">
      <formula>"GREEN"</formula>
    </cfRule>
  </conditionalFormatting>
  <conditionalFormatting sqref="B29">
    <cfRule type="cellIs" dxfId="1058" priority="151" operator="equal">
      <formula>"AMBER"</formula>
    </cfRule>
  </conditionalFormatting>
  <conditionalFormatting sqref="B29">
    <cfRule type="cellIs" dxfId="1057" priority="152" operator="equal">
      <formula>"RED"</formula>
    </cfRule>
  </conditionalFormatting>
  <conditionalFormatting sqref="B29">
    <cfRule type="cellIs" dxfId="1056" priority="153" operator="equal">
      <formula>"GREEN"</formula>
    </cfRule>
  </conditionalFormatting>
  <conditionalFormatting sqref="B30">
    <cfRule type="cellIs" dxfId="1055" priority="154" operator="equal">
      <formula>"AMBER"</formula>
    </cfRule>
  </conditionalFormatting>
  <conditionalFormatting sqref="B30">
    <cfRule type="cellIs" dxfId="1054" priority="155" operator="equal">
      <formula>"RED"</formula>
    </cfRule>
  </conditionalFormatting>
  <conditionalFormatting sqref="B30">
    <cfRule type="cellIs" dxfId="1053" priority="156" operator="equal">
      <formula>"GREEN"</formula>
    </cfRule>
  </conditionalFormatting>
  <conditionalFormatting sqref="B31">
    <cfRule type="cellIs" dxfId="1052" priority="157" operator="equal">
      <formula>"AMBER"</formula>
    </cfRule>
  </conditionalFormatting>
  <conditionalFormatting sqref="B31">
    <cfRule type="cellIs" dxfId="1051" priority="158" operator="equal">
      <formula>"RED"</formula>
    </cfRule>
  </conditionalFormatting>
  <conditionalFormatting sqref="B31">
    <cfRule type="cellIs" dxfId="1050" priority="159" operator="equal">
      <formula>"GREEN"</formula>
    </cfRule>
  </conditionalFormatting>
  <conditionalFormatting sqref="B33">
    <cfRule type="cellIs" dxfId="1049" priority="160" operator="equal">
      <formula>"AMBER"</formula>
    </cfRule>
  </conditionalFormatting>
  <conditionalFormatting sqref="B33">
    <cfRule type="cellIs" dxfId="1048" priority="161" operator="equal">
      <formula>"RED"</formula>
    </cfRule>
  </conditionalFormatting>
  <conditionalFormatting sqref="B33">
    <cfRule type="cellIs" dxfId="1047" priority="162" operator="equal">
      <formula>"GREEN"</formula>
    </cfRule>
  </conditionalFormatting>
  <conditionalFormatting sqref="B34">
    <cfRule type="cellIs" dxfId="1046" priority="163" operator="equal">
      <formula>"AMBER"</formula>
    </cfRule>
  </conditionalFormatting>
  <conditionalFormatting sqref="B34">
    <cfRule type="cellIs" dxfId="1045" priority="164" operator="equal">
      <formula>"RED"</formula>
    </cfRule>
  </conditionalFormatting>
  <conditionalFormatting sqref="B34">
    <cfRule type="cellIs" dxfId="1044" priority="165" operator="equal">
      <formula>"GREEN"</formula>
    </cfRule>
  </conditionalFormatting>
  <conditionalFormatting sqref="C15">
    <cfRule type="cellIs" dxfId="1043" priority="166" operator="equal">
      <formula>"AMBER"</formula>
    </cfRule>
  </conditionalFormatting>
  <conditionalFormatting sqref="C15">
    <cfRule type="cellIs" dxfId="1042" priority="167" operator="equal">
      <formula>"RED"</formula>
    </cfRule>
  </conditionalFormatting>
  <conditionalFormatting sqref="C15">
    <cfRule type="cellIs" dxfId="1041" priority="168" operator="equal">
      <formula>"GREEN"</formula>
    </cfRule>
  </conditionalFormatting>
  <conditionalFormatting sqref="C16">
    <cfRule type="cellIs" dxfId="1040" priority="169" operator="equal">
      <formula>"AMBER"</formula>
    </cfRule>
  </conditionalFormatting>
  <conditionalFormatting sqref="C16">
    <cfRule type="cellIs" dxfId="1039" priority="170" operator="equal">
      <formula>"RED"</formula>
    </cfRule>
  </conditionalFormatting>
  <conditionalFormatting sqref="C16">
    <cfRule type="cellIs" dxfId="1038" priority="171" operator="equal">
      <formula>"GREEN"</formula>
    </cfRule>
  </conditionalFormatting>
  <conditionalFormatting sqref="C17">
    <cfRule type="cellIs" dxfId="1037" priority="172" operator="equal">
      <formula>"AMBER"</formula>
    </cfRule>
  </conditionalFormatting>
  <conditionalFormatting sqref="C17">
    <cfRule type="cellIs" dxfId="1036" priority="173" operator="equal">
      <formula>"RED"</formula>
    </cfRule>
  </conditionalFormatting>
  <conditionalFormatting sqref="C17">
    <cfRule type="cellIs" dxfId="1035" priority="174" operator="equal">
      <formula>"GREEN"</formula>
    </cfRule>
  </conditionalFormatting>
  <conditionalFormatting sqref="C18">
    <cfRule type="cellIs" dxfId="1034" priority="175" operator="equal">
      <formula>"AMBER"</formula>
    </cfRule>
  </conditionalFormatting>
  <conditionalFormatting sqref="C18">
    <cfRule type="cellIs" dxfId="1033" priority="176" operator="equal">
      <formula>"RED"</formula>
    </cfRule>
  </conditionalFormatting>
  <conditionalFormatting sqref="C18">
    <cfRule type="cellIs" dxfId="1032" priority="177" operator="equal">
      <formula>"GREEN"</formula>
    </cfRule>
  </conditionalFormatting>
  <conditionalFormatting sqref="C19">
    <cfRule type="cellIs" dxfId="1031" priority="178" operator="equal">
      <formula>"AMBER"</formula>
    </cfRule>
  </conditionalFormatting>
  <conditionalFormatting sqref="C19">
    <cfRule type="cellIs" dxfId="1030" priority="179" operator="equal">
      <formula>"RED"</formula>
    </cfRule>
  </conditionalFormatting>
  <conditionalFormatting sqref="C19">
    <cfRule type="cellIs" dxfId="1029" priority="180" operator="equal">
      <formula>"GREEN"</formula>
    </cfRule>
  </conditionalFormatting>
  <conditionalFormatting sqref="C20">
    <cfRule type="cellIs" dxfId="1028" priority="181" operator="equal">
      <formula>"AMBER"</formula>
    </cfRule>
  </conditionalFormatting>
  <conditionalFormatting sqref="C20">
    <cfRule type="cellIs" dxfId="1027" priority="182" operator="equal">
      <formula>"RED"</formula>
    </cfRule>
  </conditionalFormatting>
  <conditionalFormatting sqref="C20">
    <cfRule type="cellIs" dxfId="1026" priority="183" operator="equal">
      <formula>"GREEN"</formula>
    </cfRule>
  </conditionalFormatting>
  <conditionalFormatting sqref="C21">
    <cfRule type="cellIs" dxfId="1025" priority="184" operator="equal">
      <formula>"AMBER"</formula>
    </cfRule>
  </conditionalFormatting>
  <conditionalFormatting sqref="C21">
    <cfRule type="cellIs" dxfId="1024" priority="185" operator="equal">
      <formula>"RED"</formula>
    </cfRule>
  </conditionalFormatting>
  <conditionalFormatting sqref="C21">
    <cfRule type="cellIs" dxfId="1023" priority="186" operator="equal">
      <formula>"GREEN"</formula>
    </cfRule>
  </conditionalFormatting>
  <conditionalFormatting sqref="C22">
    <cfRule type="cellIs" dxfId="1022" priority="187" operator="equal">
      <formula>"AMBER"</formula>
    </cfRule>
  </conditionalFormatting>
  <conditionalFormatting sqref="C22">
    <cfRule type="cellIs" dxfId="1021" priority="188" operator="equal">
      <formula>"RED"</formula>
    </cfRule>
  </conditionalFormatting>
  <conditionalFormatting sqref="C22">
    <cfRule type="cellIs" dxfId="1020" priority="189" operator="equal">
      <formula>"GREEN"</formula>
    </cfRule>
  </conditionalFormatting>
  <conditionalFormatting sqref="C23">
    <cfRule type="cellIs" dxfId="1019" priority="190" operator="equal">
      <formula>"AMBER"</formula>
    </cfRule>
  </conditionalFormatting>
  <conditionalFormatting sqref="C23">
    <cfRule type="cellIs" dxfId="1018" priority="191" operator="equal">
      <formula>"RED"</formula>
    </cfRule>
  </conditionalFormatting>
  <conditionalFormatting sqref="C23">
    <cfRule type="cellIs" dxfId="1017" priority="192" operator="equal">
      <formula>"GREEN"</formula>
    </cfRule>
  </conditionalFormatting>
  <conditionalFormatting sqref="C24">
    <cfRule type="cellIs" dxfId="1016" priority="193" operator="equal">
      <formula>"AMBER"</formula>
    </cfRule>
  </conditionalFormatting>
  <conditionalFormatting sqref="C24">
    <cfRule type="cellIs" dxfId="1015" priority="194" operator="equal">
      <formula>"RED"</formula>
    </cfRule>
  </conditionalFormatting>
  <conditionalFormatting sqref="C24">
    <cfRule type="cellIs" dxfId="1014" priority="195" operator="equal">
      <formula>"GREEN"</formula>
    </cfRule>
  </conditionalFormatting>
  <conditionalFormatting sqref="C25">
    <cfRule type="cellIs" dxfId="1013" priority="196" operator="equal">
      <formula>"AMBER"</formula>
    </cfRule>
  </conditionalFormatting>
  <conditionalFormatting sqref="C25">
    <cfRule type="cellIs" dxfId="1012" priority="197" operator="equal">
      <formula>"RED"</formula>
    </cfRule>
  </conditionalFormatting>
  <conditionalFormatting sqref="C25">
    <cfRule type="cellIs" dxfId="1011" priority="198" operator="equal">
      <formula>"GREEN"</formula>
    </cfRule>
  </conditionalFormatting>
  <conditionalFormatting sqref="C26">
    <cfRule type="cellIs" dxfId="1010" priority="199" operator="equal">
      <formula>"AMBER"</formula>
    </cfRule>
  </conditionalFormatting>
  <conditionalFormatting sqref="C26">
    <cfRule type="cellIs" dxfId="1009" priority="200" operator="equal">
      <formula>"RED"</formula>
    </cfRule>
  </conditionalFormatting>
  <conditionalFormatting sqref="C26">
    <cfRule type="cellIs" dxfId="1008" priority="201" operator="equal">
      <formula>"GREEN"</formula>
    </cfRule>
  </conditionalFormatting>
  <conditionalFormatting sqref="C27">
    <cfRule type="cellIs" dxfId="1007" priority="202" operator="equal">
      <formula>"AMBER"</formula>
    </cfRule>
  </conditionalFormatting>
  <conditionalFormatting sqref="C27">
    <cfRule type="cellIs" dxfId="1006" priority="203" operator="equal">
      <formula>"RED"</formula>
    </cfRule>
  </conditionalFormatting>
  <conditionalFormatting sqref="C27">
    <cfRule type="cellIs" dxfId="1005" priority="204" operator="equal">
      <formula>"GREEN"</formula>
    </cfRule>
  </conditionalFormatting>
  <conditionalFormatting sqref="C28">
    <cfRule type="cellIs" dxfId="1004" priority="205" operator="equal">
      <formula>"AMBER"</formula>
    </cfRule>
  </conditionalFormatting>
  <conditionalFormatting sqref="C28">
    <cfRule type="cellIs" dxfId="1003" priority="206" operator="equal">
      <formula>"RED"</formula>
    </cfRule>
  </conditionalFormatting>
  <conditionalFormatting sqref="C28">
    <cfRule type="cellIs" dxfId="1002" priority="207" operator="equal">
      <formula>"GREEN"</formula>
    </cfRule>
  </conditionalFormatting>
  <conditionalFormatting sqref="C29">
    <cfRule type="cellIs" dxfId="1001" priority="208" operator="equal">
      <formula>"AMBER"</formula>
    </cfRule>
  </conditionalFormatting>
  <conditionalFormatting sqref="C29">
    <cfRule type="cellIs" dxfId="1000" priority="209" operator="equal">
      <formula>"RED"</formula>
    </cfRule>
  </conditionalFormatting>
  <conditionalFormatting sqref="C29">
    <cfRule type="cellIs" dxfId="999" priority="210" operator="equal">
      <formula>"GREEN"</formula>
    </cfRule>
  </conditionalFormatting>
  <conditionalFormatting sqref="C30">
    <cfRule type="cellIs" dxfId="998" priority="211" operator="equal">
      <formula>"AMBER"</formula>
    </cfRule>
  </conditionalFormatting>
  <conditionalFormatting sqref="C30">
    <cfRule type="cellIs" dxfId="997" priority="212" operator="equal">
      <formula>"RED"</formula>
    </cfRule>
  </conditionalFormatting>
  <conditionalFormatting sqref="C30">
    <cfRule type="cellIs" dxfId="996" priority="213" operator="equal">
      <formula>"GREEN"</formula>
    </cfRule>
  </conditionalFormatting>
  <conditionalFormatting sqref="C31">
    <cfRule type="cellIs" dxfId="995" priority="214" operator="equal">
      <formula>"AMBER"</formula>
    </cfRule>
  </conditionalFormatting>
  <conditionalFormatting sqref="C31">
    <cfRule type="cellIs" dxfId="994" priority="215" operator="equal">
      <formula>"RED"</formula>
    </cfRule>
  </conditionalFormatting>
  <conditionalFormatting sqref="C31">
    <cfRule type="cellIs" dxfId="993" priority="216" operator="equal">
      <formula>"GREEN"</formula>
    </cfRule>
  </conditionalFormatting>
  <conditionalFormatting sqref="C33">
    <cfRule type="cellIs" dxfId="992" priority="217" operator="equal">
      <formula>"AMBER"</formula>
    </cfRule>
  </conditionalFormatting>
  <conditionalFormatting sqref="C33">
    <cfRule type="cellIs" dxfId="991" priority="218" operator="equal">
      <formula>"RED"</formula>
    </cfRule>
  </conditionalFormatting>
  <conditionalFormatting sqref="C33">
    <cfRule type="cellIs" dxfId="990" priority="219" operator="equal">
      <formula>"GREEN"</formula>
    </cfRule>
  </conditionalFormatting>
  <conditionalFormatting sqref="C34">
    <cfRule type="cellIs" dxfId="989" priority="220" operator="equal">
      <formula>"AMBER"</formula>
    </cfRule>
  </conditionalFormatting>
  <conditionalFormatting sqref="C34">
    <cfRule type="cellIs" dxfId="988" priority="221" operator="equal">
      <formula>"RED"</formula>
    </cfRule>
  </conditionalFormatting>
  <conditionalFormatting sqref="C34">
    <cfRule type="cellIs" dxfId="987" priority="222" operator="equal">
      <formula>"GREEN"</formula>
    </cfRule>
  </conditionalFormatting>
  <conditionalFormatting sqref="D15">
    <cfRule type="cellIs" dxfId="986" priority="223" operator="equal">
      <formula>"AMBER"</formula>
    </cfRule>
  </conditionalFormatting>
  <conditionalFormatting sqref="D15">
    <cfRule type="cellIs" dxfId="985" priority="224" operator="equal">
      <formula>"RED"</formula>
    </cfRule>
  </conditionalFormatting>
  <conditionalFormatting sqref="D15">
    <cfRule type="cellIs" dxfId="984" priority="225" operator="equal">
      <formula>"GREEN"</formula>
    </cfRule>
  </conditionalFormatting>
  <conditionalFormatting sqref="D16">
    <cfRule type="cellIs" dxfId="983" priority="226" operator="equal">
      <formula>"AMBER"</formula>
    </cfRule>
  </conditionalFormatting>
  <conditionalFormatting sqref="D16">
    <cfRule type="cellIs" dxfId="982" priority="227" operator="equal">
      <formula>"RED"</formula>
    </cfRule>
  </conditionalFormatting>
  <conditionalFormatting sqref="D16">
    <cfRule type="cellIs" dxfId="981" priority="228" operator="equal">
      <formula>"GREEN"</formula>
    </cfRule>
  </conditionalFormatting>
  <conditionalFormatting sqref="D17">
    <cfRule type="cellIs" dxfId="980" priority="229" operator="equal">
      <formula>"AMBER"</formula>
    </cfRule>
  </conditionalFormatting>
  <conditionalFormatting sqref="D17">
    <cfRule type="cellIs" dxfId="979" priority="230" operator="equal">
      <formula>"RED"</formula>
    </cfRule>
  </conditionalFormatting>
  <conditionalFormatting sqref="D17">
    <cfRule type="cellIs" dxfId="978" priority="231" operator="equal">
      <formula>"GREEN"</formula>
    </cfRule>
  </conditionalFormatting>
  <conditionalFormatting sqref="D18">
    <cfRule type="cellIs" dxfId="977" priority="232" operator="equal">
      <formula>"AMBER"</formula>
    </cfRule>
  </conditionalFormatting>
  <conditionalFormatting sqref="D18">
    <cfRule type="cellIs" dxfId="976" priority="233" operator="equal">
      <formula>"RED"</formula>
    </cfRule>
  </conditionalFormatting>
  <conditionalFormatting sqref="D18">
    <cfRule type="cellIs" dxfId="975" priority="234" operator="equal">
      <formula>"GREEN"</formula>
    </cfRule>
  </conditionalFormatting>
  <conditionalFormatting sqref="D19">
    <cfRule type="cellIs" dxfId="974" priority="235" operator="equal">
      <formula>"AMBER"</formula>
    </cfRule>
  </conditionalFormatting>
  <conditionalFormatting sqref="D19">
    <cfRule type="cellIs" dxfId="973" priority="236" operator="equal">
      <formula>"RED"</formula>
    </cfRule>
  </conditionalFormatting>
  <conditionalFormatting sqref="D19">
    <cfRule type="cellIs" dxfId="972" priority="237" operator="equal">
      <formula>"GREEN"</formula>
    </cfRule>
  </conditionalFormatting>
  <conditionalFormatting sqref="D20">
    <cfRule type="cellIs" dxfId="971" priority="238" operator="equal">
      <formula>"AMBER"</formula>
    </cfRule>
  </conditionalFormatting>
  <conditionalFormatting sqref="D20">
    <cfRule type="cellIs" dxfId="970" priority="239" operator="equal">
      <formula>"RED"</formula>
    </cfRule>
  </conditionalFormatting>
  <conditionalFormatting sqref="D20">
    <cfRule type="cellIs" dxfId="969" priority="240" operator="equal">
      <formula>"GREEN"</formula>
    </cfRule>
  </conditionalFormatting>
  <conditionalFormatting sqref="D21">
    <cfRule type="cellIs" dxfId="968" priority="241" operator="equal">
      <formula>"AMBER"</formula>
    </cfRule>
  </conditionalFormatting>
  <conditionalFormatting sqref="D21">
    <cfRule type="cellIs" dxfId="967" priority="242" operator="equal">
      <formula>"RED"</formula>
    </cfRule>
  </conditionalFormatting>
  <conditionalFormatting sqref="D21">
    <cfRule type="cellIs" dxfId="966" priority="243" operator="equal">
      <formula>"GREEN"</formula>
    </cfRule>
  </conditionalFormatting>
  <conditionalFormatting sqref="D22">
    <cfRule type="cellIs" dxfId="965" priority="244" operator="equal">
      <formula>"AMBER"</formula>
    </cfRule>
  </conditionalFormatting>
  <conditionalFormatting sqref="D22">
    <cfRule type="cellIs" dxfId="964" priority="245" operator="equal">
      <formula>"RED"</formula>
    </cfRule>
  </conditionalFormatting>
  <conditionalFormatting sqref="D22">
    <cfRule type="cellIs" dxfId="963" priority="246" operator="equal">
      <formula>"GREEN"</formula>
    </cfRule>
  </conditionalFormatting>
  <conditionalFormatting sqref="D23">
    <cfRule type="cellIs" dxfId="962" priority="247" operator="equal">
      <formula>"AMBER"</formula>
    </cfRule>
  </conditionalFormatting>
  <conditionalFormatting sqref="D23">
    <cfRule type="cellIs" dxfId="961" priority="248" operator="equal">
      <formula>"RED"</formula>
    </cfRule>
  </conditionalFormatting>
  <conditionalFormatting sqref="D23">
    <cfRule type="cellIs" dxfId="960" priority="249" operator="equal">
      <formula>"GREEN"</formula>
    </cfRule>
  </conditionalFormatting>
  <conditionalFormatting sqref="D24">
    <cfRule type="cellIs" dxfId="959" priority="250" operator="equal">
      <formula>"AMBER"</formula>
    </cfRule>
  </conditionalFormatting>
  <conditionalFormatting sqref="D24">
    <cfRule type="cellIs" dxfId="958" priority="251" operator="equal">
      <formula>"RED"</formula>
    </cfRule>
  </conditionalFormatting>
  <conditionalFormatting sqref="D24">
    <cfRule type="cellIs" dxfId="957" priority="252" operator="equal">
      <formula>"GREEN"</formula>
    </cfRule>
  </conditionalFormatting>
  <conditionalFormatting sqref="D25">
    <cfRule type="cellIs" dxfId="956" priority="253" operator="equal">
      <formula>"AMBER"</formula>
    </cfRule>
  </conditionalFormatting>
  <conditionalFormatting sqref="D25">
    <cfRule type="cellIs" dxfId="955" priority="254" operator="equal">
      <formula>"RED"</formula>
    </cfRule>
  </conditionalFormatting>
  <conditionalFormatting sqref="D25">
    <cfRule type="cellIs" dxfId="954" priority="255" operator="equal">
      <formula>"GREEN"</formula>
    </cfRule>
  </conditionalFormatting>
  <conditionalFormatting sqref="D26">
    <cfRule type="cellIs" dxfId="953" priority="256" operator="equal">
      <formula>"AMBER"</formula>
    </cfRule>
  </conditionalFormatting>
  <conditionalFormatting sqref="D26">
    <cfRule type="cellIs" dxfId="952" priority="257" operator="equal">
      <formula>"RED"</formula>
    </cfRule>
  </conditionalFormatting>
  <conditionalFormatting sqref="D26">
    <cfRule type="cellIs" dxfId="951" priority="258" operator="equal">
      <formula>"GREEN"</formula>
    </cfRule>
  </conditionalFormatting>
  <conditionalFormatting sqref="D27">
    <cfRule type="cellIs" dxfId="950" priority="259" operator="equal">
      <formula>"AMBER"</formula>
    </cfRule>
  </conditionalFormatting>
  <conditionalFormatting sqref="D27">
    <cfRule type="cellIs" dxfId="949" priority="260" operator="equal">
      <formula>"RED"</formula>
    </cfRule>
  </conditionalFormatting>
  <conditionalFormatting sqref="D27">
    <cfRule type="cellIs" dxfId="948" priority="261" operator="equal">
      <formula>"GREEN"</formula>
    </cfRule>
  </conditionalFormatting>
  <conditionalFormatting sqref="D28">
    <cfRule type="cellIs" dxfId="947" priority="262" operator="equal">
      <formula>"AMBER"</formula>
    </cfRule>
  </conditionalFormatting>
  <conditionalFormatting sqref="D28">
    <cfRule type="cellIs" dxfId="946" priority="263" operator="equal">
      <formula>"RED"</formula>
    </cfRule>
  </conditionalFormatting>
  <conditionalFormatting sqref="D28">
    <cfRule type="cellIs" dxfId="945" priority="264" operator="equal">
      <formula>"GREEN"</formula>
    </cfRule>
  </conditionalFormatting>
  <conditionalFormatting sqref="D29">
    <cfRule type="cellIs" dxfId="944" priority="265" operator="equal">
      <formula>"AMBER"</formula>
    </cfRule>
  </conditionalFormatting>
  <conditionalFormatting sqref="D29">
    <cfRule type="cellIs" dxfId="943" priority="266" operator="equal">
      <formula>"RED"</formula>
    </cfRule>
  </conditionalFormatting>
  <conditionalFormatting sqref="D29">
    <cfRule type="cellIs" dxfId="942" priority="267" operator="equal">
      <formula>"GREEN"</formula>
    </cfRule>
  </conditionalFormatting>
  <conditionalFormatting sqref="D30">
    <cfRule type="cellIs" dxfId="941" priority="268" operator="equal">
      <formula>"AMBER"</formula>
    </cfRule>
  </conditionalFormatting>
  <conditionalFormatting sqref="D30">
    <cfRule type="cellIs" dxfId="940" priority="269" operator="equal">
      <formula>"RED"</formula>
    </cfRule>
  </conditionalFormatting>
  <conditionalFormatting sqref="D30">
    <cfRule type="cellIs" dxfId="939" priority="270" operator="equal">
      <formula>"GREEN"</formula>
    </cfRule>
  </conditionalFormatting>
  <conditionalFormatting sqref="D31">
    <cfRule type="cellIs" dxfId="938" priority="271" operator="equal">
      <formula>"AMBER"</formula>
    </cfRule>
  </conditionalFormatting>
  <conditionalFormatting sqref="D31">
    <cfRule type="cellIs" dxfId="937" priority="272" operator="equal">
      <formula>"RED"</formula>
    </cfRule>
  </conditionalFormatting>
  <conditionalFormatting sqref="D31">
    <cfRule type="cellIs" dxfId="936" priority="273" operator="equal">
      <formula>"GREEN"</formula>
    </cfRule>
  </conditionalFormatting>
  <conditionalFormatting sqref="D33">
    <cfRule type="cellIs" dxfId="935" priority="274" operator="equal">
      <formula>"AMBER"</formula>
    </cfRule>
  </conditionalFormatting>
  <conditionalFormatting sqref="D33">
    <cfRule type="cellIs" dxfId="934" priority="275" operator="equal">
      <formula>"RED"</formula>
    </cfRule>
  </conditionalFormatting>
  <conditionalFormatting sqref="D33">
    <cfRule type="cellIs" dxfId="933" priority="276" operator="equal">
      <formula>"GREEN"</formula>
    </cfRule>
  </conditionalFormatting>
  <conditionalFormatting sqref="D34">
    <cfRule type="cellIs" dxfId="932" priority="277" operator="equal">
      <formula>"AMBER"</formula>
    </cfRule>
  </conditionalFormatting>
  <conditionalFormatting sqref="D34">
    <cfRule type="cellIs" dxfId="931" priority="278" operator="equal">
      <formula>"RED"</formula>
    </cfRule>
  </conditionalFormatting>
  <conditionalFormatting sqref="D34">
    <cfRule type="cellIs" dxfId="930" priority="279" operator="equal">
      <formula>"GREEN"</formula>
    </cfRule>
  </conditionalFormatting>
  <conditionalFormatting sqref="E15">
    <cfRule type="cellIs" dxfId="929" priority="280" operator="equal">
      <formula>"AMBER"</formula>
    </cfRule>
  </conditionalFormatting>
  <conditionalFormatting sqref="E15">
    <cfRule type="cellIs" dxfId="928" priority="281" operator="equal">
      <formula>"RED"</formula>
    </cfRule>
  </conditionalFormatting>
  <conditionalFormatting sqref="E15">
    <cfRule type="cellIs" dxfId="927" priority="282" operator="equal">
      <formula>"GREEN"</formula>
    </cfRule>
  </conditionalFormatting>
  <conditionalFormatting sqref="E16">
    <cfRule type="cellIs" dxfId="926" priority="283" operator="equal">
      <formula>"AMBER"</formula>
    </cfRule>
  </conditionalFormatting>
  <conditionalFormatting sqref="E16">
    <cfRule type="cellIs" dxfId="925" priority="284" operator="equal">
      <formula>"RED"</formula>
    </cfRule>
  </conditionalFormatting>
  <conditionalFormatting sqref="E16">
    <cfRule type="cellIs" dxfId="924" priority="285" operator="equal">
      <formula>"GREEN"</formula>
    </cfRule>
  </conditionalFormatting>
  <conditionalFormatting sqref="E17">
    <cfRule type="cellIs" dxfId="923" priority="286" operator="equal">
      <formula>"AMBER"</formula>
    </cfRule>
  </conditionalFormatting>
  <conditionalFormatting sqref="E17">
    <cfRule type="cellIs" dxfId="922" priority="287" operator="equal">
      <formula>"RED"</formula>
    </cfRule>
  </conditionalFormatting>
  <conditionalFormatting sqref="E17">
    <cfRule type="cellIs" dxfId="921" priority="288" operator="equal">
      <formula>"GREEN"</formula>
    </cfRule>
  </conditionalFormatting>
  <conditionalFormatting sqref="E18">
    <cfRule type="cellIs" dxfId="920" priority="289" operator="equal">
      <formula>"AMBER"</formula>
    </cfRule>
  </conditionalFormatting>
  <conditionalFormatting sqref="E18">
    <cfRule type="cellIs" dxfId="919" priority="290" operator="equal">
      <formula>"RED"</formula>
    </cfRule>
  </conditionalFormatting>
  <conditionalFormatting sqref="E18">
    <cfRule type="cellIs" dxfId="918" priority="291" operator="equal">
      <formula>"GREEN"</formula>
    </cfRule>
  </conditionalFormatting>
  <conditionalFormatting sqref="E19">
    <cfRule type="cellIs" dxfId="917" priority="292" operator="equal">
      <formula>"AMBER"</formula>
    </cfRule>
  </conditionalFormatting>
  <conditionalFormatting sqref="E19">
    <cfRule type="cellIs" dxfId="916" priority="293" operator="equal">
      <formula>"RED"</formula>
    </cfRule>
  </conditionalFormatting>
  <conditionalFormatting sqref="E19">
    <cfRule type="cellIs" dxfId="915" priority="294" operator="equal">
      <formula>"GREEN"</formula>
    </cfRule>
  </conditionalFormatting>
  <conditionalFormatting sqref="E20">
    <cfRule type="cellIs" dxfId="914" priority="295" operator="equal">
      <formula>"AMBER"</formula>
    </cfRule>
  </conditionalFormatting>
  <conditionalFormatting sqref="E20">
    <cfRule type="cellIs" dxfId="913" priority="296" operator="equal">
      <formula>"RED"</formula>
    </cfRule>
  </conditionalFormatting>
  <conditionalFormatting sqref="E20">
    <cfRule type="cellIs" dxfId="912" priority="297" operator="equal">
      <formula>"GREEN"</formula>
    </cfRule>
  </conditionalFormatting>
  <conditionalFormatting sqref="E21">
    <cfRule type="cellIs" dxfId="911" priority="298" operator="equal">
      <formula>"AMBER"</formula>
    </cfRule>
  </conditionalFormatting>
  <conditionalFormatting sqref="E21">
    <cfRule type="cellIs" dxfId="910" priority="299" operator="equal">
      <formula>"RED"</formula>
    </cfRule>
  </conditionalFormatting>
  <conditionalFormatting sqref="E21">
    <cfRule type="cellIs" dxfId="909" priority="300" operator="equal">
      <formula>"GREEN"</formula>
    </cfRule>
  </conditionalFormatting>
  <conditionalFormatting sqref="E22">
    <cfRule type="cellIs" dxfId="908" priority="301" operator="equal">
      <formula>"AMBER"</formula>
    </cfRule>
  </conditionalFormatting>
  <conditionalFormatting sqref="E22">
    <cfRule type="cellIs" dxfId="907" priority="302" operator="equal">
      <formula>"RED"</formula>
    </cfRule>
  </conditionalFormatting>
  <conditionalFormatting sqref="E22">
    <cfRule type="cellIs" dxfId="906" priority="303" operator="equal">
      <formula>"GREEN"</formula>
    </cfRule>
  </conditionalFormatting>
  <conditionalFormatting sqref="E23">
    <cfRule type="cellIs" dxfId="905" priority="304" operator="equal">
      <formula>"AMBER"</formula>
    </cfRule>
  </conditionalFormatting>
  <conditionalFormatting sqref="E23">
    <cfRule type="cellIs" dxfId="904" priority="305" operator="equal">
      <formula>"RED"</formula>
    </cfRule>
  </conditionalFormatting>
  <conditionalFormatting sqref="E23">
    <cfRule type="cellIs" dxfId="903" priority="306" operator="equal">
      <formula>"GREEN"</formula>
    </cfRule>
  </conditionalFormatting>
  <conditionalFormatting sqref="E24">
    <cfRule type="cellIs" dxfId="902" priority="307" operator="equal">
      <formula>"AMBER"</formula>
    </cfRule>
  </conditionalFormatting>
  <conditionalFormatting sqref="E24">
    <cfRule type="cellIs" dxfId="901" priority="308" operator="equal">
      <formula>"RED"</formula>
    </cfRule>
  </conditionalFormatting>
  <conditionalFormatting sqref="E24">
    <cfRule type="cellIs" dxfId="900" priority="309" operator="equal">
      <formula>"GREEN"</formula>
    </cfRule>
  </conditionalFormatting>
  <conditionalFormatting sqref="E25">
    <cfRule type="cellIs" dxfId="899" priority="310" operator="equal">
      <formula>"AMBER"</formula>
    </cfRule>
  </conditionalFormatting>
  <conditionalFormatting sqref="E25">
    <cfRule type="cellIs" dxfId="898" priority="311" operator="equal">
      <formula>"RED"</formula>
    </cfRule>
  </conditionalFormatting>
  <conditionalFormatting sqref="E25">
    <cfRule type="cellIs" dxfId="897" priority="312" operator="equal">
      <formula>"GREEN"</formula>
    </cfRule>
  </conditionalFormatting>
  <conditionalFormatting sqref="E26">
    <cfRule type="cellIs" dxfId="896" priority="313" operator="equal">
      <formula>"AMBER"</formula>
    </cfRule>
  </conditionalFormatting>
  <conditionalFormatting sqref="E26">
    <cfRule type="cellIs" dxfId="895" priority="314" operator="equal">
      <formula>"RED"</formula>
    </cfRule>
  </conditionalFormatting>
  <conditionalFormatting sqref="E26">
    <cfRule type="cellIs" dxfId="894" priority="315" operator="equal">
      <formula>"GREEN"</formula>
    </cfRule>
  </conditionalFormatting>
  <conditionalFormatting sqref="E27">
    <cfRule type="cellIs" dxfId="893" priority="316" operator="equal">
      <formula>"AMBER"</formula>
    </cfRule>
  </conditionalFormatting>
  <conditionalFormatting sqref="E27">
    <cfRule type="cellIs" dxfId="892" priority="317" operator="equal">
      <formula>"RED"</formula>
    </cfRule>
  </conditionalFormatting>
  <conditionalFormatting sqref="E27">
    <cfRule type="cellIs" dxfId="891" priority="318" operator="equal">
      <formula>"GREEN"</formula>
    </cfRule>
  </conditionalFormatting>
  <conditionalFormatting sqref="E28">
    <cfRule type="cellIs" dxfId="890" priority="319" operator="equal">
      <formula>"AMBER"</formula>
    </cfRule>
  </conditionalFormatting>
  <conditionalFormatting sqref="E28">
    <cfRule type="cellIs" dxfId="889" priority="320" operator="equal">
      <formula>"RED"</formula>
    </cfRule>
  </conditionalFormatting>
  <conditionalFormatting sqref="E28">
    <cfRule type="cellIs" dxfId="888" priority="321" operator="equal">
      <formula>"GREEN"</formula>
    </cfRule>
  </conditionalFormatting>
  <conditionalFormatting sqref="E29">
    <cfRule type="cellIs" dxfId="887" priority="322" operator="equal">
      <formula>"AMBER"</formula>
    </cfRule>
  </conditionalFormatting>
  <conditionalFormatting sqref="E29">
    <cfRule type="cellIs" dxfId="886" priority="323" operator="equal">
      <formula>"RED"</formula>
    </cfRule>
  </conditionalFormatting>
  <conditionalFormatting sqref="E29">
    <cfRule type="cellIs" dxfId="885" priority="324" operator="equal">
      <formula>"GREEN"</formula>
    </cfRule>
  </conditionalFormatting>
  <conditionalFormatting sqref="E30">
    <cfRule type="cellIs" dxfId="884" priority="325" operator="equal">
      <formula>"AMBER"</formula>
    </cfRule>
  </conditionalFormatting>
  <conditionalFormatting sqref="E30">
    <cfRule type="cellIs" dxfId="883" priority="326" operator="equal">
      <formula>"RED"</formula>
    </cfRule>
  </conditionalFormatting>
  <conditionalFormatting sqref="E30">
    <cfRule type="cellIs" dxfId="882" priority="327" operator="equal">
      <formula>"GREEN"</formula>
    </cfRule>
  </conditionalFormatting>
  <conditionalFormatting sqref="E31">
    <cfRule type="cellIs" dxfId="881" priority="328" operator="equal">
      <formula>"AMBER"</formula>
    </cfRule>
  </conditionalFormatting>
  <conditionalFormatting sqref="E31">
    <cfRule type="cellIs" dxfId="880" priority="329" operator="equal">
      <formula>"RED"</formula>
    </cfRule>
  </conditionalFormatting>
  <conditionalFormatting sqref="E31">
    <cfRule type="cellIs" dxfId="879" priority="330" operator="equal">
      <formula>"GREEN"</formula>
    </cfRule>
  </conditionalFormatting>
  <conditionalFormatting sqref="E33">
    <cfRule type="cellIs" dxfId="878" priority="331" operator="equal">
      <formula>"AMBER"</formula>
    </cfRule>
  </conditionalFormatting>
  <conditionalFormatting sqref="E33">
    <cfRule type="cellIs" dxfId="877" priority="332" operator="equal">
      <formula>"RED"</formula>
    </cfRule>
  </conditionalFormatting>
  <conditionalFormatting sqref="E33">
    <cfRule type="cellIs" dxfId="876" priority="333" operator="equal">
      <formula>"GREEN"</formula>
    </cfRule>
  </conditionalFormatting>
  <conditionalFormatting sqref="E34">
    <cfRule type="cellIs" dxfId="875" priority="334" operator="equal">
      <formula>"AMBER"</formula>
    </cfRule>
  </conditionalFormatting>
  <conditionalFormatting sqref="E34">
    <cfRule type="cellIs" dxfId="874" priority="335" operator="equal">
      <formula>"RED"</formula>
    </cfRule>
  </conditionalFormatting>
  <conditionalFormatting sqref="E34">
    <cfRule type="cellIs" dxfId="873" priority="336" operator="equal">
      <formula>"GREEN"</formula>
    </cfRule>
  </conditionalFormatting>
  <conditionalFormatting sqref="F15">
    <cfRule type="cellIs" dxfId="872" priority="337" operator="equal">
      <formula>"AMBER"</formula>
    </cfRule>
  </conditionalFormatting>
  <conditionalFormatting sqref="F15">
    <cfRule type="cellIs" dxfId="871" priority="338" operator="equal">
      <formula>"RED"</formula>
    </cfRule>
  </conditionalFormatting>
  <conditionalFormatting sqref="F15">
    <cfRule type="cellIs" dxfId="870" priority="339" operator="equal">
      <formula>"GREEN"</formula>
    </cfRule>
  </conditionalFormatting>
  <conditionalFormatting sqref="F16">
    <cfRule type="cellIs" dxfId="869" priority="340" operator="equal">
      <formula>"AMBER"</formula>
    </cfRule>
  </conditionalFormatting>
  <conditionalFormatting sqref="F16">
    <cfRule type="cellIs" dxfId="868" priority="341" operator="equal">
      <formula>"RED"</formula>
    </cfRule>
  </conditionalFormatting>
  <conditionalFormatting sqref="F16">
    <cfRule type="cellIs" dxfId="867" priority="342" operator="equal">
      <formula>"GREEN"</formula>
    </cfRule>
  </conditionalFormatting>
  <conditionalFormatting sqref="F17">
    <cfRule type="cellIs" dxfId="866" priority="343" operator="equal">
      <formula>"AMBER"</formula>
    </cfRule>
  </conditionalFormatting>
  <conditionalFormatting sqref="F17">
    <cfRule type="cellIs" dxfId="865" priority="344" operator="equal">
      <formula>"RED"</formula>
    </cfRule>
  </conditionalFormatting>
  <conditionalFormatting sqref="F17">
    <cfRule type="cellIs" dxfId="864" priority="345" operator="equal">
      <formula>"GREEN"</formula>
    </cfRule>
  </conditionalFormatting>
  <conditionalFormatting sqref="F18">
    <cfRule type="cellIs" dxfId="863" priority="346" operator="equal">
      <formula>"AMBER"</formula>
    </cfRule>
  </conditionalFormatting>
  <conditionalFormatting sqref="F18">
    <cfRule type="cellIs" dxfId="862" priority="347" operator="equal">
      <formula>"RED"</formula>
    </cfRule>
  </conditionalFormatting>
  <conditionalFormatting sqref="F18">
    <cfRule type="cellIs" dxfId="861" priority="348" operator="equal">
      <formula>"GREEN"</formula>
    </cfRule>
  </conditionalFormatting>
  <conditionalFormatting sqref="F19">
    <cfRule type="cellIs" dxfId="860" priority="349" operator="equal">
      <formula>"AMBER"</formula>
    </cfRule>
  </conditionalFormatting>
  <conditionalFormatting sqref="F19">
    <cfRule type="cellIs" dxfId="859" priority="350" operator="equal">
      <formula>"RED"</formula>
    </cfRule>
  </conditionalFormatting>
  <conditionalFormatting sqref="F19">
    <cfRule type="cellIs" dxfId="858" priority="351" operator="equal">
      <formula>"GREEN"</formula>
    </cfRule>
  </conditionalFormatting>
  <conditionalFormatting sqref="F20">
    <cfRule type="cellIs" dxfId="857" priority="352" operator="equal">
      <formula>"AMBER"</formula>
    </cfRule>
  </conditionalFormatting>
  <conditionalFormatting sqref="F20">
    <cfRule type="cellIs" dxfId="856" priority="353" operator="equal">
      <formula>"RED"</formula>
    </cfRule>
  </conditionalFormatting>
  <conditionalFormatting sqref="F20">
    <cfRule type="cellIs" dxfId="855" priority="354" operator="equal">
      <formula>"GREEN"</formula>
    </cfRule>
  </conditionalFormatting>
  <conditionalFormatting sqref="F21">
    <cfRule type="cellIs" dxfId="854" priority="355" operator="equal">
      <formula>"AMBER"</formula>
    </cfRule>
  </conditionalFormatting>
  <conditionalFormatting sqref="F21">
    <cfRule type="cellIs" dxfId="853" priority="356" operator="equal">
      <formula>"RED"</formula>
    </cfRule>
  </conditionalFormatting>
  <conditionalFormatting sqref="F21">
    <cfRule type="cellIs" dxfId="852" priority="357" operator="equal">
      <formula>"GREEN"</formula>
    </cfRule>
  </conditionalFormatting>
  <conditionalFormatting sqref="F22">
    <cfRule type="cellIs" dxfId="851" priority="358" operator="equal">
      <formula>"AMBER"</formula>
    </cfRule>
  </conditionalFormatting>
  <conditionalFormatting sqref="F22">
    <cfRule type="cellIs" dxfId="850" priority="359" operator="equal">
      <formula>"RED"</formula>
    </cfRule>
  </conditionalFormatting>
  <conditionalFormatting sqref="F22">
    <cfRule type="cellIs" dxfId="849" priority="360" operator="equal">
      <formula>"GREEN"</formula>
    </cfRule>
  </conditionalFormatting>
  <conditionalFormatting sqref="F23">
    <cfRule type="cellIs" dxfId="848" priority="361" operator="equal">
      <formula>"AMBER"</formula>
    </cfRule>
  </conditionalFormatting>
  <conditionalFormatting sqref="F23">
    <cfRule type="cellIs" dxfId="847" priority="362" operator="equal">
      <formula>"RED"</formula>
    </cfRule>
  </conditionalFormatting>
  <conditionalFormatting sqref="F23">
    <cfRule type="cellIs" dxfId="846" priority="363" operator="equal">
      <formula>"GREEN"</formula>
    </cfRule>
  </conditionalFormatting>
  <conditionalFormatting sqref="F24">
    <cfRule type="cellIs" dxfId="845" priority="364" operator="equal">
      <formula>"AMBER"</formula>
    </cfRule>
  </conditionalFormatting>
  <conditionalFormatting sqref="F24">
    <cfRule type="cellIs" dxfId="844" priority="365" operator="equal">
      <formula>"RED"</formula>
    </cfRule>
  </conditionalFormatting>
  <conditionalFormatting sqref="F24">
    <cfRule type="cellIs" dxfId="843" priority="366" operator="equal">
      <formula>"GREEN"</formula>
    </cfRule>
  </conditionalFormatting>
  <conditionalFormatting sqref="F25">
    <cfRule type="cellIs" dxfId="842" priority="367" operator="equal">
      <formula>"AMBER"</formula>
    </cfRule>
  </conditionalFormatting>
  <conditionalFormatting sqref="F25">
    <cfRule type="cellIs" dxfId="841" priority="368" operator="equal">
      <formula>"RED"</formula>
    </cfRule>
  </conditionalFormatting>
  <conditionalFormatting sqref="F25">
    <cfRule type="cellIs" dxfId="840" priority="369" operator="equal">
      <formula>"GREEN"</formula>
    </cfRule>
  </conditionalFormatting>
  <conditionalFormatting sqref="F26">
    <cfRule type="cellIs" dxfId="839" priority="370" operator="equal">
      <formula>"AMBER"</formula>
    </cfRule>
  </conditionalFormatting>
  <conditionalFormatting sqref="F26">
    <cfRule type="cellIs" dxfId="838" priority="371" operator="equal">
      <formula>"RED"</formula>
    </cfRule>
  </conditionalFormatting>
  <conditionalFormatting sqref="F26">
    <cfRule type="cellIs" dxfId="837" priority="372" operator="equal">
      <formula>"GREEN"</formula>
    </cfRule>
  </conditionalFormatting>
  <conditionalFormatting sqref="F27">
    <cfRule type="cellIs" dxfId="836" priority="373" operator="equal">
      <formula>"AMBER"</formula>
    </cfRule>
  </conditionalFormatting>
  <conditionalFormatting sqref="F27">
    <cfRule type="cellIs" dxfId="835" priority="374" operator="equal">
      <formula>"RED"</formula>
    </cfRule>
  </conditionalFormatting>
  <conditionalFormatting sqref="F27">
    <cfRule type="cellIs" dxfId="834" priority="375" operator="equal">
      <formula>"GREEN"</formula>
    </cfRule>
  </conditionalFormatting>
  <conditionalFormatting sqref="F28">
    <cfRule type="cellIs" dxfId="833" priority="376" operator="equal">
      <formula>"AMBER"</formula>
    </cfRule>
  </conditionalFormatting>
  <conditionalFormatting sqref="F28">
    <cfRule type="cellIs" dxfId="832" priority="377" operator="equal">
      <formula>"RED"</formula>
    </cfRule>
  </conditionalFormatting>
  <conditionalFormatting sqref="F28">
    <cfRule type="cellIs" dxfId="831" priority="378" operator="equal">
      <formula>"GREEN"</formula>
    </cfRule>
  </conditionalFormatting>
  <conditionalFormatting sqref="F29">
    <cfRule type="cellIs" dxfId="830" priority="379" operator="equal">
      <formula>"AMBER"</formula>
    </cfRule>
  </conditionalFormatting>
  <conditionalFormatting sqref="F29">
    <cfRule type="cellIs" dxfId="829" priority="380" operator="equal">
      <formula>"RED"</formula>
    </cfRule>
  </conditionalFormatting>
  <conditionalFormatting sqref="F29">
    <cfRule type="cellIs" dxfId="828" priority="381" operator="equal">
      <formula>"GREEN"</formula>
    </cfRule>
  </conditionalFormatting>
  <conditionalFormatting sqref="F30">
    <cfRule type="cellIs" dxfId="827" priority="382" operator="equal">
      <formula>"AMBER"</formula>
    </cfRule>
  </conditionalFormatting>
  <conditionalFormatting sqref="F30">
    <cfRule type="cellIs" dxfId="826" priority="383" operator="equal">
      <formula>"RED"</formula>
    </cfRule>
  </conditionalFormatting>
  <conditionalFormatting sqref="F30">
    <cfRule type="cellIs" dxfId="825" priority="384" operator="equal">
      <formula>"GREEN"</formula>
    </cfRule>
  </conditionalFormatting>
  <conditionalFormatting sqref="F31">
    <cfRule type="cellIs" dxfId="824" priority="385" operator="equal">
      <formula>"AMBER"</formula>
    </cfRule>
  </conditionalFormatting>
  <conditionalFormatting sqref="F31">
    <cfRule type="cellIs" dxfId="823" priority="386" operator="equal">
      <formula>"RED"</formula>
    </cfRule>
  </conditionalFormatting>
  <conditionalFormatting sqref="F31">
    <cfRule type="cellIs" dxfId="822" priority="387" operator="equal">
      <formula>"GREEN"</formula>
    </cfRule>
  </conditionalFormatting>
  <conditionalFormatting sqref="F32">
    <cfRule type="cellIs" dxfId="821" priority="388" operator="equal">
      <formula>"AMBER"</formula>
    </cfRule>
  </conditionalFormatting>
  <conditionalFormatting sqref="F32">
    <cfRule type="cellIs" dxfId="820" priority="389" operator="equal">
      <formula>"RED"</formula>
    </cfRule>
  </conditionalFormatting>
  <conditionalFormatting sqref="F32">
    <cfRule type="cellIs" dxfId="819" priority="390" operator="equal">
      <formula>"GREEN"</formula>
    </cfRule>
  </conditionalFormatting>
  <conditionalFormatting sqref="F33">
    <cfRule type="cellIs" dxfId="818" priority="391" operator="equal">
      <formula>"AMBER"</formula>
    </cfRule>
  </conditionalFormatting>
  <conditionalFormatting sqref="F33">
    <cfRule type="cellIs" dxfId="817" priority="392" operator="equal">
      <formula>"RED"</formula>
    </cfRule>
  </conditionalFormatting>
  <conditionalFormatting sqref="F33">
    <cfRule type="cellIs" dxfId="816" priority="393" operator="equal">
      <formula>"GREEN"</formula>
    </cfRule>
  </conditionalFormatting>
  <conditionalFormatting sqref="F34">
    <cfRule type="cellIs" dxfId="815" priority="394" operator="equal">
      <formula>"AMBER"</formula>
    </cfRule>
  </conditionalFormatting>
  <conditionalFormatting sqref="F34">
    <cfRule type="cellIs" dxfId="814" priority="395" operator="equal">
      <formula>"RED"</formula>
    </cfRule>
  </conditionalFormatting>
  <conditionalFormatting sqref="F34">
    <cfRule type="cellIs" dxfId="813" priority="396" operator="equal">
      <formula>"GREEN"</formula>
    </cfRule>
  </conditionalFormatting>
  <conditionalFormatting sqref="G15">
    <cfRule type="cellIs" dxfId="812" priority="397" operator="equal">
      <formula>"AMBER"</formula>
    </cfRule>
  </conditionalFormatting>
  <conditionalFormatting sqref="G15">
    <cfRule type="cellIs" dxfId="811" priority="398" operator="equal">
      <formula>"RED"</formula>
    </cfRule>
  </conditionalFormatting>
  <conditionalFormatting sqref="G15">
    <cfRule type="cellIs" dxfId="810" priority="399" operator="equal">
      <formula>"GREEN"</formula>
    </cfRule>
  </conditionalFormatting>
  <conditionalFormatting sqref="G16">
    <cfRule type="cellIs" dxfId="809" priority="400" operator="equal">
      <formula>"AMBER"</formula>
    </cfRule>
  </conditionalFormatting>
  <conditionalFormatting sqref="G16">
    <cfRule type="cellIs" dxfId="808" priority="401" operator="equal">
      <formula>"RED"</formula>
    </cfRule>
  </conditionalFormatting>
  <conditionalFormatting sqref="G16">
    <cfRule type="cellIs" dxfId="807" priority="402" operator="equal">
      <formula>"GREEN"</formula>
    </cfRule>
  </conditionalFormatting>
  <conditionalFormatting sqref="G17">
    <cfRule type="cellIs" dxfId="806" priority="403" operator="equal">
      <formula>"AMBER"</formula>
    </cfRule>
  </conditionalFormatting>
  <conditionalFormatting sqref="G17">
    <cfRule type="cellIs" dxfId="805" priority="404" operator="equal">
      <formula>"RED"</formula>
    </cfRule>
  </conditionalFormatting>
  <conditionalFormatting sqref="G17">
    <cfRule type="cellIs" dxfId="804" priority="405" operator="equal">
      <formula>"GREEN"</formula>
    </cfRule>
  </conditionalFormatting>
  <conditionalFormatting sqref="G18">
    <cfRule type="cellIs" dxfId="803" priority="406" operator="equal">
      <formula>"AMBER"</formula>
    </cfRule>
  </conditionalFormatting>
  <conditionalFormatting sqref="G18">
    <cfRule type="cellIs" dxfId="802" priority="407" operator="equal">
      <formula>"RED"</formula>
    </cfRule>
  </conditionalFormatting>
  <conditionalFormatting sqref="G18">
    <cfRule type="cellIs" dxfId="801" priority="408" operator="equal">
      <formula>"GREEN"</formula>
    </cfRule>
  </conditionalFormatting>
  <conditionalFormatting sqref="G28">
    <cfRule type="cellIs" dxfId="800" priority="409" operator="equal">
      <formula>"AMBER"</formula>
    </cfRule>
  </conditionalFormatting>
  <conditionalFormatting sqref="G28">
    <cfRule type="cellIs" dxfId="799" priority="410" operator="equal">
      <formula>"RED"</formula>
    </cfRule>
  </conditionalFormatting>
  <conditionalFormatting sqref="G28">
    <cfRule type="cellIs" dxfId="798" priority="411" operator="equal">
      <formula>"GREEN"</formula>
    </cfRule>
  </conditionalFormatting>
  <conditionalFormatting sqref="G29">
    <cfRule type="cellIs" dxfId="797" priority="412" operator="equal">
      <formula>"AMBER"</formula>
    </cfRule>
  </conditionalFormatting>
  <conditionalFormatting sqref="G29">
    <cfRule type="cellIs" dxfId="796" priority="413" operator="equal">
      <formula>"RED"</formula>
    </cfRule>
  </conditionalFormatting>
  <conditionalFormatting sqref="G29">
    <cfRule type="cellIs" dxfId="795" priority="414" operator="equal">
      <formula>"GREEN"</formula>
    </cfRule>
  </conditionalFormatting>
  <conditionalFormatting sqref="G30">
    <cfRule type="cellIs" dxfId="794" priority="415" operator="equal">
      <formula>"AMBER"</formula>
    </cfRule>
  </conditionalFormatting>
  <conditionalFormatting sqref="G30">
    <cfRule type="cellIs" dxfId="793" priority="416" operator="equal">
      <formula>"RED"</formula>
    </cfRule>
  </conditionalFormatting>
  <conditionalFormatting sqref="G30">
    <cfRule type="cellIs" dxfId="792" priority="417" operator="equal">
      <formula>"GREEN"</formula>
    </cfRule>
  </conditionalFormatting>
  <conditionalFormatting sqref="G31">
    <cfRule type="cellIs" dxfId="791" priority="418" operator="equal">
      <formula>"AMBER"</formula>
    </cfRule>
  </conditionalFormatting>
  <conditionalFormatting sqref="G31">
    <cfRule type="cellIs" dxfId="790" priority="419" operator="equal">
      <formula>"RED"</formula>
    </cfRule>
  </conditionalFormatting>
  <conditionalFormatting sqref="G31">
    <cfRule type="cellIs" dxfId="789" priority="420" operator="equal">
      <formula>"GREEN"</formula>
    </cfRule>
  </conditionalFormatting>
  <conditionalFormatting sqref="G32">
    <cfRule type="cellIs" dxfId="788" priority="421" operator="equal">
      <formula>"AMBER"</formula>
    </cfRule>
  </conditionalFormatting>
  <conditionalFormatting sqref="G32">
    <cfRule type="cellIs" dxfId="787" priority="422" operator="equal">
      <formula>"RED"</formula>
    </cfRule>
  </conditionalFormatting>
  <conditionalFormatting sqref="G32">
    <cfRule type="cellIs" dxfId="786" priority="423" operator="equal">
      <formula>"GREEN"</formula>
    </cfRule>
  </conditionalFormatting>
  <conditionalFormatting sqref="G33">
    <cfRule type="cellIs" dxfId="785" priority="424" operator="equal">
      <formula>"AMBER"</formula>
    </cfRule>
  </conditionalFormatting>
  <conditionalFormatting sqref="G33">
    <cfRule type="cellIs" dxfId="784" priority="425" operator="equal">
      <formula>"RED"</formula>
    </cfRule>
  </conditionalFormatting>
  <conditionalFormatting sqref="G33">
    <cfRule type="cellIs" dxfId="783" priority="426" operator="equal">
      <formula>"GREEN"</formula>
    </cfRule>
  </conditionalFormatting>
  <conditionalFormatting sqref="G34">
    <cfRule type="cellIs" dxfId="782" priority="427" operator="equal">
      <formula>"AMBER"</formula>
    </cfRule>
  </conditionalFormatting>
  <conditionalFormatting sqref="G34">
    <cfRule type="cellIs" dxfId="781" priority="428" operator="equal">
      <formula>"RED"</formula>
    </cfRule>
  </conditionalFormatting>
  <conditionalFormatting sqref="G34">
    <cfRule type="cellIs" dxfId="780" priority="429" operator="equal">
      <formula>"GREEN"</formula>
    </cfRule>
  </conditionalFormatting>
  <conditionalFormatting sqref="H15">
    <cfRule type="cellIs" dxfId="779" priority="430" operator="equal">
      <formula>"AMBER"</formula>
    </cfRule>
  </conditionalFormatting>
  <conditionalFormatting sqref="H15">
    <cfRule type="cellIs" dxfId="778" priority="431" operator="equal">
      <formula>"RED"</formula>
    </cfRule>
  </conditionalFormatting>
  <conditionalFormatting sqref="H15">
    <cfRule type="cellIs" dxfId="777" priority="432" operator="equal">
      <formula>"GREEN"</formula>
    </cfRule>
  </conditionalFormatting>
  <conditionalFormatting sqref="H16">
    <cfRule type="cellIs" dxfId="776" priority="433" operator="equal">
      <formula>"AMBER"</formula>
    </cfRule>
  </conditionalFormatting>
  <conditionalFormatting sqref="H16">
    <cfRule type="cellIs" dxfId="775" priority="434" operator="equal">
      <formula>"RED"</formula>
    </cfRule>
  </conditionalFormatting>
  <conditionalFormatting sqref="H16">
    <cfRule type="cellIs" dxfId="774" priority="435" operator="equal">
      <formula>"GREEN"</formula>
    </cfRule>
  </conditionalFormatting>
  <conditionalFormatting sqref="H17">
    <cfRule type="cellIs" dxfId="773" priority="436" operator="equal">
      <formula>"AMBER"</formula>
    </cfRule>
  </conditionalFormatting>
  <conditionalFormatting sqref="H17">
    <cfRule type="cellIs" dxfId="772" priority="437" operator="equal">
      <formula>"RED"</formula>
    </cfRule>
  </conditionalFormatting>
  <conditionalFormatting sqref="H17">
    <cfRule type="cellIs" dxfId="771" priority="438" operator="equal">
      <formula>"GREEN"</formula>
    </cfRule>
  </conditionalFormatting>
  <conditionalFormatting sqref="H18">
    <cfRule type="cellIs" dxfId="770" priority="439" operator="equal">
      <formula>"AMBER"</formula>
    </cfRule>
  </conditionalFormatting>
  <conditionalFormatting sqref="H18">
    <cfRule type="cellIs" dxfId="769" priority="440" operator="equal">
      <formula>"RED"</formula>
    </cfRule>
  </conditionalFormatting>
  <conditionalFormatting sqref="H18">
    <cfRule type="cellIs" dxfId="768" priority="441" operator="equal">
      <formula>"GREEN"</formula>
    </cfRule>
  </conditionalFormatting>
  <conditionalFormatting sqref="H28">
    <cfRule type="cellIs" dxfId="767" priority="442" operator="equal">
      <formula>"AMBER"</formula>
    </cfRule>
  </conditionalFormatting>
  <conditionalFormatting sqref="H28">
    <cfRule type="cellIs" dxfId="766" priority="443" operator="equal">
      <formula>"RED"</formula>
    </cfRule>
  </conditionalFormatting>
  <conditionalFormatting sqref="H28">
    <cfRule type="cellIs" dxfId="765" priority="444" operator="equal">
      <formula>"GREEN"</formula>
    </cfRule>
  </conditionalFormatting>
  <conditionalFormatting sqref="H29">
    <cfRule type="cellIs" dxfId="764" priority="445" operator="equal">
      <formula>"AMBER"</formula>
    </cfRule>
  </conditionalFormatting>
  <conditionalFormatting sqref="H29">
    <cfRule type="cellIs" dxfId="763" priority="446" operator="equal">
      <formula>"RED"</formula>
    </cfRule>
  </conditionalFormatting>
  <conditionalFormatting sqref="H29">
    <cfRule type="cellIs" dxfId="762" priority="447" operator="equal">
      <formula>"GREEN"</formula>
    </cfRule>
  </conditionalFormatting>
  <conditionalFormatting sqref="H30">
    <cfRule type="cellIs" dxfId="761" priority="448" operator="equal">
      <formula>"AMBER"</formula>
    </cfRule>
  </conditionalFormatting>
  <conditionalFormatting sqref="H30">
    <cfRule type="cellIs" dxfId="760" priority="449" operator="equal">
      <formula>"RED"</formula>
    </cfRule>
  </conditionalFormatting>
  <conditionalFormatting sqref="H30">
    <cfRule type="cellIs" dxfId="759" priority="450" operator="equal">
      <formula>"GREEN"</formula>
    </cfRule>
  </conditionalFormatting>
  <conditionalFormatting sqref="H31">
    <cfRule type="cellIs" dxfId="758" priority="451" operator="equal">
      <formula>"AMBER"</formula>
    </cfRule>
  </conditionalFormatting>
  <conditionalFormatting sqref="H31">
    <cfRule type="cellIs" dxfId="757" priority="452" operator="equal">
      <formula>"RED"</formula>
    </cfRule>
  </conditionalFormatting>
  <conditionalFormatting sqref="H31">
    <cfRule type="cellIs" dxfId="756" priority="453" operator="equal">
      <formula>"GREEN"</formula>
    </cfRule>
  </conditionalFormatting>
  <conditionalFormatting sqref="H32">
    <cfRule type="cellIs" dxfId="755" priority="454" operator="equal">
      <formula>"AMBER"</formula>
    </cfRule>
  </conditionalFormatting>
  <conditionalFormatting sqref="H32">
    <cfRule type="cellIs" dxfId="754" priority="455" operator="equal">
      <formula>"RED"</formula>
    </cfRule>
  </conditionalFormatting>
  <conditionalFormatting sqref="H32">
    <cfRule type="cellIs" dxfId="753" priority="456" operator="equal">
      <formula>"GREEN"</formula>
    </cfRule>
  </conditionalFormatting>
  <conditionalFormatting sqref="H33">
    <cfRule type="cellIs" dxfId="752" priority="457" operator="equal">
      <formula>"AMBER"</formula>
    </cfRule>
  </conditionalFormatting>
  <conditionalFormatting sqref="H33">
    <cfRule type="cellIs" dxfId="751" priority="458" operator="equal">
      <formula>"RED"</formula>
    </cfRule>
  </conditionalFormatting>
  <conditionalFormatting sqref="H33">
    <cfRule type="cellIs" dxfId="750" priority="459" operator="equal">
      <formula>"GREEN"</formula>
    </cfRule>
  </conditionalFormatting>
  <conditionalFormatting sqref="H34">
    <cfRule type="cellIs" dxfId="749" priority="460" operator="equal">
      <formula>"AMBER"</formula>
    </cfRule>
  </conditionalFormatting>
  <conditionalFormatting sqref="H34">
    <cfRule type="cellIs" dxfId="748" priority="461" operator="equal">
      <formula>"RED"</formula>
    </cfRule>
  </conditionalFormatting>
  <conditionalFormatting sqref="H34">
    <cfRule type="cellIs" dxfId="747" priority="462" operator="equal">
      <formula>"GREEN"</formula>
    </cfRule>
  </conditionalFormatting>
  <conditionalFormatting sqref="I15">
    <cfRule type="cellIs" dxfId="746" priority="463" operator="equal">
      <formula>"AMBER"</formula>
    </cfRule>
  </conditionalFormatting>
  <conditionalFormatting sqref="I15">
    <cfRule type="cellIs" dxfId="745" priority="464" operator="equal">
      <formula>"RED"</formula>
    </cfRule>
  </conditionalFormatting>
  <conditionalFormatting sqref="I15">
    <cfRule type="cellIs" dxfId="744" priority="465" operator="equal">
      <formula>"GREEN"</formula>
    </cfRule>
  </conditionalFormatting>
  <conditionalFormatting sqref="I16">
    <cfRule type="cellIs" dxfId="743" priority="466" operator="equal">
      <formula>"AMBER"</formula>
    </cfRule>
  </conditionalFormatting>
  <conditionalFormatting sqref="I16">
    <cfRule type="cellIs" dxfId="742" priority="467" operator="equal">
      <formula>"RED"</formula>
    </cfRule>
  </conditionalFormatting>
  <conditionalFormatting sqref="I16">
    <cfRule type="cellIs" dxfId="741" priority="468" operator="equal">
      <formula>"GREEN"</formula>
    </cfRule>
  </conditionalFormatting>
  <conditionalFormatting sqref="I17">
    <cfRule type="cellIs" dxfId="740" priority="469" operator="equal">
      <formula>"AMBER"</formula>
    </cfRule>
  </conditionalFormatting>
  <conditionalFormatting sqref="I17">
    <cfRule type="cellIs" dxfId="739" priority="470" operator="equal">
      <formula>"RED"</formula>
    </cfRule>
  </conditionalFormatting>
  <conditionalFormatting sqref="I17">
    <cfRule type="cellIs" dxfId="738" priority="471" operator="equal">
      <formula>"GREEN"</formula>
    </cfRule>
  </conditionalFormatting>
  <conditionalFormatting sqref="I18">
    <cfRule type="cellIs" dxfId="737" priority="472" operator="equal">
      <formula>"AMBER"</formula>
    </cfRule>
  </conditionalFormatting>
  <conditionalFormatting sqref="I18">
    <cfRule type="cellIs" dxfId="736" priority="473" operator="equal">
      <formula>"RED"</formula>
    </cfRule>
  </conditionalFormatting>
  <conditionalFormatting sqref="I18">
    <cfRule type="cellIs" dxfId="735" priority="474" operator="equal">
      <formula>"GREEN"</formula>
    </cfRule>
  </conditionalFormatting>
  <conditionalFormatting sqref="I19">
    <cfRule type="cellIs" dxfId="734" priority="475" operator="equal">
      <formula>"AMBER"</formula>
    </cfRule>
  </conditionalFormatting>
  <conditionalFormatting sqref="I19">
    <cfRule type="cellIs" dxfId="733" priority="476" operator="equal">
      <formula>"RED"</formula>
    </cfRule>
  </conditionalFormatting>
  <conditionalFormatting sqref="I19">
    <cfRule type="cellIs" dxfId="732" priority="477" operator="equal">
      <formula>"GREEN"</formula>
    </cfRule>
  </conditionalFormatting>
  <conditionalFormatting sqref="I20">
    <cfRule type="cellIs" dxfId="731" priority="478" operator="equal">
      <formula>"AMBER"</formula>
    </cfRule>
  </conditionalFormatting>
  <conditionalFormatting sqref="I20">
    <cfRule type="cellIs" dxfId="730" priority="479" operator="equal">
      <formula>"RED"</formula>
    </cfRule>
  </conditionalFormatting>
  <conditionalFormatting sqref="I20">
    <cfRule type="cellIs" dxfId="729" priority="480" operator="equal">
      <formula>"GREEN"</formula>
    </cfRule>
  </conditionalFormatting>
  <conditionalFormatting sqref="I21">
    <cfRule type="cellIs" dxfId="728" priority="481" operator="equal">
      <formula>"AMBER"</formula>
    </cfRule>
  </conditionalFormatting>
  <conditionalFormatting sqref="I21">
    <cfRule type="cellIs" dxfId="727" priority="482" operator="equal">
      <formula>"RED"</formula>
    </cfRule>
  </conditionalFormatting>
  <conditionalFormatting sqref="I21">
    <cfRule type="cellIs" dxfId="726" priority="483" operator="equal">
      <formula>"GREEN"</formula>
    </cfRule>
  </conditionalFormatting>
  <conditionalFormatting sqref="I22">
    <cfRule type="cellIs" dxfId="725" priority="484" operator="equal">
      <formula>"AMBER"</formula>
    </cfRule>
  </conditionalFormatting>
  <conditionalFormatting sqref="I22">
    <cfRule type="cellIs" dxfId="724" priority="485" operator="equal">
      <formula>"RED"</formula>
    </cfRule>
  </conditionalFormatting>
  <conditionalFormatting sqref="I22">
    <cfRule type="cellIs" dxfId="723" priority="486" operator="equal">
      <formula>"GREEN"</formula>
    </cfRule>
  </conditionalFormatting>
  <conditionalFormatting sqref="I23">
    <cfRule type="cellIs" dxfId="722" priority="487" operator="equal">
      <formula>"AMBER"</formula>
    </cfRule>
  </conditionalFormatting>
  <conditionalFormatting sqref="I23">
    <cfRule type="cellIs" dxfId="721" priority="488" operator="equal">
      <formula>"RED"</formula>
    </cfRule>
  </conditionalFormatting>
  <conditionalFormatting sqref="I23">
    <cfRule type="cellIs" dxfId="720" priority="489" operator="equal">
      <formula>"GREEN"</formula>
    </cfRule>
  </conditionalFormatting>
  <conditionalFormatting sqref="I24">
    <cfRule type="cellIs" dxfId="719" priority="490" operator="equal">
      <formula>"AMBER"</formula>
    </cfRule>
  </conditionalFormatting>
  <conditionalFormatting sqref="I24">
    <cfRule type="cellIs" dxfId="718" priority="491" operator="equal">
      <formula>"RED"</formula>
    </cfRule>
  </conditionalFormatting>
  <conditionalFormatting sqref="I24">
    <cfRule type="cellIs" dxfId="717" priority="492" operator="equal">
      <formula>"GREEN"</formula>
    </cfRule>
  </conditionalFormatting>
  <conditionalFormatting sqref="I25">
    <cfRule type="cellIs" dxfId="716" priority="493" operator="equal">
      <formula>"AMBER"</formula>
    </cfRule>
  </conditionalFormatting>
  <conditionalFormatting sqref="I25">
    <cfRule type="cellIs" dxfId="715" priority="494" operator="equal">
      <formula>"RED"</formula>
    </cfRule>
  </conditionalFormatting>
  <conditionalFormatting sqref="I25">
    <cfRule type="cellIs" dxfId="714" priority="495" operator="equal">
      <formula>"GREEN"</formula>
    </cfRule>
  </conditionalFormatting>
  <conditionalFormatting sqref="I26">
    <cfRule type="cellIs" dxfId="713" priority="496" operator="equal">
      <formula>"AMBER"</formula>
    </cfRule>
  </conditionalFormatting>
  <conditionalFormatting sqref="I26">
    <cfRule type="cellIs" dxfId="712" priority="497" operator="equal">
      <formula>"RED"</formula>
    </cfRule>
  </conditionalFormatting>
  <conditionalFormatting sqref="I26">
    <cfRule type="cellIs" dxfId="711" priority="498" operator="equal">
      <formula>"GREEN"</formula>
    </cfRule>
  </conditionalFormatting>
  <conditionalFormatting sqref="I27">
    <cfRule type="cellIs" dxfId="710" priority="499" operator="equal">
      <formula>"AMBER"</formula>
    </cfRule>
  </conditionalFormatting>
  <conditionalFormatting sqref="I27">
    <cfRule type="cellIs" dxfId="709" priority="500" operator="equal">
      <formula>"RED"</formula>
    </cfRule>
  </conditionalFormatting>
  <conditionalFormatting sqref="I27">
    <cfRule type="cellIs" dxfId="708" priority="501" operator="equal">
      <formula>"GREEN"</formula>
    </cfRule>
  </conditionalFormatting>
  <conditionalFormatting sqref="I28">
    <cfRule type="cellIs" dxfId="707" priority="502" operator="equal">
      <formula>"AMBER"</formula>
    </cfRule>
  </conditionalFormatting>
  <conditionalFormatting sqref="I28">
    <cfRule type="cellIs" dxfId="706" priority="503" operator="equal">
      <formula>"RED"</formula>
    </cfRule>
  </conditionalFormatting>
  <conditionalFormatting sqref="I28">
    <cfRule type="cellIs" dxfId="705" priority="504" operator="equal">
      <formula>"GREEN"</formula>
    </cfRule>
  </conditionalFormatting>
  <conditionalFormatting sqref="I29">
    <cfRule type="cellIs" dxfId="704" priority="505" operator="equal">
      <formula>"AMBER"</formula>
    </cfRule>
  </conditionalFormatting>
  <conditionalFormatting sqref="I29">
    <cfRule type="cellIs" dxfId="703" priority="506" operator="equal">
      <formula>"RED"</formula>
    </cfRule>
  </conditionalFormatting>
  <conditionalFormatting sqref="I29">
    <cfRule type="cellIs" dxfId="702" priority="507" operator="equal">
      <formula>"GREEN"</formula>
    </cfRule>
  </conditionalFormatting>
  <conditionalFormatting sqref="I30">
    <cfRule type="cellIs" dxfId="701" priority="508" operator="equal">
      <formula>"AMBER"</formula>
    </cfRule>
  </conditionalFormatting>
  <conditionalFormatting sqref="I30">
    <cfRule type="cellIs" dxfId="700" priority="509" operator="equal">
      <formula>"RED"</formula>
    </cfRule>
  </conditionalFormatting>
  <conditionalFormatting sqref="I30">
    <cfRule type="cellIs" dxfId="699" priority="510" operator="equal">
      <formula>"GREEN"</formula>
    </cfRule>
  </conditionalFormatting>
  <conditionalFormatting sqref="I31">
    <cfRule type="cellIs" dxfId="698" priority="511" operator="equal">
      <formula>"AMBER"</formula>
    </cfRule>
  </conditionalFormatting>
  <conditionalFormatting sqref="I31">
    <cfRule type="cellIs" dxfId="697" priority="512" operator="equal">
      <formula>"RED"</formula>
    </cfRule>
  </conditionalFormatting>
  <conditionalFormatting sqref="I31">
    <cfRule type="cellIs" dxfId="696" priority="513" operator="equal">
      <formula>"GREEN"</formula>
    </cfRule>
  </conditionalFormatting>
  <conditionalFormatting sqref="I32">
    <cfRule type="cellIs" dxfId="695" priority="514" operator="equal">
      <formula>"AMBER"</formula>
    </cfRule>
  </conditionalFormatting>
  <conditionalFormatting sqref="I32">
    <cfRule type="cellIs" dxfId="694" priority="515" operator="equal">
      <formula>"RED"</formula>
    </cfRule>
  </conditionalFormatting>
  <conditionalFormatting sqref="I32">
    <cfRule type="cellIs" dxfId="693" priority="516" operator="equal">
      <formula>"GREEN"</formula>
    </cfRule>
  </conditionalFormatting>
  <conditionalFormatting sqref="I33">
    <cfRule type="cellIs" dxfId="692" priority="517" operator="equal">
      <formula>"AMBER"</formula>
    </cfRule>
  </conditionalFormatting>
  <conditionalFormatting sqref="I33">
    <cfRule type="cellIs" dxfId="691" priority="518" operator="equal">
      <formula>"RED"</formula>
    </cfRule>
  </conditionalFormatting>
  <conditionalFormatting sqref="I33">
    <cfRule type="cellIs" dxfId="690" priority="519" operator="equal">
      <formula>"GREEN"</formula>
    </cfRule>
  </conditionalFormatting>
  <conditionalFormatting sqref="I34">
    <cfRule type="cellIs" dxfId="689" priority="520" operator="equal">
      <formula>"AMBER"</formula>
    </cfRule>
  </conditionalFormatting>
  <conditionalFormatting sqref="I34">
    <cfRule type="cellIs" dxfId="688" priority="521" operator="equal">
      <formula>"RED"</formula>
    </cfRule>
  </conditionalFormatting>
  <conditionalFormatting sqref="I34">
    <cfRule type="cellIs" dxfId="687" priority="522" operator="equal">
      <formula>"GREEN"</formula>
    </cfRule>
  </conditionalFormatting>
  <conditionalFormatting sqref="J15">
    <cfRule type="cellIs" dxfId="686" priority="523" operator="equal">
      <formula>"AMBER"</formula>
    </cfRule>
  </conditionalFormatting>
  <conditionalFormatting sqref="J15">
    <cfRule type="cellIs" dxfId="685" priority="524" operator="equal">
      <formula>"RED"</formula>
    </cfRule>
  </conditionalFormatting>
  <conditionalFormatting sqref="J15">
    <cfRule type="cellIs" dxfId="684" priority="525" operator="equal">
      <formula>"GREEN"</formula>
    </cfRule>
  </conditionalFormatting>
  <conditionalFormatting sqref="J16">
    <cfRule type="cellIs" dxfId="683" priority="526" operator="equal">
      <formula>"AMBER"</formula>
    </cfRule>
  </conditionalFormatting>
  <conditionalFormatting sqref="J16">
    <cfRule type="cellIs" dxfId="682" priority="527" operator="equal">
      <formula>"RED"</formula>
    </cfRule>
  </conditionalFormatting>
  <conditionalFormatting sqref="J16">
    <cfRule type="cellIs" dxfId="681" priority="528" operator="equal">
      <formula>"GREEN"</formula>
    </cfRule>
  </conditionalFormatting>
  <conditionalFormatting sqref="J17">
    <cfRule type="cellIs" dxfId="680" priority="529" operator="equal">
      <formula>"AMBER"</formula>
    </cfRule>
  </conditionalFormatting>
  <conditionalFormatting sqref="J17">
    <cfRule type="cellIs" dxfId="679" priority="530" operator="equal">
      <formula>"RED"</formula>
    </cfRule>
  </conditionalFormatting>
  <conditionalFormatting sqref="J17">
    <cfRule type="cellIs" dxfId="678" priority="531" operator="equal">
      <formula>"GREEN"</formula>
    </cfRule>
  </conditionalFormatting>
  <conditionalFormatting sqref="J18">
    <cfRule type="cellIs" dxfId="677" priority="532" operator="equal">
      <formula>"AMBER"</formula>
    </cfRule>
  </conditionalFormatting>
  <conditionalFormatting sqref="J18">
    <cfRule type="cellIs" dxfId="676" priority="533" operator="equal">
      <formula>"RED"</formula>
    </cfRule>
  </conditionalFormatting>
  <conditionalFormatting sqref="J18">
    <cfRule type="cellIs" dxfId="675" priority="534" operator="equal">
      <formula>"GREEN"</formula>
    </cfRule>
  </conditionalFormatting>
  <conditionalFormatting sqref="J19">
    <cfRule type="cellIs" dxfId="674" priority="535" operator="equal">
      <formula>"AMBER"</formula>
    </cfRule>
  </conditionalFormatting>
  <conditionalFormatting sqref="J19">
    <cfRule type="cellIs" dxfId="673" priority="536" operator="equal">
      <formula>"RED"</formula>
    </cfRule>
  </conditionalFormatting>
  <conditionalFormatting sqref="J19">
    <cfRule type="cellIs" dxfId="672" priority="537" operator="equal">
      <formula>"GREEN"</formula>
    </cfRule>
  </conditionalFormatting>
  <conditionalFormatting sqref="J20">
    <cfRule type="cellIs" dxfId="671" priority="538" operator="equal">
      <formula>"AMBER"</formula>
    </cfRule>
  </conditionalFormatting>
  <conditionalFormatting sqref="J20">
    <cfRule type="cellIs" dxfId="670" priority="539" operator="equal">
      <formula>"RED"</formula>
    </cfRule>
  </conditionalFormatting>
  <conditionalFormatting sqref="J20">
    <cfRule type="cellIs" dxfId="669" priority="540" operator="equal">
      <formula>"GREEN"</formula>
    </cfRule>
  </conditionalFormatting>
  <conditionalFormatting sqref="J21">
    <cfRule type="cellIs" dxfId="668" priority="541" operator="equal">
      <formula>"AMBER"</formula>
    </cfRule>
  </conditionalFormatting>
  <conditionalFormatting sqref="J21">
    <cfRule type="cellIs" dxfId="667" priority="542" operator="equal">
      <formula>"RED"</formula>
    </cfRule>
  </conditionalFormatting>
  <conditionalFormatting sqref="J21">
    <cfRule type="cellIs" dxfId="666" priority="543" operator="equal">
      <formula>"GREEN"</formula>
    </cfRule>
  </conditionalFormatting>
  <conditionalFormatting sqref="J22">
    <cfRule type="cellIs" dxfId="665" priority="544" operator="equal">
      <formula>"AMBER"</formula>
    </cfRule>
  </conditionalFormatting>
  <conditionalFormatting sqref="J22">
    <cfRule type="cellIs" dxfId="664" priority="545" operator="equal">
      <formula>"RED"</formula>
    </cfRule>
  </conditionalFormatting>
  <conditionalFormatting sqref="J22">
    <cfRule type="cellIs" dxfId="663" priority="546" operator="equal">
      <formula>"GREEN"</formula>
    </cfRule>
  </conditionalFormatting>
  <conditionalFormatting sqref="J23">
    <cfRule type="cellIs" dxfId="662" priority="547" operator="equal">
      <formula>"AMBER"</formula>
    </cfRule>
  </conditionalFormatting>
  <conditionalFormatting sqref="J23">
    <cfRule type="cellIs" dxfId="661" priority="548" operator="equal">
      <formula>"RED"</formula>
    </cfRule>
  </conditionalFormatting>
  <conditionalFormatting sqref="J23">
    <cfRule type="cellIs" dxfId="660" priority="549" operator="equal">
      <formula>"GREEN"</formula>
    </cfRule>
  </conditionalFormatting>
  <conditionalFormatting sqref="J24">
    <cfRule type="cellIs" dxfId="659" priority="550" operator="equal">
      <formula>"AMBER"</formula>
    </cfRule>
  </conditionalFormatting>
  <conditionalFormatting sqref="J24">
    <cfRule type="cellIs" dxfId="658" priority="551" operator="equal">
      <formula>"RED"</formula>
    </cfRule>
  </conditionalFormatting>
  <conditionalFormatting sqref="J24">
    <cfRule type="cellIs" dxfId="657" priority="552" operator="equal">
      <formula>"GREEN"</formula>
    </cfRule>
  </conditionalFormatting>
  <conditionalFormatting sqref="J25">
    <cfRule type="cellIs" dxfId="656" priority="553" operator="equal">
      <formula>"AMBER"</formula>
    </cfRule>
  </conditionalFormatting>
  <conditionalFormatting sqref="J25">
    <cfRule type="cellIs" dxfId="655" priority="554" operator="equal">
      <formula>"RED"</formula>
    </cfRule>
  </conditionalFormatting>
  <conditionalFormatting sqref="J25">
    <cfRule type="cellIs" dxfId="654" priority="555" operator="equal">
      <formula>"GREEN"</formula>
    </cfRule>
  </conditionalFormatting>
  <conditionalFormatting sqref="J26">
    <cfRule type="cellIs" dxfId="653" priority="556" operator="equal">
      <formula>"AMBER"</formula>
    </cfRule>
  </conditionalFormatting>
  <conditionalFormatting sqref="J26">
    <cfRule type="cellIs" dxfId="652" priority="557" operator="equal">
      <formula>"RED"</formula>
    </cfRule>
  </conditionalFormatting>
  <conditionalFormatting sqref="J26">
    <cfRule type="cellIs" dxfId="651" priority="558" operator="equal">
      <formula>"GREEN"</formula>
    </cfRule>
  </conditionalFormatting>
  <conditionalFormatting sqref="J27">
    <cfRule type="cellIs" dxfId="650" priority="559" operator="equal">
      <formula>"AMBER"</formula>
    </cfRule>
  </conditionalFormatting>
  <conditionalFormatting sqref="J27">
    <cfRule type="cellIs" dxfId="649" priority="560" operator="equal">
      <formula>"RED"</formula>
    </cfRule>
  </conditionalFormatting>
  <conditionalFormatting sqref="J27">
    <cfRule type="cellIs" dxfId="648" priority="561" operator="equal">
      <formula>"GREEN"</formula>
    </cfRule>
  </conditionalFormatting>
  <conditionalFormatting sqref="J28">
    <cfRule type="cellIs" dxfId="647" priority="562" operator="equal">
      <formula>"AMBER"</formula>
    </cfRule>
  </conditionalFormatting>
  <conditionalFormatting sqref="J28">
    <cfRule type="cellIs" dxfId="646" priority="563" operator="equal">
      <formula>"RED"</formula>
    </cfRule>
  </conditionalFormatting>
  <conditionalFormatting sqref="J28">
    <cfRule type="cellIs" dxfId="645" priority="564" operator="equal">
      <formula>"GREEN"</formula>
    </cfRule>
  </conditionalFormatting>
  <conditionalFormatting sqref="J29">
    <cfRule type="cellIs" dxfId="644" priority="565" operator="equal">
      <formula>"AMBER"</formula>
    </cfRule>
  </conditionalFormatting>
  <conditionalFormatting sqref="J29">
    <cfRule type="cellIs" dxfId="643" priority="566" operator="equal">
      <formula>"RED"</formula>
    </cfRule>
  </conditionalFormatting>
  <conditionalFormatting sqref="J29">
    <cfRule type="cellIs" dxfId="642" priority="567" operator="equal">
      <formula>"GREEN"</formula>
    </cfRule>
  </conditionalFormatting>
  <conditionalFormatting sqref="J30">
    <cfRule type="cellIs" dxfId="641" priority="568" operator="equal">
      <formula>"AMBER"</formula>
    </cfRule>
  </conditionalFormatting>
  <conditionalFormatting sqref="J30">
    <cfRule type="cellIs" dxfId="640" priority="569" operator="equal">
      <formula>"RED"</formula>
    </cfRule>
  </conditionalFormatting>
  <conditionalFormatting sqref="J30">
    <cfRule type="cellIs" dxfId="639" priority="570" operator="equal">
      <formula>"GREEN"</formula>
    </cfRule>
  </conditionalFormatting>
  <conditionalFormatting sqref="J31">
    <cfRule type="cellIs" dxfId="638" priority="571" operator="equal">
      <formula>"AMBER"</formula>
    </cfRule>
  </conditionalFormatting>
  <conditionalFormatting sqref="J31">
    <cfRule type="cellIs" dxfId="637" priority="572" operator="equal">
      <formula>"RED"</formula>
    </cfRule>
  </conditionalFormatting>
  <conditionalFormatting sqref="J31">
    <cfRule type="cellIs" dxfId="636" priority="573" operator="equal">
      <formula>"GREEN"</formula>
    </cfRule>
  </conditionalFormatting>
  <conditionalFormatting sqref="J32">
    <cfRule type="cellIs" dxfId="635" priority="574" operator="equal">
      <formula>"AMBER"</formula>
    </cfRule>
  </conditionalFormatting>
  <conditionalFormatting sqref="J32">
    <cfRule type="cellIs" dxfId="634" priority="575" operator="equal">
      <formula>"RED"</formula>
    </cfRule>
  </conditionalFormatting>
  <conditionalFormatting sqref="J32">
    <cfRule type="cellIs" dxfId="633" priority="576" operator="equal">
      <formula>"GREEN"</formula>
    </cfRule>
  </conditionalFormatting>
  <conditionalFormatting sqref="J33">
    <cfRule type="cellIs" dxfId="632" priority="577" operator="equal">
      <formula>"AMBER"</formula>
    </cfRule>
  </conditionalFormatting>
  <conditionalFormatting sqref="J33">
    <cfRule type="cellIs" dxfId="631" priority="578" operator="equal">
      <formula>"RED"</formula>
    </cfRule>
  </conditionalFormatting>
  <conditionalFormatting sqref="J33">
    <cfRule type="cellIs" dxfId="630" priority="579" operator="equal">
      <formula>"GREEN"</formula>
    </cfRule>
  </conditionalFormatting>
  <conditionalFormatting sqref="J34">
    <cfRule type="cellIs" dxfId="629" priority="580" operator="equal">
      <formula>"AMBER"</formula>
    </cfRule>
  </conditionalFormatting>
  <conditionalFormatting sqref="J34">
    <cfRule type="cellIs" dxfId="628" priority="581" operator="equal">
      <formula>"RED"</formula>
    </cfRule>
  </conditionalFormatting>
  <conditionalFormatting sqref="J34">
    <cfRule type="cellIs" dxfId="627" priority="582" operator="equal">
      <formula>"GREEN"</formula>
    </cfRule>
  </conditionalFormatting>
  <conditionalFormatting sqref="K15">
    <cfRule type="cellIs" dxfId="626" priority="583" operator="equal">
      <formula>"AMBER"</formula>
    </cfRule>
  </conditionalFormatting>
  <conditionalFormatting sqref="K15">
    <cfRule type="cellIs" dxfId="625" priority="584" operator="equal">
      <formula>"RED"</formula>
    </cfRule>
  </conditionalFormatting>
  <conditionalFormatting sqref="K15">
    <cfRule type="cellIs" dxfId="624" priority="585" operator="equal">
      <formula>"GREEN"</formula>
    </cfRule>
  </conditionalFormatting>
  <conditionalFormatting sqref="K16">
    <cfRule type="cellIs" dxfId="623" priority="586" operator="equal">
      <formula>"AMBER"</formula>
    </cfRule>
  </conditionalFormatting>
  <conditionalFormatting sqref="K16">
    <cfRule type="cellIs" dxfId="622" priority="587" operator="equal">
      <formula>"RED"</formula>
    </cfRule>
  </conditionalFormatting>
  <conditionalFormatting sqref="K16">
    <cfRule type="cellIs" dxfId="621" priority="588" operator="equal">
      <formula>"GREEN"</formula>
    </cfRule>
  </conditionalFormatting>
  <conditionalFormatting sqref="K17">
    <cfRule type="cellIs" dxfId="620" priority="589" operator="equal">
      <formula>"AMBER"</formula>
    </cfRule>
  </conditionalFormatting>
  <conditionalFormatting sqref="K17">
    <cfRule type="cellIs" dxfId="619" priority="590" operator="equal">
      <formula>"RED"</formula>
    </cfRule>
  </conditionalFormatting>
  <conditionalFormatting sqref="K17">
    <cfRule type="cellIs" dxfId="618" priority="591" operator="equal">
      <formula>"GREEN"</formula>
    </cfRule>
  </conditionalFormatting>
  <conditionalFormatting sqref="K18">
    <cfRule type="cellIs" dxfId="617" priority="592" operator="equal">
      <formula>"AMBER"</formula>
    </cfRule>
  </conditionalFormatting>
  <conditionalFormatting sqref="K18">
    <cfRule type="cellIs" dxfId="616" priority="593" operator="equal">
      <formula>"RED"</formula>
    </cfRule>
  </conditionalFormatting>
  <conditionalFormatting sqref="K18">
    <cfRule type="cellIs" dxfId="615" priority="594" operator="equal">
      <formula>"GREEN"</formula>
    </cfRule>
  </conditionalFormatting>
  <conditionalFormatting sqref="K19">
    <cfRule type="cellIs" dxfId="614" priority="595" operator="equal">
      <formula>"AMBER"</formula>
    </cfRule>
  </conditionalFormatting>
  <conditionalFormatting sqref="K19">
    <cfRule type="cellIs" dxfId="613" priority="596" operator="equal">
      <formula>"RED"</formula>
    </cfRule>
  </conditionalFormatting>
  <conditionalFormatting sqref="K19">
    <cfRule type="cellIs" dxfId="612" priority="597" operator="equal">
      <formula>"GREEN"</formula>
    </cfRule>
  </conditionalFormatting>
  <conditionalFormatting sqref="K20">
    <cfRule type="cellIs" dxfId="611" priority="598" operator="equal">
      <formula>"AMBER"</formula>
    </cfRule>
  </conditionalFormatting>
  <conditionalFormatting sqref="K20">
    <cfRule type="cellIs" dxfId="610" priority="599" operator="equal">
      <formula>"RED"</formula>
    </cfRule>
  </conditionalFormatting>
  <conditionalFormatting sqref="K20">
    <cfRule type="cellIs" dxfId="609" priority="600" operator="equal">
      <formula>"GREEN"</formula>
    </cfRule>
  </conditionalFormatting>
  <conditionalFormatting sqref="K21">
    <cfRule type="cellIs" dxfId="608" priority="601" operator="equal">
      <formula>"AMBER"</formula>
    </cfRule>
  </conditionalFormatting>
  <conditionalFormatting sqref="K21">
    <cfRule type="cellIs" dxfId="607" priority="602" operator="equal">
      <formula>"RED"</formula>
    </cfRule>
  </conditionalFormatting>
  <conditionalFormatting sqref="K21">
    <cfRule type="cellIs" dxfId="606" priority="603" operator="equal">
      <formula>"GREEN"</formula>
    </cfRule>
  </conditionalFormatting>
  <conditionalFormatting sqref="K22">
    <cfRule type="cellIs" dxfId="605" priority="604" operator="equal">
      <formula>"AMBER"</formula>
    </cfRule>
  </conditionalFormatting>
  <conditionalFormatting sqref="K22">
    <cfRule type="cellIs" dxfId="604" priority="605" operator="equal">
      <formula>"RED"</formula>
    </cfRule>
  </conditionalFormatting>
  <conditionalFormatting sqref="K22">
    <cfRule type="cellIs" dxfId="603" priority="606" operator="equal">
      <formula>"GREEN"</formula>
    </cfRule>
  </conditionalFormatting>
  <conditionalFormatting sqref="K23">
    <cfRule type="cellIs" dxfId="602" priority="607" operator="equal">
      <formula>"AMBER"</formula>
    </cfRule>
  </conditionalFormatting>
  <conditionalFormatting sqref="K23">
    <cfRule type="cellIs" dxfId="601" priority="608" operator="equal">
      <formula>"RED"</formula>
    </cfRule>
  </conditionalFormatting>
  <conditionalFormatting sqref="K23">
    <cfRule type="cellIs" dxfId="600" priority="609" operator="equal">
      <formula>"GREEN"</formula>
    </cfRule>
  </conditionalFormatting>
  <conditionalFormatting sqref="K24">
    <cfRule type="cellIs" dxfId="599" priority="610" operator="equal">
      <formula>"AMBER"</formula>
    </cfRule>
  </conditionalFormatting>
  <conditionalFormatting sqref="K24">
    <cfRule type="cellIs" dxfId="598" priority="611" operator="equal">
      <formula>"RED"</formula>
    </cfRule>
  </conditionalFormatting>
  <conditionalFormatting sqref="K24">
    <cfRule type="cellIs" dxfId="597" priority="612" operator="equal">
      <formula>"GREEN"</formula>
    </cfRule>
  </conditionalFormatting>
  <conditionalFormatting sqref="K25">
    <cfRule type="cellIs" dxfId="596" priority="613" operator="equal">
      <formula>"AMBER"</formula>
    </cfRule>
  </conditionalFormatting>
  <conditionalFormatting sqref="K25">
    <cfRule type="cellIs" dxfId="595" priority="614" operator="equal">
      <formula>"RED"</formula>
    </cfRule>
  </conditionalFormatting>
  <conditionalFormatting sqref="K25">
    <cfRule type="cellIs" dxfId="594" priority="615" operator="equal">
      <formula>"GREEN"</formula>
    </cfRule>
  </conditionalFormatting>
  <conditionalFormatting sqref="K26">
    <cfRule type="cellIs" dxfId="593" priority="616" operator="equal">
      <formula>"AMBER"</formula>
    </cfRule>
  </conditionalFormatting>
  <conditionalFormatting sqref="K26">
    <cfRule type="cellIs" dxfId="592" priority="617" operator="equal">
      <formula>"RED"</formula>
    </cfRule>
  </conditionalFormatting>
  <conditionalFormatting sqref="K26">
    <cfRule type="cellIs" dxfId="591" priority="618" operator="equal">
      <formula>"GREEN"</formula>
    </cfRule>
  </conditionalFormatting>
  <conditionalFormatting sqref="K27">
    <cfRule type="cellIs" dxfId="590" priority="619" operator="equal">
      <formula>"AMBER"</formula>
    </cfRule>
  </conditionalFormatting>
  <conditionalFormatting sqref="K27">
    <cfRule type="cellIs" dxfId="589" priority="620" operator="equal">
      <formula>"RED"</formula>
    </cfRule>
  </conditionalFormatting>
  <conditionalFormatting sqref="K27">
    <cfRule type="cellIs" dxfId="588" priority="621" operator="equal">
      <formula>"GREEN"</formula>
    </cfRule>
  </conditionalFormatting>
  <conditionalFormatting sqref="K28">
    <cfRule type="cellIs" dxfId="587" priority="622" operator="equal">
      <formula>"AMBER"</formula>
    </cfRule>
  </conditionalFormatting>
  <conditionalFormatting sqref="K28">
    <cfRule type="cellIs" dxfId="586" priority="623" operator="equal">
      <formula>"RED"</formula>
    </cfRule>
  </conditionalFormatting>
  <conditionalFormatting sqref="K28">
    <cfRule type="cellIs" dxfId="585" priority="624" operator="equal">
      <formula>"GREEN"</formula>
    </cfRule>
  </conditionalFormatting>
  <conditionalFormatting sqref="K29">
    <cfRule type="cellIs" dxfId="584" priority="625" operator="equal">
      <formula>"AMBER"</formula>
    </cfRule>
  </conditionalFormatting>
  <conditionalFormatting sqref="K29">
    <cfRule type="cellIs" dxfId="583" priority="626" operator="equal">
      <formula>"RED"</formula>
    </cfRule>
  </conditionalFormatting>
  <conditionalFormatting sqref="K29">
    <cfRule type="cellIs" dxfId="582" priority="627" operator="equal">
      <formula>"GREEN"</formula>
    </cfRule>
  </conditionalFormatting>
  <conditionalFormatting sqref="K30">
    <cfRule type="cellIs" dxfId="581" priority="628" operator="equal">
      <formula>"AMBER"</formula>
    </cfRule>
  </conditionalFormatting>
  <conditionalFormatting sqref="K30">
    <cfRule type="cellIs" dxfId="580" priority="629" operator="equal">
      <formula>"RED"</formula>
    </cfRule>
  </conditionalFormatting>
  <conditionalFormatting sqref="K30">
    <cfRule type="cellIs" dxfId="579" priority="630" operator="equal">
      <formula>"GREEN"</formula>
    </cfRule>
  </conditionalFormatting>
  <conditionalFormatting sqref="K31">
    <cfRule type="cellIs" dxfId="578" priority="631" operator="equal">
      <formula>"AMBER"</formula>
    </cfRule>
  </conditionalFormatting>
  <conditionalFormatting sqref="K31">
    <cfRule type="cellIs" dxfId="577" priority="632" operator="equal">
      <formula>"RED"</formula>
    </cfRule>
  </conditionalFormatting>
  <conditionalFormatting sqref="K31">
    <cfRule type="cellIs" dxfId="576" priority="633" operator="equal">
      <formula>"GREEN"</formula>
    </cfRule>
  </conditionalFormatting>
  <conditionalFormatting sqref="K32">
    <cfRule type="cellIs" dxfId="575" priority="634" operator="equal">
      <formula>"AMBER"</formula>
    </cfRule>
  </conditionalFormatting>
  <conditionalFormatting sqref="K32">
    <cfRule type="cellIs" dxfId="574" priority="635" operator="equal">
      <formula>"RED"</formula>
    </cfRule>
  </conditionalFormatting>
  <conditionalFormatting sqref="K32">
    <cfRule type="cellIs" dxfId="573" priority="636" operator="equal">
      <formula>"GREEN"</formula>
    </cfRule>
  </conditionalFormatting>
  <conditionalFormatting sqref="K33">
    <cfRule type="cellIs" dxfId="572" priority="637" operator="equal">
      <formula>"AMBER"</formula>
    </cfRule>
  </conditionalFormatting>
  <conditionalFormatting sqref="K33">
    <cfRule type="cellIs" dxfId="571" priority="638" operator="equal">
      <formula>"RED"</formula>
    </cfRule>
  </conditionalFormatting>
  <conditionalFormatting sqref="K33">
    <cfRule type="cellIs" dxfId="570" priority="639" operator="equal">
      <formula>"GREEN"</formula>
    </cfRule>
  </conditionalFormatting>
  <conditionalFormatting sqref="K34">
    <cfRule type="cellIs" dxfId="569" priority="640" operator="equal">
      <formula>"AMBER"</formula>
    </cfRule>
  </conditionalFormatting>
  <conditionalFormatting sqref="K34">
    <cfRule type="cellIs" dxfId="568" priority="641" operator="equal">
      <formula>"RED"</formula>
    </cfRule>
  </conditionalFormatting>
  <conditionalFormatting sqref="K34">
    <cfRule type="cellIs" dxfId="567" priority="642" operator="equal">
      <formula>"GREEN"</formula>
    </cfRule>
  </conditionalFormatting>
  <conditionalFormatting sqref="L15">
    <cfRule type="cellIs" dxfId="566" priority="643" operator="equal">
      <formula>"AMBER"</formula>
    </cfRule>
  </conditionalFormatting>
  <conditionalFormatting sqref="L15">
    <cfRule type="cellIs" dxfId="565" priority="644" operator="equal">
      <formula>"RED"</formula>
    </cfRule>
  </conditionalFormatting>
  <conditionalFormatting sqref="L15">
    <cfRule type="cellIs" dxfId="564" priority="645" operator="equal">
      <formula>"GREEN"</formula>
    </cfRule>
  </conditionalFormatting>
  <conditionalFormatting sqref="L16">
    <cfRule type="cellIs" dxfId="563" priority="646" operator="equal">
      <formula>"AMBER"</formula>
    </cfRule>
  </conditionalFormatting>
  <conditionalFormatting sqref="L16">
    <cfRule type="cellIs" dxfId="562" priority="647" operator="equal">
      <formula>"RED"</formula>
    </cfRule>
  </conditionalFormatting>
  <conditionalFormatting sqref="L16">
    <cfRule type="cellIs" dxfId="561" priority="648" operator="equal">
      <formula>"GREEN"</formula>
    </cfRule>
  </conditionalFormatting>
  <conditionalFormatting sqref="L17">
    <cfRule type="cellIs" dxfId="560" priority="649" operator="equal">
      <formula>"AMBER"</formula>
    </cfRule>
  </conditionalFormatting>
  <conditionalFormatting sqref="L17">
    <cfRule type="cellIs" dxfId="559" priority="650" operator="equal">
      <formula>"RED"</formula>
    </cfRule>
  </conditionalFormatting>
  <conditionalFormatting sqref="L17">
    <cfRule type="cellIs" dxfId="558" priority="651" operator="equal">
      <formula>"GREEN"</formula>
    </cfRule>
  </conditionalFormatting>
  <conditionalFormatting sqref="L18">
    <cfRule type="cellIs" dxfId="557" priority="652" operator="equal">
      <formula>"AMBER"</formula>
    </cfRule>
  </conditionalFormatting>
  <conditionalFormatting sqref="L18">
    <cfRule type="cellIs" dxfId="556" priority="653" operator="equal">
      <formula>"RED"</formula>
    </cfRule>
  </conditionalFormatting>
  <conditionalFormatting sqref="L18">
    <cfRule type="cellIs" dxfId="555" priority="654" operator="equal">
      <formula>"GREEN"</formula>
    </cfRule>
  </conditionalFormatting>
  <conditionalFormatting sqref="L19">
    <cfRule type="cellIs" dxfId="554" priority="655" operator="equal">
      <formula>"AMBER"</formula>
    </cfRule>
  </conditionalFormatting>
  <conditionalFormatting sqref="L19">
    <cfRule type="cellIs" dxfId="553" priority="656" operator="equal">
      <formula>"RED"</formula>
    </cfRule>
  </conditionalFormatting>
  <conditionalFormatting sqref="L19">
    <cfRule type="cellIs" dxfId="552" priority="657" operator="equal">
      <formula>"GREEN"</formula>
    </cfRule>
  </conditionalFormatting>
  <conditionalFormatting sqref="L20">
    <cfRule type="cellIs" dxfId="551" priority="658" operator="equal">
      <formula>"AMBER"</formula>
    </cfRule>
  </conditionalFormatting>
  <conditionalFormatting sqref="L20">
    <cfRule type="cellIs" dxfId="550" priority="659" operator="equal">
      <formula>"RED"</formula>
    </cfRule>
  </conditionalFormatting>
  <conditionalFormatting sqref="L20">
    <cfRule type="cellIs" dxfId="549" priority="660" operator="equal">
      <formula>"GREEN"</formula>
    </cfRule>
  </conditionalFormatting>
  <conditionalFormatting sqref="L21">
    <cfRule type="cellIs" dxfId="548" priority="661" operator="equal">
      <formula>"AMBER"</formula>
    </cfRule>
  </conditionalFormatting>
  <conditionalFormatting sqref="L21">
    <cfRule type="cellIs" dxfId="547" priority="662" operator="equal">
      <formula>"RED"</formula>
    </cfRule>
  </conditionalFormatting>
  <conditionalFormatting sqref="L21">
    <cfRule type="cellIs" dxfId="546" priority="663" operator="equal">
      <formula>"GREEN"</formula>
    </cfRule>
  </conditionalFormatting>
  <conditionalFormatting sqref="L22">
    <cfRule type="cellIs" dxfId="545" priority="664" operator="equal">
      <formula>"AMBER"</formula>
    </cfRule>
  </conditionalFormatting>
  <conditionalFormatting sqref="L22">
    <cfRule type="cellIs" dxfId="544" priority="665" operator="equal">
      <formula>"RED"</formula>
    </cfRule>
  </conditionalFormatting>
  <conditionalFormatting sqref="L22">
    <cfRule type="cellIs" dxfId="543" priority="666" operator="equal">
      <formula>"GREEN"</formula>
    </cfRule>
  </conditionalFormatting>
  <conditionalFormatting sqref="L23">
    <cfRule type="cellIs" dxfId="542" priority="667" operator="equal">
      <formula>"AMBER"</formula>
    </cfRule>
  </conditionalFormatting>
  <conditionalFormatting sqref="L23">
    <cfRule type="cellIs" dxfId="541" priority="668" operator="equal">
      <formula>"RED"</formula>
    </cfRule>
  </conditionalFormatting>
  <conditionalFormatting sqref="L23">
    <cfRule type="cellIs" dxfId="540" priority="669" operator="equal">
      <formula>"GREEN"</formula>
    </cfRule>
  </conditionalFormatting>
  <conditionalFormatting sqref="L24">
    <cfRule type="cellIs" dxfId="539" priority="670" operator="equal">
      <formula>"AMBER"</formula>
    </cfRule>
  </conditionalFormatting>
  <conditionalFormatting sqref="L24">
    <cfRule type="cellIs" dxfId="538" priority="671" operator="equal">
      <formula>"RED"</formula>
    </cfRule>
  </conditionalFormatting>
  <conditionalFormatting sqref="L24">
    <cfRule type="cellIs" dxfId="537" priority="672" operator="equal">
      <formula>"GREEN"</formula>
    </cfRule>
  </conditionalFormatting>
  <conditionalFormatting sqref="L25">
    <cfRule type="cellIs" dxfId="536" priority="673" operator="equal">
      <formula>"AMBER"</formula>
    </cfRule>
  </conditionalFormatting>
  <conditionalFormatting sqref="L25">
    <cfRule type="cellIs" dxfId="535" priority="674" operator="equal">
      <formula>"RED"</formula>
    </cfRule>
  </conditionalFormatting>
  <conditionalFormatting sqref="L25">
    <cfRule type="cellIs" dxfId="534" priority="675" operator="equal">
      <formula>"GREEN"</formula>
    </cfRule>
  </conditionalFormatting>
  <conditionalFormatting sqref="L26">
    <cfRule type="cellIs" dxfId="533" priority="676" operator="equal">
      <formula>"AMBER"</formula>
    </cfRule>
  </conditionalFormatting>
  <conditionalFormatting sqref="L26">
    <cfRule type="cellIs" dxfId="532" priority="677" operator="equal">
      <formula>"RED"</formula>
    </cfRule>
  </conditionalFormatting>
  <conditionalFormatting sqref="L26">
    <cfRule type="cellIs" dxfId="531" priority="678" operator="equal">
      <formula>"GREEN"</formula>
    </cfRule>
  </conditionalFormatting>
  <conditionalFormatting sqref="L27">
    <cfRule type="cellIs" dxfId="530" priority="679" operator="equal">
      <formula>"AMBER"</formula>
    </cfRule>
  </conditionalFormatting>
  <conditionalFormatting sqref="L27">
    <cfRule type="cellIs" dxfId="529" priority="680" operator="equal">
      <formula>"RED"</formula>
    </cfRule>
  </conditionalFormatting>
  <conditionalFormatting sqref="L27">
    <cfRule type="cellIs" dxfId="528" priority="681" operator="equal">
      <formula>"GREEN"</formula>
    </cfRule>
  </conditionalFormatting>
  <conditionalFormatting sqref="L28">
    <cfRule type="cellIs" dxfId="527" priority="682" operator="equal">
      <formula>"AMBER"</formula>
    </cfRule>
  </conditionalFormatting>
  <conditionalFormatting sqref="L28">
    <cfRule type="cellIs" dxfId="526" priority="683" operator="equal">
      <formula>"RED"</formula>
    </cfRule>
  </conditionalFormatting>
  <conditionalFormatting sqref="L28">
    <cfRule type="cellIs" dxfId="525" priority="684" operator="equal">
      <formula>"GREEN"</formula>
    </cfRule>
  </conditionalFormatting>
  <conditionalFormatting sqref="L29">
    <cfRule type="cellIs" dxfId="524" priority="685" operator="equal">
      <formula>"AMBER"</formula>
    </cfRule>
  </conditionalFormatting>
  <conditionalFormatting sqref="L29">
    <cfRule type="cellIs" dxfId="523" priority="686" operator="equal">
      <formula>"RED"</formula>
    </cfRule>
  </conditionalFormatting>
  <conditionalFormatting sqref="L29">
    <cfRule type="cellIs" dxfId="522" priority="687" operator="equal">
      <formula>"GREEN"</formula>
    </cfRule>
  </conditionalFormatting>
  <conditionalFormatting sqref="L30">
    <cfRule type="cellIs" dxfId="521" priority="688" operator="equal">
      <formula>"AMBER"</formula>
    </cfRule>
  </conditionalFormatting>
  <conditionalFormatting sqref="L30">
    <cfRule type="cellIs" dxfId="520" priority="689" operator="equal">
      <formula>"RED"</formula>
    </cfRule>
  </conditionalFormatting>
  <conditionalFormatting sqref="L30">
    <cfRule type="cellIs" dxfId="519" priority="690" operator="equal">
      <formula>"GREEN"</formula>
    </cfRule>
  </conditionalFormatting>
  <conditionalFormatting sqref="L31">
    <cfRule type="cellIs" dxfId="518" priority="691" operator="equal">
      <formula>"AMBER"</formula>
    </cfRule>
  </conditionalFormatting>
  <conditionalFormatting sqref="L31">
    <cfRule type="cellIs" dxfId="517" priority="692" operator="equal">
      <formula>"RED"</formula>
    </cfRule>
  </conditionalFormatting>
  <conditionalFormatting sqref="L31">
    <cfRule type="cellIs" dxfId="516" priority="693" operator="equal">
      <formula>"GREEN"</formula>
    </cfRule>
  </conditionalFormatting>
  <conditionalFormatting sqref="L32">
    <cfRule type="cellIs" dxfId="515" priority="694" operator="equal">
      <formula>"AMBER"</formula>
    </cfRule>
  </conditionalFormatting>
  <conditionalFormatting sqref="L32">
    <cfRule type="cellIs" dxfId="514" priority="695" operator="equal">
      <formula>"RED"</formula>
    </cfRule>
  </conditionalFormatting>
  <conditionalFormatting sqref="L32">
    <cfRule type="cellIs" dxfId="513" priority="696" operator="equal">
      <formula>"GREEN"</formula>
    </cfRule>
  </conditionalFormatting>
  <conditionalFormatting sqref="L33">
    <cfRule type="cellIs" dxfId="512" priority="697" operator="equal">
      <formula>"AMBER"</formula>
    </cfRule>
  </conditionalFormatting>
  <conditionalFormatting sqref="L33">
    <cfRule type="cellIs" dxfId="511" priority="698" operator="equal">
      <formula>"RED"</formula>
    </cfRule>
  </conditionalFormatting>
  <conditionalFormatting sqref="L33">
    <cfRule type="cellIs" dxfId="510" priority="699" operator="equal">
      <formula>"GREEN"</formula>
    </cfRule>
  </conditionalFormatting>
  <conditionalFormatting sqref="L34">
    <cfRule type="cellIs" dxfId="509" priority="700" operator="equal">
      <formula>"AMBER"</formula>
    </cfRule>
  </conditionalFormatting>
  <conditionalFormatting sqref="L34">
    <cfRule type="cellIs" dxfId="508" priority="701" operator="equal">
      <formula>"RED"</formula>
    </cfRule>
  </conditionalFormatting>
  <conditionalFormatting sqref="L34">
    <cfRule type="cellIs" dxfId="507" priority="702" operator="equal">
      <formula>"GREEN"</formula>
    </cfRule>
  </conditionalFormatting>
  <conditionalFormatting sqref="M15">
    <cfRule type="cellIs" dxfId="506" priority="703" operator="equal">
      <formula>"AMBER"</formula>
    </cfRule>
  </conditionalFormatting>
  <conditionalFormatting sqref="M15">
    <cfRule type="cellIs" dxfId="505" priority="704" operator="equal">
      <formula>"RED"</formula>
    </cfRule>
  </conditionalFormatting>
  <conditionalFormatting sqref="M15">
    <cfRule type="cellIs" dxfId="504" priority="705" operator="equal">
      <formula>"GREEN"</formula>
    </cfRule>
  </conditionalFormatting>
  <conditionalFormatting sqref="M16">
    <cfRule type="cellIs" dxfId="503" priority="706" operator="equal">
      <formula>"AMBER"</formula>
    </cfRule>
  </conditionalFormatting>
  <conditionalFormatting sqref="M16">
    <cfRule type="cellIs" dxfId="502" priority="707" operator="equal">
      <formula>"RED"</formula>
    </cfRule>
  </conditionalFormatting>
  <conditionalFormatting sqref="M16">
    <cfRule type="cellIs" dxfId="501" priority="708" operator="equal">
      <formula>"GREEN"</formula>
    </cfRule>
  </conditionalFormatting>
  <conditionalFormatting sqref="M17">
    <cfRule type="cellIs" dxfId="500" priority="709" operator="equal">
      <formula>"AMBER"</formula>
    </cfRule>
  </conditionalFormatting>
  <conditionalFormatting sqref="M17">
    <cfRule type="cellIs" dxfId="499" priority="710" operator="equal">
      <formula>"RED"</formula>
    </cfRule>
  </conditionalFormatting>
  <conditionalFormatting sqref="M17">
    <cfRule type="cellIs" dxfId="498" priority="711" operator="equal">
      <formula>"GREEN"</formula>
    </cfRule>
  </conditionalFormatting>
  <conditionalFormatting sqref="M18">
    <cfRule type="cellIs" dxfId="497" priority="712" operator="equal">
      <formula>"AMBER"</formula>
    </cfRule>
  </conditionalFormatting>
  <conditionalFormatting sqref="M18">
    <cfRule type="cellIs" dxfId="496" priority="713" operator="equal">
      <formula>"RED"</formula>
    </cfRule>
  </conditionalFormatting>
  <conditionalFormatting sqref="M18">
    <cfRule type="cellIs" dxfId="495" priority="714" operator="equal">
      <formula>"GREEN"</formula>
    </cfRule>
  </conditionalFormatting>
  <conditionalFormatting sqref="M19">
    <cfRule type="cellIs" dxfId="494" priority="715" operator="equal">
      <formula>"AMBER"</formula>
    </cfRule>
  </conditionalFormatting>
  <conditionalFormatting sqref="M19">
    <cfRule type="cellIs" dxfId="493" priority="716" operator="equal">
      <formula>"RED"</formula>
    </cfRule>
  </conditionalFormatting>
  <conditionalFormatting sqref="M19">
    <cfRule type="cellIs" dxfId="492" priority="717" operator="equal">
      <formula>"GREEN"</formula>
    </cfRule>
  </conditionalFormatting>
  <conditionalFormatting sqref="M20">
    <cfRule type="cellIs" dxfId="491" priority="718" operator="equal">
      <formula>"AMBER"</formula>
    </cfRule>
  </conditionalFormatting>
  <conditionalFormatting sqref="M20">
    <cfRule type="cellIs" dxfId="490" priority="719" operator="equal">
      <formula>"RED"</formula>
    </cfRule>
  </conditionalFormatting>
  <conditionalFormatting sqref="M20">
    <cfRule type="cellIs" dxfId="489" priority="720" operator="equal">
      <formula>"GREEN"</formula>
    </cfRule>
  </conditionalFormatting>
  <conditionalFormatting sqref="M21">
    <cfRule type="cellIs" dxfId="488" priority="721" operator="equal">
      <formula>"AMBER"</formula>
    </cfRule>
  </conditionalFormatting>
  <conditionalFormatting sqref="M21">
    <cfRule type="cellIs" dxfId="487" priority="722" operator="equal">
      <formula>"RED"</formula>
    </cfRule>
  </conditionalFormatting>
  <conditionalFormatting sqref="M21">
    <cfRule type="cellIs" dxfId="486" priority="723" operator="equal">
      <formula>"GREEN"</formula>
    </cfRule>
  </conditionalFormatting>
  <conditionalFormatting sqref="M22">
    <cfRule type="cellIs" dxfId="485" priority="724" operator="equal">
      <formula>"AMBER"</formula>
    </cfRule>
  </conditionalFormatting>
  <conditionalFormatting sqref="M22">
    <cfRule type="cellIs" dxfId="484" priority="725" operator="equal">
      <formula>"RED"</formula>
    </cfRule>
  </conditionalFormatting>
  <conditionalFormatting sqref="M22">
    <cfRule type="cellIs" dxfId="483" priority="726" operator="equal">
      <formula>"GREEN"</formula>
    </cfRule>
  </conditionalFormatting>
  <conditionalFormatting sqref="M23">
    <cfRule type="cellIs" dxfId="482" priority="727" operator="equal">
      <formula>"AMBER"</formula>
    </cfRule>
  </conditionalFormatting>
  <conditionalFormatting sqref="M23">
    <cfRule type="cellIs" dxfId="481" priority="728" operator="equal">
      <formula>"RED"</formula>
    </cfRule>
  </conditionalFormatting>
  <conditionalFormatting sqref="M23">
    <cfRule type="cellIs" dxfId="480" priority="729" operator="equal">
      <formula>"GREEN"</formula>
    </cfRule>
  </conditionalFormatting>
  <conditionalFormatting sqref="M24">
    <cfRule type="cellIs" dxfId="479" priority="730" operator="equal">
      <formula>"AMBER"</formula>
    </cfRule>
  </conditionalFormatting>
  <conditionalFormatting sqref="M24">
    <cfRule type="cellIs" dxfId="478" priority="731" operator="equal">
      <formula>"RED"</formula>
    </cfRule>
  </conditionalFormatting>
  <conditionalFormatting sqref="M24">
    <cfRule type="cellIs" dxfId="477" priority="732" operator="equal">
      <formula>"GREEN"</formula>
    </cfRule>
  </conditionalFormatting>
  <conditionalFormatting sqref="M25">
    <cfRule type="cellIs" dxfId="476" priority="733" operator="equal">
      <formula>"AMBER"</formula>
    </cfRule>
  </conditionalFormatting>
  <conditionalFormatting sqref="M25">
    <cfRule type="cellIs" dxfId="475" priority="734" operator="equal">
      <formula>"RED"</formula>
    </cfRule>
  </conditionalFormatting>
  <conditionalFormatting sqref="M25">
    <cfRule type="cellIs" dxfId="474" priority="735" operator="equal">
      <formula>"GREEN"</formula>
    </cfRule>
  </conditionalFormatting>
  <conditionalFormatting sqref="M26">
    <cfRule type="cellIs" dxfId="473" priority="736" operator="equal">
      <formula>"AMBER"</formula>
    </cfRule>
  </conditionalFormatting>
  <conditionalFormatting sqref="M26">
    <cfRule type="cellIs" dxfId="472" priority="737" operator="equal">
      <formula>"RED"</formula>
    </cfRule>
  </conditionalFormatting>
  <conditionalFormatting sqref="M26">
    <cfRule type="cellIs" dxfId="471" priority="738" operator="equal">
      <formula>"GREEN"</formula>
    </cfRule>
  </conditionalFormatting>
  <conditionalFormatting sqref="M27">
    <cfRule type="cellIs" dxfId="470" priority="739" operator="equal">
      <formula>"AMBER"</formula>
    </cfRule>
  </conditionalFormatting>
  <conditionalFormatting sqref="M27">
    <cfRule type="cellIs" dxfId="469" priority="740" operator="equal">
      <formula>"RED"</formula>
    </cfRule>
  </conditionalFormatting>
  <conditionalFormatting sqref="M27">
    <cfRule type="cellIs" dxfId="468" priority="741" operator="equal">
      <formula>"GREEN"</formula>
    </cfRule>
  </conditionalFormatting>
  <conditionalFormatting sqref="M28">
    <cfRule type="cellIs" dxfId="467" priority="742" operator="equal">
      <formula>"AMBER"</formula>
    </cfRule>
  </conditionalFormatting>
  <conditionalFormatting sqref="M28">
    <cfRule type="cellIs" dxfId="466" priority="743" operator="equal">
      <formula>"RED"</formula>
    </cfRule>
  </conditionalFormatting>
  <conditionalFormatting sqref="M28">
    <cfRule type="cellIs" dxfId="465" priority="744" operator="equal">
      <formula>"GREEN"</formula>
    </cfRule>
  </conditionalFormatting>
  <conditionalFormatting sqref="M29">
    <cfRule type="cellIs" dxfId="464" priority="745" operator="equal">
      <formula>"AMBER"</formula>
    </cfRule>
  </conditionalFormatting>
  <conditionalFormatting sqref="M29">
    <cfRule type="cellIs" dxfId="463" priority="746" operator="equal">
      <formula>"RED"</formula>
    </cfRule>
  </conditionalFormatting>
  <conditionalFormatting sqref="M29">
    <cfRule type="cellIs" dxfId="462" priority="747" operator="equal">
      <formula>"GREEN"</formula>
    </cfRule>
  </conditionalFormatting>
  <conditionalFormatting sqref="M30">
    <cfRule type="cellIs" dxfId="461" priority="748" operator="equal">
      <formula>"AMBER"</formula>
    </cfRule>
  </conditionalFormatting>
  <conditionalFormatting sqref="M30">
    <cfRule type="cellIs" dxfId="460" priority="749" operator="equal">
      <formula>"RED"</formula>
    </cfRule>
  </conditionalFormatting>
  <conditionalFormatting sqref="M30">
    <cfRule type="cellIs" dxfId="459" priority="750" operator="equal">
      <formula>"GREEN"</formula>
    </cfRule>
  </conditionalFormatting>
  <conditionalFormatting sqref="M31">
    <cfRule type="cellIs" dxfId="458" priority="751" operator="equal">
      <formula>"AMBER"</formula>
    </cfRule>
  </conditionalFormatting>
  <conditionalFormatting sqref="M31">
    <cfRule type="cellIs" dxfId="457" priority="752" operator="equal">
      <formula>"RED"</formula>
    </cfRule>
  </conditionalFormatting>
  <conditionalFormatting sqref="M31">
    <cfRule type="cellIs" dxfId="456" priority="753" operator="equal">
      <formula>"GREEN"</formula>
    </cfRule>
  </conditionalFormatting>
  <conditionalFormatting sqref="M32">
    <cfRule type="cellIs" dxfId="455" priority="754" operator="equal">
      <formula>"AMBER"</formula>
    </cfRule>
  </conditionalFormatting>
  <conditionalFormatting sqref="M32">
    <cfRule type="cellIs" dxfId="454" priority="755" operator="equal">
      <formula>"RED"</formula>
    </cfRule>
  </conditionalFormatting>
  <conditionalFormatting sqref="M32">
    <cfRule type="cellIs" dxfId="453" priority="756" operator="equal">
      <formula>"GREEN"</formula>
    </cfRule>
  </conditionalFormatting>
  <conditionalFormatting sqref="M33">
    <cfRule type="cellIs" dxfId="452" priority="757" operator="equal">
      <formula>"AMBER"</formula>
    </cfRule>
  </conditionalFormatting>
  <conditionalFormatting sqref="M33">
    <cfRule type="cellIs" dxfId="451" priority="758" operator="equal">
      <formula>"RED"</formula>
    </cfRule>
  </conditionalFormatting>
  <conditionalFormatting sqref="M33">
    <cfRule type="cellIs" dxfId="450" priority="759" operator="equal">
      <formula>"GREEN"</formula>
    </cfRule>
  </conditionalFormatting>
  <conditionalFormatting sqref="M34">
    <cfRule type="cellIs" dxfId="449" priority="760" operator="equal">
      <formula>"AMBER"</formula>
    </cfRule>
  </conditionalFormatting>
  <conditionalFormatting sqref="M34">
    <cfRule type="cellIs" dxfId="448" priority="761" operator="equal">
      <formula>"RED"</formula>
    </cfRule>
  </conditionalFormatting>
  <conditionalFormatting sqref="M34">
    <cfRule type="cellIs" dxfId="447" priority="762" operator="equal">
      <formula>"GREEN"</formula>
    </cfRule>
  </conditionalFormatting>
  <conditionalFormatting sqref="N15">
    <cfRule type="cellIs" dxfId="446" priority="763" operator="equal">
      <formula>"AMBER"</formula>
    </cfRule>
  </conditionalFormatting>
  <conditionalFormatting sqref="N15">
    <cfRule type="cellIs" dxfId="445" priority="764" operator="equal">
      <formula>"RED"</formula>
    </cfRule>
  </conditionalFormatting>
  <conditionalFormatting sqref="N15">
    <cfRule type="cellIs" dxfId="444" priority="765" operator="equal">
      <formula>"GREEN"</formula>
    </cfRule>
  </conditionalFormatting>
  <conditionalFormatting sqref="N16">
    <cfRule type="cellIs" dxfId="443" priority="766" operator="equal">
      <formula>"AMBER"</formula>
    </cfRule>
  </conditionalFormatting>
  <conditionalFormatting sqref="N16">
    <cfRule type="cellIs" dxfId="442" priority="767" operator="equal">
      <formula>"RED"</formula>
    </cfRule>
  </conditionalFormatting>
  <conditionalFormatting sqref="N16">
    <cfRule type="cellIs" dxfId="441" priority="768" operator="equal">
      <formula>"GREEN"</formula>
    </cfRule>
  </conditionalFormatting>
  <conditionalFormatting sqref="N17">
    <cfRule type="cellIs" dxfId="440" priority="769" operator="equal">
      <formula>"AMBER"</formula>
    </cfRule>
  </conditionalFormatting>
  <conditionalFormatting sqref="N17">
    <cfRule type="cellIs" dxfId="439" priority="770" operator="equal">
      <formula>"RED"</formula>
    </cfRule>
  </conditionalFormatting>
  <conditionalFormatting sqref="N17">
    <cfRule type="cellIs" dxfId="438" priority="771" operator="equal">
      <formula>"GREEN"</formula>
    </cfRule>
  </conditionalFormatting>
  <conditionalFormatting sqref="N18">
    <cfRule type="cellIs" dxfId="437" priority="772" operator="equal">
      <formula>"AMBER"</formula>
    </cfRule>
  </conditionalFormatting>
  <conditionalFormatting sqref="N18">
    <cfRule type="cellIs" dxfId="436" priority="773" operator="equal">
      <formula>"RED"</formula>
    </cfRule>
  </conditionalFormatting>
  <conditionalFormatting sqref="N18">
    <cfRule type="cellIs" dxfId="435" priority="774" operator="equal">
      <formula>"GREEN"</formula>
    </cfRule>
  </conditionalFormatting>
  <conditionalFormatting sqref="N19">
    <cfRule type="cellIs" dxfId="434" priority="775" operator="equal">
      <formula>"AMBER"</formula>
    </cfRule>
  </conditionalFormatting>
  <conditionalFormatting sqref="N19">
    <cfRule type="cellIs" dxfId="433" priority="776" operator="equal">
      <formula>"RED"</formula>
    </cfRule>
  </conditionalFormatting>
  <conditionalFormatting sqref="N19">
    <cfRule type="cellIs" dxfId="432" priority="777" operator="equal">
      <formula>"GREEN"</formula>
    </cfRule>
  </conditionalFormatting>
  <conditionalFormatting sqref="N20">
    <cfRule type="cellIs" dxfId="431" priority="778" operator="equal">
      <formula>"AMBER"</formula>
    </cfRule>
  </conditionalFormatting>
  <conditionalFormatting sqref="N20">
    <cfRule type="cellIs" dxfId="430" priority="779" operator="equal">
      <formula>"RED"</formula>
    </cfRule>
  </conditionalFormatting>
  <conditionalFormatting sqref="N20">
    <cfRule type="cellIs" dxfId="429" priority="780" operator="equal">
      <formula>"GREEN"</formula>
    </cfRule>
  </conditionalFormatting>
  <conditionalFormatting sqref="N21">
    <cfRule type="cellIs" dxfId="428" priority="781" operator="equal">
      <formula>"AMBER"</formula>
    </cfRule>
  </conditionalFormatting>
  <conditionalFormatting sqref="N21">
    <cfRule type="cellIs" dxfId="427" priority="782" operator="equal">
      <formula>"RED"</formula>
    </cfRule>
  </conditionalFormatting>
  <conditionalFormatting sqref="N21">
    <cfRule type="cellIs" dxfId="426" priority="783" operator="equal">
      <formula>"GREEN"</formula>
    </cfRule>
  </conditionalFormatting>
  <conditionalFormatting sqref="N22">
    <cfRule type="cellIs" dxfId="425" priority="784" operator="equal">
      <formula>"AMBER"</formula>
    </cfRule>
  </conditionalFormatting>
  <conditionalFormatting sqref="N22">
    <cfRule type="cellIs" dxfId="424" priority="785" operator="equal">
      <formula>"RED"</formula>
    </cfRule>
  </conditionalFormatting>
  <conditionalFormatting sqref="N22">
    <cfRule type="cellIs" dxfId="423" priority="786" operator="equal">
      <formula>"GREEN"</formula>
    </cfRule>
  </conditionalFormatting>
  <conditionalFormatting sqref="N23">
    <cfRule type="cellIs" dxfId="422" priority="787" operator="equal">
      <formula>"AMBER"</formula>
    </cfRule>
  </conditionalFormatting>
  <conditionalFormatting sqref="N23">
    <cfRule type="cellIs" dxfId="421" priority="788" operator="equal">
      <formula>"RED"</formula>
    </cfRule>
  </conditionalFormatting>
  <conditionalFormatting sqref="N23">
    <cfRule type="cellIs" dxfId="420" priority="789" operator="equal">
      <formula>"GREEN"</formula>
    </cfRule>
  </conditionalFormatting>
  <conditionalFormatting sqref="N24">
    <cfRule type="cellIs" dxfId="419" priority="790" operator="equal">
      <formula>"AMBER"</formula>
    </cfRule>
  </conditionalFormatting>
  <conditionalFormatting sqref="N24">
    <cfRule type="cellIs" dxfId="418" priority="791" operator="equal">
      <formula>"RED"</formula>
    </cfRule>
  </conditionalFormatting>
  <conditionalFormatting sqref="N24">
    <cfRule type="cellIs" dxfId="417" priority="792" operator="equal">
      <formula>"GREEN"</formula>
    </cfRule>
  </conditionalFormatting>
  <conditionalFormatting sqref="N25">
    <cfRule type="cellIs" dxfId="416" priority="793" operator="equal">
      <formula>"AMBER"</formula>
    </cfRule>
  </conditionalFormatting>
  <conditionalFormatting sqref="N25">
    <cfRule type="cellIs" dxfId="415" priority="794" operator="equal">
      <formula>"RED"</formula>
    </cfRule>
  </conditionalFormatting>
  <conditionalFormatting sqref="N25">
    <cfRule type="cellIs" dxfId="414" priority="795" operator="equal">
      <formula>"GREEN"</formula>
    </cfRule>
  </conditionalFormatting>
  <conditionalFormatting sqref="N26">
    <cfRule type="cellIs" dxfId="413" priority="796" operator="equal">
      <formula>"AMBER"</formula>
    </cfRule>
  </conditionalFormatting>
  <conditionalFormatting sqref="N26">
    <cfRule type="cellIs" dxfId="412" priority="797" operator="equal">
      <formula>"RED"</formula>
    </cfRule>
  </conditionalFormatting>
  <conditionalFormatting sqref="N26">
    <cfRule type="cellIs" dxfId="411" priority="798" operator="equal">
      <formula>"GREEN"</formula>
    </cfRule>
  </conditionalFormatting>
  <conditionalFormatting sqref="N27">
    <cfRule type="cellIs" dxfId="410" priority="799" operator="equal">
      <formula>"AMBER"</formula>
    </cfRule>
  </conditionalFormatting>
  <conditionalFormatting sqref="N27">
    <cfRule type="cellIs" dxfId="409" priority="800" operator="equal">
      <formula>"RED"</formula>
    </cfRule>
  </conditionalFormatting>
  <conditionalFormatting sqref="N27">
    <cfRule type="cellIs" dxfId="408" priority="801" operator="equal">
      <formula>"GREEN"</formula>
    </cfRule>
  </conditionalFormatting>
  <conditionalFormatting sqref="N28">
    <cfRule type="cellIs" dxfId="407" priority="802" operator="equal">
      <formula>"AMBER"</formula>
    </cfRule>
  </conditionalFormatting>
  <conditionalFormatting sqref="N28">
    <cfRule type="cellIs" dxfId="406" priority="803" operator="equal">
      <formula>"RED"</formula>
    </cfRule>
  </conditionalFormatting>
  <conditionalFormatting sqref="N28">
    <cfRule type="cellIs" dxfId="405" priority="804" operator="equal">
      <formula>"GREEN"</formula>
    </cfRule>
  </conditionalFormatting>
  <conditionalFormatting sqref="N29">
    <cfRule type="cellIs" dxfId="404" priority="805" operator="equal">
      <formula>"AMBER"</formula>
    </cfRule>
  </conditionalFormatting>
  <conditionalFormatting sqref="N29">
    <cfRule type="cellIs" dxfId="403" priority="806" operator="equal">
      <formula>"RED"</formula>
    </cfRule>
  </conditionalFormatting>
  <conditionalFormatting sqref="N29">
    <cfRule type="cellIs" dxfId="402" priority="807" operator="equal">
      <formula>"GREEN"</formula>
    </cfRule>
  </conditionalFormatting>
  <conditionalFormatting sqref="N30">
    <cfRule type="cellIs" dxfId="401" priority="808" operator="equal">
      <formula>"AMBER"</formula>
    </cfRule>
  </conditionalFormatting>
  <conditionalFormatting sqref="N30">
    <cfRule type="cellIs" dxfId="400" priority="809" operator="equal">
      <formula>"RED"</formula>
    </cfRule>
  </conditionalFormatting>
  <conditionalFormatting sqref="N30">
    <cfRule type="cellIs" dxfId="399" priority="810" operator="equal">
      <formula>"GREEN"</formula>
    </cfRule>
  </conditionalFormatting>
  <conditionalFormatting sqref="N31">
    <cfRule type="cellIs" dxfId="398" priority="811" operator="equal">
      <formula>"AMBER"</formula>
    </cfRule>
  </conditionalFormatting>
  <conditionalFormatting sqref="N31">
    <cfRule type="cellIs" dxfId="397" priority="812" operator="equal">
      <formula>"RED"</formula>
    </cfRule>
  </conditionalFormatting>
  <conditionalFormatting sqref="N31">
    <cfRule type="cellIs" dxfId="396" priority="813" operator="equal">
      <formula>"GREEN"</formula>
    </cfRule>
  </conditionalFormatting>
  <conditionalFormatting sqref="N32">
    <cfRule type="cellIs" dxfId="395" priority="814" operator="equal">
      <formula>"AMBER"</formula>
    </cfRule>
  </conditionalFormatting>
  <conditionalFormatting sqref="N32">
    <cfRule type="cellIs" dxfId="394" priority="815" operator="equal">
      <formula>"RED"</formula>
    </cfRule>
  </conditionalFormatting>
  <conditionalFormatting sqref="N32">
    <cfRule type="cellIs" dxfId="393" priority="816" operator="equal">
      <formula>"GREEN"</formula>
    </cfRule>
  </conditionalFormatting>
  <conditionalFormatting sqref="N33">
    <cfRule type="cellIs" dxfId="392" priority="817" operator="equal">
      <formula>"AMBER"</formula>
    </cfRule>
  </conditionalFormatting>
  <conditionalFormatting sqref="N33">
    <cfRule type="cellIs" dxfId="391" priority="818" operator="equal">
      <formula>"RED"</formula>
    </cfRule>
  </conditionalFormatting>
  <conditionalFormatting sqref="N33">
    <cfRule type="cellIs" dxfId="390" priority="819" operator="equal">
      <formula>"GREEN"</formula>
    </cfRule>
  </conditionalFormatting>
  <conditionalFormatting sqref="N34">
    <cfRule type="cellIs" dxfId="389" priority="820" operator="equal">
      <formula>"AMBER"</formula>
    </cfRule>
  </conditionalFormatting>
  <conditionalFormatting sqref="N34">
    <cfRule type="cellIs" dxfId="388" priority="821" operator="equal">
      <formula>"RED"</formula>
    </cfRule>
  </conditionalFormatting>
  <conditionalFormatting sqref="N34">
    <cfRule type="cellIs" dxfId="387" priority="822"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60"/>
  <sheetViews>
    <sheetView showGridLines="0" workbookViewId="0">
      <selection activeCell="B9" sqref="B9"/>
    </sheetView>
  </sheetViews>
  <sheetFormatPr baseColWidth="10" defaultColWidth="10.83203125" defaultRowHeight="14" x14ac:dyDescent="0"/>
  <cols>
    <col min="1" max="1" width="14" style="65" customWidth="1"/>
    <col min="2" max="2" width="30.5" style="65" customWidth="1"/>
    <col min="3" max="3" width="32.83203125" style="65" customWidth="1"/>
    <col min="4" max="4" width="11.83203125" style="65" customWidth="1"/>
    <col min="5" max="5" width="15.33203125" style="65" customWidth="1"/>
    <col min="6" max="6" width="31.5" style="65" customWidth="1"/>
    <col min="7" max="7" width="15.33203125" style="65" hidden="1" customWidth="1"/>
    <col min="8" max="8" width="10.83203125" style="65"/>
  </cols>
  <sheetData>
    <row r="1" spans="1:15">
      <c r="A1" s="60" t="s">
        <v>0</v>
      </c>
      <c r="B1" s="199" t="str">
        <f>OVERALLLIGHT</f>
        <v>RED</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RED</v>
      </c>
    </row>
    <row r="6" spans="1:15">
      <c r="A6" s="61" t="s">
        <v>5</v>
      </c>
      <c r="B6" s="201" t="str">
        <f>DEPENDENCYLIGHT</f>
        <v/>
      </c>
    </row>
    <row r="7" spans="1:15">
      <c r="A7" s="61" t="s">
        <v>6</v>
      </c>
      <c r="B7" s="201" t="str">
        <f>MEASURELIGHT</f>
        <v/>
      </c>
    </row>
    <row r="8" spans="1:15" ht="15" customHeight="1">
      <c r="A8" s="61" t="s">
        <v>7</v>
      </c>
      <c r="B8" s="200" t="str">
        <f>COMMUNICATIONLIGHT</f>
        <v>AMBER</v>
      </c>
      <c r="D8" s="102"/>
    </row>
    <row r="9" spans="1:15" ht="15" customHeight="1">
      <c r="A9" s="61" t="s">
        <v>8</v>
      </c>
      <c r="B9" s="202" t="str">
        <f>FINANCELIGHT</f>
        <v>RED</v>
      </c>
      <c r="D9" s="102"/>
    </row>
    <row r="10" spans="1:15">
      <c r="A10" s="72"/>
      <c r="B10" s="203"/>
      <c r="O10" s="71"/>
    </row>
    <row r="11" spans="1:15" ht="16" customHeight="1">
      <c r="A11" s="72"/>
      <c r="B11" s="204" t="str">
        <f>ProjNo</f>
        <v>RT029</v>
      </c>
      <c r="C11" s="205" t="str">
        <f>ProjName</f>
        <v>Cloud Based Bioinformatics Tools</v>
      </c>
      <c r="O11" s="71"/>
    </row>
    <row r="12" spans="1:15" ht="16" customHeight="1">
      <c r="A12" s="72"/>
      <c r="B12" s="206" t="s">
        <v>42</v>
      </c>
      <c r="C12" s="207">
        <f>ReportFrom</f>
        <v>41456</v>
      </c>
      <c r="D12" s="208"/>
      <c r="O12" s="71"/>
    </row>
    <row r="13" spans="1:15" ht="16" customHeight="1">
      <c r="A13" s="72"/>
      <c r="B13" s="209" t="s">
        <v>43</v>
      </c>
      <c r="C13" s="210">
        <f>LastDateReport</f>
        <v>41547</v>
      </c>
      <c r="D13" s="208"/>
      <c r="O13" s="71"/>
    </row>
    <row r="14" spans="1:15" ht="6" customHeight="1">
      <c r="A14" s="72"/>
      <c r="B14" s="211"/>
      <c r="C14" s="212"/>
      <c r="D14" s="208"/>
      <c r="O14" s="71"/>
    </row>
    <row r="15" spans="1:15" ht="19" customHeight="1">
      <c r="B15" s="94" t="s">
        <v>156</v>
      </c>
      <c r="C15" s="94"/>
      <c r="D15" s="94"/>
      <c r="E15" s="94"/>
      <c r="F15" s="94"/>
    </row>
    <row r="16" spans="1:15" ht="16" customHeight="1">
      <c r="B16" s="477" t="s">
        <v>157</v>
      </c>
      <c r="C16" s="477"/>
      <c r="D16" s="477"/>
      <c r="E16" s="477"/>
      <c r="F16" s="91"/>
    </row>
    <row r="17" spans="1:7" ht="16" customHeight="1">
      <c r="B17" s="478"/>
      <c r="C17" s="478"/>
      <c r="D17" s="478"/>
      <c r="E17" s="478"/>
      <c r="F17" s="213"/>
    </row>
    <row r="18" spans="1:7" ht="44" customHeight="1">
      <c r="B18" s="227" t="s">
        <v>158</v>
      </c>
      <c r="C18" s="227" t="s">
        <v>159</v>
      </c>
      <c r="D18" s="227" t="s">
        <v>160</v>
      </c>
      <c r="E18" s="227" t="s">
        <v>161</v>
      </c>
      <c r="F18" s="227" t="s">
        <v>33</v>
      </c>
      <c r="G18" s="214" t="s">
        <v>162</v>
      </c>
    </row>
    <row r="19" spans="1:7" ht="42" customHeight="1">
      <c r="A19" s="109" t="s">
        <v>48</v>
      </c>
      <c r="B19" s="281" t="s">
        <v>163</v>
      </c>
      <c r="C19" s="281" t="s">
        <v>164</v>
      </c>
      <c r="D19" s="282">
        <v>41000</v>
      </c>
      <c r="E19" s="281" t="s">
        <v>165</v>
      </c>
      <c r="F19" s="461" t="s">
        <v>166</v>
      </c>
      <c r="G19" s="96"/>
    </row>
    <row r="20" spans="1:7" ht="44" customHeight="1">
      <c r="B20" s="281" t="s">
        <v>167</v>
      </c>
      <c r="C20" s="281" t="s">
        <v>168</v>
      </c>
      <c r="D20" s="282">
        <v>41122</v>
      </c>
      <c r="E20" s="281" t="s">
        <v>169</v>
      </c>
      <c r="F20" s="461"/>
      <c r="G20" s="96"/>
    </row>
    <row r="21" spans="1:7" ht="44" customHeight="1">
      <c r="B21" s="281" t="s">
        <v>170</v>
      </c>
      <c r="C21" s="281" t="s">
        <v>171</v>
      </c>
      <c r="D21" s="282"/>
      <c r="E21" s="281" t="s">
        <v>172</v>
      </c>
      <c r="F21" s="461" t="s">
        <v>173</v>
      </c>
      <c r="G21" s="96"/>
    </row>
    <row r="22" spans="1:7" ht="44" customHeight="1">
      <c r="B22" s="281" t="s">
        <v>174</v>
      </c>
      <c r="C22" s="281" t="s">
        <v>175</v>
      </c>
      <c r="D22" s="282">
        <v>41122</v>
      </c>
      <c r="E22" s="281" t="s">
        <v>169</v>
      </c>
      <c r="F22" s="461" t="s">
        <v>176</v>
      </c>
      <c r="G22" s="96"/>
    </row>
    <row r="23" spans="1:7" ht="42" customHeight="1">
      <c r="B23" s="281" t="s">
        <v>177</v>
      </c>
      <c r="C23" s="281" t="s">
        <v>178</v>
      </c>
      <c r="D23" s="282">
        <v>41091</v>
      </c>
      <c r="E23" s="281" t="s">
        <v>169</v>
      </c>
      <c r="F23" s="461" t="s">
        <v>179</v>
      </c>
      <c r="G23" s="96"/>
    </row>
    <row r="24" spans="1:7" ht="44" customHeight="1">
      <c r="B24" s="281"/>
      <c r="C24" s="281"/>
      <c r="D24" s="282"/>
      <c r="E24" s="281"/>
      <c r="F24" s="281"/>
      <c r="G24" s="96" t="str">
        <f>IF(B24&gt;0,"New Dependency","")</f>
        <v/>
      </c>
    </row>
    <row r="25" spans="1:7" ht="44" customHeight="1">
      <c r="B25" s="281"/>
      <c r="C25" s="281"/>
      <c r="D25" s="282"/>
      <c r="E25" s="281"/>
      <c r="F25" s="281"/>
      <c r="G25" s="96" t="str">
        <f>IF(B25&gt;0,"New Dependency","")</f>
        <v/>
      </c>
    </row>
    <row r="26" spans="1:7" ht="44" customHeight="1">
      <c r="B26" s="281"/>
      <c r="C26" s="281"/>
      <c r="D26" s="282"/>
      <c r="E26" s="281"/>
      <c r="F26" s="281"/>
      <c r="G26" s="96" t="str">
        <f>IF(B26&gt;0,"New Dependency","")</f>
        <v/>
      </c>
    </row>
    <row r="27" spans="1:7" ht="44" customHeight="1">
      <c r="B27" s="281"/>
      <c r="C27" s="281"/>
      <c r="D27" s="282"/>
      <c r="E27" s="281"/>
      <c r="F27" s="281"/>
      <c r="G27" s="96" t="str">
        <f>IF(B27&gt;0,"New Dependency","")</f>
        <v/>
      </c>
    </row>
    <row r="28" spans="1:7" ht="44" customHeight="1">
      <c r="B28" s="281"/>
      <c r="C28" s="281"/>
      <c r="D28" s="281"/>
      <c r="E28" s="281"/>
      <c r="F28" s="281"/>
      <c r="G28" s="96" t="str">
        <f>IF(B28&gt;0,"New Dependency","")</f>
        <v/>
      </c>
    </row>
    <row r="29" spans="1:7">
      <c r="B29" s="100"/>
      <c r="C29" s="100"/>
      <c r="D29" s="100"/>
      <c r="E29" s="100"/>
      <c r="F29" s="100"/>
    </row>
    <row r="30" spans="1:7" ht="14" customHeight="1">
      <c r="B30" s="475" t="s">
        <v>28</v>
      </c>
      <c r="C30" s="475"/>
      <c r="D30" s="475"/>
      <c r="E30" s="475"/>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86" priority="1" operator="equal">
      <formula>"AMBER"</formula>
    </cfRule>
  </conditionalFormatting>
  <conditionalFormatting sqref="B1">
    <cfRule type="cellIs" dxfId="385" priority="2" operator="equal">
      <formula>"RED"</formula>
    </cfRule>
  </conditionalFormatting>
  <conditionalFormatting sqref="B1">
    <cfRule type="cellIs" dxfId="384" priority="3" operator="equal">
      <formula>"GREEN"</formula>
    </cfRule>
  </conditionalFormatting>
  <conditionalFormatting sqref="B2">
    <cfRule type="cellIs" dxfId="383" priority="4" operator="equal">
      <formula>"AMBER"</formula>
    </cfRule>
  </conditionalFormatting>
  <conditionalFormatting sqref="B2">
    <cfRule type="cellIs" dxfId="382" priority="5" operator="equal">
      <formula>"RED"</formula>
    </cfRule>
  </conditionalFormatting>
  <conditionalFormatting sqref="B2">
    <cfRule type="cellIs" dxfId="381" priority="6" operator="equal">
      <formula>"GREEN"</formula>
    </cfRule>
  </conditionalFormatting>
  <conditionalFormatting sqref="B3">
    <cfRule type="cellIs" dxfId="380" priority="7" operator="equal">
      <formula>"AMBER"</formula>
    </cfRule>
  </conditionalFormatting>
  <conditionalFormatting sqref="B3">
    <cfRule type="cellIs" dxfId="379" priority="8" operator="equal">
      <formula>"RED"</formula>
    </cfRule>
  </conditionalFormatting>
  <conditionalFormatting sqref="B3">
    <cfRule type="cellIs" dxfId="378" priority="9" operator="equal">
      <formula>"GREEN"</formula>
    </cfRule>
  </conditionalFormatting>
  <conditionalFormatting sqref="B4">
    <cfRule type="cellIs" dxfId="377" priority="10" operator="equal">
      <formula>"AMBER"</formula>
    </cfRule>
  </conditionalFormatting>
  <conditionalFormatting sqref="B4">
    <cfRule type="cellIs" dxfId="376" priority="11" operator="equal">
      <formula>"RED"</formula>
    </cfRule>
  </conditionalFormatting>
  <conditionalFormatting sqref="B4">
    <cfRule type="cellIs" dxfId="375" priority="12" operator="equal">
      <formula>"GREEN"</formula>
    </cfRule>
  </conditionalFormatting>
  <conditionalFormatting sqref="B5">
    <cfRule type="cellIs" dxfId="374" priority="13" operator="equal">
      <formula>"AMBER"</formula>
    </cfRule>
  </conditionalFormatting>
  <conditionalFormatting sqref="B5">
    <cfRule type="cellIs" dxfId="373" priority="14" operator="equal">
      <formula>"RED"</formula>
    </cfRule>
  </conditionalFormatting>
  <conditionalFormatting sqref="B5">
    <cfRule type="cellIs" dxfId="372" priority="15" operator="equal">
      <formula>"GREEN"</formula>
    </cfRule>
  </conditionalFormatting>
  <conditionalFormatting sqref="B6">
    <cfRule type="cellIs" dxfId="371" priority="16" operator="equal">
      <formula>"AMBER"</formula>
    </cfRule>
  </conditionalFormatting>
  <conditionalFormatting sqref="B6">
    <cfRule type="cellIs" dxfId="370" priority="17" operator="equal">
      <formula>"RED"</formula>
    </cfRule>
  </conditionalFormatting>
  <conditionalFormatting sqref="B6">
    <cfRule type="cellIs" dxfId="369" priority="18" operator="equal">
      <formula>"GREEN"</formula>
    </cfRule>
  </conditionalFormatting>
  <conditionalFormatting sqref="B7">
    <cfRule type="cellIs" dxfId="368" priority="19" operator="equal">
      <formula>"AMBER"</formula>
    </cfRule>
  </conditionalFormatting>
  <conditionalFormatting sqref="B7">
    <cfRule type="cellIs" dxfId="367" priority="20" operator="equal">
      <formula>"RED"</formula>
    </cfRule>
  </conditionalFormatting>
  <conditionalFormatting sqref="B7">
    <cfRule type="cellIs" dxfId="366" priority="21" operator="equal">
      <formula>"GREEN"</formula>
    </cfRule>
  </conditionalFormatting>
  <conditionalFormatting sqref="B8">
    <cfRule type="cellIs" dxfId="365" priority="22" operator="equal">
      <formula>"AMBER"</formula>
    </cfRule>
  </conditionalFormatting>
  <conditionalFormatting sqref="B8">
    <cfRule type="cellIs" dxfId="364" priority="23" operator="equal">
      <formula>"RED"</formula>
    </cfRule>
  </conditionalFormatting>
  <conditionalFormatting sqref="B8">
    <cfRule type="cellIs" dxfId="363" priority="24" operator="equal">
      <formula>"GREEN"</formula>
    </cfRule>
  </conditionalFormatting>
  <conditionalFormatting sqref="B9">
    <cfRule type="cellIs" dxfId="362" priority="25" operator="equal">
      <formula>"AMBER"</formula>
    </cfRule>
  </conditionalFormatting>
  <conditionalFormatting sqref="B9">
    <cfRule type="cellIs" dxfId="361" priority="26" operator="equal">
      <formula>"RED"</formula>
    </cfRule>
  </conditionalFormatting>
  <conditionalFormatting sqref="B9">
    <cfRule type="cellIs" dxfId="360" priority="27"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50"/>
  <sheetViews>
    <sheetView showGridLines="0" workbookViewId="0">
      <selection activeCell="B9" sqref="B9"/>
    </sheetView>
  </sheetViews>
  <sheetFormatPr baseColWidth="10" defaultColWidth="11.5" defaultRowHeight="14" x14ac:dyDescent="0"/>
  <cols>
    <col min="1" max="1" width="14" style="4" customWidth="1"/>
    <col min="2" max="2" width="11.6640625" customWidth="1"/>
    <col min="3" max="3" width="39.1640625" style="4" customWidth="1"/>
    <col min="4" max="4" width="15.5" style="5" customWidth="1"/>
    <col min="5" max="6" width="16.33203125" style="5" customWidth="1"/>
    <col min="7" max="7" width="10.33203125" style="5" customWidth="1"/>
    <col min="8" max="8" width="10.33203125" customWidth="1"/>
    <col min="9" max="9" width="10.33203125" style="5" customWidth="1"/>
    <col min="10" max="10" width="10.33203125" customWidth="1"/>
    <col min="11" max="11" width="10.33203125" style="5" customWidth="1"/>
    <col min="12" max="12" width="10.33203125" customWidth="1"/>
  </cols>
  <sheetData>
    <row r="1" spans="1:18" s="4" customFormat="1">
      <c r="A1" s="60" t="s">
        <v>0</v>
      </c>
      <c r="B1" s="38" t="str">
        <f>OVERALLLIGHT</f>
        <v>RED</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RED</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AMBER</v>
      </c>
      <c r="D8" s="5"/>
      <c r="E8" s="5"/>
      <c r="F8" s="5"/>
      <c r="G8" s="5"/>
      <c r="H8" s="16"/>
      <c r="I8" s="16"/>
      <c r="K8" s="5"/>
    </row>
    <row r="9" spans="1:18" s="4" customFormat="1" ht="15" customHeight="1">
      <c r="A9" s="61" t="s">
        <v>8</v>
      </c>
      <c r="B9" s="41" t="str">
        <f>FINANCELIGHT</f>
        <v>RED</v>
      </c>
      <c r="D9" s="5"/>
      <c r="E9" s="5"/>
      <c r="F9" s="5"/>
      <c r="G9" s="5"/>
      <c r="H9" s="16"/>
      <c r="I9" s="16"/>
      <c r="K9" s="5"/>
    </row>
    <row r="10" spans="1:18" s="5" customFormat="1">
      <c r="A10" s="61"/>
      <c r="B10" s="132"/>
      <c r="R10" s="10"/>
    </row>
    <row r="11" spans="1:18" s="5" customFormat="1" ht="28" customHeight="1">
      <c r="A11" s="21" t="s">
        <v>48</v>
      </c>
      <c r="B11" s="130" t="str">
        <f>ProjNo</f>
        <v>RT029</v>
      </c>
      <c r="C11" s="131" t="str">
        <f>ProjName</f>
        <v>Cloud Based Bioinformatics Tools</v>
      </c>
      <c r="D11" s="126"/>
      <c r="E11" s="126"/>
      <c r="F11" s="126"/>
      <c r="G11" s="126"/>
      <c r="R11" s="10"/>
    </row>
    <row r="12" spans="1:18" s="5" customFormat="1" ht="16" customHeight="1">
      <c r="A12" s="61"/>
      <c r="B12" s="128" t="s">
        <v>42</v>
      </c>
      <c r="C12" s="133">
        <f>ReportFrom</f>
        <v>41456</v>
      </c>
      <c r="D12" s="133"/>
      <c r="E12" s="133"/>
      <c r="F12" s="133"/>
      <c r="G12" s="133"/>
      <c r="H12" s="125"/>
      <c r="I12" s="125"/>
      <c r="R12" s="10"/>
    </row>
    <row r="13" spans="1:18" s="5" customFormat="1" ht="16" customHeight="1">
      <c r="A13" s="61"/>
      <c r="B13" s="129" t="s">
        <v>43</v>
      </c>
      <c r="C13" s="134">
        <f>LastDateReport</f>
        <v>41547</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9" customHeight="1">
      <c r="B15" s="12" t="s">
        <v>180</v>
      </c>
      <c r="C15" s="12"/>
      <c r="D15" s="12"/>
      <c r="E15" s="12"/>
      <c r="F15" s="12"/>
      <c r="G15" s="12"/>
      <c r="H15" s="30"/>
      <c r="I15" s="30"/>
    </row>
    <row r="16" spans="1:18" ht="16" customHeight="1">
      <c r="B16" s="477" t="s">
        <v>181</v>
      </c>
      <c r="C16" s="477"/>
      <c r="D16" s="477"/>
      <c r="E16" s="477"/>
      <c r="F16" s="477"/>
      <c r="G16" s="477"/>
      <c r="H16" s="477"/>
      <c r="I16" s="124"/>
    </row>
    <row r="17" spans="2:18" s="4" customFormat="1" ht="15" customHeight="1">
      <c r="B17" s="137"/>
      <c r="C17" s="137"/>
      <c r="D17" s="137"/>
      <c r="E17" s="137"/>
      <c r="F17" s="137"/>
      <c r="G17" s="137"/>
      <c r="H17" s="138"/>
      <c r="I17" s="138"/>
      <c r="K17" s="5"/>
    </row>
    <row r="18" spans="2:18" s="5" customFormat="1" ht="34" customHeight="1">
      <c r="B18" s="137"/>
      <c r="C18" s="137"/>
      <c r="D18" s="137"/>
      <c r="E18" s="137"/>
      <c r="F18" s="137"/>
      <c r="G18" s="481" t="s">
        <v>182</v>
      </c>
      <c r="H18" s="482"/>
      <c r="I18" s="481" t="s">
        <v>183</v>
      </c>
      <c r="J18" s="482"/>
      <c r="K18" s="481" t="s">
        <v>184</v>
      </c>
      <c r="L18" s="482"/>
      <c r="M18" s="479" t="s">
        <v>185</v>
      </c>
      <c r="N18" s="480"/>
      <c r="O18" s="479" t="s">
        <v>186</v>
      </c>
      <c r="P18" s="480"/>
      <c r="Q18" s="479" t="s">
        <v>187</v>
      </c>
      <c r="R18" s="480"/>
    </row>
    <row r="19" spans="2:18" ht="32" customHeight="1">
      <c r="B19" s="139" t="s">
        <v>188</v>
      </c>
      <c r="C19" s="140" t="s">
        <v>189</v>
      </c>
      <c r="D19" s="140" t="s">
        <v>190</v>
      </c>
      <c r="E19" s="142" t="s">
        <v>191</v>
      </c>
      <c r="F19" s="217" t="s">
        <v>192</v>
      </c>
      <c r="G19" s="216" t="s">
        <v>193</v>
      </c>
      <c r="H19" s="144" t="s">
        <v>194</v>
      </c>
      <c r="I19" s="143" t="s">
        <v>193</v>
      </c>
      <c r="J19" s="144" t="s">
        <v>194</v>
      </c>
      <c r="K19" s="143" t="s">
        <v>193</v>
      </c>
      <c r="L19" s="144" t="s">
        <v>194</v>
      </c>
      <c r="M19" s="143" t="s">
        <v>193</v>
      </c>
      <c r="N19" s="144" t="s">
        <v>194</v>
      </c>
      <c r="O19" s="143" t="s">
        <v>193</v>
      </c>
      <c r="P19" s="144" t="s">
        <v>194</v>
      </c>
      <c r="Q19" s="143" t="s">
        <v>193</v>
      </c>
      <c r="R19" s="144" t="s">
        <v>194</v>
      </c>
    </row>
    <row r="20" spans="2:18" s="4" customFormat="1" ht="28" customHeight="1">
      <c r="B20" s="283">
        <v>1</v>
      </c>
      <c r="C20" s="283" t="s">
        <v>66</v>
      </c>
      <c r="D20" s="284">
        <v>41044</v>
      </c>
      <c r="E20" s="285">
        <v>41044</v>
      </c>
      <c r="F20" s="286" t="s">
        <v>195</v>
      </c>
      <c r="G20" s="287">
        <v>35</v>
      </c>
      <c r="H20" s="146"/>
      <c r="I20" s="145" t="s">
        <v>196</v>
      </c>
      <c r="J20" s="147"/>
      <c r="K20" s="145"/>
      <c r="L20" s="147"/>
      <c r="M20" s="145"/>
      <c r="N20" s="146"/>
      <c r="O20" s="145">
        <v>25</v>
      </c>
      <c r="P20" s="147"/>
      <c r="Q20" s="145">
        <v>45000</v>
      </c>
      <c r="R20" s="147"/>
    </row>
    <row r="21" spans="2:18" ht="28" customHeight="1">
      <c r="B21" s="283">
        <v>2</v>
      </c>
      <c r="C21" s="288" t="s">
        <v>70</v>
      </c>
      <c r="D21" s="284">
        <v>41075</v>
      </c>
      <c r="E21" s="285">
        <v>41136</v>
      </c>
      <c r="F21" s="286" t="s">
        <v>197</v>
      </c>
      <c r="G21" s="287">
        <v>35</v>
      </c>
      <c r="H21" s="146"/>
      <c r="I21" s="145" t="s">
        <v>196</v>
      </c>
      <c r="J21" s="147"/>
      <c r="K21" s="145"/>
      <c r="L21" s="147"/>
      <c r="M21" s="145"/>
      <c r="N21" s="146"/>
      <c r="O21" s="145"/>
      <c r="P21" s="147"/>
      <c r="Q21" s="145"/>
      <c r="R21" s="147"/>
    </row>
    <row r="22" spans="2:18" ht="28" customHeight="1">
      <c r="B22" s="283">
        <v>3</v>
      </c>
      <c r="C22" s="283" t="s">
        <v>76</v>
      </c>
      <c r="D22" s="284">
        <v>41136</v>
      </c>
      <c r="E22" s="285">
        <v>41167</v>
      </c>
      <c r="F22" s="286" t="s">
        <v>198</v>
      </c>
      <c r="G22" s="287">
        <v>4</v>
      </c>
      <c r="H22" s="148"/>
      <c r="I22" s="145" t="s">
        <v>196</v>
      </c>
      <c r="J22" s="147"/>
      <c r="K22" s="145"/>
      <c r="L22" s="147"/>
      <c r="M22" s="145"/>
      <c r="N22" s="148"/>
      <c r="O22" s="145"/>
      <c r="P22" s="147"/>
      <c r="Q22" s="145"/>
      <c r="R22" s="147"/>
    </row>
    <row r="23" spans="2:18" ht="28" customHeight="1">
      <c r="B23" s="283">
        <v>4</v>
      </c>
      <c r="C23" s="283" t="s">
        <v>79</v>
      </c>
      <c r="D23" s="284">
        <v>41136</v>
      </c>
      <c r="E23" s="285">
        <v>41167</v>
      </c>
      <c r="F23" s="286" t="s">
        <v>199</v>
      </c>
      <c r="G23" s="287">
        <v>35</v>
      </c>
      <c r="H23" s="147"/>
      <c r="I23" s="145" t="s">
        <v>196</v>
      </c>
      <c r="J23" s="147"/>
      <c r="K23" s="145">
        <v>4</v>
      </c>
      <c r="L23" s="147"/>
      <c r="M23" s="145">
        <v>32290</v>
      </c>
      <c r="N23" s="147"/>
      <c r="O23" s="145">
        <v>29</v>
      </c>
      <c r="P23" s="147"/>
      <c r="Q23" s="145"/>
      <c r="R23" s="147"/>
    </row>
    <row r="24" spans="2:18" ht="28" customHeight="1">
      <c r="B24" s="283">
        <v>5</v>
      </c>
      <c r="C24" s="283" t="s">
        <v>85</v>
      </c>
      <c r="D24" s="284">
        <v>41182</v>
      </c>
      <c r="E24" s="285">
        <v>41212</v>
      </c>
      <c r="F24" s="286" t="s">
        <v>200</v>
      </c>
      <c r="G24" s="287">
        <v>35</v>
      </c>
      <c r="H24" s="147"/>
      <c r="I24" s="145" t="s">
        <v>196</v>
      </c>
      <c r="J24" s="147"/>
      <c r="K24" s="145"/>
      <c r="L24" s="147"/>
      <c r="M24" s="145"/>
      <c r="N24" s="147"/>
      <c r="O24" s="145"/>
      <c r="P24" s="147"/>
      <c r="Q24" s="145"/>
      <c r="R24" s="147"/>
    </row>
    <row r="25" spans="2:18" ht="28" customHeight="1">
      <c r="B25" s="283">
        <v>6</v>
      </c>
      <c r="C25" s="283" t="s">
        <v>88</v>
      </c>
      <c r="D25" s="284">
        <v>41197</v>
      </c>
      <c r="E25" s="285">
        <v>41228</v>
      </c>
      <c r="F25" s="286" t="s">
        <v>201</v>
      </c>
      <c r="G25" s="287"/>
      <c r="H25" s="147"/>
      <c r="I25" s="145"/>
      <c r="J25" s="147"/>
      <c r="K25" s="145"/>
      <c r="L25" s="147"/>
      <c r="M25" s="145"/>
      <c r="N25" s="147"/>
      <c r="O25" s="145"/>
      <c r="P25" s="147"/>
      <c r="Q25" s="145"/>
      <c r="R25" s="147"/>
    </row>
    <row r="26" spans="2:18" ht="28" customHeight="1">
      <c r="B26" s="283">
        <v>7</v>
      </c>
      <c r="C26" s="283" t="s">
        <v>94</v>
      </c>
      <c r="D26" s="284">
        <v>41258</v>
      </c>
      <c r="E26" s="285">
        <v>41304</v>
      </c>
      <c r="F26" s="286" t="s">
        <v>202</v>
      </c>
      <c r="G26" s="287">
        <v>35</v>
      </c>
      <c r="H26" s="147"/>
      <c r="I26" s="145" t="s">
        <v>196</v>
      </c>
      <c r="J26" s="147"/>
      <c r="K26" s="145"/>
      <c r="L26" s="147"/>
      <c r="M26" s="145"/>
      <c r="N26" s="147"/>
      <c r="O26" s="145"/>
      <c r="P26" s="147"/>
      <c r="Q26" s="145"/>
      <c r="R26" s="147"/>
    </row>
    <row r="27" spans="2:18" ht="28" customHeight="1">
      <c r="B27" s="283">
        <v>8</v>
      </c>
      <c r="C27" s="283" t="s">
        <v>96</v>
      </c>
      <c r="D27" s="284">
        <v>41258</v>
      </c>
      <c r="E27" s="285">
        <v>41304</v>
      </c>
      <c r="F27" s="286" t="s">
        <v>203</v>
      </c>
      <c r="G27" s="287">
        <v>35</v>
      </c>
      <c r="H27" s="147"/>
      <c r="I27" s="145" t="s">
        <v>196</v>
      </c>
      <c r="J27" s="147"/>
      <c r="K27" s="145"/>
      <c r="L27" s="147"/>
      <c r="M27" s="145"/>
      <c r="N27" s="147"/>
      <c r="O27" s="145"/>
      <c r="P27" s="147"/>
      <c r="Q27" s="145"/>
      <c r="R27" s="147"/>
    </row>
    <row r="28" spans="2:18" ht="28" customHeight="1">
      <c r="B28" s="283">
        <v>9</v>
      </c>
      <c r="C28" s="283" t="s">
        <v>99</v>
      </c>
      <c r="D28" s="284">
        <v>41333</v>
      </c>
      <c r="E28" s="285">
        <v>41363</v>
      </c>
      <c r="F28" s="286" t="s">
        <v>204</v>
      </c>
      <c r="G28" s="287"/>
      <c r="H28" s="147"/>
      <c r="I28" s="145"/>
      <c r="J28" s="147"/>
      <c r="K28" s="145"/>
      <c r="L28" s="147"/>
      <c r="M28" s="145"/>
      <c r="N28" s="147"/>
      <c r="O28" s="145"/>
      <c r="P28" s="147"/>
      <c r="Q28" s="145"/>
      <c r="R28" s="147"/>
    </row>
    <row r="29" spans="2:18" ht="28" customHeight="1">
      <c r="B29" s="283"/>
      <c r="C29" s="283"/>
      <c r="D29" s="284"/>
      <c r="E29" s="285"/>
      <c r="F29" s="286"/>
      <c r="G29" s="287"/>
      <c r="H29" s="147"/>
      <c r="I29" s="145"/>
      <c r="J29" s="147"/>
      <c r="K29" s="145"/>
      <c r="L29" s="147"/>
      <c r="M29" s="145"/>
      <c r="N29" s="147"/>
      <c r="O29" s="145"/>
      <c r="P29" s="147"/>
      <c r="Q29" s="145"/>
      <c r="R29" s="147"/>
    </row>
    <row r="30" spans="2:18" ht="28" customHeight="1">
      <c r="B30" s="283"/>
      <c r="C30" s="283"/>
      <c r="D30" s="284"/>
      <c r="E30" s="285"/>
      <c r="F30" s="286"/>
      <c r="G30" s="287"/>
      <c r="H30" s="147"/>
      <c r="I30" s="145"/>
      <c r="J30" s="147"/>
      <c r="K30" s="145"/>
      <c r="L30" s="147"/>
      <c r="M30" s="145"/>
      <c r="N30" s="147"/>
      <c r="O30" s="145"/>
      <c r="P30" s="147"/>
      <c r="Q30" s="145"/>
      <c r="R30" s="147"/>
    </row>
    <row r="31" spans="2:18" ht="28" customHeight="1">
      <c r="B31" s="283"/>
      <c r="C31" s="283"/>
      <c r="D31" s="284"/>
      <c r="E31" s="285"/>
      <c r="F31" s="286"/>
      <c r="G31" s="287"/>
      <c r="H31" s="147"/>
      <c r="I31" s="145"/>
      <c r="J31" s="147"/>
      <c r="K31" s="145"/>
      <c r="L31" s="147"/>
      <c r="M31" s="145"/>
      <c r="N31" s="147"/>
      <c r="O31" s="145"/>
      <c r="P31" s="147"/>
      <c r="Q31" s="145"/>
      <c r="R31" s="147"/>
    </row>
    <row r="32" spans="2:18" ht="28" customHeight="1">
      <c r="B32" s="283"/>
      <c r="C32" s="283"/>
      <c r="D32" s="284"/>
      <c r="E32" s="285"/>
      <c r="F32" s="286"/>
      <c r="G32" s="287"/>
      <c r="H32" s="147"/>
      <c r="I32" s="145"/>
      <c r="J32" s="147"/>
      <c r="K32" s="145"/>
      <c r="L32" s="147"/>
      <c r="M32" s="145"/>
      <c r="N32" s="147"/>
      <c r="O32" s="145"/>
      <c r="P32" s="147"/>
      <c r="Q32" s="145"/>
      <c r="R32" s="147"/>
    </row>
    <row r="33" spans="2:18" ht="28" customHeight="1">
      <c r="B33" s="283"/>
      <c r="C33" s="283"/>
      <c r="D33" s="284"/>
      <c r="E33" s="285"/>
      <c r="F33" s="286"/>
      <c r="G33" s="289"/>
      <c r="H33" s="150"/>
      <c r="I33" s="149"/>
      <c r="J33" s="150"/>
      <c r="K33" s="149"/>
      <c r="L33" s="150"/>
      <c r="M33" s="149"/>
      <c r="N33" s="150"/>
      <c r="O33" s="149"/>
      <c r="P33" s="150"/>
      <c r="Q33" s="149"/>
      <c r="R33" s="150"/>
    </row>
    <row r="34" spans="2:18" ht="15" customHeight="1"/>
    <row r="35" spans="2:18" ht="46" customHeight="1">
      <c r="C35" s="158" t="s">
        <v>205</v>
      </c>
      <c r="D35" s="159"/>
    </row>
    <row r="36" spans="2:18">
      <c r="B36" s="17"/>
    </row>
    <row r="37" spans="2:18">
      <c r="B37" s="18" t="s">
        <v>206</v>
      </c>
    </row>
    <row r="38" spans="2:18" ht="14" customHeight="1">
      <c r="B38" s="475" t="s">
        <v>28</v>
      </c>
      <c r="C38" s="475"/>
      <c r="D38" s="475"/>
      <c r="E38" s="475"/>
    </row>
    <row r="39" spans="2:18">
      <c r="B39" s="17"/>
    </row>
    <row r="40" spans="2:18">
      <c r="B40" s="17"/>
      <c r="C40" s="460" t="s">
        <v>207</v>
      </c>
    </row>
    <row r="41" spans="2:18">
      <c r="C41" s="460" t="s">
        <v>208</v>
      </c>
    </row>
    <row r="42" spans="2:18">
      <c r="C42" s="460" t="s">
        <v>209</v>
      </c>
    </row>
    <row r="43" spans="2:18">
      <c r="C43" s="460" t="s">
        <v>210</v>
      </c>
    </row>
    <row r="44" spans="2:18">
      <c r="C44" s="460" t="s">
        <v>211</v>
      </c>
      <c r="O44" s="4"/>
      <c r="P44" s="5"/>
      <c r="Q44" s="4"/>
      <c r="R44" s="4"/>
    </row>
    <row r="45" spans="2:18" ht="15" customHeight="1">
      <c r="C45" s="460" t="s">
        <v>212</v>
      </c>
      <c r="P45" s="5"/>
    </row>
    <row r="46" spans="2:18" ht="15" customHeight="1">
      <c r="Q46" s="32" t="str">
        <f>IF(P46&gt;0,"DATA ENTERED","")</f>
        <v/>
      </c>
    </row>
    <row r="50" spans="18:18">
      <c r="R50" s="66"/>
    </row>
  </sheetData>
  <sheetProtection sheet="1" formatColumns="0" selectLockedCells="1"/>
  <mergeCells count="8">
    <mergeCell ref="B38:E38"/>
    <mergeCell ref="B16:H16"/>
    <mergeCell ref="O18:P18"/>
    <mergeCell ref="Q18:R18"/>
    <mergeCell ref="G18:H18"/>
    <mergeCell ref="I18:J18"/>
    <mergeCell ref="K18:L18"/>
    <mergeCell ref="M18:N18"/>
  </mergeCells>
  <conditionalFormatting sqref="B1">
    <cfRule type="cellIs" dxfId="359" priority="1" operator="equal">
      <formula>"AMBER"</formula>
    </cfRule>
  </conditionalFormatting>
  <conditionalFormatting sqref="B1">
    <cfRule type="cellIs" dxfId="358" priority="2" operator="equal">
      <formula>"RED"</formula>
    </cfRule>
  </conditionalFormatting>
  <conditionalFormatting sqref="B1">
    <cfRule type="cellIs" dxfId="357" priority="3" operator="equal">
      <formula>"GREEN"</formula>
    </cfRule>
  </conditionalFormatting>
  <conditionalFormatting sqref="B2">
    <cfRule type="cellIs" dxfId="356" priority="4" operator="equal">
      <formula>"AMBER"</formula>
    </cfRule>
  </conditionalFormatting>
  <conditionalFormatting sqref="B2">
    <cfRule type="cellIs" dxfId="355" priority="5" operator="equal">
      <formula>"RED"</formula>
    </cfRule>
  </conditionalFormatting>
  <conditionalFormatting sqref="B2">
    <cfRule type="cellIs" dxfId="354" priority="6" operator="equal">
      <formula>"GREEN"</formula>
    </cfRule>
  </conditionalFormatting>
  <conditionalFormatting sqref="B3">
    <cfRule type="cellIs" dxfId="353" priority="7" operator="equal">
      <formula>"AMBER"</formula>
    </cfRule>
  </conditionalFormatting>
  <conditionalFormatting sqref="B3">
    <cfRule type="cellIs" dxfId="352" priority="8" operator="equal">
      <formula>"RED"</formula>
    </cfRule>
  </conditionalFormatting>
  <conditionalFormatting sqref="B3">
    <cfRule type="cellIs" dxfId="351" priority="9" operator="equal">
      <formula>"GREEN"</formula>
    </cfRule>
  </conditionalFormatting>
  <conditionalFormatting sqref="B4">
    <cfRule type="cellIs" dxfId="350" priority="10" operator="equal">
      <formula>"AMBER"</formula>
    </cfRule>
  </conditionalFormatting>
  <conditionalFormatting sqref="B4">
    <cfRule type="cellIs" dxfId="349" priority="11" operator="equal">
      <formula>"RED"</formula>
    </cfRule>
  </conditionalFormatting>
  <conditionalFormatting sqref="B4">
    <cfRule type="cellIs" dxfId="348" priority="12" operator="equal">
      <formula>"GREEN"</formula>
    </cfRule>
  </conditionalFormatting>
  <conditionalFormatting sqref="B5">
    <cfRule type="cellIs" dxfId="347" priority="13" operator="equal">
      <formula>"AMBER"</formula>
    </cfRule>
  </conditionalFormatting>
  <conditionalFormatting sqref="B5">
    <cfRule type="cellIs" dxfId="346" priority="14" operator="equal">
      <formula>"RED"</formula>
    </cfRule>
  </conditionalFormatting>
  <conditionalFormatting sqref="B5">
    <cfRule type="cellIs" dxfId="345" priority="15" operator="equal">
      <formula>"GREEN"</formula>
    </cfRule>
  </conditionalFormatting>
  <conditionalFormatting sqref="B6">
    <cfRule type="cellIs" dxfId="344" priority="16" operator="equal">
      <formula>"AMBER"</formula>
    </cfRule>
  </conditionalFormatting>
  <conditionalFormatting sqref="B6">
    <cfRule type="cellIs" dxfId="343" priority="17" operator="equal">
      <formula>"RED"</formula>
    </cfRule>
  </conditionalFormatting>
  <conditionalFormatting sqref="B6">
    <cfRule type="cellIs" dxfId="342" priority="18" operator="equal">
      <formula>"GREEN"</formula>
    </cfRule>
  </conditionalFormatting>
  <conditionalFormatting sqref="B7">
    <cfRule type="cellIs" dxfId="341" priority="19" operator="equal">
      <formula>"AMBER"</formula>
    </cfRule>
  </conditionalFormatting>
  <conditionalFormatting sqref="B7">
    <cfRule type="cellIs" dxfId="340" priority="20" operator="equal">
      <formula>"RED"</formula>
    </cfRule>
  </conditionalFormatting>
  <conditionalFormatting sqref="B7">
    <cfRule type="cellIs" dxfId="339" priority="21" operator="equal">
      <formula>"GREEN"</formula>
    </cfRule>
  </conditionalFormatting>
  <conditionalFormatting sqref="B8">
    <cfRule type="cellIs" dxfId="338" priority="22" operator="equal">
      <formula>"AMBER"</formula>
    </cfRule>
  </conditionalFormatting>
  <conditionalFormatting sqref="B8">
    <cfRule type="cellIs" dxfId="337" priority="23" operator="equal">
      <formula>"RED"</formula>
    </cfRule>
  </conditionalFormatting>
  <conditionalFormatting sqref="B8">
    <cfRule type="cellIs" dxfId="336" priority="24" operator="equal">
      <formula>"GREEN"</formula>
    </cfRule>
  </conditionalFormatting>
  <conditionalFormatting sqref="B9">
    <cfRule type="cellIs" dxfId="335" priority="25" operator="equal">
      <formula>"AMBER"</formula>
    </cfRule>
  </conditionalFormatting>
  <conditionalFormatting sqref="B9">
    <cfRule type="cellIs" dxfId="334" priority="26" operator="equal">
      <formula>"RED"</formula>
    </cfRule>
  </conditionalFormatting>
  <conditionalFormatting sqref="B9">
    <cfRule type="cellIs" dxfId="333" priority="27"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6"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5"/>
  <sheetViews>
    <sheetView showGridLines="0" workbookViewId="0">
      <selection activeCell="D27" sqref="D27"/>
    </sheetView>
  </sheetViews>
  <sheetFormatPr baseColWidth="10" defaultColWidth="11.5" defaultRowHeight="14" x14ac:dyDescent="0"/>
  <cols>
    <col min="1" max="1" width="14" style="4" customWidth="1"/>
    <col min="2" max="2" width="61.33203125" customWidth="1"/>
    <col min="3" max="3" width="27.1640625" customWidth="1"/>
    <col min="4" max="4" width="12.33203125" style="5" customWidth="1"/>
    <col min="5" max="5" width="43.5" customWidth="1"/>
    <col min="6" max="6" width="6.6640625" style="65" customWidth="1"/>
    <col min="7" max="7" width="16.6640625" hidden="1" customWidth="1"/>
    <col min="8" max="8" width="10.83203125" hidden="1" customWidth="1"/>
  </cols>
  <sheetData>
    <row r="1" spans="1:15" s="4" customFormat="1">
      <c r="A1" s="60" t="s">
        <v>0</v>
      </c>
      <c r="B1" s="38" t="str">
        <f>OVERALLLIGHT</f>
        <v>RED</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RED</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AMBER</v>
      </c>
      <c r="D8" s="5"/>
      <c r="E8" s="16"/>
      <c r="F8" s="102"/>
    </row>
    <row r="9" spans="1:15" s="4" customFormat="1" ht="15" customHeight="1">
      <c r="A9" s="61" t="s">
        <v>8</v>
      </c>
      <c r="B9" s="41" t="str">
        <f>FINANCELIGHT</f>
        <v>RED</v>
      </c>
      <c r="D9" s="5"/>
      <c r="E9" s="16"/>
      <c r="F9" s="102"/>
    </row>
    <row r="10" spans="1:15" s="5" customFormat="1">
      <c r="A10" s="72"/>
      <c r="B10" s="132"/>
      <c r="O10" s="10"/>
    </row>
    <row r="11" spans="1:15" s="5" customFormat="1" ht="16" customHeight="1">
      <c r="A11" s="72"/>
      <c r="B11" s="130" t="str">
        <f>ProjNo</f>
        <v>RT029</v>
      </c>
      <c r="C11" s="131" t="str">
        <f>ProjName</f>
        <v>Cloud Based Bioinformatics Tools</v>
      </c>
      <c r="D11" s="126"/>
      <c r="O11" s="10"/>
    </row>
    <row r="12" spans="1:15" s="5" customFormat="1" ht="16" customHeight="1">
      <c r="A12" s="72"/>
      <c r="B12" s="128" t="s">
        <v>42</v>
      </c>
      <c r="C12" s="133">
        <f>ReportFrom</f>
        <v>41456</v>
      </c>
      <c r="D12" s="133"/>
      <c r="E12" s="125"/>
      <c r="O12" s="10"/>
    </row>
    <row r="13" spans="1:15" s="5" customFormat="1" ht="16" customHeight="1">
      <c r="A13" s="72"/>
      <c r="B13" s="129" t="s">
        <v>43</v>
      </c>
      <c r="C13" s="134">
        <f>LastDateReport</f>
        <v>41547</v>
      </c>
      <c r="D13" s="133"/>
      <c r="E13" s="125"/>
      <c r="O13" s="10"/>
    </row>
    <row r="14" spans="1:15" s="5" customFormat="1" ht="6" customHeight="1">
      <c r="A14" s="72"/>
      <c r="B14" s="126"/>
      <c r="C14" s="127"/>
      <c r="D14" s="127"/>
      <c r="E14" s="125"/>
      <c r="O14" s="10"/>
    </row>
    <row r="15" spans="1:15" ht="19" customHeight="1">
      <c r="A15" s="65"/>
      <c r="B15" s="12" t="s">
        <v>213</v>
      </c>
      <c r="C15" s="12"/>
      <c r="D15" s="12"/>
      <c r="E15" s="12" t="str">
        <f>COMMUNICATIONLIGHT</f>
        <v>AMBER</v>
      </c>
      <c r="F15" s="94"/>
    </row>
    <row r="16" spans="1:15" s="5" customFormat="1" ht="20" customHeight="1">
      <c r="A16" s="65"/>
      <c r="B16" s="12"/>
      <c r="C16" s="12"/>
      <c r="D16" s="12"/>
      <c r="E16" s="12"/>
      <c r="F16" s="94"/>
    </row>
    <row r="17" spans="1:7" ht="15" customHeight="1">
      <c r="A17" s="65"/>
      <c r="B17" s="53" t="s">
        <v>214</v>
      </c>
      <c r="C17" s="54" t="s">
        <v>215</v>
      </c>
      <c r="D17" s="218" t="s">
        <v>216</v>
      </c>
      <c r="E17" s="55" t="s">
        <v>217</v>
      </c>
      <c r="F17" s="103"/>
      <c r="G17" s="56" t="s">
        <v>218</v>
      </c>
    </row>
    <row r="18" spans="1:7" ht="28" customHeight="1">
      <c r="A18" s="109" t="s">
        <v>48</v>
      </c>
      <c r="B18" s="290" t="s">
        <v>219</v>
      </c>
      <c r="C18" s="296" t="s">
        <v>220</v>
      </c>
      <c r="D18" s="275" t="s">
        <v>221</v>
      </c>
      <c r="E18" s="298"/>
      <c r="F18" s="101"/>
      <c r="G18" s="57" t="str">
        <f t="shared" ref="G18:G27" si="0">IF(B18&gt;0,"THIS PERIOD 1","")</f>
        <v>THIS PERIOD 1</v>
      </c>
    </row>
    <row r="19" spans="1:7" ht="28" customHeight="1">
      <c r="A19" s="65"/>
      <c r="B19" s="290" t="s">
        <v>222</v>
      </c>
      <c r="C19" s="296" t="s">
        <v>220</v>
      </c>
      <c r="D19" s="275" t="s">
        <v>221</v>
      </c>
      <c r="E19" s="298"/>
      <c r="F19" s="101"/>
      <c r="G19" s="57" t="str">
        <f t="shared" si="0"/>
        <v>THIS PERIOD 1</v>
      </c>
    </row>
    <row r="20" spans="1:7" s="5" customFormat="1" ht="28" customHeight="1">
      <c r="A20" s="65"/>
      <c r="B20" s="290"/>
      <c r="C20" s="296"/>
      <c r="D20" s="275" t="s">
        <v>223</v>
      </c>
      <c r="E20" s="298"/>
      <c r="F20" s="101"/>
      <c r="G20" s="57" t="str">
        <f t="shared" si="0"/>
        <v/>
      </c>
    </row>
    <row r="21" spans="1:7" s="5" customFormat="1" ht="28" customHeight="1">
      <c r="B21" s="290"/>
      <c r="C21" s="296"/>
      <c r="D21" s="275" t="s">
        <v>223</v>
      </c>
      <c r="E21" s="298"/>
      <c r="F21" s="101"/>
      <c r="G21" s="57" t="str">
        <f t="shared" si="0"/>
        <v/>
      </c>
    </row>
    <row r="22" spans="1:7" s="5" customFormat="1" ht="28" customHeight="1">
      <c r="B22" s="290"/>
      <c r="C22" s="296"/>
      <c r="D22" s="275" t="s">
        <v>223</v>
      </c>
      <c r="E22" s="298"/>
      <c r="F22" s="101"/>
      <c r="G22" s="57" t="str">
        <f t="shared" si="0"/>
        <v/>
      </c>
    </row>
    <row r="23" spans="1:7" s="5" customFormat="1" ht="28" customHeight="1">
      <c r="B23" s="290"/>
      <c r="C23" s="296"/>
      <c r="D23" s="275" t="s">
        <v>223</v>
      </c>
      <c r="E23" s="298"/>
      <c r="F23" s="101"/>
      <c r="G23" s="57" t="str">
        <f t="shared" si="0"/>
        <v/>
      </c>
    </row>
    <row r="24" spans="1:7" ht="28" customHeight="1">
      <c r="B24" s="290"/>
      <c r="C24" s="296"/>
      <c r="D24" s="275" t="s">
        <v>223</v>
      </c>
      <c r="E24" s="298"/>
      <c r="F24" s="101"/>
      <c r="G24" s="57" t="str">
        <f t="shared" si="0"/>
        <v/>
      </c>
    </row>
    <row r="25" spans="1:7" ht="28" customHeight="1">
      <c r="B25" s="290"/>
      <c r="C25" s="296"/>
      <c r="D25" s="275" t="s">
        <v>223</v>
      </c>
      <c r="E25" s="298"/>
      <c r="F25" s="101"/>
      <c r="G25" s="57" t="str">
        <f t="shared" si="0"/>
        <v/>
      </c>
    </row>
    <row r="26" spans="1:7" ht="28" customHeight="1">
      <c r="B26" s="291"/>
      <c r="C26" s="297"/>
      <c r="D26" s="275" t="s">
        <v>223</v>
      </c>
      <c r="E26" s="299"/>
      <c r="F26" s="70"/>
      <c r="G26" s="57" t="str">
        <f t="shared" si="0"/>
        <v/>
      </c>
    </row>
    <row r="27" spans="1:7" s="4" customFormat="1" ht="28" customHeight="1">
      <c r="B27" s="291"/>
      <c r="C27" s="297"/>
      <c r="D27" s="275" t="s">
        <v>223</v>
      </c>
      <c r="E27" s="299"/>
      <c r="F27" s="70"/>
      <c r="G27" s="57" t="str">
        <f t="shared" si="0"/>
        <v/>
      </c>
    </row>
    <row r="28" spans="1:7" ht="27" customHeight="1">
      <c r="B28" s="121" t="s">
        <v>224</v>
      </c>
      <c r="C28" s="25" t="s">
        <v>215</v>
      </c>
      <c r="D28" s="219"/>
      <c r="E28" s="122" t="s">
        <v>217</v>
      </c>
      <c r="F28" s="103"/>
      <c r="G28" s="58"/>
    </row>
    <row r="29" spans="1:7" ht="28" customHeight="1">
      <c r="B29" s="292"/>
      <c r="C29" s="293"/>
      <c r="D29" s="220"/>
      <c r="E29" s="300"/>
      <c r="F29" s="101"/>
      <c r="G29" s="57" t="str">
        <f t="shared" ref="G29:G38" si="1">IF(B29&gt;0,"PLANNED 1","")</f>
        <v/>
      </c>
    </row>
    <row r="30" spans="1:7" s="5" customFormat="1" ht="28" customHeight="1">
      <c r="B30" s="292"/>
      <c r="C30" s="293"/>
      <c r="D30" s="221"/>
      <c r="E30" s="300"/>
      <c r="F30" s="101"/>
      <c r="G30" s="57" t="str">
        <f t="shared" si="1"/>
        <v/>
      </c>
    </row>
    <row r="31" spans="1:7" s="5" customFormat="1" ht="28" customHeight="1">
      <c r="B31" s="292"/>
      <c r="C31" s="293"/>
      <c r="D31" s="221"/>
      <c r="E31" s="300"/>
      <c r="F31" s="101"/>
      <c r="G31" s="57" t="str">
        <f t="shared" si="1"/>
        <v/>
      </c>
    </row>
    <row r="32" spans="1:7" s="5" customFormat="1" ht="28" customHeight="1">
      <c r="B32" s="292"/>
      <c r="C32" s="293"/>
      <c r="D32" s="221"/>
      <c r="E32" s="300"/>
      <c r="F32" s="101"/>
      <c r="G32" s="57" t="str">
        <f t="shared" si="1"/>
        <v/>
      </c>
    </row>
    <row r="33" spans="2:8" s="5" customFormat="1" ht="28" customHeight="1">
      <c r="B33" s="292"/>
      <c r="C33" s="293"/>
      <c r="D33" s="221"/>
      <c r="E33" s="300"/>
      <c r="F33" s="101"/>
      <c r="G33" s="57" t="str">
        <f t="shared" si="1"/>
        <v/>
      </c>
    </row>
    <row r="34" spans="2:8" s="5" customFormat="1" ht="28" customHeight="1">
      <c r="B34" s="292"/>
      <c r="C34" s="293"/>
      <c r="D34" s="221"/>
      <c r="E34" s="300"/>
      <c r="F34" s="101"/>
      <c r="G34" s="57" t="str">
        <f t="shared" si="1"/>
        <v/>
      </c>
    </row>
    <row r="35" spans="2:8" s="5" customFormat="1" ht="28" customHeight="1">
      <c r="B35" s="292"/>
      <c r="C35" s="293"/>
      <c r="D35" s="221"/>
      <c r="E35" s="300"/>
      <c r="F35" s="101"/>
      <c r="G35" s="57" t="str">
        <f t="shared" si="1"/>
        <v/>
      </c>
    </row>
    <row r="36" spans="2:8" s="5" customFormat="1" ht="28" customHeight="1">
      <c r="B36" s="292"/>
      <c r="C36" s="293"/>
      <c r="D36" s="221"/>
      <c r="E36" s="300"/>
      <c r="F36" s="101"/>
      <c r="G36" s="57" t="str">
        <f t="shared" si="1"/>
        <v/>
      </c>
    </row>
    <row r="37" spans="2:8" ht="28" customHeight="1">
      <c r="B37" s="292"/>
      <c r="C37" s="293"/>
      <c r="D37" s="221"/>
      <c r="E37" s="300"/>
      <c r="F37" s="101"/>
      <c r="G37" s="57" t="str">
        <f t="shared" si="1"/>
        <v/>
      </c>
    </row>
    <row r="38" spans="2:8" ht="28" customHeight="1">
      <c r="B38" s="294"/>
      <c r="C38" s="295"/>
      <c r="D38" s="222"/>
      <c r="E38" s="301"/>
      <c r="F38" s="101"/>
      <c r="G38" s="57" t="str">
        <f t="shared" si="1"/>
        <v/>
      </c>
    </row>
    <row r="41" spans="2:8" ht="14" customHeight="1">
      <c r="B41" s="475" t="s">
        <v>28</v>
      </c>
      <c r="C41" s="475"/>
      <c r="D41" s="475"/>
      <c r="E41" s="475"/>
      <c r="G41">
        <f>COUNTIF(G18:G27,"THIS PERIOD 1")</f>
        <v>2</v>
      </c>
    </row>
    <row r="42" spans="2:8" ht="15" customHeight="1">
      <c r="G42">
        <f>COUNTIF(G29:G38,"PLANNED 1")</f>
        <v>0</v>
      </c>
    </row>
    <row r="43" spans="2:8" ht="15" customHeight="1">
      <c r="H43" s="32" t="str">
        <f>IF(G41&lt;1,"RED",IF(G42&lt;1,"AMBER","GREEN"))</f>
        <v>AMBER</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332" priority="1" operator="equal">
      <formula>"AMBER"</formula>
    </cfRule>
  </conditionalFormatting>
  <conditionalFormatting sqref="B1">
    <cfRule type="cellIs" dxfId="331" priority="2" operator="equal">
      <formula>"RED"</formula>
    </cfRule>
  </conditionalFormatting>
  <conditionalFormatting sqref="B1">
    <cfRule type="cellIs" dxfId="330" priority="3" operator="equal">
      <formula>"GREEN"</formula>
    </cfRule>
  </conditionalFormatting>
  <conditionalFormatting sqref="B2">
    <cfRule type="cellIs" dxfId="329" priority="4" operator="equal">
      <formula>"AMBER"</formula>
    </cfRule>
  </conditionalFormatting>
  <conditionalFormatting sqref="B2">
    <cfRule type="cellIs" dxfId="328" priority="5" operator="equal">
      <formula>"RED"</formula>
    </cfRule>
  </conditionalFormatting>
  <conditionalFormatting sqref="B2">
    <cfRule type="cellIs" dxfId="327" priority="6" operator="equal">
      <formula>"GREEN"</formula>
    </cfRule>
  </conditionalFormatting>
  <conditionalFormatting sqref="B3">
    <cfRule type="cellIs" dxfId="326" priority="7" operator="equal">
      <formula>"AMBER"</formula>
    </cfRule>
  </conditionalFormatting>
  <conditionalFormatting sqref="B3">
    <cfRule type="cellIs" dxfId="325" priority="8" operator="equal">
      <formula>"RED"</formula>
    </cfRule>
  </conditionalFormatting>
  <conditionalFormatting sqref="B3">
    <cfRule type="cellIs" dxfId="324" priority="9" operator="equal">
      <formula>"GREEN"</formula>
    </cfRule>
  </conditionalFormatting>
  <conditionalFormatting sqref="B4">
    <cfRule type="cellIs" dxfId="323" priority="10" operator="equal">
      <formula>"AMBER"</formula>
    </cfRule>
  </conditionalFormatting>
  <conditionalFormatting sqref="B4">
    <cfRule type="cellIs" dxfId="322" priority="11" operator="equal">
      <formula>"RED"</formula>
    </cfRule>
  </conditionalFormatting>
  <conditionalFormatting sqref="B4">
    <cfRule type="cellIs" dxfId="321" priority="12" operator="equal">
      <formula>"GREEN"</formula>
    </cfRule>
  </conditionalFormatting>
  <conditionalFormatting sqref="B5">
    <cfRule type="cellIs" dxfId="320" priority="13" operator="equal">
      <formula>"AMBER"</formula>
    </cfRule>
  </conditionalFormatting>
  <conditionalFormatting sqref="B5">
    <cfRule type="cellIs" dxfId="319" priority="14" operator="equal">
      <formula>"RED"</formula>
    </cfRule>
  </conditionalFormatting>
  <conditionalFormatting sqref="B5">
    <cfRule type="cellIs" dxfId="318" priority="15" operator="equal">
      <formula>"GREEN"</formula>
    </cfRule>
  </conditionalFormatting>
  <conditionalFormatting sqref="B6">
    <cfRule type="cellIs" dxfId="317" priority="16" operator="equal">
      <formula>"AMBER"</formula>
    </cfRule>
  </conditionalFormatting>
  <conditionalFormatting sqref="B6">
    <cfRule type="cellIs" dxfId="316" priority="17" operator="equal">
      <formula>"RED"</formula>
    </cfRule>
  </conditionalFormatting>
  <conditionalFormatting sqref="B6">
    <cfRule type="cellIs" dxfId="315" priority="18" operator="equal">
      <formula>"GREEN"</formula>
    </cfRule>
  </conditionalFormatting>
  <conditionalFormatting sqref="B7">
    <cfRule type="cellIs" dxfId="314" priority="19" operator="equal">
      <formula>"AMBER"</formula>
    </cfRule>
  </conditionalFormatting>
  <conditionalFormatting sqref="B7">
    <cfRule type="cellIs" dxfId="313" priority="20" operator="equal">
      <formula>"RED"</formula>
    </cfRule>
  </conditionalFormatting>
  <conditionalFormatting sqref="B7">
    <cfRule type="cellIs" dxfId="312" priority="21" operator="equal">
      <formula>"GREEN"</formula>
    </cfRule>
  </conditionalFormatting>
  <conditionalFormatting sqref="B8">
    <cfRule type="cellIs" dxfId="311" priority="22" operator="equal">
      <formula>"AMBER"</formula>
    </cfRule>
  </conditionalFormatting>
  <conditionalFormatting sqref="B8">
    <cfRule type="cellIs" dxfId="310" priority="23" operator="equal">
      <formula>"RED"</formula>
    </cfRule>
  </conditionalFormatting>
  <conditionalFormatting sqref="B8">
    <cfRule type="cellIs" dxfId="309" priority="24" operator="equal">
      <formula>"GREEN"</formula>
    </cfRule>
  </conditionalFormatting>
  <conditionalFormatting sqref="B9">
    <cfRule type="cellIs" dxfId="308" priority="25" operator="equal">
      <formula>"AMBER"</formula>
    </cfRule>
  </conditionalFormatting>
  <conditionalFormatting sqref="B9">
    <cfRule type="cellIs" dxfId="307" priority="26" operator="equal">
      <formula>"RED"</formula>
    </cfRule>
  </conditionalFormatting>
  <conditionalFormatting sqref="B9">
    <cfRule type="cellIs" dxfId="306" priority="27" operator="equal">
      <formula>"GREEN"</formula>
    </cfRule>
  </conditionalFormatting>
  <conditionalFormatting sqref="E15">
    <cfRule type="cellIs" dxfId="305" priority="28" operator="equal">
      <formula>"AMBER"</formula>
    </cfRule>
  </conditionalFormatting>
  <conditionalFormatting sqref="E15">
    <cfRule type="cellIs" dxfId="304" priority="29" operator="equal">
      <formula>"RED"</formula>
    </cfRule>
  </conditionalFormatting>
  <conditionalFormatting sqref="E15">
    <cfRule type="cellIs" dxfId="303" priority="30" operator="equal">
      <formula>"GREEN"</formula>
    </cfRule>
  </conditionalFormatting>
  <conditionalFormatting sqref="D18">
    <cfRule type="cellIs" dxfId="302" priority="31" operator="notEqual">
      <formula>"Yes"</formula>
    </cfRule>
  </conditionalFormatting>
  <conditionalFormatting sqref="D19">
    <cfRule type="cellIs" dxfId="301" priority="32" operator="notEqual">
      <formula>"Yes"</formula>
    </cfRule>
  </conditionalFormatting>
  <conditionalFormatting sqref="D20">
    <cfRule type="cellIs" dxfId="300" priority="33" operator="notEqual">
      <formula>"Yes"</formula>
    </cfRule>
  </conditionalFormatting>
  <conditionalFormatting sqref="D21">
    <cfRule type="cellIs" dxfId="299" priority="34" operator="notEqual">
      <formula>"Yes"</formula>
    </cfRule>
  </conditionalFormatting>
  <conditionalFormatting sqref="D22">
    <cfRule type="cellIs" dxfId="298" priority="35" operator="notEqual">
      <formula>"Yes"</formula>
    </cfRule>
  </conditionalFormatting>
  <conditionalFormatting sqref="D23">
    <cfRule type="cellIs" dxfId="297" priority="36" operator="notEqual">
      <formula>"Yes"</formula>
    </cfRule>
  </conditionalFormatting>
  <conditionalFormatting sqref="D24">
    <cfRule type="cellIs" dxfId="296" priority="37" operator="notEqual">
      <formula>"Yes"</formula>
    </cfRule>
  </conditionalFormatting>
  <conditionalFormatting sqref="D25">
    <cfRule type="cellIs" dxfId="295" priority="38" operator="notEqual">
      <formula>"Yes"</formula>
    </cfRule>
  </conditionalFormatting>
  <conditionalFormatting sqref="D26">
    <cfRule type="cellIs" dxfId="294" priority="39" operator="notEqual">
      <formula>"Yes"</formula>
    </cfRule>
  </conditionalFormatting>
  <conditionalFormatting sqref="D27">
    <cfRule type="cellIs" dxfId="293" priority="40" operator="notEqual">
      <formula>"Yes"</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AE38"/>
  <sheetViews>
    <sheetView showGridLines="0" workbookViewId="0">
      <selection activeCell="H15" sqref="H15"/>
    </sheetView>
  </sheetViews>
  <sheetFormatPr baseColWidth="10" defaultColWidth="11.5" defaultRowHeight="14" x14ac:dyDescent="0"/>
  <cols>
    <col min="1" max="1" width="14" style="4" customWidth="1"/>
    <col min="2" max="2" width="28.1640625" customWidth="1"/>
    <col min="3" max="3" width="18.6640625" customWidth="1"/>
    <col min="4" max="4" width="15.33203125" customWidth="1"/>
    <col min="5" max="5" width="15.1640625" customWidth="1"/>
    <col min="6" max="6" width="15.1640625" style="5" customWidth="1"/>
    <col min="7" max="7" width="17.1640625" customWidth="1"/>
    <col min="8" max="8" width="15" customWidth="1"/>
    <col min="9" max="9" width="15" style="5" customWidth="1"/>
    <col min="11" max="11" width="10.83203125" style="5" customWidth="1"/>
    <col min="12" max="18" width="10.83203125" hidden="1" customWidth="1"/>
    <col min="19" max="19" width="10.83203125" customWidth="1"/>
    <col min="20" max="25" width="16.33203125" customWidth="1"/>
    <col min="27" max="31" width="0" hidden="1" customWidth="1"/>
  </cols>
  <sheetData>
    <row r="1" spans="1:18" s="4" customFormat="1">
      <c r="A1" s="60" t="s">
        <v>0</v>
      </c>
      <c r="B1" s="38" t="str">
        <f>OVERALLLIGHT</f>
        <v>RED</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RED</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AMBER</v>
      </c>
      <c r="D8" s="16"/>
      <c r="F8" s="5"/>
      <c r="I8" s="5"/>
      <c r="K8" s="5"/>
    </row>
    <row r="9" spans="1:18" s="4" customFormat="1" ht="15" customHeight="1">
      <c r="A9" s="61" t="s">
        <v>8</v>
      </c>
      <c r="B9" s="41" t="str">
        <f>FINANCELIGHT</f>
        <v>RED</v>
      </c>
      <c r="D9" s="16"/>
      <c r="F9" s="5"/>
      <c r="I9" s="5"/>
      <c r="K9" s="5"/>
    </row>
    <row r="10" spans="1:18" s="5" customFormat="1">
      <c r="A10" s="61"/>
      <c r="B10" s="132"/>
      <c r="P10" s="10"/>
    </row>
    <row r="11" spans="1:18" s="5" customFormat="1" ht="16" customHeight="1">
      <c r="A11" s="61"/>
      <c r="B11" s="130" t="str">
        <f>ProjNo</f>
        <v>RT029</v>
      </c>
      <c r="C11" s="131" t="str">
        <f>ProjName</f>
        <v>Cloud Based Bioinformatics Tools</v>
      </c>
      <c r="P11" s="10"/>
    </row>
    <row r="12" spans="1:18" s="5" customFormat="1" ht="16" customHeight="1">
      <c r="A12" s="61"/>
      <c r="B12" s="128" t="s">
        <v>42</v>
      </c>
      <c r="C12" s="133">
        <f>ReportFrom</f>
        <v>41456</v>
      </c>
      <c r="D12" s="125"/>
      <c r="P12" s="10"/>
    </row>
    <row r="13" spans="1:18" s="5" customFormat="1" ht="16" customHeight="1">
      <c r="A13" s="61"/>
      <c r="B13" s="129" t="s">
        <v>43</v>
      </c>
      <c r="C13" s="134">
        <f>LastDateReport</f>
        <v>41547</v>
      </c>
      <c r="D13" s="125"/>
      <c r="P13" s="10"/>
    </row>
    <row r="14" spans="1:18" s="5" customFormat="1" ht="6" customHeight="1">
      <c r="A14" s="61"/>
      <c r="B14" s="126"/>
      <c r="C14" s="127"/>
      <c r="D14" s="125"/>
      <c r="P14" s="10"/>
    </row>
    <row r="15" spans="1:18" ht="19" customHeight="1">
      <c r="B15" s="12" t="s">
        <v>225</v>
      </c>
      <c r="C15" s="12"/>
      <c r="D15" s="12"/>
      <c r="G15" s="12" t="s">
        <v>45</v>
      </c>
      <c r="H15" s="12" t="str">
        <f>FINANCELIGHT</f>
        <v>RED</v>
      </c>
      <c r="I15" s="12"/>
      <c r="K15" s="12"/>
    </row>
    <row r="16" spans="1:18" s="5" customFormat="1" ht="19" customHeight="1">
      <c r="B16" s="22" t="s">
        <v>226</v>
      </c>
      <c r="C16" s="12"/>
      <c r="D16" s="12"/>
      <c r="E16" s="12"/>
      <c r="F16" s="12"/>
      <c r="G16" s="12"/>
      <c r="H16" s="12"/>
      <c r="I16" s="12"/>
      <c r="J16" s="12"/>
      <c r="K16" s="12"/>
      <c r="L16" s="489" t="s">
        <v>227</v>
      </c>
      <c r="M16" s="489"/>
      <c r="N16" s="489"/>
      <c r="O16" s="489"/>
      <c r="P16" s="489"/>
      <c r="Q16" s="489"/>
      <c r="R16" s="489"/>
    </row>
    <row r="17" spans="1:31" ht="16" customHeight="1">
      <c r="A17" s="65"/>
      <c r="B17" s="65"/>
      <c r="C17" s="104"/>
      <c r="D17" s="104"/>
      <c r="E17" s="104"/>
      <c r="F17" s="104"/>
      <c r="G17" s="104"/>
      <c r="H17" s="104"/>
      <c r="I17" s="104"/>
      <c r="J17" s="104"/>
      <c r="K17" s="105"/>
      <c r="L17" s="489"/>
      <c r="M17" s="489"/>
      <c r="N17" s="489"/>
      <c r="O17" s="489"/>
      <c r="P17" s="489"/>
      <c r="Q17" s="489"/>
      <c r="R17" s="489"/>
      <c r="S17" s="65"/>
      <c r="T17" s="65"/>
      <c r="U17" s="65"/>
      <c r="V17" s="65"/>
      <c r="AA17" s="489" t="s">
        <v>228</v>
      </c>
      <c r="AB17" s="489"/>
      <c r="AC17" s="489"/>
      <c r="AD17" s="489"/>
      <c r="AE17" s="489"/>
    </row>
    <row r="18" spans="1:31" ht="15" customHeight="1">
      <c r="A18" s="65"/>
      <c r="B18" s="106"/>
      <c r="C18" s="106"/>
      <c r="D18" s="65"/>
      <c r="E18" s="65"/>
      <c r="F18" s="65"/>
      <c r="G18" s="65"/>
      <c r="H18" s="65"/>
      <c r="I18" s="65"/>
      <c r="J18" s="68"/>
      <c r="K18" s="107"/>
      <c r="L18" s="83" t="s">
        <v>229</v>
      </c>
      <c r="M18" s="83" t="s">
        <v>230</v>
      </c>
      <c r="N18" s="83" t="s">
        <v>231</v>
      </c>
      <c r="O18" s="83" t="s">
        <v>232</v>
      </c>
      <c r="P18" s="83" t="s">
        <v>233</v>
      </c>
      <c r="Q18" s="83" t="s">
        <v>234</v>
      </c>
      <c r="R18" s="83" t="s">
        <v>235</v>
      </c>
      <c r="S18" s="65"/>
      <c r="T18" s="65"/>
      <c r="U18" s="65"/>
      <c r="V18" s="65"/>
      <c r="AA18" s="489"/>
      <c r="AB18" s="489"/>
      <c r="AC18" s="489"/>
      <c r="AD18" s="489"/>
      <c r="AE18" s="489"/>
    </row>
    <row r="19" spans="1:31" s="4" customFormat="1" ht="15" customHeight="1">
      <c r="A19" s="65"/>
      <c r="B19" s="106"/>
      <c r="C19" s="106"/>
      <c r="D19" s="486" t="s">
        <v>236</v>
      </c>
      <c r="E19" s="487"/>
      <c r="F19" s="488"/>
      <c r="G19" s="486" t="s">
        <v>237</v>
      </c>
      <c r="H19" s="487"/>
      <c r="I19" s="488"/>
      <c r="J19" s="68"/>
      <c r="K19" s="107"/>
      <c r="L19" s="83"/>
      <c r="M19" s="83"/>
      <c r="N19" s="83"/>
      <c r="O19" s="83"/>
      <c r="P19" s="83"/>
      <c r="Q19" s="83"/>
      <c r="R19" s="83"/>
      <c r="S19" s="65"/>
      <c r="T19" s="486" t="s">
        <v>238</v>
      </c>
      <c r="U19" s="487"/>
      <c r="V19" s="488"/>
      <c r="W19" s="486" t="s">
        <v>239</v>
      </c>
      <c r="X19" s="487"/>
      <c r="Y19" s="488"/>
      <c r="AA19" s="1" t="s">
        <v>240</v>
      </c>
      <c r="AB19" s="1" t="s">
        <v>230</v>
      </c>
      <c r="AC19" s="1" t="s">
        <v>241</v>
      </c>
      <c r="AD19" s="1" t="s">
        <v>242</v>
      </c>
      <c r="AE19" s="1" t="s">
        <v>109</v>
      </c>
    </row>
    <row r="20" spans="1:31" ht="15" customHeight="1">
      <c r="A20" s="65"/>
      <c r="B20" s="106"/>
      <c r="C20" s="106"/>
      <c r="D20" s="167" t="s">
        <v>243</v>
      </c>
      <c r="E20" s="168" t="s">
        <v>244</v>
      </c>
      <c r="F20" s="169" t="s">
        <v>245</v>
      </c>
      <c r="G20" s="167" t="s">
        <v>243</v>
      </c>
      <c r="H20" s="168" t="s">
        <v>244</v>
      </c>
      <c r="I20" s="169" t="s">
        <v>245</v>
      </c>
      <c r="J20" s="62"/>
      <c r="K20" s="108"/>
      <c r="L20" s="83"/>
      <c r="M20" s="83"/>
      <c r="N20" s="83"/>
      <c r="O20" s="83"/>
      <c r="P20" s="83"/>
      <c r="Q20" s="83"/>
      <c r="R20" s="83"/>
      <c r="S20" s="65"/>
      <c r="T20" s="256" t="s">
        <v>243</v>
      </c>
      <c r="U20" s="257" t="s">
        <v>246</v>
      </c>
      <c r="V20" s="258" t="s">
        <v>35</v>
      </c>
      <c r="W20" s="256" t="s">
        <v>243</v>
      </c>
      <c r="X20" s="257" t="s">
        <v>246</v>
      </c>
      <c r="Y20" s="258" t="s">
        <v>35</v>
      </c>
      <c r="AA20" s="1"/>
      <c r="AB20" s="1"/>
      <c r="AC20" s="1"/>
      <c r="AD20" s="1"/>
      <c r="AE20" s="1"/>
    </row>
    <row r="21" spans="1:31" ht="28" customHeight="1">
      <c r="A21" s="109" t="s">
        <v>48</v>
      </c>
      <c r="B21" s="110" t="s">
        <v>247</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ht="28" customHeight="1">
      <c r="A22" s="65"/>
      <c r="B22" s="112" t="s">
        <v>248</v>
      </c>
      <c r="C22" s="164"/>
      <c r="D22" s="174">
        <v>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ht="28" customHeight="1">
      <c r="A23" s="65"/>
      <c r="B23" s="112" t="s">
        <v>249</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ht="28" customHeight="1">
      <c r="A24" s="65"/>
      <c r="B24" s="113" t="s">
        <v>35</v>
      </c>
      <c r="C24" s="165"/>
      <c r="D24" s="170">
        <f t="shared" ref="D24:I24" si="0">SUM(D21:D23)</f>
        <v>0</v>
      </c>
      <c r="E24" s="171">
        <f t="shared" si="0"/>
        <v>0</v>
      </c>
      <c r="F24" s="171">
        <f t="shared" si="0"/>
        <v>0</v>
      </c>
      <c r="G24" s="170">
        <f t="shared" si="0"/>
        <v>0</v>
      </c>
      <c r="H24" s="171">
        <f t="shared" si="0"/>
        <v>0</v>
      </c>
      <c r="I24" s="114">
        <f t="shared" si="0"/>
        <v>0</v>
      </c>
      <c r="J24" s="115"/>
      <c r="K24" s="115"/>
      <c r="L24" s="116" t="str">
        <f>IF(ISERROR((G24/D24-1)),"",(G24/D24-1))</f>
        <v/>
      </c>
      <c r="M24" s="83" t="str">
        <f>IF(ISERROR(IF(ABS(L24)&lt;0.1,"GREEN",IF(ABS(L24)&lt;0.2,"AMBER","RED"))),"",IF(ABS(L24)&lt;0.1,"GREEN",IF(ABS(L24)&lt;0.2,"AMBER","RED")))</f>
        <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GREEN</v>
      </c>
      <c r="Q24" s="83" t="str">
        <f>IF(ISERROR(L24*100),"",L24*100)</f>
        <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ht="1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7" customHeight="1">
      <c r="A26" s="65"/>
      <c r="B26" s="230" t="s">
        <v>250</v>
      </c>
      <c r="C26" s="231"/>
      <c r="D26" s="232"/>
      <c r="E26" s="105"/>
      <c r="F26" s="105"/>
      <c r="G26" s="105"/>
      <c r="H26" s="105"/>
      <c r="I26" s="105"/>
      <c r="J26" s="105"/>
      <c r="K26" s="118"/>
      <c r="L26" s="65"/>
      <c r="M26" s="65"/>
      <c r="N26" s="65"/>
      <c r="O26" s="65"/>
      <c r="P26" s="65"/>
      <c r="Q26" s="65"/>
      <c r="R26" s="65"/>
      <c r="S26" s="65"/>
      <c r="T26" s="65"/>
      <c r="U26" s="65"/>
      <c r="V26" s="65"/>
    </row>
    <row r="27" spans="1:31" ht="16"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 customHeight="1">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ht="66" customHeight="1">
      <c r="A29" s="65"/>
      <c r="B29" s="483"/>
      <c r="C29" s="484"/>
      <c r="D29" s="484"/>
      <c r="E29" s="484"/>
      <c r="F29" s="484"/>
      <c r="G29" s="484"/>
      <c r="H29" s="484"/>
      <c r="I29" s="485"/>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 customHeight="1">
      <c r="A32" s="65"/>
      <c r="B32" s="475" t="s">
        <v>28</v>
      </c>
      <c r="C32" s="475"/>
      <c r="D32" s="475"/>
      <c r="E32" s="475"/>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292" priority="1" operator="equal">
      <formula>"AMBER"</formula>
    </cfRule>
  </conditionalFormatting>
  <conditionalFormatting sqref="B1">
    <cfRule type="cellIs" dxfId="291" priority="2" operator="equal">
      <formula>"RED"</formula>
    </cfRule>
  </conditionalFormatting>
  <conditionalFormatting sqref="B1">
    <cfRule type="cellIs" dxfId="290" priority="3" operator="equal">
      <formula>"GREEN"</formula>
    </cfRule>
  </conditionalFormatting>
  <conditionalFormatting sqref="B2">
    <cfRule type="cellIs" dxfId="289" priority="4" operator="equal">
      <formula>"AMBER"</formula>
    </cfRule>
  </conditionalFormatting>
  <conditionalFormatting sqref="B2">
    <cfRule type="cellIs" dxfId="288" priority="5" operator="equal">
      <formula>"RED"</formula>
    </cfRule>
  </conditionalFormatting>
  <conditionalFormatting sqref="B2">
    <cfRule type="cellIs" dxfId="287" priority="6" operator="equal">
      <formula>"GREEN"</formula>
    </cfRule>
  </conditionalFormatting>
  <conditionalFormatting sqref="B3">
    <cfRule type="cellIs" dxfId="286" priority="7" operator="equal">
      <formula>"AMBER"</formula>
    </cfRule>
  </conditionalFormatting>
  <conditionalFormatting sqref="B3">
    <cfRule type="cellIs" dxfId="285" priority="8" operator="equal">
      <formula>"RED"</formula>
    </cfRule>
  </conditionalFormatting>
  <conditionalFormatting sqref="B3">
    <cfRule type="cellIs" dxfId="284" priority="9" operator="equal">
      <formula>"GREEN"</formula>
    </cfRule>
  </conditionalFormatting>
  <conditionalFormatting sqref="B4">
    <cfRule type="cellIs" dxfId="283" priority="10" operator="equal">
      <formula>"AMBER"</formula>
    </cfRule>
  </conditionalFormatting>
  <conditionalFormatting sqref="B4">
    <cfRule type="cellIs" dxfId="282" priority="11" operator="equal">
      <formula>"RED"</formula>
    </cfRule>
  </conditionalFormatting>
  <conditionalFormatting sqref="B4">
    <cfRule type="cellIs" dxfId="281" priority="12" operator="equal">
      <formula>"GREEN"</formula>
    </cfRule>
  </conditionalFormatting>
  <conditionalFormatting sqref="B5">
    <cfRule type="cellIs" dxfId="280" priority="13" operator="equal">
      <formula>"AMBER"</formula>
    </cfRule>
  </conditionalFormatting>
  <conditionalFormatting sqref="B5">
    <cfRule type="cellIs" dxfId="279" priority="14" operator="equal">
      <formula>"RED"</formula>
    </cfRule>
  </conditionalFormatting>
  <conditionalFormatting sqref="B5">
    <cfRule type="cellIs" dxfId="278" priority="15" operator="equal">
      <formula>"GREEN"</formula>
    </cfRule>
  </conditionalFormatting>
  <conditionalFormatting sqref="B6">
    <cfRule type="cellIs" dxfId="277" priority="16" operator="equal">
      <formula>"AMBER"</formula>
    </cfRule>
  </conditionalFormatting>
  <conditionalFormatting sqref="B6">
    <cfRule type="cellIs" dxfId="276" priority="17" operator="equal">
      <formula>"RED"</formula>
    </cfRule>
  </conditionalFormatting>
  <conditionalFormatting sqref="B6">
    <cfRule type="cellIs" dxfId="275" priority="18" operator="equal">
      <formula>"GREEN"</formula>
    </cfRule>
  </conditionalFormatting>
  <conditionalFormatting sqref="B7">
    <cfRule type="cellIs" dxfId="274" priority="19" operator="equal">
      <formula>"AMBER"</formula>
    </cfRule>
  </conditionalFormatting>
  <conditionalFormatting sqref="B7">
    <cfRule type="cellIs" dxfId="273" priority="20" operator="equal">
      <formula>"RED"</formula>
    </cfRule>
  </conditionalFormatting>
  <conditionalFormatting sqref="B7">
    <cfRule type="cellIs" dxfId="272" priority="21" operator="equal">
      <formula>"GREEN"</formula>
    </cfRule>
  </conditionalFormatting>
  <conditionalFormatting sqref="B8">
    <cfRule type="cellIs" dxfId="271" priority="22" operator="equal">
      <formula>"AMBER"</formula>
    </cfRule>
  </conditionalFormatting>
  <conditionalFormatting sqref="B8">
    <cfRule type="cellIs" dxfId="270" priority="23" operator="equal">
      <formula>"RED"</formula>
    </cfRule>
  </conditionalFormatting>
  <conditionalFormatting sqref="B8">
    <cfRule type="cellIs" dxfId="269" priority="24" operator="equal">
      <formula>"GREEN"</formula>
    </cfRule>
  </conditionalFormatting>
  <conditionalFormatting sqref="B9">
    <cfRule type="cellIs" dxfId="268" priority="25" operator="equal">
      <formula>"AMBER"</formula>
    </cfRule>
  </conditionalFormatting>
  <conditionalFormatting sqref="B9">
    <cfRule type="cellIs" dxfId="267" priority="26" operator="equal">
      <formula>"RED"</formula>
    </cfRule>
  </conditionalFormatting>
  <conditionalFormatting sqref="B9">
    <cfRule type="cellIs" dxfId="266" priority="27" operator="equal">
      <formula>"GREEN"</formula>
    </cfRule>
  </conditionalFormatting>
  <conditionalFormatting sqref="H15">
    <cfRule type="cellIs" dxfId="265" priority="28" operator="equal">
      <formula>"AMBER"</formula>
    </cfRule>
  </conditionalFormatting>
  <conditionalFormatting sqref="H15">
    <cfRule type="cellIs" dxfId="264" priority="29" operator="equal">
      <formula>"RED"</formula>
    </cfRule>
  </conditionalFormatting>
  <conditionalFormatting sqref="H15">
    <cfRule type="cellIs" dxfId="263" priority="30"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vector>
  </TitlesOfParts>
  <Manager/>
  <Company>The University Of Melbourne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University Of Melbourne</dc:creator>
  <cp:keywords/>
  <dc:description/>
  <cp:lastModifiedBy>Raelene Endersby</cp:lastModifiedBy>
  <dcterms:created xsi:type="dcterms:W3CDTF">2012-03-08T19:58:04Z</dcterms:created>
  <dcterms:modified xsi:type="dcterms:W3CDTF">2013-10-07T14:09:07Z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51e27e080311b</vt:lpwstr>
  </property>
</Properties>
</file>