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0" windowWidth="32720" windowHeight="20560" firstSheet="1" activeTab="14"/>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5" i="15" l="1"/>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H25"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I25"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I26" i="15"/>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<sst xmlns="http://schemas.openxmlformats.org/spreadsheetml/2006/main" count="690" uniqueCount="395">
  <si>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</si>
  <si>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</si>
  <si>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</si>
  <si>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</si>
  <si>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</si>
  <si>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</si>
  <si>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</si>
  <si>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</si>
  <si>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</si>
  <si>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</si>
  <si>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</si>
  <si>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</si>
  <si>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</si>
  <si>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</si>
  <si>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</si>
  <si>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</si>
  <si>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</si>
  <si>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</si>
  <si>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</si>
  <si>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</si>
  <si>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</si>
  <si>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</si>
  <si>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</si>
  <si>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</si>
  <si>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</si>
  <si>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</si>
  <si>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</si>
  <si>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</si>
  <si>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</si>
  <si>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</si>
  <si>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</si>
  <si>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</si>
  <si>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</si>
  <si>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</si>
  <si>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</si>
  <si>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</si>
  <si>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</si>
  <si>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</si>
  <si>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</si>
  <si>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</si>
  <si>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</si>
  <si>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</si>
  <si>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</si>
  <si>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</si>
  <si>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</si>
  <si>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</si>
  <si>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</si>
  <si>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</si>
  <si>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</si>
  <si>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</si>
  <si>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</si>
  <si>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</si>
  <si>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</si>
  <si>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</si>
  <si>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</si>
  <si>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</si>
  <si>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</si>
  <si>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</si>
  <si>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</si>
  <si>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</si>
  <si>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</si>
  <si>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</si>
  <si>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</si>
  <si>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</si>
  <si>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</si>
  <si>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</si>
  <si>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</si>
  <si>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</si>
  <si>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</si>
  <si>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</si>
  <si>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</si>
  <si>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</si>
  <si>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</si>
  <si>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</si>
  <si>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</si>
  <si>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</si>
  <si>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</si>
  <si>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</si>
  <si>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</si>
  <si>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</si>
  <si>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</si>
  <si>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</si>
  <si>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</si>
  <si>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</si>
  <si>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</si>
  <si>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</si>
  <si>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</si>
  <si>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</si>
  <si>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</si>
  <si>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</si>
  <si>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</si>
  <si>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</si>
  <si>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</si>
  <si>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</si>
  <si>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</si>
  <si>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</si>
  <si>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</si>
  <si>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</si>
  <si>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</si>
  <si>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</si>
  <si>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</si>
  <si>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</si>
  <si>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</si>
  <si>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</si>
  <si>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</si>
  <si>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</si>
  <si>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</si>
  <si>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</si>
  <si>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</si>
  <si>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</si>
  <si>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</si>
  <si>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</si>
  <si>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</si>
  <si>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</si>
  <si>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</si>
  <si>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</si>
  <si>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</si>
  <si>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</si>
  <si>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</si>
  <si>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</si>
  <si>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</si>
  <si>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</si>
  <si>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</si>
  <si>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</si>
  <si>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</si>
  <si>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</si>
  <si>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</si>
  <si>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</si>
  <si>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</si>
  <si>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</si>
  <si>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</si>
  <si>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</si>
  <si>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</si>
  <si>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</si>
  <si>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</si>
  <si>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</si>
  <si>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</si>
  <si>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</si>
  <si>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</si>
  <si>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</si>
  <si>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</si>
  <si>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</si>
  <si>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</si>
  <si>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</si>
  <si>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</si>
  <si>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</si>
  <si>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</si>
  <si>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</si>
  <si>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</si>
  <si>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</si>
  <si>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</si>
  <si>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</si>
  <si>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</si>
  <si>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</si>
  <si>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</si>
  <si>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</si>
  <si>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</si>
  <si>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</si>
  <si>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</si>
  <si>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</si>
  <si>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</si>
  <si>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</si>
  <si>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</si>
  <si>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</si>
  <si>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</si>
  <si>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</si>
  <si>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</si>
  <si>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</si>
  <si>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</si>
  <si>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</si>
  <si>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</si>
  <si>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</si>
  <si>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</si>
  <si>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</si>
  <si>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</si>
  <si>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</si>
  <si>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</si>
  <si>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</si>
  <si>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</si>
  <si>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</si>
  <si>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</si>
  <si>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</si>
  <si>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</si>
  <si>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</si>
  <si>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</si>
  <si>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</si>
  <si>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</si>
  <si>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</si>
  <si>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</si>
  <si>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</si>
  <si>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</si>
  <si>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</si>
  <si>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</si>
  <si>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</si>
  <si>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</si>
  <si>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</si>
  <si>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</si>
  <si>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</si>
  <si>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</si>
  <si>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</si>
  <si>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</si>
  <si>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</si>
  <si>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</si>
  <si>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</si>
  <si>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</si>
  <si>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</si>
  <si>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</si>
  <si>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</si>
  <si>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</si>
  <si>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</si>
  <si>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</si>
  <si>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</si>
  <si>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</si>
  <si>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</si>
  <si>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</si>
  <si>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</si>
  <si>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</si>
  <si>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</si>
  <si>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</si>
  <si>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</si>
  <si>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</si>
  <si>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</si>
  <si>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</si>
  <si>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</si>
  <si>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</si>
  <si>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</si>
  <si>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</si>
  <si>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</si>
  <si>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</si>
  <si>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</si>
  <si>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</si>
  <si>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</si>
  <si>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</si>
  <si>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</si>
  <si>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</si>
  <si>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</si>
  <si>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</si>
  <si>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</si>
  <si>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</si>
  <si>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</si>
  <si>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</si>
  <si>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</si>
  <si>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</si>
  <si>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</si>
  <si>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</si>
  <si>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</si>
  <si>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</si>
  <si>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</si>
  <si>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</si>
  <si>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</si>
  <si>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</si>
  <si>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</si>
  <si>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</si>
  <si>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</si>
  <si>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</si>
  <si>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</si>
  <si>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</si>
  <si>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</si>
  <si>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</si>
  <si>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</si>
  <si>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</si>
  <si>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</si>
  <si>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</si>
  <si>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</si>
  <si>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</si>
  <si>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</si>
  <si>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</si>
  <si>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</si>
  <si>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</si>
  <si>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</si>
  <si>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</si>
  <si>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</si>
  <si>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</si>
  <si>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</si>
  <si>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</si>
  <si>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</si>
  <si>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</si>
  <si>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</si>
  <si>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</si>
  <si>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</si>
  <si>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</si>
  <si>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</si>
  <si>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</si>
  <si>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</si>
  <si>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</si>
  <si>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</si>
  <si>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</si>
  <si>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</si>
  <si>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</si>
  <si>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</si>
  <si>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</si>
  <si>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</si>
  <si>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</si>
  <si>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</si>
  <si>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</si>
  <si>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</si>
  <si>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</si>
  <si>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</si>
  <si>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</si>
  <si>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</si>
  <si>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</si>
  <si>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</si>
  <si>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</si>
  <si>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</si>
  <si>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</si>
  <si>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</si>
  <si>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</si>
  <si>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</si>
  <si>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</si>
  <si>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</si>
  <si>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</si>
  <si>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</si>
  <si>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</si>
  <si>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</si>
  <si>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</si>
  <si>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</si>
  <si>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</si>
  <si>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</si>
  <si>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</si>
  <si>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</si>
  <si>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</si>
  <si>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</si>
  <si>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</si>
  <si>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</si>
  <si>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</si>
  <si>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</si>
  <si>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</si>
  <si>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</si>
  <si>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</si>
  <si>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</si>
  <si>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</si>
  <si>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</si>
  <si>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</si>
  <si>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</si>
  <si>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</si>
  <si>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</si>
  <si>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</si>
  <si>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</si>
  <si>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</si>
  <si>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</si>
  <si>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</si>
  <si>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</si>
  <si>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</si>
  <si>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</si>
  <si>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</si>
  <si>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</si>
  <si>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</si>
  <si>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</si>
  <si>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</si>
  <si>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</si>
  <si>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</si>
  <si>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</si>
  <si>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</si>
  <si>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</si>
  <si>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</si>
  <si>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</si>
  <si>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</si>
  <si>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</si>
  <si>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</si>
  <si>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</si>
  <si>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</si>
  <si>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</si>
  <si>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</si>
  <si>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</si>
  <si>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</si>
  <si>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</si>
  <si>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</si>
  <si>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</si>
  <si>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</si>
  <si>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</si>
  <si>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</si>
  <si>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</si>
  <si>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</si>
  <si>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</si>
  <si>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</si>
  <si>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</si>
  <si>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</si>
  <si>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</si>
  <si>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</si>
  <si>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</si>
  <si>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</si>
  <si>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</si>
  <si>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Approx 90% complete as Data Extraction is the majority of this milestone.</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</si>
  <si>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</si>
  <si>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</si>
  <si>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</si>
  <si>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</si>
  <si>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</si>
  <si>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</si>
  <si>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</si>
  <si>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  Added additional signoff documents 7/8/13 in order to make sure we met all NECTaR requirements</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</si>
  <si>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 tight timeline still exists, and part-time developer has not had the time available initially indicated to us. In the interim an increased output from some key members has allowed the project to make up for this shortfall as staff roll back into productivity.  A member of UWA team took on an extra day a week and has worked significantly over time to get back on (revised) schedule.  PhD student Thilina is also having to adjust his schedule to meet his writing and other needs, so his availability is a little less than originally thought but his productivity is still good at times he is available</t>
  </si>
  <si>
    <t xml:space="preserve"> Genomic Data Repository (installed at UNSW) determined not to be suitable so will be developing a solution in-house.  GVL project continues to be delayed.   UWA staff developed a solution which bypassed GVL.  Travis will do some research to check that GVL may be back as an option, and if timeline permits we can head back in that direction.  The reduced dollars is obviously always a risk given that the original estimates are what they are and reducing dollars means reducing hours of developer time.</t>
  </si>
  <si>
    <t>NSP stability is good. UWA will support use of UWA AAF services for production authentication.  This is going well but we now have a lot of studies and data and will need more processing power.  Travis to address this</t>
  </si>
  <si>
    <t>Have received UWA permission to use one of the Universities service allocation of 12 services for use in production.  This is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</si>
</sst>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3">
    <xf numFmtId="0" fontId="0" fillId="0" borderId="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3">
    <cellStyle name="Followed Hyperlink" xfId="1" builtinId="9" hidden="1"/>
    <cellStyle name="Followed Hyperlink" xfId="2"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133</v>
      </c>
      <c r="E12" s="156" t="s">
        <v>129</v>
      </c>
      <c r="F12" s="157" t="s">
        <v>247</v>
      </c>
    </row>
    <row r="13" spans="1:6" ht="27" customHeight="1">
      <c r="C13" s="154" t="s">
        <v>10</v>
      </c>
      <c r="D13" s="490" t="s">
        <v>248</v>
      </c>
      <c r="E13" s="490"/>
      <c r="F13" s="490"/>
    </row>
    <row r="14" spans="1:6" ht="28" customHeight="1">
      <c r="C14" s="154" t="s">
        <v>1</v>
      </c>
      <c r="D14" s="151" t="s">
        <v>249</v>
      </c>
      <c r="E14" s="152" t="s">
        <v>250</v>
      </c>
      <c r="F14" s="153" t="s">
        <v>251</v>
      </c>
    </row>
    <row r="15" spans="1:6" ht="28" customHeight="1">
      <c r="C15" s="154" t="s">
        <v>2</v>
      </c>
      <c r="D15" s="151" t="s">
        <v>249</v>
      </c>
      <c r="E15" s="152" t="s">
        <v>250</v>
      </c>
      <c r="F15" s="153" t="s">
        <v>252</v>
      </c>
    </row>
    <row r="16" spans="1:6" ht="28" customHeight="1">
      <c r="C16" s="154" t="s">
        <v>3</v>
      </c>
      <c r="D16" s="151" t="s">
        <v>253</v>
      </c>
      <c r="E16" s="152" t="s">
        <v>254</v>
      </c>
      <c r="F16" s="153" t="s">
        <v>255</v>
      </c>
    </row>
    <row r="17" spans="3:6" ht="28" customHeight="1">
      <c r="C17" s="154" t="s">
        <v>4</v>
      </c>
      <c r="D17" s="151" t="s">
        <v>249</v>
      </c>
      <c r="E17" s="152" t="s">
        <v>250</v>
      </c>
      <c r="F17" s="153" t="s">
        <v>252</v>
      </c>
    </row>
    <row r="18" spans="3:6" ht="28" customHeight="1">
      <c r="C18" s="154" t="s">
        <v>5</v>
      </c>
      <c r="D18" s="151" t="s">
        <v>256</v>
      </c>
      <c r="E18" s="152" t="s">
        <v>256</v>
      </c>
      <c r="F18" s="153" t="s">
        <v>256</v>
      </c>
    </row>
    <row r="19" spans="3:6" ht="28" customHeight="1">
      <c r="C19" s="154" t="s">
        <v>6</v>
      </c>
      <c r="D19" s="151" t="s">
        <v>256</v>
      </c>
      <c r="E19" s="152" t="s">
        <v>256</v>
      </c>
      <c r="F19" s="153" t="s">
        <v>256</v>
      </c>
    </row>
    <row r="20" spans="3:6" ht="33" customHeight="1">
      <c r="C20" s="154" t="s">
        <v>7</v>
      </c>
      <c r="D20" s="151" t="s">
        <v>257</v>
      </c>
      <c r="E20" s="152" t="s">
        <v>258</v>
      </c>
      <c r="F20" s="153" t="s">
        <v>259</v>
      </c>
    </row>
    <row r="21" spans="3:6" ht="60" customHeight="1">
      <c r="C21" s="154" t="s">
        <v>8</v>
      </c>
      <c r="D21" s="151" t="s">
        <v>260</v>
      </c>
      <c r="E21" s="152" t="s">
        <v>261</v>
      </c>
      <c r="F21" s="153" t="s">
        <v>262</v>
      </c>
    </row>
    <row r="22" spans="3:6" ht="60" customHeight="1">
      <c r="C22" s="376" t="s">
        <v>263</v>
      </c>
      <c r="D22" s="151" t="s">
        <v>264</v>
      </c>
      <c r="E22" s="152" t="s">
        <v>265</v>
      </c>
      <c r="F22" s="153" t="s">
        <v>266</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267</v>
      </c>
      <c r="C1" t="s">
        <v>268</v>
      </c>
      <c r="D1" t="s">
        <v>269</v>
      </c>
      <c r="E1" t="s">
        <v>270</v>
      </c>
      <c r="F1" t="s">
        <v>271</v>
      </c>
      <c r="G1" t="s">
        <v>272</v>
      </c>
      <c r="H1" s="345" t="s">
        <v>273</v>
      </c>
      <c r="I1" s="345" t="s">
        <v>274</v>
      </c>
    </row>
    <row r="2" spans="1:9" ht="15" customHeight="1">
      <c r="A2" t="s">
        <v>275</v>
      </c>
      <c r="B2">
        <v>0</v>
      </c>
      <c r="C2" t="s">
        <v>218</v>
      </c>
      <c r="D2" t="s">
        <v>133</v>
      </c>
      <c r="E2" t="s">
        <v>219</v>
      </c>
      <c r="F2" s="125">
        <v>40909</v>
      </c>
      <c r="G2" s="125">
        <v>42004</v>
      </c>
      <c r="H2" s="345" t="s">
        <v>276</v>
      </c>
      <c r="I2" s="345" t="s">
        <v>277</v>
      </c>
    </row>
    <row r="3" spans="1:9" ht="15" customHeight="1">
      <c r="A3" t="s">
        <v>278</v>
      </c>
      <c r="B3">
        <v>25</v>
      </c>
      <c r="C3" t="s">
        <v>279</v>
      </c>
      <c r="D3" t="s">
        <v>129</v>
      </c>
      <c r="E3" t="s">
        <v>216</v>
      </c>
      <c r="H3" s="345" t="s">
        <v>280</v>
      </c>
      <c r="I3" s="345" t="s">
        <v>281</v>
      </c>
    </row>
    <row r="4" spans="1:9" ht="15" customHeight="1">
      <c r="B4">
        <v>50</v>
      </c>
      <c r="C4" t="s">
        <v>282</v>
      </c>
      <c r="D4" t="s">
        <v>247</v>
      </c>
      <c r="H4" s="345" t="s">
        <v>283</v>
      </c>
      <c r="I4" s="345" t="s">
        <v>284</v>
      </c>
    </row>
    <row r="5" spans="1:9" ht="15" customHeight="1">
      <c r="B5">
        <v>75</v>
      </c>
      <c r="C5" t="s">
        <v>285</v>
      </c>
      <c r="H5" s="345"/>
      <c r="I5" s="345" t="s">
        <v>245</v>
      </c>
    </row>
    <row r="6" spans="1:9">
      <c r="B6">
        <v>100</v>
      </c>
      <c r="C6" t="s">
        <v>215</v>
      </c>
    </row>
    <row r="7" spans="1:9">
      <c r="C7" t="s">
        <v>286</v>
      </c>
    </row>
    <row r="8" spans="1:9" s="5" customFormat="1">
      <c r="C8" s="351" t="s">
        <v>287</v>
      </c>
    </row>
    <row r="9" spans="1:9">
      <c r="C9" t="s">
        <v>288</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289</v>
      </c>
      <c r="C1" s="234" t="s">
        <v>290</v>
      </c>
      <c r="D1" s="234" t="s">
        <v>291</v>
      </c>
      <c r="E1" s="234" t="s">
        <v>292</v>
      </c>
      <c r="F1" s="234" t="s">
        <v>293</v>
      </c>
      <c r="G1" s="235" t="s">
        <v>294</v>
      </c>
      <c r="H1" s="236" t="s">
        <v>295</v>
      </c>
      <c r="I1" s="237" t="s">
        <v>296</v>
      </c>
      <c r="J1" s="235" t="s">
        <v>297</v>
      </c>
      <c r="K1" s="236" t="s">
        <v>298</v>
      </c>
      <c r="L1" s="237" t="s">
        <v>299</v>
      </c>
      <c r="M1" s="235" t="s">
        <v>300</v>
      </c>
      <c r="N1" s="236" t="s">
        <v>301</v>
      </c>
      <c r="O1" s="237" t="s">
        <v>302</v>
      </c>
      <c r="P1" s="238" t="s">
        <v>303</v>
      </c>
      <c r="Q1" s="238" t="s">
        <v>304</v>
      </c>
      <c r="R1" s="239" t="s">
        <v>305</v>
      </c>
      <c r="S1" s="239" t="s">
        <v>306</v>
      </c>
      <c r="T1" s="239" t="s">
        <v>307</v>
      </c>
      <c r="U1" s="247" t="s">
        <v>308</v>
      </c>
      <c r="V1" s="248" t="s">
        <v>309</v>
      </c>
      <c r="W1" s="248" t="s">
        <v>310</v>
      </c>
      <c r="X1" s="248" t="s">
        <v>311</v>
      </c>
      <c r="Y1" s="249" t="s">
        <v>312</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313</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314</v>
      </c>
      <c r="C15" s="94"/>
      <c r="D15" s="94"/>
      <c r="E15" s="94"/>
    </row>
    <row r="16" spans="1:5" ht="16" customHeight="1">
      <c r="A16" s="65"/>
      <c r="B16" s="477" t="s">
        <v>315</v>
      </c>
      <c r="C16" s="477"/>
      <c r="D16" s="477"/>
      <c r="E16" s="477"/>
    </row>
    <row r="17" spans="2:10" ht="15" customHeight="1">
      <c r="B17" s="346" t="s">
        <v>316</v>
      </c>
    </row>
    <row r="18" spans="2:10" s="5" customFormat="1" ht="15" customHeight="1">
      <c r="B18" s="346"/>
    </row>
    <row r="19" spans="2:10" ht="32" customHeight="1">
      <c r="B19" s="347" t="s">
        <v>317</v>
      </c>
      <c r="C19" s="347" t="s">
        <v>318</v>
      </c>
      <c r="D19" s="347" t="s">
        <v>319</v>
      </c>
      <c r="E19" s="347" t="s">
        <v>320</v>
      </c>
      <c r="F19" s="347" t="s">
        <v>321</v>
      </c>
      <c r="G19" s="347" t="s">
        <v>322</v>
      </c>
      <c r="H19" s="347" t="s">
        <v>323</v>
      </c>
      <c r="I19" s="347" t="s">
        <v>324</v>
      </c>
      <c r="J19" s="347" t="s">
        <v>116</v>
      </c>
    </row>
    <row r="20" spans="2:10" ht="32" customHeight="1">
      <c r="B20" s="348" t="s">
        <v>325</v>
      </c>
      <c r="C20" s="348" t="s">
        <v>281</v>
      </c>
      <c r="D20" s="348" t="s">
        <v>326</v>
      </c>
      <c r="E20" s="349" t="s">
        <v>327</v>
      </c>
      <c r="F20" s="348" t="s">
        <v>328</v>
      </c>
      <c r="G20" s="350">
        <v>54768</v>
      </c>
      <c r="H20" s="348" t="s">
        <v>329</v>
      </c>
      <c r="I20" s="348" t="s">
        <v>325</v>
      </c>
      <c r="J20" s="348" t="s">
        <v>280</v>
      </c>
    </row>
    <row r="21" spans="2:10" ht="32" customHeight="1">
      <c r="B21" s="348" t="s">
        <v>330</v>
      </c>
      <c r="C21" s="348" t="s">
        <v>281</v>
      </c>
      <c r="D21" s="348" t="s">
        <v>331</v>
      </c>
      <c r="E21" s="349" t="s">
        <v>327</v>
      </c>
      <c r="F21" s="348" t="s">
        <v>328</v>
      </c>
      <c r="G21" s="350">
        <v>42374</v>
      </c>
      <c r="H21" s="348" t="s">
        <v>329</v>
      </c>
      <c r="I21" s="348" t="s">
        <v>330</v>
      </c>
      <c r="J21" s="348" t="s">
        <v>280</v>
      </c>
    </row>
    <row r="22" spans="2:10" ht="32" customHeight="1">
      <c r="B22" s="348" t="s">
        <v>332</v>
      </c>
      <c r="C22" s="348" t="s">
        <v>281</v>
      </c>
      <c r="D22" s="348" t="s">
        <v>333</v>
      </c>
      <c r="E22" s="349" t="s">
        <v>334</v>
      </c>
      <c r="F22" s="348" t="s">
        <v>328</v>
      </c>
      <c r="G22" s="350">
        <v>42374</v>
      </c>
      <c r="H22" s="348" t="s">
        <v>329</v>
      </c>
      <c r="I22" s="348" t="s">
        <v>332</v>
      </c>
      <c r="J22" s="348" t="s">
        <v>280</v>
      </c>
    </row>
    <row r="23" spans="2:10" ht="32" customHeight="1">
      <c r="B23" s="348" t="s">
        <v>335</v>
      </c>
      <c r="C23" s="348" t="s">
        <v>281</v>
      </c>
      <c r="D23" s="348" t="s">
        <v>336</v>
      </c>
      <c r="E23" s="349" t="s">
        <v>334</v>
      </c>
      <c r="F23" s="348" t="s">
        <v>328</v>
      </c>
      <c r="G23" s="350">
        <v>97714</v>
      </c>
      <c r="H23" s="348" t="s">
        <v>329</v>
      </c>
      <c r="I23" s="348" t="s">
        <v>335</v>
      </c>
      <c r="J23" s="348" t="s">
        <v>280</v>
      </c>
    </row>
    <row r="24" spans="2:10" ht="32" customHeight="1">
      <c r="B24" s="348"/>
      <c r="C24" s="348"/>
      <c r="D24" s="348"/>
      <c r="E24" s="349"/>
      <c r="F24" s="348"/>
      <c r="G24" s="350"/>
      <c r="H24" s="348"/>
      <c r="I24" s="348"/>
      <c r="J24" s="348"/>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abSelected="1"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221</v>
      </c>
      <c r="D15" s="12"/>
      <c r="E15" s="12"/>
      <c r="F15" s="12"/>
      <c r="I15" s="12" t="s">
        <v>45</v>
      </c>
      <c r="J15" s="12" t="str">
        <f>FINANCELIGHT</f>
        <v>GREEN</v>
      </c>
      <c r="K15" s="12"/>
      <c r="M15" s="12"/>
    </row>
    <row r="17" spans="1:21" ht="15" customHeight="1"/>
    <row r="18" spans="1:21" ht="15" customHeight="1">
      <c r="C18" s="370"/>
      <c r="D18" s="371"/>
      <c r="E18" s="506" t="s">
        <v>337</v>
      </c>
      <c r="F18" s="507"/>
      <c r="G18" s="507"/>
      <c r="H18" s="508"/>
      <c r="I18" s="444"/>
      <c r="J18" s="509" t="s">
        <v>338</v>
      </c>
      <c r="K18" s="510"/>
      <c r="L18" s="511"/>
    </row>
    <row r="19" spans="1:21" ht="57" customHeight="1">
      <c r="C19" s="372" t="s">
        <v>339</v>
      </c>
      <c r="D19" s="373"/>
      <c r="E19" s="445" t="s">
        <v>340</v>
      </c>
      <c r="F19" s="446" t="s">
        <v>341</v>
      </c>
      <c r="G19" s="446" t="s">
        <v>342</v>
      </c>
      <c r="H19" s="447" t="s">
        <v>343</v>
      </c>
      <c r="I19" s="448" t="s">
        <v>344</v>
      </c>
      <c r="J19" s="449" t="s">
        <v>345</v>
      </c>
      <c r="K19" s="450" t="s">
        <v>346</v>
      </c>
      <c r="L19" s="451" t="s">
        <v>347</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348</v>
      </c>
      <c r="P22" s="360"/>
      <c r="S22" s="409" t="s">
        <v>349</v>
      </c>
      <c r="T22" s="409" t="s">
        <v>116</v>
      </c>
      <c r="U22" s="441"/>
    </row>
    <row r="23" spans="1:21" s="356" customFormat="1" ht="20.25" customHeight="1">
      <c r="A23" s="512" t="s">
        <v>350</v>
      </c>
      <c r="B23" s="514" t="s">
        <v>351</v>
      </c>
      <c r="C23" s="515"/>
      <c r="D23" s="500" t="s">
        <v>352</v>
      </c>
      <c r="E23" s="502" t="s">
        <v>353</v>
      </c>
      <c r="F23" s="500"/>
      <c r="G23" s="500"/>
      <c r="H23" s="503"/>
      <c r="I23" s="504" t="s">
        <v>354</v>
      </c>
      <c r="J23" s="494" t="s">
        <v>355</v>
      </c>
      <c r="K23" s="495"/>
      <c r="L23" s="496"/>
      <c r="M23" s="497" t="s">
        <v>356</v>
      </c>
      <c r="N23" s="355"/>
      <c r="P23" s="499" t="s">
        <v>357</v>
      </c>
      <c r="Q23" s="499" t="s">
        <v>358</v>
      </c>
      <c r="S23" s="379" t="s">
        <v>359</v>
      </c>
      <c r="T23" s="381" t="str">
        <f>IF(I38&lt;&gt;I39,"RED","Correct "&amp;I38&amp;" = "&amp;I39)</f>
        <v>Correct 289000 = 289000</v>
      </c>
      <c r="U23" s="516" t="s">
        <v>360</v>
      </c>
    </row>
    <row r="24" spans="1:21" s="356" customFormat="1" ht="38.25" customHeight="1">
      <c r="A24" s="513"/>
      <c r="B24" s="428" t="s">
        <v>291</v>
      </c>
      <c r="C24" s="394" t="s">
        <v>361</v>
      </c>
      <c r="D24" s="501"/>
      <c r="E24" s="392" t="s">
        <v>244</v>
      </c>
      <c r="F24" s="393" t="s">
        <v>243</v>
      </c>
      <c r="G24" s="393" t="s">
        <v>245</v>
      </c>
      <c r="H24" s="394" t="s">
        <v>35</v>
      </c>
      <c r="I24" s="505"/>
      <c r="J24" s="392" t="s">
        <v>362</v>
      </c>
      <c r="K24" s="393" t="s">
        <v>363</v>
      </c>
      <c r="L24" s="394" t="s">
        <v>35</v>
      </c>
      <c r="M24" s="498"/>
      <c r="N24" s="355"/>
      <c r="P24" s="499"/>
      <c r="Q24" s="499"/>
      <c r="S24" s="356" t="s">
        <v>364</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365</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366</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367</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368</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369</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370</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371</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372</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373</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374</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375</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376</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377</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378</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379</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380</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17" workbookViewId="0">
      <selection activeCell="G35" sqref="G3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381</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89</v>
      </c>
      <c r="N29" s="162" t="str">
        <f t="shared" si="1"/>
        <v>COMMENT REQUIRED</v>
      </c>
      <c r="O29" s="225" t="str">
        <f t="shared" si="2"/>
        <v>NOT COMPLETE</v>
      </c>
      <c r="P29" s="31" t="str">
        <f t="shared" si="3"/>
        <v>RED</v>
      </c>
    </row>
    <row r="30" spans="1:18" s="5" customFormat="1" ht="25.5" customHeight="1">
      <c r="B30" s="322">
        <v>12</v>
      </c>
      <c r="C30" s="322">
        <v>12</v>
      </c>
      <c r="D30" s="323" t="s">
        <v>90</v>
      </c>
      <c r="E30" s="323" t="s">
        <v>91</v>
      </c>
      <c r="F30" s="191">
        <v>41243</v>
      </c>
      <c r="G30" s="123">
        <v>75</v>
      </c>
      <c r="H30" s="353" t="str">
        <f>IF(G30=100,"Enter date of completion","")</f>
        <v/>
      </c>
      <c r="I30" s="228" t="str">
        <f t="shared" si="0"/>
        <v/>
      </c>
      <c r="J30" s="195" t="s">
        <v>65</v>
      </c>
      <c r="K30" s="193"/>
      <c r="L30" s="194"/>
      <c r="M30" s="315" t="s">
        <v>382</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100</v>
      </c>
      <c r="H31" s="353">
        <v>41466</v>
      </c>
      <c r="I31" s="228">
        <f t="shared" si="0"/>
        <v>208</v>
      </c>
      <c r="J31" s="195"/>
      <c r="K31" s="193" t="s">
        <v>65</v>
      </c>
      <c r="L31" s="194"/>
      <c r="M31" s="315" t="s">
        <v>381</v>
      </c>
      <c r="N31" s="162" t="str">
        <f t="shared" si="1"/>
        <v/>
      </c>
      <c r="O31" s="225" t="str">
        <f t="shared" si="2"/>
        <v>COMPLETE</v>
      </c>
      <c r="P31" s="31" t="str">
        <f t="shared" si="3"/>
        <v/>
      </c>
      <c r="Q31" s="4"/>
      <c r="R31" s="4"/>
    </row>
    <row r="32" spans="1:18" ht="42" customHeight="1">
      <c r="B32" s="322">
        <v>14</v>
      </c>
      <c r="C32" s="322">
        <v>14</v>
      </c>
      <c r="D32" s="323" t="s">
        <v>94</v>
      </c>
      <c r="E32" s="323" t="s">
        <v>95</v>
      </c>
      <c r="F32" s="191">
        <v>41258</v>
      </c>
      <c r="G32" s="123">
        <v>100</v>
      </c>
      <c r="H32" s="353">
        <v>41347</v>
      </c>
      <c r="I32" s="228">
        <f t="shared" si="0"/>
        <v>89</v>
      </c>
      <c r="J32" s="195"/>
      <c r="K32" s="193" t="s">
        <v>65</v>
      </c>
      <c r="L32" s="194"/>
      <c r="M32" s="315" t="s">
        <v>390</v>
      </c>
      <c r="N32" s="162" t="str">
        <f t="shared" si="1"/>
        <v/>
      </c>
      <c r="O32" s="225" t="str">
        <f t="shared" si="2"/>
        <v>COMPLETE</v>
      </c>
      <c r="P32" s="31" t="str">
        <f t="shared" si="3"/>
        <v/>
      </c>
      <c r="Q32" s="4"/>
      <c r="R32" s="4"/>
    </row>
    <row r="33" spans="2:18" ht="42" customHeight="1">
      <c r="B33" s="322">
        <v>15</v>
      </c>
      <c r="C33" s="322">
        <v>15</v>
      </c>
      <c r="D33" s="323" t="s">
        <v>96</v>
      </c>
      <c r="E33" s="323" t="s">
        <v>97</v>
      </c>
      <c r="F33" s="191">
        <v>41333</v>
      </c>
      <c r="G33" s="123">
        <v>25</v>
      </c>
      <c r="H33" s="353" t="str">
        <f>IF(G33=100,"Enter date of completion","")</f>
        <v/>
      </c>
      <c r="I33" s="228" t="str">
        <f t="shared" si="0"/>
        <v/>
      </c>
      <c r="J33" s="195"/>
      <c r="K33" s="193" t="s">
        <v>65</v>
      </c>
      <c r="L33" s="194"/>
      <c r="M33" s="315" t="s">
        <v>98</v>
      </c>
      <c r="N33" s="162" t="str">
        <f t="shared" si="1"/>
        <v>COMMENT REQUIRED</v>
      </c>
      <c r="O33" s="225" t="str">
        <f t="shared" si="2"/>
        <v>NOT COMPLETE</v>
      </c>
      <c r="P33" s="31" t="str">
        <f t="shared" si="3"/>
        <v>RED</v>
      </c>
      <c r="Q33" s="4"/>
      <c r="R33" s="4"/>
    </row>
    <row r="34" spans="2:18" s="5" customFormat="1" ht="42" customHeight="1">
      <c r="B34" s="322">
        <v>16</v>
      </c>
      <c r="C34" s="322">
        <v>16</v>
      </c>
      <c r="D34" s="323" t="s">
        <v>99</v>
      </c>
      <c r="E34" s="323" t="s">
        <v>100</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101</v>
      </c>
      <c r="E35" s="323" t="s">
        <v>102</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103</v>
      </c>
      <c r="E36" s="323" t="s">
        <v>104</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7" t="s">
        <v>108</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6"/>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1" workbookViewId="0">
      <selection activeCell="D23" sqref="D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7" t="s">
        <v>122</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304" t="s">
        <v>392</v>
      </c>
      <c r="E19" s="410" t="s">
        <v>129</v>
      </c>
      <c r="F19" s="93"/>
      <c r="G19" s="48" t="str">
        <f>IF(C19&gt;0,"","ENTER RISK 1")</f>
        <v/>
      </c>
      <c r="H19" s="4"/>
      <c r="I19" s="4"/>
      <c r="J19" s="4"/>
      <c r="K19" s="4"/>
      <c r="L19" s="4"/>
      <c r="M19" s="4"/>
      <c r="N19" s="4"/>
      <c r="O19" s="4"/>
    </row>
    <row r="20" spans="1:15" ht="81.75" customHeight="1">
      <c r="B20" s="302">
        <v>1</v>
      </c>
      <c r="C20" s="303" t="s">
        <v>130</v>
      </c>
      <c r="D20" s="304" t="s">
        <v>391</v>
      </c>
      <c r="E20" s="410" t="s">
        <v>129</v>
      </c>
      <c r="F20" s="93"/>
      <c r="G20" s="48" t="str">
        <f>IF(C20&gt;0,"","ENTER RISK 2")</f>
        <v/>
      </c>
      <c r="H20" s="4"/>
      <c r="I20" s="4"/>
      <c r="J20" s="4"/>
      <c r="K20" s="4"/>
      <c r="L20" s="4"/>
      <c r="M20" s="4"/>
      <c r="N20" s="4"/>
      <c r="O20" s="4"/>
    </row>
    <row r="21" spans="1:15" ht="81.75" customHeight="1">
      <c r="B21" s="302">
        <v>2</v>
      </c>
      <c r="C21" s="303" t="s">
        <v>131</v>
      </c>
      <c r="D21" s="304" t="s">
        <v>132</v>
      </c>
      <c r="E21" s="410" t="s">
        <v>133</v>
      </c>
      <c r="F21" s="93"/>
      <c r="G21" s="48" t="str">
        <f>IF(C21&gt;0,"","ENTER RISK 3")</f>
        <v/>
      </c>
      <c r="H21" s="4"/>
      <c r="I21" s="4"/>
      <c r="J21" s="4"/>
      <c r="K21" s="4"/>
      <c r="L21" s="4"/>
      <c r="M21" s="4"/>
      <c r="N21" s="4"/>
      <c r="O21" s="4"/>
    </row>
    <row r="22" spans="1:15" ht="81.75" customHeight="1">
      <c r="B22" s="302">
        <v>3</v>
      </c>
      <c r="C22" s="303" t="s">
        <v>134</v>
      </c>
      <c r="D22" s="304" t="s">
        <v>393</v>
      </c>
      <c r="E22" s="410" t="s">
        <v>129</v>
      </c>
      <c r="F22" s="93"/>
      <c r="G22" s="48" t="str">
        <f>IF(C22&gt;0,"","ENTER RISK 4")</f>
        <v/>
      </c>
      <c r="H22" s="4"/>
      <c r="I22" s="4"/>
      <c r="J22" s="4"/>
      <c r="K22" s="4"/>
      <c r="L22" s="4"/>
      <c r="M22" s="4"/>
      <c r="N22" s="4"/>
      <c r="O22" s="4"/>
    </row>
    <row r="23" spans="1:15" ht="81.75" customHeight="1" thickBot="1">
      <c r="B23" s="305">
        <v>4</v>
      </c>
      <c r="C23" s="306" t="s">
        <v>135</v>
      </c>
      <c r="D23" s="307" t="s">
        <v>136</v>
      </c>
      <c r="E23" s="411" t="s">
        <v>129</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topLeftCell="A4" workbookViewId="0">
      <selection activeCell="C19" sqref="C19"/>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137</v>
      </c>
      <c r="C15" s="12"/>
      <c r="D15" s="12"/>
      <c r="E15" s="12"/>
      <c r="F15" s="12"/>
      <c r="G15" s="12"/>
      <c r="H15" s="12" t="s">
        <v>45</v>
      </c>
      <c r="I15" s="12" t="str">
        <f>CHANGELIGHT</f>
        <v>RED</v>
      </c>
      <c r="J15" s="94"/>
      <c r="K15" s="94"/>
      <c r="L15" s="1" t="s">
        <v>138</v>
      </c>
      <c r="M15" s="1"/>
      <c r="N15" s="1">
        <f>B29</f>
        <v>0</v>
      </c>
      <c r="AB15" s="2"/>
    </row>
    <row r="16" spans="1:28" s="4" customFormat="1" ht="16" customHeight="1">
      <c r="A16" s="65"/>
      <c r="B16" s="46" t="s">
        <v>139</v>
      </c>
      <c r="C16" s="186"/>
      <c r="D16" s="46"/>
      <c r="E16" s="46"/>
      <c r="F16" s="46"/>
      <c r="G16" s="46"/>
      <c r="H16" s="46"/>
      <c r="I16" s="46"/>
      <c r="J16" s="91"/>
      <c r="K16" s="91"/>
      <c r="L16" s="1" t="s">
        <v>140</v>
      </c>
      <c r="M16" s="1"/>
      <c r="N16" s="1" t="str">
        <f>K29</f>
        <v/>
      </c>
      <c r="AB16" s="2"/>
    </row>
    <row r="17" spans="1:28" s="4" customFormat="1" ht="15" customHeight="1">
      <c r="B17" s="33"/>
      <c r="C17" s="33"/>
      <c r="D17" s="33"/>
      <c r="E17" s="33"/>
      <c r="F17" s="33"/>
      <c r="G17" s="33"/>
      <c r="H17" s="33"/>
      <c r="I17" s="33"/>
      <c r="J17" s="63"/>
      <c r="K17" s="63"/>
      <c r="L17" s="1" t="s">
        <v>141</v>
      </c>
      <c r="M17" s="1"/>
      <c r="N17" s="1">
        <f>G29</f>
        <v>1</v>
      </c>
      <c r="AB17" s="2"/>
    </row>
    <row r="18" spans="1:28" s="4" customFormat="1" ht="57.75" customHeight="1">
      <c r="B18" s="49" t="s">
        <v>142</v>
      </c>
      <c r="C18" s="198" t="s">
        <v>143</v>
      </c>
      <c r="D18" s="50" t="s">
        <v>144</v>
      </c>
      <c r="E18" s="50" t="s">
        <v>145</v>
      </c>
      <c r="F18" s="50" t="s">
        <v>146</v>
      </c>
      <c r="G18" s="50" t="s">
        <v>116</v>
      </c>
      <c r="H18" s="50" t="s">
        <v>147</v>
      </c>
      <c r="I18" s="51" t="s">
        <v>148</v>
      </c>
      <c r="J18" s="95"/>
      <c r="K18" s="96" t="s">
        <v>149</v>
      </c>
      <c r="AB18" s="2"/>
    </row>
    <row r="19" spans="1:28" s="4" customFormat="1" ht="42" customHeight="1">
      <c r="A19" s="21" t="s">
        <v>48</v>
      </c>
      <c r="B19" s="324" t="s">
        <v>150</v>
      </c>
      <c r="C19" s="325" t="s">
        <v>151</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152</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19" workbookViewId="0">
      <selection activeCell="F20" sqref="F20"/>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153</v>
      </c>
      <c r="C15" s="94"/>
      <c r="D15" s="94"/>
      <c r="E15" s="94"/>
      <c r="F15" s="94"/>
    </row>
    <row r="16" spans="1:15" ht="16" customHeight="1">
      <c r="B16" s="477" t="s">
        <v>154</v>
      </c>
      <c r="C16" s="477"/>
      <c r="D16" s="477"/>
      <c r="E16" s="477"/>
      <c r="F16" s="91"/>
    </row>
    <row r="17" spans="1:7" ht="16" customHeight="1">
      <c r="B17" s="478"/>
      <c r="C17" s="478"/>
      <c r="D17" s="478"/>
      <c r="E17" s="478"/>
      <c r="F17" s="213"/>
    </row>
    <row r="18" spans="1:7" ht="44" customHeight="1">
      <c r="B18" s="227" t="s">
        <v>155</v>
      </c>
      <c r="C18" s="227" t="s">
        <v>156</v>
      </c>
      <c r="D18" s="227" t="s">
        <v>157</v>
      </c>
      <c r="E18" s="227" t="s">
        <v>158</v>
      </c>
      <c r="F18" s="227" t="s">
        <v>33</v>
      </c>
      <c r="G18" s="214" t="s">
        <v>159</v>
      </c>
    </row>
    <row r="19" spans="1:7" ht="42" customHeight="1">
      <c r="A19" s="109" t="s">
        <v>48</v>
      </c>
      <c r="B19" s="281" t="s">
        <v>160</v>
      </c>
      <c r="C19" s="281" t="s">
        <v>161</v>
      </c>
      <c r="D19" s="282">
        <v>41000</v>
      </c>
      <c r="E19" s="281" t="s">
        <v>162</v>
      </c>
      <c r="F19" s="461" t="s">
        <v>394</v>
      </c>
      <c r="G19" s="96"/>
    </row>
    <row r="20" spans="1:7" ht="44" customHeight="1">
      <c r="B20" s="281" t="s">
        <v>163</v>
      </c>
      <c r="C20" s="281" t="s">
        <v>164</v>
      </c>
      <c r="D20" s="282">
        <v>41122</v>
      </c>
      <c r="E20" s="281" t="s">
        <v>165</v>
      </c>
      <c r="F20" s="461"/>
      <c r="G20" s="96"/>
    </row>
    <row r="21" spans="1:7" ht="44" customHeight="1">
      <c r="B21" s="281" t="s">
        <v>166</v>
      </c>
      <c r="C21" s="281" t="s">
        <v>167</v>
      </c>
      <c r="D21" s="282"/>
      <c r="E21" s="281" t="s">
        <v>168</v>
      </c>
      <c r="F21" s="461" t="s">
        <v>169</v>
      </c>
      <c r="G21" s="96"/>
    </row>
    <row r="22" spans="1:7" ht="44" customHeight="1">
      <c r="B22" s="281" t="s">
        <v>170</v>
      </c>
      <c r="C22" s="281" t="s">
        <v>171</v>
      </c>
      <c r="D22" s="282">
        <v>41122</v>
      </c>
      <c r="E22" s="281" t="s">
        <v>165</v>
      </c>
      <c r="F22" s="461" t="s">
        <v>172</v>
      </c>
      <c r="G22" s="96"/>
    </row>
    <row r="23" spans="1:7" ht="42" customHeight="1">
      <c r="B23" s="281" t="s">
        <v>173</v>
      </c>
      <c r="C23" s="281" t="s">
        <v>174</v>
      </c>
      <c r="D23" s="282">
        <v>41091</v>
      </c>
      <c r="E23" s="281" t="s">
        <v>165</v>
      </c>
      <c r="F23" s="461" t="s">
        <v>175</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R20" sqref="R20"/>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176</v>
      </c>
      <c r="C15" s="12"/>
      <c r="D15" s="12"/>
      <c r="E15" s="12"/>
      <c r="F15" s="12"/>
      <c r="G15" s="12"/>
      <c r="H15" s="30"/>
      <c r="I15" s="30"/>
    </row>
    <row r="16" spans="1:18" ht="16" customHeight="1">
      <c r="B16" s="477" t="s">
        <v>177</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178</v>
      </c>
      <c r="H18" s="482"/>
      <c r="I18" s="481" t="s">
        <v>179</v>
      </c>
      <c r="J18" s="482"/>
      <c r="K18" s="481" t="s">
        <v>180</v>
      </c>
      <c r="L18" s="482"/>
      <c r="M18" s="479" t="s">
        <v>181</v>
      </c>
      <c r="N18" s="480"/>
      <c r="O18" s="479" t="s">
        <v>182</v>
      </c>
      <c r="P18" s="480"/>
      <c r="Q18" s="479" t="s">
        <v>183</v>
      </c>
      <c r="R18" s="480"/>
    </row>
    <row r="19" spans="2:18" ht="32" customHeight="1">
      <c r="B19" s="139" t="s">
        <v>184</v>
      </c>
      <c r="C19" s="140" t="s">
        <v>185</v>
      </c>
      <c r="D19" s="140" t="s">
        <v>186</v>
      </c>
      <c r="E19" s="142" t="s">
        <v>187</v>
      </c>
      <c r="F19" s="217" t="s">
        <v>188</v>
      </c>
      <c r="G19" s="216" t="s">
        <v>189</v>
      </c>
      <c r="H19" s="144" t="s">
        <v>190</v>
      </c>
      <c r="I19" s="143" t="s">
        <v>189</v>
      </c>
      <c r="J19" s="144" t="s">
        <v>190</v>
      </c>
      <c r="K19" s="143" t="s">
        <v>189</v>
      </c>
      <c r="L19" s="144" t="s">
        <v>190</v>
      </c>
      <c r="M19" s="143" t="s">
        <v>189</v>
      </c>
      <c r="N19" s="144" t="s">
        <v>190</v>
      </c>
      <c r="O19" s="143" t="s">
        <v>189</v>
      </c>
      <c r="P19" s="144" t="s">
        <v>190</v>
      </c>
      <c r="Q19" s="143" t="s">
        <v>189</v>
      </c>
      <c r="R19" s="144" t="s">
        <v>190</v>
      </c>
    </row>
    <row r="20" spans="2:18" s="4" customFormat="1" ht="28" customHeight="1">
      <c r="B20" s="283">
        <v>1</v>
      </c>
      <c r="C20" s="283" t="s">
        <v>66</v>
      </c>
      <c r="D20" s="284">
        <v>41044</v>
      </c>
      <c r="E20" s="285">
        <v>41044</v>
      </c>
      <c r="F20" s="286" t="s">
        <v>191</v>
      </c>
      <c r="G20" s="287">
        <v>15</v>
      </c>
      <c r="H20" s="146">
        <v>28</v>
      </c>
      <c r="I20" s="145" t="s">
        <v>192</v>
      </c>
      <c r="J20" s="147" t="s">
        <v>389</v>
      </c>
      <c r="K20" s="145"/>
      <c r="L20" s="147"/>
      <c r="M20" s="145"/>
      <c r="N20" s="146"/>
      <c r="O20" s="145">
        <v>1</v>
      </c>
      <c r="P20" s="147">
        <v>25</v>
      </c>
      <c r="Q20" s="145">
        <v>32500</v>
      </c>
      <c r="R20" s="147"/>
    </row>
    <row r="21" spans="2:18" ht="28" customHeight="1">
      <c r="B21" s="283">
        <v>2</v>
      </c>
      <c r="C21" s="288" t="s">
        <v>70</v>
      </c>
      <c r="D21" s="284">
        <v>41075</v>
      </c>
      <c r="E21" s="285">
        <v>41136</v>
      </c>
      <c r="F21" s="286" t="s">
        <v>193</v>
      </c>
      <c r="G21" s="287">
        <v>0</v>
      </c>
      <c r="H21" s="146">
        <v>28</v>
      </c>
      <c r="I21" s="145" t="s">
        <v>192</v>
      </c>
      <c r="J21" s="148" t="s">
        <v>389</v>
      </c>
      <c r="K21" s="145"/>
      <c r="L21" s="147"/>
      <c r="M21" s="145"/>
      <c r="N21" s="146"/>
      <c r="O21" s="145"/>
      <c r="P21" s="147"/>
      <c r="Q21" s="145"/>
      <c r="R21" s="147"/>
    </row>
    <row r="22" spans="2:18" ht="28" customHeight="1">
      <c r="B22" s="283">
        <v>3</v>
      </c>
      <c r="C22" s="283" t="s">
        <v>76</v>
      </c>
      <c r="D22" s="284">
        <v>41136</v>
      </c>
      <c r="E22" s="285">
        <v>41167</v>
      </c>
      <c r="F22" s="286" t="s">
        <v>194</v>
      </c>
      <c r="G22" s="287">
        <v>0</v>
      </c>
      <c r="H22" s="148">
        <v>4</v>
      </c>
      <c r="I22" s="145" t="s">
        <v>192</v>
      </c>
      <c r="J22" s="148" t="s">
        <v>389</v>
      </c>
      <c r="K22" s="145"/>
      <c r="L22" s="147"/>
      <c r="M22" s="145"/>
      <c r="N22" s="148"/>
      <c r="O22" s="145"/>
      <c r="P22" s="147"/>
      <c r="Q22" s="145"/>
      <c r="R22" s="147"/>
    </row>
    <row r="23" spans="2:18" ht="28" customHeight="1">
      <c r="B23" s="283">
        <v>4</v>
      </c>
      <c r="C23" s="283" t="s">
        <v>79</v>
      </c>
      <c r="D23" s="284">
        <v>41136</v>
      </c>
      <c r="E23" s="285">
        <v>41167</v>
      </c>
      <c r="F23" s="286" t="s">
        <v>195</v>
      </c>
      <c r="G23" s="287">
        <v>9</v>
      </c>
      <c r="H23" s="147">
        <v>28</v>
      </c>
      <c r="I23" s="145" t="s">
        <v>192</v>
      </c>
      <c r="J23" s="148" t="s">
        <v>389</v>
      </c>
      <c r="K23" s="145"/>
      <c r="L23" s="147">
        <v>4</v>
      </c>
      <c r="M23" s="145">
        <v>6</v>
      </c>
      <c r="N23" s="147">
        <v>32290</v>
      </c>
      <c r="O23" s="145">
        <v>2</v>
      </c>
      <c r="P23" s="147">
        <v>29</v>
      </c>
      <c r="Q23" s="145"/>
      <c r="R23" s="147"/>
    </row>
    <row r="24" spans="2:18" ht="28" customHeight="1">
      <c r="B24" s="283">
        <v>5</v>
      </c>
      <c r="C24" s="283" t="s">
        <v>85</v>
      </c>
      <c r="D24" s="284">
        <v>41182</v>
      </c>
      <c r="E24" s="285">
        <v>41212</v>
      </c>
      <c r="F24" s="286" t="s">
        <v>196</v>
      </c>
      <c r="G24" s="287"/>
      <c r="H24" s="147">
        <v>28</v>
      </c>
      <c r="I24" s="145"/>
      <c r="J24" s="148" t="s">
        <v>389</v>
      </c>
      <c r="K24" s="145"/>
      <c r="L24" s="147"/>
      <c r="M24" s="145"/>
      <c r="N24" s="147"/>
      <c r="O24" s="145"/>
      <c r="P24" s="147"/>
      <c r="Q24" s="145"/>
      <c r="R24" s="147"/>
    </row>
    <row r="25" spans="2:18" ht="28" customHeight="1">
      <c r="B25" s="283">
        <v>6</v>
      </c>
      <c r="C25" s="283" t="s">
        <v>87</v>
      </c>
      <c r="D25" s="284">
        <v>41197</v>
      </c>
      <c r="E25" s="285">
        <v>41228</v>
      </c>
      <c r="F25" s="286" t="s">
        <v>197</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198</v>
      </c>
      <c r="G26" s="287"/>
      <c r="H26" s="147">
        <v>28</v>
      </c>
      <c r="I26" s="145"/>
      <c r="J26" s="148" t="s">
        <v>389</v>
      </c>
      <c r="K26" s="145"/>
      <c r="L26" s="147"/>
      <c r="M26" s="145"/>
      <c r="N26" s="147"/>
      <c r="O26" s="145"/>
      <c r="P26" s="147"/>
      <c r="Q26" s="145"/>
      <c r="R26" s="147"/>
    </row>
    <row r="27" spans="2:18" ht="28" customHeight="1">
      <c r="B27" s="283">
        <v>8</v>
      </c>
      <c r="C27" s="283" t="s">
        <v>94</v>
      </c>
      <c r="D27" s="284">
        <v>41258</v>
      </c>
      <c r="E27" s="285">
        <v>41304</v>
      </c>
      <c r="F27" s="286" t="s">
        <v>199</v>
      </c>
      <c r="G27" s="287"/>
      <c r="H27" s="147">
        <v>28</v>
      </c>
      <c r="I27" s="145" t="s">
        <v>192</v>
      </c>
      <c r="J27" s="148" t="s">
        <v>389</v>
      </c>
      <c r="K27" s="145"/>
      <c r="L27" s="147"/>
      <c r="M27" s="145"/>
      <c r="N27" s="147"/>
      <c r="O27" s="145"/>
      <c r="P27" s="147"/>
      <c r="Q27" s="145"/>
      <c r="R27" s="147"/>
    </row>
    <row r="28" spans="2:18" ht="28" customHeight="1">
      <c r="B28" s="283">
        <v>9</v>
      </c>
      <c r="C28" s="283" t="s">
        <v>96</v>
      </c>
      <c r="D28" s="284">
        <v>41333</v>
      </c>
      <c r="E28" s="285">
        <v>41363</v>
      </c>
      <c r="F28" s="286" t="s">
        <v>200</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201</v>
      </c>
      <c r="D35" s="159"/>
    </row>
    <row r="36" spans="2:18">
      <c r="B36" s="17"/>
    </row>
    <row r="37" spans="2:18">
      <c r="B37" s="18" t="s">
        <v>202</v>
      </c>
    </row>
    <row r="38" spans="2:18" ht="14" customHeight="1">
      <c r="B38" s="475" t="s">
        <v>28</v>
      </c>
      <c r="C38" s="475"/>
      <c r="D38" s="475"/>
      <c r="E38" s="475"/>
    </row>
    <row r="39" spans="2:18">
      <c r="B39" s="17"/>
    </row>
    <row r="40" spans="2:18">
      <c r="B40" s="17"/>
      <c r="C40" s="460" t="s">
        <v>203</v>
      </c>
    </row>
    <row r="41" spans="2:18">
      <c r="C41" s="460" t="s">
        <v>204</v>
      </c>
    </row>
    <row r="42" spans="2:18">
      <c r="C42" s="460" t="s">
        <v>205</v>
      </c>
    </row>
    <row r="43" spans="2:18">
      <c r="C43" s="460" t="s">
        <v>206</v>
      </c>
    </row>
    <row r="44" spans="2:18">
      <c r="C44" s="460" t="s">
        <v>207</v>
      </c>
      <c r="O44" s="4"/>
      <c r="P44" s="5"/>
      <c r="Q44" s="4"/>
      <c r="R44" s="4"/>
    </row>
    <row r="45" spans="2:18" ht="15" customHeight="1">
      <c r="C45" s="460" t="s">
        <v>208</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E22" sqref="E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209</v>
      </c>
      <c r="C15" s="12"/>
      <c r="D15" s="12"/>
      <c r="E15" s="12" t="str">
        <f>COMMUNICATIONLIGHT</f>
        <v>AMBER</v>
      </c>
      <c r="F15" s="94"/>
    </row>
    <row r="16" spans="1:15" s="5" customFormat="1" ht="20" customHeight="1">
      <c r="A16" s="65"/>
      <c r="B16" s="12"/>
      <c r="C16" s="12"/>
      <c r="D16" s="12"/>
      <c r="E16" s="12"/>
      <c r="F16" s="94"/>
    </row>
    <row r="17" spans="1:7" ht="15" customHeight="1">
      <c r="A17" s="65"/>
      <c r="B17" s="53" t="s">
        <v>210</v>
      </c>
      <c r="C17" s="54" t="s">
        <v>211</v>
      </c>
      <c r="D17" s="218" t="s">
        <v>212</v>
      </c>
      <c r="E17" s="55" t="s">
        <v>213</v>
      </c>
      <c r="F17" s="103"/>
      <c r="G17" s="56" t="s">
        <v>214</v>
      </c>
    </row>
    <row r="18" spans="1:7" ht="28" customHeight="1">
      <c r="A18" s="109" t="s">
        <v>48</v>
      </c>
      <c r="B18" s="290" t="s">
        <v>384</v>
      </c>
      <c r="C18" s="296" t="s">
        <v>215</v>
      </c>
      <c r="D18" s="275" t="s">
        <v>219</v>
      </c>
      <c r="E18" s="299" t="s">
        <v>383</v>
      </c>
      <c r="F18" s="101"/>
      <c r="G18" s="57" t="str">
        <f t="shared" ref="G18:G27" si="0">IF(B18&gt;0,"THIS PERIOD 1","")</f>
        <v>THIS PERIOD 1</v>
      </c>
    </row>
    <row r="19" spans="1:7" ht="28" customHeight="1">
      <c r="A19" s="65"/>
      <c r="B19" s="290" t="s">
        <v>217</v>
      </c>
      <c r="C19" s="296" t="s">
        <v>218</v>
      </c>
      <c r="D19" s="275" t="s">
        <v>216</v>
      </c>
      <c r="E19" s="298"/>
      <c r="F19" s="101"/>
      <c r="G19" s="57" t="str">
        <f t="shared" si="0"/>
        <v>THIS PERIOD 1</v>
      </c>
    </row>
    <row r="20" spans="1:7" s="5" customFormat="1" ht="28" customHeight="1">
      <c r="A20" s="65"/>
      <c r="B20" s="290" t="s">
        <v>385</v>
      </c>
      <c r="C20" s="296" t="s">
        <v>287</v>
      </c>
      <c r="D20" s="275" t="s">
        <v>219</v>
      </c>
      <c r="E20" s="298"/>
      <c r="F20" s="101"/>
      <c r="G20" s="57" t="str">
        <f t="shared" si="0"/>
        <v>THIS PERIOD 1</v>
      </c>
    </row>
    <row r="21" spans="1:7" s="5" customFormat="1" ht="28" customHeight="1">
      <c r="B21" s="290" t="s">
        <v>386</v>
      </c>
      <c r="C21" s="296" t="s">
        <v>215</v>
      </c>
      <c r="D21" s="275" t="s">
        <v>219</v>
      </c>
      <c r="E21" s="299" t="s">
        <v>387</v>
      </c>
      <c r="F21" s="101"/>
      <c r="G21" s="57" t="str">
        <f t="shared" si="0"/>
        <v>THIS PERIOD 1</v>
      </c>
    </row>
    <row r="22" spans="1:7" s="5" customFormat="1" ht="28" customHeight="1">
      <c r="B22" s="308" t="s">
        <v>388</v>
      </c>
      <c r="C22" s="461" t="s">
        <v>215</v>
      </c>
      <c r="D22" s="275" t="s">
        <v>219</v>
      </c>
      <c r="E22" s="298"/>
      <c r="F22" s="101"/>
      <c r="G22" s="57" t="str">
        <f t="shared" si="0"/>
        <v>THIS PERIOD 1</v>
      </c>
    </row>
    <row r="23" spans="1:7" s="5" customFormat="1" ht="28" customHeight="1">
      <c r="B23" s="290"/>
      <c r="C23" s="296"/>
      <c r="D23" s="275" t="s">
        <v>219</v>
      </c>
      <c r="E23" s="298"/>
      <c r="F23" s="101"/>
      <c r="G23" s="57" t="str">
        <f t="shared" si="0"/>
        <v/>
      </c>
    </row>
    <row r="24" spans="1:7" ht="28" customHeight="1">
      <c r="B24" s="290"/>
      <c r="C24" s="296"/>
      <c r="D24" s="275" t="s">
        <v>219</v>
      </c>
      <c r="E24" s="298"/>
      <c r="F24" s="101"/>
      <c r="G24" s="57" t="str">
        <f t="shared" si="0"/>
        <v/>
      </c>
    </row>
    <row r="25" spans="1:7" ht="28" customHeight="1">
      <c r="B25" s="290"/>
      <c r="C25" s="296"/>
      <c r="D25" s="275" t="s">
        <v>219</v>
      </c>
      <c r="E25" s="298"/>
      <c r="F25" s="101"/>
      <c r="G25" s="57" t="str">
        <f t="shared" si="0"/>
        <v/>
      </c>
    </row>
    <row r="26" spans="1:7" ht="28" customHeight="1">
      <c r="B26" s="291"/>
      <c r="C26" s="297"/>
      <c r="D26" s="275" t="s">
        <v>219</v>
      </c>
      <c r="E26" s="299"/>
      <c r="F26" s="70"/>
      <c r="G26" s="57" t="str">
        <f t="shared" si="0"/>
        <v/>
      </c>
    </row>
    <row r="27" spans="1:7" s="4" customFormat="1" ht="28" customHeight="1">
      <c r="B27" s="291"/>
      <c r="C27" s="297"/>
      <c r="D27" s="275" t="s">
        <v>219</v>
      </c>
      <c r="E27" s="299"/>
      <c r="F27" s="70"/>
      <c r="G27" s="57" t="str">
        <f t="shared" si="0"/>
        <v/>
      </c>
    </row>
    <row r="28" spans="1:7" ht="27" customHeight="1">
      <c r="B28" s="121" t="s">
        <v>220</v>
      </c>
      <c r="C28" s="25" t="s">
        <v>211</v>
      </c>
      <c r="D28" s="219"/>
      <c r="E28" s="122" t="s">
        <v>213</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221</v>
      </c>
      <c r="C15" s="12"/>
      <c r="D15" s="12"/>
      <c r="G15" s="12" t="s">
        <v>45</v>
      </c>
      <c r="H15" s="12" t="str">
        <f>FINANCELIGHT</f>
        <v>GREEN</v>
      </c>
      <c r="I15" s="12"/>
      <c r="K15" s="12"/>
    </row>
    <row r="16" spans="1:18" s="5" customFormat="1" ht="19" customHeight="1">
      <c r="B16" s="22" t="s">
        <v>222</v>
      </c>
      <c r="C16" s="12"/>
      <c r="D16" s="12"/>
      <c r="E16" s="12"/>
      <c r="F16" s="12"/>
      <c r="G16" s="12"/>
      <c r="H16" s="12"/>
      <c r="I16" s="12"/>
      <c r="J16" s="12"/>
      <c r="K16" s="12"/>
      <c r="L16" s="489" t="s">
        <v>223</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224</v>
      </c>
      <c r="AB17" s="489"/>
      <c r="AC17" s="489"/>
      <c r="AD17" s="489"/>
      <c r="AE17" s="489"/>
    </row>
    <row r="18" spans="1:31" ht="15" customHeight="1">
      <c r="A18" s="65"/>
      <c r="B18" s="106"/>
      <c r="C18" s="106"/>
      <c r="D18" s="65"/>
      <c r="E18" s="65"/>
      <c r="F18" s="65"/>
      <c r="G18" s="65"/>
      <c r="H18" s="65"/>
      <c r="I18" s="65"/>
      <c r="J18" s="68"/>
      <c r="K18" s="107"/>
      <c r="L18" s="83" t="s">
        <v>225</v>
      </c>
      <c r="M18" s="83" t="s">
        <v>226</v>
      </c>
      <c r="N18" s="83" t="s">
        <v>227</v>
      </c>
      <c r="O18" s="83" t="s">
        <v>228</v>
      </c>
      <c r="P18" s="83" t="s">
        <v>229</v>
      </c>
      <c r="Q18" s="83" t="s">
        <v>230</v>
      </c>
      <c r="R18" s="83" t="s">
        <v>231</v>
      </c>
      <c r="S18" s="65"/>
      <c r="T18" s="65"/>
      <c r="U18" s="65"/>
      <c r="V18" s="65"/>
      <c r="AA18" s="489"/>
      <c r="AB18" s="489"/>
      <c r="AC18" s="489"/>
      <c r="AD18" s="489"/>
      <c r="AE18" s="489"/>
    </row>
    <row r="19" spans="1:31" s="4" customFormat="1" ht="15" customHeight="1">
      <c r="A19" s="65"/>
      <c r="B19" s="106"/>
      <c r="C19" s="106"/>
      <c r="D19" s="486" t="s">
        <v>232</v>
      </c>
      <c r="E19" s="487"/>
      <c r="F19" s="488"/>
      <c r="G19" s="486" t="s">
        <v>233</v>
      </c>
      <c r="H19" s="487"/>
      <c r="I19" s="488"/>
      <c r="J19" s="68"/>
      <c r="K19" s="107"/>
      <c r="L19" s="83"/>
      <c r="M19" s="83"/>
      <c r="N19" s="83"/>
      <c r="O19" s="83"/>
      <c r="P19" s="83"/>
      <c r="Q19" s="83"/>
      <c r="R19" s="83"/>
      <c r="S19" s="65"/>
      <c r="T19" s="486" t="s">
        <v>234</v>
      </c>
      <c r="U19" s="487"/>
      <c r="V19" s="488"/>
      <c r="W19" s="486" t="s">
        <v>235</v>
      </c>
      <c r="X19" s="487"/>
      <c r="Y19" s="488"/>
      <c r="AA19" s="1" t="s">
        <v>236</v>
      </c>
      <c r="AB19" s="1" t="s">
        <v>226</v>
      </c>
      <c r="AC19" s="1" t="s">
        <v>237</v>
      </c>
      <c r="AD19" s="1" t="s">
        <v>238</v>
      </c>
      <c r="AE19" s="1" t="s">
        <v>106</v>
      </c>
    </row>
    <row r="20" spans="1:31" ht="15" customHeight="1">
      <c r="A20" s="65"/>
      <c r="B20" s="106"/>
      <c r="C20" s="106"/>
      <c r="D20" s="167" t="s">
        <v>239</v>
      </c>
      <c r="E20" s="168" t="s">
        <v>240</v>
      </c>
      <c r="F20" s="169" t="s">
        <v>241</v>
      </c>
      <c r="G20" s="167" t="s">
        <v>239</v>
      </c>
      <c r="H20" s="168" t="s">
        <v>240</v>
      </c>
      <c r="I20" s="169" t="s">
        <v>241</v>
      </c>
      <c r="J20" s="62"/>
      <c r="K20" s="108"/>
      <c r="L20" s="83"/>
      <c r="M20" s="83"/>
      <c r="N20" s="83"/>
      <c r="O20" s="83"/>
      <c r="P20" s="83"/>
      <c r="Q20" s="83"/>
      <c r="R20" s="83"/>
      <c r="S20" s="65"/>
      <c r="T20" s="256" t="s">
        <v>239</v>
      </c>
      <c r="U20" s="257" t="s">
        <v>242</v>
      </c>
      <c r="V20" s="258" t="s">
        <v>35</v>
      </c>
      <c r="W20" s="256" t="s">
        <v>239</v>
      </c>
      <c r="X20" s="257" t="s">
        <v>242</v>
      </c>
      <c r="Y20" s="258" t="s">
        <v>35</v>
      </c>
      <c r="AA20" s="1"/>
      <c r="AB20" s="1"/>
      <c r="AC20" s="1"/>
      <c r="AD20" s="1"/>
      <c r="AE20" s="1"/>
    </row>
    <row r="21" spans="1:31" ht="28" customHeight="1">
      <c r="A21" s="109" t="s">
        <v>48</v>
      </c>
      <c r="B21" s="110" t="s">
        <v>243</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244</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245</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246</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2013-07-11T08:47:02Z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