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<sst xmlns="http://schemas.openxmlformats.org/spreadsheetml/2006/main" count="9" uniqueCount="9">
  <si>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Total in V</t>
  </si>
  <si>
    <t xml:space="preserve">Sensed in mV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</si>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</sst>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E1" s="1" t="s">
        <v>2</v>
      </c>
    </row>
    <row r="3" customFormat="false" ht="12.8" hidden="false" customHeight="false" outlineLevel="0" collapsed="false">
      <c r="A3" s="0" t="n">
        <v>6</v>
      </c>
      <c r="B3" s="0" t="n">
        <v>550</v>
      </c>
      <c r="E3" s="0" t="s">
        <v>3</v>
      </c>
      <c r="F3" s="0" t="s">
        <v>4</v>
      </c>
    </row>
    <row r="4" customFormat="false" ht="12.8" hidden="false" customHeight="false" outlineLevel="0" collapsed="false">
      <c r="A4" s="0" t="n">
        <v>7</v>
      </c>
      <c r="B4" s="0" t="n">
        <v>642</v>
      </c>
      <c r="E4" s="0" t="s">
        <v>5</v>
      </c>
      <c r="F4" s="0" t="n">
        <f aca="false" t="array" ref="F4:F4">RSQ($A$3:$A$27 , $B$3:$B$27)</f>
        <v>0.999999156618361</v>
      </c>
    </row>
    <row r="5" customFormat="false" ht="12.8" hidden="false" customHeight="false" outlineLevel="0" collapsed="false">
      <c r="A5" s="0" t="n">
        <v>8</v>
      </c>
      <c r="B5" s="0" t="n">
        <v>733</v>
      </c>
      <c r="E5" s="0" t="s">
        <v>6</v>
      </c>
      <c r="F5" s="0" t="n">
        <f aca="false" t="array" ref="F5:F5">STEYX($A$3:$A$27 , $B$3:$B$27)</f>
        <v>0.00690430278616903</v>
      </c>
    </row>
    <row r="6" customFormat="false" ht="12.8" hidden="false" customHeight="false" outlineLevel="0" collapsed="false">
      <c r="A6" s="0" t="n">
        <v>9</v>
      </c>
      <c r="B6" s="0" t="n">
        <v>824</v>
      </c>
    </row>
    <row r="7" customFormat="false" ht="12.8" hidden="false" customHeight="false" outlineLevel="0" collapsed="false">
      <c r="A7" s="0" t="n">
        <v>10</v>
      </c>
      <c r="B7" s="0" t="n">
        <v>916</v>
      </c>
      <c r="E7" s="0" t="s">
        <v>7</v>
      </c>
      <c r="F7" s="0" t="n">
        <f aca="false" t="array" ref="F7:F7">SLOPE($A$3:$A$27 , $B$3:$B$27)</f>
        <v>0.0109171130392754</v>
      </c>
    </row>
    <row r="8" customFormat="false" ht="12.8" hidden="false" customHeight="false" outlineLevel="0" collapsed="false">
      <c r="A8" s="0" t="n">
        <v>11</v>
      </c>
      <c r="B8" s="0" t="n">
        <v>1007</v>
      </c>
      <c r="E8" s="0" t="s">
        <v>8</v>
      </c>
      <c r="F8" s="0" t="n">
        <f aca="false" t="array" ref="F8:F8">INTERCEPT($A$3:$A$27 , $B$3:$B$27)</f>
        <v>0.00204744345065677</v>
      </c>
    </row>
    <row r="9" customFormat="false" ht="12.8" hidden="false" customHeight="false" outlineLevel="0" collapsed="false">
      <c r="A9" s="0" t="n">
        <v>12</v>
      </c>
      <c r="B9" s="0" t="n">
        <v>1099</v>
      </c>
    </row>
    <row r="10" customFormat="false" ht="12.8" hidden="false" customHeight="false" outlineLevel="0" collapsed="false">
      <c r="A10" s="0" t="n">
        <v>13</v>
      </c>
      <c r="B10" s="0" t="n">
        <v>1191</v>
      </c>
      <c r="E10" s="0" t="n">
        <f aca="false">INDEX($B$3:$B$27, 1, 1)</f>
        <v>550</v>
      </c>
      <c r="F10" s="0" t="n">
        <f aca="false">$F$7 * $E$10 + $F$8</f>
        <v>6.0064596150521</v>
      </c>
    </row>
    <row r="11" customFormat="false" ht="12.8" hidden="false" customHeight="false" outlineLevel="0" collapsed="false">
      <c r="A11" s="0" t="n">
        <v>14</v>
      </c>
      <c r="B11" s="0" t="n">
        <v>1282</v>
      </c>
      <c r="E11" s="0" t="n">
        <f aca="false">INDEX($B$3:$B$27, 2, 1)</f>
        <v>642</v>
      </c>
      <c r="F11" s="0" t="n">
        <f aca="false">$F$7 * $E$11 + $F$8</f>
        <v>7.01083401466543</v>
      </c>
    </row>
    <row r="12" customFormat="false" ht="12.8" hidden="false" customHeight="false" outlineLevel="0" collapsed="false">
      <c r="A12" s="0" t="n">
        <v>15</v>
      </c>
      <c r="B12" s="0" t="n">
        <v>1373</v>
      </c>
      <c r="E12" s="0" t="n">
        <f aca="false">INDEX($B$3:$B$27, 3, 1)</f>
        <v>733</v>
      </c>
      <c r="F12" s="0" t="n">
        <f aca="false">$F$7 * $E$12 + $F$8</f>
        <v>8.00429130123949</v>
      </c>
    </row>
    <row r="13" customFormat="false" ht="12.8" hidden="false" customHeight="false" outlineLevel="0" collapsed="false">
      <c r="A13" s="0" t="n">
        <v>16</v>
      </c>
      <c r="B13" s="0" t="n">
        <v>1465</v>
      </c>
      <c r="E13" s="0" t="n">
        <f aca="false">INDEX($B$3:$B$27, 4, 1)</f>
        <v>824</v>
      </c>
      <c r="F13" s="0" t="n">
        <f aca="false">$F$7 * $E$13 + $F$8</f>
        <v>8.99774858781355</v>
      </c>
    </row>
    <row r="14" customFormat="false" ht="12.8" hidden="false" customHeight="false" outlineLevel="0" collapsed="false">
      <c r="A14" s="0" t="n">
        <v>17</v>
      </c>
      <c r="B14" s="0" t="n">
        <v>1556</v>
      </c>
      <c r="E14" s="0" t="n">
        <f aca="false">INDEX($B$3:$B$27, 5, 1)</f>
        <v>916</v>
      </c>
      <c r="F14" s="0" t="n">
        <f aca="false">$F$7 * $E$14 + $F$8</f>
        <v>10.0021229874269</v>
      </c>
    </row>
    <row r="15" customFormat="false" ht="12.8" hidden="false" customHeight="false" outlineLevel="0" collapsed="false">
      <c r="A15" s="0" t="n">
        <v>18</v>
      </c>
      <c r="B15" s="0" t="n">
        <v>1649</v>
      </c>
      <c r="E15" s="0" t="n">
        <f aca="false">INDEX($B$3:$B$27, 6, 1)</f>
        <v>1007</v>
      </c>
      <c r="F15" s="0" t="n">
        <f aca="false">$F$7 * $E$15 + $F$8</f>
        <v>10.9955802740009</v>
      </c>
    </row>
    <row r="16" customFormat="false" ht="12.8" hidden="false" customHeight="false" outlineLevel="0" collapsed="false">
      <c r="A16" s="0" t="n">
        <v>19</v>
      </c>
      <c r="B16" s="0" t="n">
        <v>1740</v>
      </c>
      <c r="E16" s="0" t="n">
        <f aca="false">INDEX($B$3:$B$27, 7, 1)</f>
        <v>1099</v>
      </c>
      <c r="F16" s="0" t="n">
        <f aca="false">$F$7 * $E$16 + $F$8</f>
        <v>11.9999546736143</v>
      </c>
    </row>
    <row r="17" customFormat="false" ht="12.8" hidden="false" customHeight="false" outlineLevel="0" collapsed="false">
      <c r="A17" s="0" t="n">
        <v>20</v>
      </c>
      <c r="B17" s="0" t="n">
        <v>1831</v>
      </c>
      <c r="E17" s="0" t="n">
        <f aca="false">INDEX($B$3:$B$27, 8, 1)</f>
        <v>1191</v>
      </c>
      <c r="F17" s="0" t="n">
        <f aca="false">$F$7 * $E$17 + $F$8</f>
        <v>13.0043290732276</v>
      </c>
    </row>
    <row r="18" customFormat="false" ht="12.8" hidden="false" customHeight="false" outlineLevel="0" collapsed="false">
      <c r="A18" s="0" t="n">
        <v>21</v>
      </c>
      <c r="B18" s="0" t="n">
        <v>1924</v>
      </c>
      <c r="E18" s="0" t="n">
        <f aca="false">INDEX($B$3:$B$27, 9, 1)</f>
        <v>1282</v>
      </c>
      <c r="F18" s="0" t="n">
        <f aca="false">$F$7 * $E$18 + $F$8</f>
        <v>13.9977863598017</v>
      </c>
    </row>
    <row r="19" customFormat="false" ht="12.8" hidden="false" customHeight="false" outlineLevel="0" collapsed="false">
      <c r="A19" s="0" t="n">
        <v>22</v>
      </c>
      <c r="B19" s="0" t="n">
        <v>2014</v>
      </c>
      <c r="E19" s="0" t="n">
        <f aca="false">INDEX($B$3:$B$27, 10, 1)</f>
        <v>1373</v>
      </c>
      <c r="F19" s="0" t="n">
        <f aca="false">$F$7 * $E$19 + $F$8</f>
        <v>14.9912436463757</v>
      </c>
    </row>
    <row r="20" customFormat="false" ht="12.8" hidden="false" customHeight="false" outlineLevel="0" collapsed="false">
      <c r="A20" s="0" t="n">
        <v>23</v>
      </c>
      <c r="B20" s="0" t="n">
        <v>2106</v>
      </c>
      <c r="E20" s="0" t="n">
        <f aca="false">INDEX($B$3:$B$27, 11, 1)</f>
        <v>1465</v>
      </c>
      <c r="F20" s="0" t="n">
        <f aca="false">$F$7 * $E$20 + $F$8</f>
        <v>15.995618045989</v>
      </c>
    </row>
    <row r="21" customFormat="false" ht="12.8" hidden="false" customHeight="false" outlineLevel="0" collapsed="false">
      <c r="A21" s="0" t="n">
        <v>24</v>
      </c>
      <c r="B21" s="0" t="n">
        <v>2198</v>
      </c>
      <c r="E21" s="0" t="n">
        <f aca="false">INDEX($B$3:$B$27, 12, 1)</f>
        <v>1556</v>
      </c>
      <c r="F21" s="0" t="n">
        <f aca="false">$F$7 * $E$21 + $F$8</f>
        <v>16.9890753325631</v>
      </c>
    </row>
    <row r="22" customFormat="false" ht="12.8" hidden="false" customHeight="false" outlineLevel="0" collapsed="false">
      <c r="A22" s="0" t="n">
        <v>25</v>
      </c>
      <c r="B22" s="0" t="n">
        <v>2289</v>
      </c>
      <c r="E22" s="0" t="n">
        <f aca="false">INDEX($B$3:$B$27, 13, 1)</f>
        <v>1649</v>
      </c>
      <c r="F22" s="0" t="n">
        <f aca="false">$F$7 * $E$22 + $F$8</f>
        <v>18.0043668452157</v>
      </c>
    </row>
    <row r="23" customFormat="false" ht="12.8" hidden="false" customHeight="false" outlineLevel="0" collapsed="false">
      <c r="A23" s="0" t="n">
        <v>26</v>
      </c>
      <c r="B23" s="0" t="n">
        <v>2382</v>
      </c>
      <c r="E23" s="0" t="n">
        <f aca="false">INDEX($B$3:$B$27, 14, 1)</f>
        <v>1740</v>
      </c>
      <c r="F23" s="0" t="n">
        <f aca="false">$F$7 * $E$23 + $F$8</f>
        <v>18.9978241317898</v>
      </c>
    </row>
    <row r="24" customFormat="false" ht="12.8" hidden="false" customHeight="false" outlineLevel="0" collapsed="false">
      <c r="A24" s="0" t="n">
        <v>27</v>
      </c>
      <c r="B24" s="0" t="n">
        <v>2474</v>
      </c>
      <c r="E24" s="0" t="n">
        <f aca="false">INDEX($B$3:$B$27, 15, 1)</f>
        <v>1831</v>
      </c>
      <c r="F24" s="0" t="n">
        <f aca="false">$F$7 * $E$24 + $F$8</f>
        <v>19.9912814183638</v>
      </c>
    </row>
    <row r="25" customFormat="false" ht="12.8" hidden="false" customHeight="false" outlineLevel="0" collapsed="false">
      <c r="A25" s="0" t="n">
        <v>28</v>
      </c>
      <c r="B25" s="0" t="n">
        <v>2565</v>
      </c>
      <c r="E25" s="0" t="n">
        <f aca="false">INDEX($B$3:$B$27, 16, 1)</f>
        <v>1924</v>
      </c>
      <c r="F25" s="0" t="n">
        <f aca="false">$F$7 * $E$25 + $F$8</f>
        <v>21.0065729310164</v>
      </c>
    </row>
    <row r="26" customFormat="false" ht="12.8" hidden="false" customHeight="false" outlineLevel="0" collapsed="false">
      <c r="A26" s="0" t="n">
        <v>29</v>
      </c>
      <c r="B26" s="0" t="n">
        <v>2657</v>
      </c>
      <c r="E26" s="0" t="n">
        <f aca="false">INDEX($B$3:$B$27, 17, 1)</f>
        <v>2014</v>
      </c>
      <c r="F26" s="0" t="n">
        <f aca="false">$F$7 * $E$26 + $F$8</f>
        <v>21.9891131045512</v>
      </c>
    </row>
    <row r="27" customFormat="false" ht="12.8" hidden="false" customHeight="false" outlineLevel="0" collapsed="false">
      <c r="A27" s="0" t="n">
        <v>30</v>
      </c>
      <c r="B27" s="0" t="n">
        <v>2748</v>
      </c>
      <c r="E27" s="0" t="n">
        <f aca="false">INDEX($B$3:$B$27, 18, 1)</f>
        <v>2106</v>
      </c>
      <c r="F27" s="0" t="n">
        <f aca="false">$F$7 * $E$27 + $F$8</f>
        <v>22.9934875041645</v>
      </c>
    </row>
    <row r="28" customFormat="false" ht="12.8" hidden="false" customHeight="false" outlineLevel="0" collapsed="false">
      <c r="E28" s="0" t="n">
        <f aca="false">INDEX($B$3:$B$27, 19, 1)</f>
        <v>2198</v>
      </c>
      <c r="F28" s="0" t="n">
        <f aca="false">$F$7 * $E$28 + $F$8</f>
        <v>23.9978619037779</v>
      </c>
    </row>
    <row r="29" customFormat="false" ht="12.8" hidden="false" customHeight="false" outlineLevel="0" collapsed="false">
      <c r="E29" s="0" t="n">
        <f aca="false">INDEX($B$3:$B$27, 20, 1)</f>
        <v>2289</v>
      </c>
      <c r="F29" s="0" t="n">
        <f aca="false">$F$7 * $E$29 + $F$8</f>
        <v>24.9913191903519</v>
      </c>
    </row>
    <row r="30" customFormat="false" ht="12.8" hidden="false" customHeight="false" outlineLevel="0" collapsed="false">
      <c r="E30" s="0" t="n">
        <f aca="false">INDEX($B$3:$B$27, 21, 1)</f>
        <v>2382</v>
      </c>
      <c r="F30" s="0" t="n">
        <f aca="false">$F$7 * $E$30 + $F$8</f>
        <v>26.0066107030045</v>
      </c>
    </row>
    <row r="31" customFormat="false" ht="12.8" hidden="false" customHeight="false" outlineLevel="0" collapsed="false">
      <c r="E31" s="0" t="n">
        <f aca="false">INDEX($B$3:$B$27, 22, 1)</f>
        <v>2474</v>
      </c>
      <c r="F31" s="0" t="n">
        <f aca="false">$F$7 * $E$31 + $F$8</f>
        <v>27.0109851026179</v>
      </c>
    </row>
    <row r="32" customFormat="false" ht="12.8" hidden="false" customHeight="false" outlineLevel="0" collapsed="false">
      <c r="E32" s="0" t="n">
        <f aca="false">INDEX($B$3:$B$27, 23, 1)</f>
        <v>2565</v>
      </c>
      <c r="F32" s="0" t="n">
        <f aca="false">$F$7 * $E$32 + $F$8</f>
        <v>28.0044423891919</v>
      </c>
    </row>
    <row r="33" customFormat="false" ht="12.8" hidden="false" customHeight="false" outlineLevel="0" collapsed="false">
      <c r="E33" s="0" t="n">
        <f aca="false">INDEX($B$3:$B$27, 24, 1)</f>
        <v>2657</v>
      </c>
      <c r="F33" s="0" t="n">
        <f aca="false">$F$7 * $E$33 + $F$8</f>
        <v>29.0088167888053</v>
      </c>
    </row>
    <row r="34" customFormat="false" ht="12.8" hidden="false" customHeight="false" outlineLevel="0" collapsed="false">
      <c r="E34" s="0" t="n">
        <f aca="false">INDEX($B$3:$B$27, 25, 1)</f>
        <v>2748</v>
      </c>
      <c r="F34" s="0" t="n">
        <f aca="false">$F$7 * $E$34 + $F$8</f>
        <v>30.0022740753793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2020-05-22T21:42:49Z</dcterms:created>
  <dc:creator/>
  <dc:description/>
  <dc:language>en-GB</dc:language>
  <cp:lastModifiedBy/>
  <dcterms:modified xsi:type="dcterms:W3CDTF">2020-05-22T21:57:59Z</dcterms:modified>
  <cp:revision>1</cp:revision>
  <dc:subject/>
  <dc:title/>
</cp:coreProperties>
</file>