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huongND\Desktop\ADS-B Intergrator\Bao cao Nhiem Vu\"/>
    </mc:Choice>
  </mc:AlternateContent>
  <bookViews>
    <workbookView xWindow="-120" yWindow="-120" windowWidth="29040" windowHeight="15840" tabRatio="683" firstSheet="3" activeTab="7"/>
  </bookViews>
  <sheets>
    <sheet name="Bia" sheetId="22" state="hidden" r:id="rId1"/>
    <sheet name="Thuyet minh" sheetId="23" state="hidden" r:id="rId2"/>
    <sheet name="Gói thầu" sheetId="15" r:id="rId3"/>
    <sheet name="TH_CP" sheetId="12" r:id="rId4"/>
    <sheet name="B1_CP_Lập BC" sheetId="7" r:id="rId5"/>
    <sheet name="B2_CP_Lập HSTK" sheetId="8" r:id="rId6"/>
    <sheet name="B3_TH_GT01" sheetId="24" r:id="rId7"/>
    <sheet name="B3.1_GT01_Chế tạo SP mẫu" sheetId="13" r:id="rId8"/>
    <sheet name="B4_CP_VPP" sheetId="5" r:id="rId9"/>
    <sheet name="B5_CP_TĐNT" sheetId="4" r:id="rId10"/>
    <sheet name="B6_CP chung" sheetId="16" r:id="rId11"/>
    <sheet name="Bang luong 2020" sheetId="21" r:id="rId12"/>
    <sheet name="Bảng Tiên lượng" sheetId="1" r:id="rId13"/>
    <sheet name="Tổng công " sheetId="20" state="hidden" r:id="rId14"/>
    <sheet name="Sheet2" sheetId="2" state="hidden" r:id="rId15"/>
  </sheets>
  <definedNames>
    <definedName name="_xlnm.Print_Area" localSheetId="4">'B1_CP_Lập BC'!$A$1:$G$12</definedName>
    <definedName name="_xlnm.Print_Area" localSheetId="5">'B2_CP_Lập HSTK'!$A$1:$G$14</definedName>
    <definedName name="_xlnm.Print_Area" localSheetId="7">'B3.1_GT01_Chế tạo SP mẫu'!$A$1:$J$47</definedName>
    <definedName name="_xlnm.Print_Area" localSheetId="8">B4_CP_VPP!$A$1:$J$21</definedName>
    <definedName name="_xlnm.Print_Area" localSheetId="9">B5_CP_TĐNT!$A$1:$F$31</definedName>
    <definedName name="_xlnm.Print_Area" localSheetId="10">'B6_CP chung'!$A$1:$G$14</definedName>
    <definedName name="_xlnm.Print_Area" localSheetId="11">'Bang luong 2020'!$A$1:$H$13</definedName>
    <definedName name="_xlnm.Print_Area" localSheetId="12">'Bảng Tiên lượng'!$A$1:$F$66</definedName>
    <definedName name="_xlnm.Print_Area" localSheetId="0">Bia!$A$1:$I$24</definedName>
    <definedName name="_xlnm.Print_Area" localSheetId="2">'Gói thầu'!$A$1:$F$14</definedName>
    <definedName name="_xlnm.Print_Area" localSheetId="3">TH_CP!$A$1:$G$19</definedName>
    <definedName name="_xlnm.Print_Titles" localSheetId="7">'B3.1_GT01_Chế tạo SP mẫu'!$4:$5</definedName>
    <definedName name="_xlnm.Print_Titles" localSheetId="9">B5_CP_TĐNT!$4:$6</definedName>
    <definedName name="_xlnm.Print_Titles" localSheetId="12">'Bảng Tiên lượng'!$4:$4</definedName>
    <definedName name="_xlnm.Print_Titles" localSheetId="3">TH_CP!$3:$3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 l="1"/>
  <c r="F37" i="13" l="1"/>
  <c r="E37" i="13"/>
  <c r="H37" i="13" s="1"/>
  <c r="C37" i="13"/>
  <c r="C36" i="13"/>
  <c r="C31" i="13"/>
  <c r="F30" i="13"/>
  <c r="F29" i="13"/>
  <c r="E30" i="13"/>
  <c r="H30" i="13" s="1"/>
  <c r="E29" i="13"/>
  <c r="H29" i="13" s="1"/>
  <c r="C30" i="13"/>
  <c r="C29" i="13"/>
  <c r="C28" i="13"/>
  <c r="F20" i="13"/>
  <c r="F19" i="13"/>
  <c r="E20" i="13"/>
  <c r="H20" i="13" s="1"/>
  <c r="E19" i="13"/>
  <c r="H19" i="13" s="1"/>
  <c r="C20" i="13"/>
  <c r="C19" i="13"/>
  <c r="C18" i="13"/>
  <c r="F12" i="13"/>
  <c r="F11" i="13"/>
  <c r="E12" i="13"/>
  <c r="H12" i="13" s="1"/>
  <c r="E11" i="13"/>
  <c r="H11" i="13" s="1"/>
  <c r="C12" i="13"/>
  <c r="C11" i="13"/>
  <c r="C10" i="13"/>
  <c r="J26" i="1" l="1"/>
  <c r="A2" i="24" l="1"/>
  <c r="G47" i="13"/>
  <c r="I47" i="13" s="1"/>
  <c r="D9" i="24" s="1"/>
  <c r="D9" i="12" s="1"/>
  <c r="D8" i="12" s="1"/>
  <c r="E9" i="12" l="1"/>
  <c r="E8" i="12" s="1"/>
  <c r="D55" i="1"/>
  <c r="B9" i="15"/>
  <c r="B10" i="15"/>
  <c r="D16" i="12"/>
  <c r="D11" i="12"/>
  <c r="F9" i="12" l="1"/>
  <c r="F8" i="12" s="1"/>
  <c r="E14" i="16"/>
  <c r="E12" i="16"/>
  <c r="E9" i="16"/>
  <c r="D14" i="16"/>
  <c r="D12" i="16"/>
  <c r="B14" i="16"/>
  <c r="B13" i="16"/>
  <c r="B12" i="16"/>
  <c r="B11" i="16"/>
  <c r="B9" i="16"/>
  <c r="B8" i="16"/>
  <c r="G12" i="5"/>
  <c r="I12" i="5" s="1"/>
  <c r="J12" i="5" s="1"/>
  <c r="H12" i="5"/>
  <c r="F46" i="13"/>
  <c r="F45" i="13"/>
  <c r="F43" i="13"/>
  <c r="F42" i="13"/>
  <c r="F40" i="13"/>
  <c r="F39" i="13"/>
  <c r="F35" i="13"/>
  <c r="F33" i="13"/>
  <c r="F32" i="13"/>
  <c r="F27" i="13"/>
  <c r="F25" i="13"/>
  <c r="F24" i="13"/>
  <c r="F22" i="13"/>
  <c r="F17" i="13"/>
  <c r="F15" i="13"/>
  <c r="F14" i="13"/>
  <c r="F9" i="13"/>
  <c r="E46" i="13"/>
  <c r="E45" i="13"/>
  <c r="C46" i="13"/>
  <c r="C45" i="13"/>
  <c r="C44" i="13"/>
  <c r="E43" i="13"/>
  <c r="H43" i="13" s="1"/>
  <c r="E42" i="13"/>
  <c r="H42" i="13" s="1"/>
  <c r="C43" i="13"/>
  <c r="C42" i="13"/>
  <c r="C41" i="13"/>
  <c r="E40" i="13"/>
  <c r="E39" i="13"/>
  <c r="C40" i="13"/>
  <c r="C39" i="13"/>
  <c r="C38" i="13"/>
  <c r="E35" i="13"/>
  <c r="H35" i="13" s="1"/>
  <c r="C35" i="13"/>
  <c r="C34" i="13"/>
  <c r="E33" i="13"/>
  <c r="H33" i="13" s="1"/>
  <c r="C33" i="13"/>
  <c r="C32" i="13"/>
  <c r="E32" i="13"/>
  <c r="E27" i="13"/>
  <c r="C27" i="13"/>
  <c r="C26" i="13"/>
  <c r="E25" i="13"/>
  <c r="H25" i="13" s="1"/>
  <c r="E24" i="13"/>
  <c r="C25" i="13"/>
  <c r="C24" i="13"/>
  <c r="C23" i="13"/>
  <c r="E22" i="13"/>
  <c r="H22" i="13" s="1"/>
  <c r="C22" i="13"/>
  <c r="C21" i="13"/>
  <c r="E17" i="13"/>
  <c r="C17" i="13"/>
  <c r="C16" i="13"/>
  <c r="E15" i="13"/>
  <c r="H15" i="13" s="1"/>
  <c r="E14" i="13"/>
  <c r="E9" i="13"/>
  <c r="H9" i="13" s="1"/>
  <c r="C15" i="13"/>
  <c r="C14" i="13"/>
  <c r="C13" i="13"/>
  <c r="C9" i="13"/>
  <c r="C8" i="13"/>
  <c r="C7" i="13"/>
  <c r="E28" i="8"/>
  <c r="E27" i="8"/>
  <c r="E26" i="8"/>
  <c r="E24" i="8"/>
  <c r="E23" i="8"/>
  <c r="E21" i="8"/>
  <c r="E20" i="8"/>
  <c r="E18" i="8"/>
  <c r="E17" i="8"/>
  <c r="E15" i="8"/>
  <c r="E13" i="8"/>
  <c r="E11" i="8"/>
  <c r="E10" i="8"/>
  <c r="D27" i="8"/>
  <c r="F27" i="8" s="1"/>
  <c r="D28" i="8"/>
  <c r="F28" i="8" s="1"/>
  <c r="D26" i="8"/>
  <c r="F26" i="8" s="1"/>
  <c r="B28" i="8"/>
  <c r="B27" i="8"/>
  <c r="B26" i="8"/>
  <c r="B25" i="8"/>
  <c r="D24" i="8"/>
  <c r="F24" i="8" s="1"/>
  <c r="D23" i="8"/>
  <c r="F23" i="8" s="1"/>
  <c r="B24" i="8"/>
  <c r="B23" i="8"/>
  <c r="B22" i="8"/>
  <c r="D21" i="8"/>
  <c r="F21" i="8" s="1"/>
  <c r="D20" i="8"/>
  <c r="F20" i="8" s="1"/>
  <c r="B21" i="8"/>
  <c r="B20" i="8"/>
  <c r="B19" i="8"/>
  <c r="D18" i="8"/>
  <c r="F18" i="8" s="1"/>
  <c r="D17" i="8"/>
  <c r="F17" i="8" s="1"/>
  <c r="B18" i="8"/>
  <c r="B17" i="8"/>
  <c r="B16" i="8"/>
  <c r="D15" i="8"/>
  <c r="F15" i="8" s="1"/>
  <c r="B15" i="8"/>
  <c r="D13" i="8"/>
  <c r="F13" i="8" s="1"/>
  <c r="B13" i="8"/>
  <c r="B12" i="8"/>
  <c r="D11" i="8"/>
  <c r="D10" i="8"/>
  <c r="B11" i="8"/>
  <c r="B10" i="8"/>
  <c r="B9" i="8"/>
  <c r="B8" i="8"/>
  <c r="E14" i="7"/>
  <c r="E12" i="7"/>
  <c r="E10" i="7"/>
  <c r="D14" i="7"/>
  <c r="F14" i="7" s="1"/>
  <c r="D12" i="7"/>
  <c r="D10" i="7"/>
  <c r="B14" i="7"/>
  <c r="B13" i="7"/>
  <c r="B12" i="7"/>
  <c r="B11" i="7"/>
  <c r="B10" i="7"/>
  <c r="B9" i="7"/>
  <c r="D10" i="21"/>
  <c r="G10" i="21" s="1"/>
  <c r="F10" i="21"/>
  <c r="D9" i="1"/>
  <c r="H14" i="13" l="1"/>
  <c r="H17" i="13"/>
  <c r="H24" i="13"/>
  <c r="H27" i="13"/>
  <c r="H39" i="13"/>
  <c r="H45" i="13"/>
  <c r="D8" i="8"/>
  <c r="H40" i="13"/>
  <c r="H32" i="13"/>
  <c r="H46" i="13"/>
  <c r="E7" i="13"/>
  <c r="D8" i="7"/>
  <c r="F10" i="8"/>
  <c r="H7" i="13" l="1"/>
  <c r="D10" i="24" s="1"/>
  <c r="B8" i="7"/>
  <c r="D7" i="12" l="1"/>
  <c r="D8" i="24"/>
  <c r="D12" i="24" s="1"/>
  <c r="D11" i="24" s="1"/>
  <c r="B14" i="8"/>
  <c r="D9" i="16"/>
  <c r="D8" i="16" s="1"/>
  <c r="F13" i="21"/>
  <c r="D13" i="21"/>
  <c r="F12" i="21"/>
  <c r="D12" i="21"/>
  <c r="F11" i="21"/>
  <c r="D11" i="21"/>
  <c r="D9" i="21"/>
  <c r="D8" i="21"/>
  <c r="D7" i="21"/>
  <c r="D6" i="21"/>
  <c r="D5" i="21"/>
  <c r="D4" i="21"/>
  <c r="D3" i="21"/>
  <c r="D13" i="24" l="1"/>
  <c r="D15" i="12"/>
  <c r="G12" i="21"/>
  <c r="G11" i="21"/>
  <c r="G13" i="21"/>
  <c r="F12" i="16" l="1"/>
  <c r="F14" i="16"/>
  <c r="F11" i="8"/>
  <c r="F10" i="7"/>
  <c r="F12" i="7"/>
  <c r="F9" i="16"/>
  <c r="F8" i="16" s="1"/>
  <c r="F10" i="16" l="1"/>
  <c r="F8" i="7"/>
  <c r="D5" i="12" s="1"/>
  <c r="F8" i="8"/>
  <c r="F16" i="7" l="1"/>
  <c r="F15" i="7" s="1"/>
  <c r="F30" i="8"/>
  <c r="F29" i="8" s="1"/>
  <c r="D14" i="12" s="1"/>
  <c r="D6" i="12"/>
  <c r="B1" i="20"/>
  <c r="F17" i="7" l="1"/>
  <c r="D13" i="12"/>
  <c r="F13" i="12" s="1"/>
  <c r="F15" i="12"/>
  <c r="F31" i="8"/>
  <c r="F14" i="12"/>
  <c r="B4" i="20"/>
  <c r="B5" i="20" l="1"/>
  <c r="F21" i="4" l="1"/>
  <c r="F20" i="4"/>
  <c r="F19" i="4"/>
  <c r="F18" i="4"/>
  <c r="F17" i="4" l="1"/>
  <c r="F7" i="12" l="1"/>
  <c r="C13" i="15" s="1"/>
  <c r="A2" i="15"/>
  <c r="A2" i="16" l="1"/>
  <c r="B13"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30" i="4"/>
  <c r="F29" i="4"/>
  <c r="F27" i="4"/>
  <c r="F26" i="4"/>
  <c r="F25" i="4"/>
  <c r="F24" i="4"/>
  <c r="F16" i="4"/>
  <c r="F15" i="4"/>
  <c r="F14" i="4"/>
  <c r="F13" i="4"/>
  <c r="F11" i="4"/>
  <c r="F10" i="4"/>
  <c r="F9" i="4"/>
  <c r="F8" i="4"/>
  <c r="B7" i="15" l="1"/>
  <c r="J7" i="5"/>
  <c r="J11" i="5"/>
  <c r="J16" i="5"/>
  <c r="J20" i="5"/>
  <c r="F28" i="4"/>
  <c r="J10" i="5"/>
  <c r="J15" i="5"/>
  <c r="J19" i="5"/>
  <c r="F7" i="4"/>
  <c r="J13" i="5"/>
  <c r="J17" i="5"/>
  <c r="J8" i="5"/>
  <c r="F23" i="4"/>
  <c r="F22" i="4" s="1"/>
  <c r="F12" i="4"/>
  <c r="J14" i="5"/>
  <c r="J18" i="5"/>
  <c r="I21" i="5"/>
  <c r="J9" i="5"/>
  <c r="B2" i="20"/>
  <c r="J6" i="5"/>
  <c r="H21" i="5"/>
  <c r="E11" i="12" s="1"/>
  <c r="F31" i="4" l="1"/>
  <c r="J21" i="5"/>
  <c r="E10" i="12"/>
  <c r="F16"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3" i="15" l="1"/>
  <c r="D12" i="15" s="1"/>
  <c r="C12" i="15"/>
  <c r="E13" i="15" l="1"/>
  <c r="E12" i="15" s="1"/>
  <c r="F16" i="16" l="1"/>
  <c r="F15" i="16" s="1"/>
  <c r="F17" i="16" s="1"/>
  <c r="D17" i="12" l="1"/>
  <c r="D12" i="12" s="1"/>
  <c r="F12" i="12" l="1"/>
  <c r="D18" i="12"/>
  <c r="F17" i="12"/>
  <c r="D19" i="12" l="1"/>
  <c r="E18" i="12"/>
  <c r="E19" i="12" s="1"/>
  <c r="C10" i="15"/>
  <c r="I12" i="12"/>
  <c r="I19" i="12" l="1"/>
  <c r="C6" i="15"/>
  <c r="C14" i="15" s="1"/>
  <c r="E10" i="15"/>
  <c r="F18" i="12"/>
  <c r="F19" i="12" l="1"/>
  <c r="D11" i="15"/>
  <c r="E11" i="15" l="1"/>
  <c r="E6" i="15" s="1"/>
  <c r="D14" i="15"/>
  <c r="E14" i="15" s="1"/>
  <c r="E11" i="22" s="1"/>
</calcChain>
</file>

<file path=xl/sharedStrings.xml><?xml version="1.0" encoding="utf-8"?>
<sst xmlns="http://schemas.openxmlformats.org/spreadsheetml/2006/main" count="676" uniqueCount="309">
  <si>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</si>
  <si>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</si>
  <si>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</si>
  <si>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</si>
  <si>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</si>
  <si>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</si>
  <si>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</si>
  <si>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</si>
  <si>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</si>
  <si>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</si>
  <si>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</si>
  <si>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</si>
  <si>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</si>
  <si>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</si>
  <si>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</si>
  <si>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</si>
  <si>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</si>
  <si>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</si>
  <si>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</si>
  <si>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</si>
  <si>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</si>
  <si>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</si>
  <si>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</si>
  <si>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</si>
  <si>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</si>
  <si>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</si>
  <si>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</si>
  <si>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</si>
  <si>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</si>
  <si>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</si>
  <si>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</si>
  <si>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</si>
  <si>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</si>
  <si>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</si>
  <si>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</si>
  <si>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</si>
  <si>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</si>
  <si>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</si>
  <si>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</si>
  <si>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</si>
  <si>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</si>
  <si>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</si>
  <si>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</si>
  <si>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</si>
  <si>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</si>
  <si>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</si>
  <si>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</si>
  <si>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</si>
  <si>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</si>
  <si>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</si>
  <si>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</si>
  <si>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</si>
  <si>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</si>
  <si>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</si>
  <si>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</si>
  <si>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</si>
  <si>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</si>
  <si>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</si>
  <si>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</si>
  <si>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</si>
  <si>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</si>
  <si>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</si>
  <si>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</si>
  <si>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</si>
  <si>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</si>
  <si>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</si>
  <si>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</si>
  <si>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</si>
  <si>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</si>
  <si>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</si>
  <si>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</si>
  <si>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</si>
  <si>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</si>
  <si>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</si>
  <si>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</si>
  <si>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</si>
  <si>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</si>
  <si>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</si>
  <si>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</si>
  <si>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</si>
  <si>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</si>
  <si>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</si>
  <si>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</si>
  <si>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</si>
  <si>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</si>
  <si>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</si>
  <si>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</si>
  <si>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</si>
  <si>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</si>
  <si>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</si>
  <si>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</si>
  <si>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</si>
  <si>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</si>
  <si>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</si>
  <si>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</si>
  <si>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</si>
  <si>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</si>
  <si>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</si>
  <si>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</si>
  <si>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</si>
  <si>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</si>
  <si>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</si>
  <si>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</si>
  <si>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</si>
  <si>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</si>
  <si>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</si>
  <si>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Kẹp sắt 32mm</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</si>
  <si>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</si>
  <si>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</si>
  <si>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</si>
  <si>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</si>
  <si>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</si>
  <si>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</si>
  <si>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</si>
  <si>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</si>
  <si>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</si>
  <si>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</si>
  <si>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</si>
  <si>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</si>
  <si>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</si>
  <si>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</si>
  <si>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</si>
  <si>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</si>
  <si>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</si>
  <si>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</si>
  <si>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</si>
  <si>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</si>
  <si>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</si>
  <si>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</si>
  <si>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</si>
  <si>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</si>
  <si>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</si>
  <si>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</si>
  <si>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</si>
  <si>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</si>
  <si>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</si>
  <si>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</si>
  <si>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(7)</t>
  </si>
  <si>
    <t>Chi phí mua vật tư</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</si>
  <si>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</si>
  <si>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</si>
  <si>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</si>
  <si>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</si>
  <si>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</si>
  <si>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</si>
  <si>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</si>
  <si>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</si>
  <si>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</si>
  <si>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</si>
  <si>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</si>
  <si>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</si>
  <si>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</si>
  <si>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</si>
  <si>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</si>
  <si>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</si>
  <si>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Viết Hướng dẫn sử dụng, tài liệu</t>
  </si>
  <si>
    <t>Xem chi tiết bảng 3</t>
  </si>
  <si>
    <t>Xem chi tiết bảng 6</t>
  </si>
  <si>
    <t xml:space="preserve">BẢNG 3: KHÁI TOÁN CHI TIẾT </t>
  </si>
  <si>
    <t>Nhân công thực hiện chế tạo sản phẩm mẫu</t>
  </si>
  <si>
    <t>Chế tạo sản phẩm mẫu</t>
  </si>
  <si>
    <t>Lập QT KTTN</t>
  </si>
  <si>
    <t>H3</t>
  </si>
  <si>
    <t>H4</t>
  </si>
  <si>
    <t xml:space="preserve">BẢNG 8: KHÁI TOÁN CHI TIẾT </t>
  </si>
  <si>
    <t>Chi phí thẩm định Quy trình SX&amp;HDCNCT</t>
  </si>
  <si>
    <t>TỔNG CỘNG = I+II+III+IV</t>
  </si>
  <si>
    <t>Mục : Thẩm định BC nhiệm vụ, HSTK, QTSX&amp;HDCNCT, nghiệm thu nhiệm vụ KH&amp;CN</t>
  </si>
  <si>
    <t>Lương và CP bảo hiểm bình quân/ngày</t>
  </si>
  <si>
    <t>HĐ</t>
  </si>
  <si>
    <t>Định mức</t>
  </si>
  <si>
    <t>Lập, trình phê duyệt phương án tự thực hiện</t>
  </si>
  <si>
    <t>Xem chi tiết bảng 1</t>
  </si>
  <si>
    <t>Hỗ trợ CNNV thực hiện các công việc</t>
  </si>
  <si>
    <t>Mục: Chi phí chung thực hiện nhiệm vụ KH&amp;CN</t>
  </si>
  <si>
    <t>Thực hiện các thủ tục hành chính, sao chụp  hồ sơ tài liệu, lập các biên bản và tờ trình thẩm định…</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</si>
  <si>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</si>
  <si>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</si>
  <si>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</si>
  <si>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</si>
  <si>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</si>
  <si>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</si>
  <si>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</si>
  <si>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</si>
  <si>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</si>
  <si>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</si>
  <si>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</si>
  <si>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</si>
  <si>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</si>
  <si>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</si>
  <si>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</si>
  <si>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</si>
  <si>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</si>
  <si>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</si>
  <si>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</si>
  <si>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</si>
  <si>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</si>
  <si>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</si>
  <si>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</si>
  <si>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</si>
  <si>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</si>
  <si>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</si>
  <si>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</si>
  <si>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</si>
  <si>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</si>
  <si>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</si>
  <si>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</si>
  <si>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</si>
  <si>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</si>
  <si>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</si>
  <si>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</si>
  <si>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</si>
  <si>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</si>
  <si>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</si>
  <si>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</si>
  <si>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</si>
  <si>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</si>
  <si>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</si>
  <si>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</si>
  <si>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</si>
  <si>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</si>
  <si>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</si>
  <si>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</si>
  <si>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</si>
  <si>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Cái</t>
  </si>
  <si>
    <t>Ngày       tháng       năm 2020</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</si>
  <si>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</si>
  <si>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</si>
  <si>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</si>
  <si>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</si>
  <si>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</si>
  <si>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</si>
  <si>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</si>
  <si>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</si>
  <si>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</si>
  <si>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</si>
  <si>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thực hiện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</si>
  <si>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</si>
  <si>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</si>
  <si>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</si>
  <si>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</si>
  <si>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 NVLT H2</t>
  </si>
  <si>
    <t>NVLT H3</t>
  </si>
  <si>
    <t>NVLT H2</t>
  </si>
  <si>
    <t xml:space="preserve">Lập giải pháp tổng thể, lập hồ sơ thiết kế </t>
  </si>
  <si>
    <t>Lập hồ sơ thiết kế</t>
  </si>
  <si>
    <t>NVGPCNTT_G3</t>
  </si>
  <si>
    <t xml:space="preserve">Xây dựng Tài liệu Testcase </t>
  </si>
  <si>
    <t>NVLT_H3</t>
  </si>
  <si>
    <t>Chi phí khác</t>
  </si>
  <si>
    <t>Giấy A4</t>
  </si>
  <si>
    <t xml:space="preserve">Đĩa DVD </t>
  </si>
  <si>
    <t>Ram</t>
  </si>
  <si>
    <t>Tạm tính</t>
  </si>
  <si>
    <t xml:space="preserve">Nhân công kiểm tra thử nghiệm hệ thống </t>
  </si>
  <si>
    <t xml:space="preserve">Hoàn thiện hồ sơ thiết kế </t>
  </si>
  <si>
    <t xml:space="preserve">Hoàn thiện tài liệu hướng dẫn </t>
  </si>
  <si>
    <t>Kiểm tra thử nghiệm phần mềm xử lý dữ liệu ADS-B</t>
  </si>
  <si>
    <t>Kiểm tra thử nghiệm phần mềm đánh giá dữ liệu ADS-B</t>
  </si>
  <si>
    <t>Kiểm tra thử nghiệm phần mềm cung cấp dữ liệu ADS-B</t>
  </si>
  <si>
    <t>Kiểm tra thử nghiệm phần mềm quản trị</t>
  </si>
  <si>
    <t>Kiểm tra thử nghiệm phần mềm đầu cuối khai thác</t>
  </si>
  <si>
    <t>NVLT_H2</t>
  </si>
  <si>
    <t>NVGPCNTT G3</t>
  </si>
  <si>
    <t>Nhiệm vụ KH&amp;CN "Nghiên cứu nâng cấp, cải tiến hệ thống tích hợp và xử lý dữ liệu ADS-B 
(ATTECH ADS-B Integrator)"</t>
  </si>
  <si>
    <t>NVHC K3</t>
  </si>
  <si>
    <t>Hoàn thiện HSTK, tài liệu hướng dẫn sau nghiệm thu sản phẩm mẫu</t>
  </si>
  <si>
    <t>Hiệu chinh các phần mềm sau nghiệm thu</t>
  </si>
  <si>
    <t xml:space="preserve">Chi phí chung phân bổ </t>
  </si>
  <si>
    <t>Kẹp sắt 51mm</t>
  </si>
  <si>
    <t>BẢNG 4: KHÁI TOÁN CHI TIẾT CHI PHÍ KHÁC</t>
  </si>
  <si>
    <t xml:space="preserve">BẢNG 5: KHÁI TOÁN CHI TIẾT </t>
  </si>
  <si>
    <t>ĐƠN GIÁ LƯƠNG NĂM 2020</t>
  </si>
  <si>
    <t>5%(I+II)</t>
  </si>
  <si>
    <t xml:space="preserve"> Cộng I+II+III</t>
  </si>
  <si>
    <t>Lập báo nhiệm vụ KH&amp;CN</t>
  </si>
  <si>
    <t>Lập Hồ sơ thiết kế nhiệm vụ KH&amp;CN</t>
  </si>
  <si>
    <t>Văn phòng phẩm</t>
  </si>
  <si>
    <t>NHÂN CÔNG</t>
  </si>
  <si>
    <t>VẬT LIỆU</t>
  </si>
  <si>
    <t>(6)</t>
  </si>
  <si>
    <t>(7)=(4)X(5)</t>
  </si>
  <si>
    <t>(8) = (6) x (6)</t>
  </si>
  <si>
    <t>Tháng</t>
  </si>
  <si>
    <t>Mua Dynamic Maps JavaScript API</t>
  </si>
  <si>
    <t>Số hiệu ĐM-ĐG</t>
  </si>
  <si>
    <t>ĐG</t>
  </si>
  <si>
    <t>(9)</t>
  </si>
  <si>
    <t>BẢNG 4: KHÁI TOÁN TỔNG HỢP</t>
  </si>
  <si>
    <t>Mục: Bảng tổng hợp Gói thầu số 01: Chế tạo sản phẩm mẫu</t>
  </si>
  <si>
    <t>KHOẢN MỤC CHI PHÍ</t>
  </si>
  <si>
    <t>KẾT QUẢ</t>
  </si>
  <si>
    <t>KÝ HIỆU</t>
  </si>
  <si>
    <t>Chi phí sản xuất trực tiếp</t>
  </si>
  <si>
    <t>Vật liệu</t>
  </si>
  <si>
    <t>VL</t>
  </si>
  <si>
    <t>Nhân công</t>
  </si>
  <si>
    <t>NC</t>
  </si>
  <si>
    <t>Kiểm tra thử nghiệm phần mềm xử lý điện văn FPL</t>
  </si>
  <si>
    <t>Kiểm tra thử nghiệm phần mềm tích hợp dữ liệu</t>
  </si>
  <si>
    <t>Xây dựng phần mềm tích hợp dữ liệu (xoá)</t>
  </si>
  <si>
    <t>Nâng cấp, bổ sung và tích hợp phần mềm xử lý và đánh giá dữ liệu ADS-B</t>
  </si>
  <si>
    <t>Tích hợp phần mềm xử lý điện văn FPL</t>
  </si>
  <si>
    <t>Tích hợp phần mềm xử lý và đánh giá dữ liệu RADAR</t>
  </si>
  <si>
    <t>Nâng cấp, bổ sung và tích hợp phần mềm cung cấp dữ liệu</t>
  </si>
  <si>
    <t>Nâng cấp, bổ sung và tích hợp phần mềm quản trị</t>
  </si>
  <si>
    <t>Nâng cấp, bổ sung tính năng phần mềm đầu cuối khai thác</t>
  </si>
  <si>
    <t>Xây dựng phần mềm đánh giá dữ liệu ADS-B(xoá)</t>
  </si>
  <si>
    <r>
      <t xml:space="preserve">Xây dựng phần mềm quản lý server </t>
    </r>
    <r>
      <rPr>
        <sz val="12"/>
        <color rgb="FF00B050"/>
        <rFont val="Times New Roman"/>
        <family val="1"/>
      </rPr>
      <t>(thêm mới)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</si>
</sst>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5">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b/>
      <sz val="12"/>
      <name val="Times New Roman"/>
      <family val="1"/>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i/>
      <sz val="12"/>
      <name val="Times New Roman"/>
      <family val="1"/>
      <charset val="1"/>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u/>
      <sz val="12"/>
      <color rgb="FFFF0000"/>
      <name val="Times New Roman"/>
      <family val="1"/>
    </font>
    <font>
      <sz val="12"/>
      <color rgb="FF00B05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3" fillId="0" borderId="0"/>
    <xf numFmtId="0" fontId="12" fillId="0" borderId="0"/>
    <xf numFmtId="0" fontId="5" fillId="0" borderId="0"/>
    <xf numFmtId="0" fontId="79" fillId="0" borderId="0"/>
    <xf numFmtId="0" fontId="10" fillId="0" borderId="0"/>
    <xf numFmtId="0" fontId="83" fillId="0" borderId="0"/>
    <xf numFmtId="0" fontId="10" fillId="0" borderId="0"/>
    <xf numFmtId="0" fontId="84" fillId="0" borderId="0"/>
    <xf numFmtId="0" fontId="87" fillId="0" borderId="0"/>
    <xf numFmtId="0" fontId="88" fillId="12" borderId="0" applyNumberFormat="0" applyBorder="0" applyAlignment="0" applyProtection="0"/>
    <xf numFmtId="0" fontId="91" fillId="0" borderId="0"/>
  </cellStyleXfs>
  <cellXfs count="502">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0" fontId="2"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1" fillId="0" borderId="1" xfId="2" applyNumberFormat="1" applyFont="1" applyBorder="1" applyAlignment="1">
      <alignment horizontal="center" vertical="center"/>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0" xfId="4" applyFont="1" applyBorder="1" applyAlignment="1">
      <alignment horizontal="center" vertical="center" wrapText="1"/>
    </xf>
    <xf numFmtId="0" fontId="1" fillId="0" borderId="1" xfId="2" applyFont="1" applyBorder="1" applyAlignment="1">
      <alignment vertical="center" wrapText="1"/>
    </xf>
    <xf numFmtId="0" fontId="3" fillId="0" borderId="1" xfId="2" applyFont="1" applyBorder="1" applyAlignment="1">
      <alignment horizontal="center" vertical="center"/>
    </xf>
    <xf numFmtId="165" fontId="1" fillId="0" borderId="1" xfId="2" applyNumberFormat="1" applyFont="1" applyBorder="1" applyAlignment="1">
      <alignment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3" fontId="33" fillId="0" borderId="1" xfId="17"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3" fillId="0" borderId="19" xfId="17"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3" fontId="31" fillId="0" borderId="21" xfId="17" applyNumberFormat="1" applyFont="1" applyFill="1" applyBorder="1" applyAlignment="1">
      <alignment horizontal="center"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3" fontId="33" fillId="0" borderId="21" xfId="16" applyNumberFormat="1" applyFont="1" applyFill="1" applyBorder="1" applyAlignment="1">
      <alignment horizontal="center"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3" fontId="31" fillId="0" borderId="20" xfId="17" applyNumberFormat="1" applyFont="1" applyFill="1" applyBorder="1" applyAlignment="1">
      <alignment horizontal="center" vertical="center" wrapText="1"/>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1" fontId="2" fillId="0" borderId="1" xfId="2" applyNumberFormat="1"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2" fillId="0" borderId="1" xfId="4" quotePrefix="1" applyNumberFormat="1" applyFont="1" applyBorder="1" applyAlignment="1">
      <alignment horizontal="center" vertical="center" wrapText="1"/>
    </xf>
    <xf numFmtId="0" fontId="1" fillId="0" borderId="0" xfId="2" applyFont="1"/>
    <xf numFmtId="0" fontId="2" fillId="0" borderId="0" xfId="4" applyFont="1" applyBorder="1" applyAlignment="1">
      <alignment horizontal="center" vertical="center" wrapText="1"/>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4" xfId="0" applyFont="1" applyBorder="1" applyAlignment="1">
      <alignment vertical="center" wrapText="1"/>
    </xf>
    <xf numFmtId="0" fontId="7" fillId="3" borderId="1" xfId="2" applyFont="1" applyFill="1" applyBorder="1" applyAlignment="1">
      <alignment horizontal="center" vertical="center"/>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7" fillId="3" borderId="1" xfId="2" applyFont="1" applyFill="1" applyBorder="1" applyAlignment="1">
      <alignment horizontal="left" vertical="center" wrapText="1"/>
    </xf>
    <xf numFmtId="0" fontId="1" fillId="3" borderId="1" xfId="2" applyFont="1" applyFill="1" applyBorder="1" applyAlignment="1">
      <alignment horizontal="center" vertical="center" wrapText="1"/>
    </xf>
    <xf numFmtId="0" fontId="8" fillId="0" borderId="1" xfId="0" applyFont="1" applyBorder="1" applyAlignment="1">
      <alignment horizontal="center" vertical="center"/>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3" fontId="1" fillId="0" borderId="0" xfId="16" applyNumberFormat="1" applyFont="1" applyFill="1" applyAlignment="1">
      <alignment horizontal="center" vertical="center"/>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41" fontId="2" fillId="0" borderId="1" xfId="4" quotePrefix="1"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5" fillId="0" borderId="0" xfId="77"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7"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80"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5" fillId="0" borderId="27" xfId="77"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7"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9" fillId="0" borderId="1" xfId="2" applyFont="1" applyBorder="1" applyAlignment="1">
      <alignment horizontal="center"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9" fillId="0" borderId="1" xfId="2" applyFont="1" applyBorder="1" applyAlignment="1">
      <alignment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72" fillId="0" borderId="1" xfId="4" applyFont="1" applyBorder="1" applyAlignment="1">
      <alignment horizontal="center" vertical="center" wrapText="1"/>
    </xf>
    <xf numFmtId="0" fontId="72" fillId="0" borderId="1" xfId="4" applyFont="1" applyBorder="1" applyAlignment="1">
      <alignment horizontal="left" vertical="center" wrapText="1"/>
    </xf>
    <xf numFmtId="1" fontId="72" fillId="0" borderId="1" xfId="4" applyNumberFormat="1" applyFont="1" applyBorder="1" applyAlignment="1">
      <alignment horizontal="center" vertical="center" wrapText="1"/>
    </xf>
    <xf numFmtId="0" fontId="86" fillId="0" borderId="1" xfId="4" applyFont="1" applyBorder="1" applyAlignment="1">
      <alignment horizontal="center" vertical="center" wrapText="1"/>
    </xf>
    <xf numFmtId="0" fontId="86" fillId="0" borderId="1" xfId="4" applyFont="1" applyBorder="1" applyAlignment="1">
      <alignment horizontal="left" vertical="center" wrapText="1"/>
    </xf>
    <xf numFmtId="1" fontId="86" fillId="0" borderId="1" xfId="4" applyNumberFormat="1" applyFont="1" applyBorder="1" applyAlignment="1">
      <alignment horizontal="center" vertical="center" wrapText="1"/>
    </xf>
    <xf numFmtId="166" fontId="2" fillId="0" borderId="1" xfId="4" quotePrefix="1" applyNumberFormat="1" applyFont="1" applyBorder="1" applyAlignment="1">
      <alignment horizontal="center" vertical="center" wrapText="1"/>
    </xf>
    <xf numFmtId="0" fontId="3" fillId="0" borderId="1" xfId="0" applyFont="1" applyFill="1" applyBorder="1" applyAlignment="1">
      <alignment horizontal="left" vertical="center" wrapText="1"/>
    </xf>
    <xf numFmtId="1" fontId="3" fillId="0" borderId="1" xfId="2" applyNumberFormat="1" applyFont="1" applyBorder="1" applyAlignment="1">
      <alignment horizontal="center" vertical="center"/>
    </xf>
    <xf numFmtId="165" fontId="3" fillId="0" borderId="1" xfId="1" applyNumberFormat="1" applyFont="1" applyBorder="1" applyAlignment="1">
      <alignment horizontal="center" vertical="center" wrapText="1"/>
    </xf>
    <xf numFmtId="165" fontId="3" fillId="0" borderId="1" xfId="2" applyNumberFormat="1" applyFont="1" applyBorder="1" applyAlignment="1">
      <alignment vertical="center"/>
    </xf>
    <xf numFmtId="0" fontId="3" fillId="0" borderId="1" xfId="2" applyFont="1" applyBorder="1" applyAlignment="1">
      <alignment vertical="center" wrapText="1"/>
    </xf>
    <xf numFmtId="165" fontId="2" fillId="0" borderId="1" xfId="2" applyNumberFormat="1" applyFont="1" applyBorder="1" applyAlignment="1">
      <alignment vertical="center"/>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3" fontId="3" fillId="0" borderId="1" xfId="4" quotePrefix="1" applyNumberFormat="1" applyFont="1" applyBorder="1" applyAlignment="1">
      <alignment horizontal="right" vertical="center" wrapText="1"/>
    </xf>
    <xf numFmtId="0" fontId="2" fillId="0" borderId="1" xfId="101" applyFont="1" applyBorder="1" applyAlignment="1">
      <alignment horizontal="center" vertical="center" wrapText="1"/>
    </xf>
    <xf numFmtId="0" fontId="89" fillId="0" borderId="1" xfId="102" applyFont="1" applyFill="1" applyBorder="1" applyAlignment="1" applyProtection="1">
      <alignment horizontal="left" vertical="center" wrapText="1"/>
    </xf>
    <xf numFmtId="0" fontId="89"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90" fillId="0" borderId="1" xfId="102" applyFont="1" applyFill="1" applyBorder="1" applyAlignment="1" applyProtection="1">
      <alignment horizontal="left" vertical="center" wrapText="1"/>
    </xf>
    <xf numFmtId="0" fontId="90"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1" fontId="9" fillId="0" borderId="1" xfId="2" applyNumberFormat="1" applyFont="1" applyBorder="1" applyAlignment="1">
      <alignment horizontal="center" vertical="center"/>
    </xf>
    <xf numFmtId="165" fontId="9" fillId="0" borderId="1" xfId="1" applyNumberFormat="1" applyFont="1" applyBorder="1" applyAlignment="1">
      <alignment horizontal="center" vertical="center" wrapText="1"/>
    </xf>
    <xf numFmtId="166" fontId="3" fillId="0" borderId="1" xfId="1" quotePrefix="1" applyNumberFormat="1" applyFont="1" applyBorder="1" applyAlignment="1">
      <alignment horizontal="center" vertical="center" wrapText="1"/>
    </xf>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 xfId="98" applyFont="1" applyFill="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3" fontId="31" fillId="0" borderId="0" xfId="17" applyNumberFormat="1" applyFont="1" applyFill="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1" fillId="0" borderId="1" xfId="103" applyNumberFormat="1" applyFont="1" applyBorder="1" applyAlignment="1">
      <alignment horizontal="center"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2"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93" fillId="0" borderId="1" xfId="0" applyFont="1" applyBorder="1" applyAlignment="1">
      <alignment vertical="center" wrapText="1"/>
    </xf>
    <xf numFmtId="0" fontId="93" fillId="0" borderId="1" xfId="0" applyFont="1" applyBorder="1" applyAlignment="1">
      <alignment horizontal="center" vertical="center" wrapText="1"/>
    </xf>
    <xf numFmtId="0" fontId="93" fillId="0" borderId="1" xfId="0" applyFont="1" applyFill="1" applyBorder="1" applyAlignment="1">
      <alignment horizontal="center" vertical="center" wrapText="1"/>
    </xf>
    <xf numFmtId="0" fontId="93" fillId="0" borderId="1" xfId="0" quotePrefix="1" applyFont="1" applyBorder="1" applyAlignment="1">
      <alignment horizontal="center" vertical="center" wrapText="1"/>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7" fillId="0" borderId="32" xfId="0" applyFont="1" applyBorder="1" applyAlignment="1">
      <alignment horizontal="center" vertical="center" wrapText="1"/>
    </xf>
    <xf numFmtId="0" fontId="93" fillId="0" borderId="1" xfId="0" applyFont="1" applyBorder="1" applyAlignment="1">
      <alignment vertical="center"/>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8" fillId="0" borderId="0" xfId="71" applyNumberFormat="1" applyFont="1" applyFill="1" applyBorder="1" applyAlignment="1">
      <alignment horizontal="left" vertical="center" wrapText="1"/>
    </xf>
    <xf numFmtId="4" fontId="78" fillId="0" borderId="28" xfId="71" applyNumberFormat="1" applyFont="1" applyFill="1" applyBorder="1" applyAlignment="1">
      <alignment horizontal="lef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31" fillId="0" borderId="0" xfId="95" quotePrefix="1" applyFont="1" applyAlignment="1">
      <alignment horizontal="left" vertical="center" wrapText="1"/>
    </xf>
    <xf numFmtId="0" fontId="81"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2" fillId="0" borderId="0" xfId="96"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29" fillId="0" borderId="0" xfId="0" applyFont="1" applyAlignment="1">
      <alignment horizontal="left"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1" fillId="0" borderId="2" xfId="2" applyFont="1" applyBorder="1" applyAlignment="1">
      <alignment horizontal="center" vertical="center"/>
    </xf>
    <xf numFmtId="0" fontId="1"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0" fontId="2" fillId="0" borderId="0" xfId="0" applyFont="1" applyBorder="1" applyAlignment="1">
      <alignment horizontal="center" vertical="top"/>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14" fillId="0" borderId="0" xfId="0" applyFont="1" applyBorder="1" applyAlignment="1">
      <alignment horizontal="center"/>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6" xfId="0" applyFont="1" applyBorder="1" applyAlignment="1">
      <alignment vertical="center" wrapText="1"/>
    </xf>
  </cellXfs>
  <cellStyles count="104">
    <cellStyle name="Accent 1 17" xfId="25"/>
    <cellStyle name="Accent 1 5" xfId="26"/>
    <cellStyle name="Accent 1 6" xfId="27"/>
    <cellStyle name="Accent 16" xfId="28"/>
    <cellStyle name="Accent 2 18" xfId="29"/>
    <cellStyle name="Accent 2 6" xfId="30"/>
    <cellStyle name="Accent 2 7" xfId="31"/>
    <cellStyle name="Accent 3 19" xfId="32"/>
    <cellStyle name="Accent 3 7" xfId="33"/>
    <cellStyle name="Accent 3 8" xfId="34"/>
    <cellStyle name="Accent 4" xfId="35"/>
    <cellStyle name="Accent 5" xfId="36"/>
    <cellStyle name="Accent1 2 8" xfId="22"/>
    <cellStyle name="Accent2 2 7" xfId="102"/>
    <cellStyle name="Bad 13" xfId="37"/>
    <cellStyle name="Bad 8" xfId="38"/>
    <cellStyle name="Bad 9" xfId="39"/>
    <cellStyle name="Comma" xfId="1" builtinId="3"/>
    <cellStyle name="Comma 10" xfId="6"/>
    <cellStyle name="Comma 10 2" xfId="40"/>
    <cellStyle name="Comma 12" xfId="13"/>
    <cellStyle name="Comma 12 2" xfId="41"/>
    <cellStyle name="Comma 2" xfId="42"/>
    <cellStyle name="Comma 3" xfId="24"/>
    <cellStyle name="Comma 34" xfId="10"/>
    <cellStyle name="Comma 34 2" xfId="43"/>
    <cellStyle name="Comma 6 2 2" xfId="17"/>
    <cellStyle name="Comma 6 2 2 2" xfId="44"/>
    <cellStyle name="Comma 6 9" xfId="14"/>
    <cellStyle name="Comma 6 9 2" xfId="45"/>
    <cellStyle name="Error 10" xfId="46"/>
    <cellStyle name="Error 15" xfId="47"/>
    <cellStyle name="Error 9" xfId="48"/>
    <cellStyle name="Footnote 10" xfId="49"/>
    <cellStyle name="Footnote 11" xfId="50"/>
    <cellStyle name="Footnote 8" xfId="51"/>
    <cellStyle name="Good 11" xfId="52"/>
    <cellStyle name="Good 12" xfId="53"/>
    <cellStyle name="Good 13" xfId="54"/>
    <cellStyle name="Heading 1 14" xfId="55"/>
    <cellStyle name="Heading 1 15" xfId="56"/>
    <cellStyle name="Heading 1 4" xfId="57"/>
    <cellStyle name="Heading 13" xfId="58"/>
    <cellStyle name="Heading 14" xfId="59"/>
    <cellStyle name="Heading 2 15" xfId="60"/>
    <cellStyle name="Heading 2 16" xfId="61"/>
    <cellStyle name="Heading 2 5" xfId="62"/>
    <cellStyle name="Heading 3 2" xfId="63"/>
    <cellStyle name="Hyperlink" xfId="15" builtinId="8"/>
    <cellStyle name="Hyperlink 16" xfId="64"/>
    <cellStyle name="Hyperlink 17" xfId="65"/>
    <cellStyle name="Hyperlink 9" xfId="66"/>
    <cellStyle name="Neutral 12" xfId="67"/>
    <cellStyle name="Neutral 17" xfId="68"/>
    <cellStyle name="Neutral 18" xfId="69"/>
    <cellStyle name="Normal" xfId="0" builtinId="0"/>
    <cellStyle name="Normal 10 2" xfId="95"/>
    <cellStyle name="Normal 10 9" xfId="2"/>
    <cellStyle name="Normal 10 9 2" xfId="70"/>
    <cellStyle name="Normal 11" xfId="9"/>
    <cellStyle name="Normal 11 2" xfId="71"/>
    <cellStyle name="Normal 13 2" xfId="96"/>
    <cellStyle name="Normal 14 2 3" xfId="19"/>
    <cellStyle name="Normal 14 2 3 2" xfId="72"/>
    <cellStyle name="Normal 14 3" xfId="18"/>
    <cellStyle name="Normal 14 3 2" xfId="73"/>
    <cellStyle name="Normal 15" xfId="97"/>
    <cellStyle name="Normal 15 2" xfId="7"/>
    <cellStyle name="Normal 15 2 2" xfId="74"/>
    <cellStyle name="Normal 16 2" xfId="12"/>
    <cellStyle name="Normal 16 2 2" xfId="75"/>
    <cellStyle name="Normal 16 3" xfId="16"/>
    <cellStyle name="Normal 16 3 2" xfId="76"/>
    <cellStyle name="Normal 2" xfId="20"/>
    <cellStyle name="Normal 2 14 2" xfId="100"/>
    <cellStyle name="Normal 2 2" xfId="77"/>
    <cellStyle name="Normal 2 3" xfId="99"/>
    <cellStyle name="Normal 20" xfId="78"/>
    <cellStyle name="Normal 3" xfId="93"/>
    <cellStyle name="Normal 4" xfId="23"/>
    <cellStyle name="Normal 42" xfId="11"/>
    <cellStyle name="Normal 42 2" xfId="79"/>
    <cellStyle name="Normal 48" xfId="101"/>
    <cellStyle name="Normal 5" xfId="98"/>
    <cellStyle name="Normal_CS PHU CAT, QUI NHON (N08-07) TD 2 2" xfId="3"/>
    <cellStyle name="Normal_DT san xuat Cabin 04 robot 21.11.2016" xfId="5"/>
    <cellStyle name="Normal_DT_KSat_he_thong_tiep_dat_dai_KSKL_Vinh" xfId="8"/>
    <cellStyle name="Normal_QCPP_Mau TKe" xfId="21"/>
    <cellStyle name="Normal_Sheet1_DT_KSat_he_thong_tiep_dat_dai_KSKL_Vinh" xfId="4"/>
    <cellStyle name="Normal_Sheet1_DT_KSat_he_thong_tiep_dat_dai_KSKL_Vinh 2" xfId="103"/>
    <cellStyle name="Normal_TONG DU TOAN CANTHO 5-12(sua sau tham ke)" xfId="94"/>
    <cellStyle name="Note 18" xfId="80"/>
    <cellStyle name="Note 19" xfId="81"/>
    <cellStyle name="Note 7" xfId="82"/>
    <cellStyle name="Status 10" xfId="83"/>
    <cellStyle name="Status 19" xfId="84"/>
    <cellStyle name="Status 20" xfId="85"/>
    <cellStyle name="Text 20" xfId="86"/>
    <cellStyle name="Text 21" xfId="87"/>
    <cellStyle name="Text 6" xfId="88"/>
    <cellStyle name="Warning 14" xfId="89"/>
    <cellStyle name="Warning 21" xfId="90"/>
    <cellStyle name="Warning 22" xfId="91"/>
    <cellStyle name="?_ Att. 1- Cover" xfI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xmlns="" id="{00000000-0008-0000-0000-000002000000}"/>
            </a:ext>
          </a:extLst>
        </xdr:cNvPr>
        <xdr:cNvGrpSpPr>
          <a:grpSpLocks/>
        </xdr:cNvGrpSpPr>
      </xdr:nvGrpSpPr>
      <xdr:grpSpPr bwMode="auto">
        <a:xfrm>
          <a:off x="95250" y="123825"/>
          <a:ext cx="7696200" cy="638175"/>
          <a:chOff x="11" y="13"/>
          <a:chExt cx="702" cy="67"/>
        </a:xfrm>
      </xdr:grpSpPr>
      <xdr:sp macro="" textlink="">
        <xdr:nvSpPr>
          <xdr:cNvPr id="3" name="Text Box 5">
            <a:extLst>
              <a:ext uri="{FF2B5EF4-FFF2-40B4-BE49-F238E27FC236}">
                <a16:creationId xmlns:a16="http://schemas.microsoft.com/office/drawing/2014/main" xmlns=""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xmlns=""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xmlns=""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12" sqref="A12:M12"/>
    </sheetView>
  </sheetViews>
  <sheetFormatPr defaultRowHeight="15"/>
  <cols>
    <col min="3" max="3" width="7.28515625" customWidth="1"/>
    <col min="4" max="4" width="6.28515625" customWidth="1"/>
    <col min="5" max="5" width="16.7109375" customWidth="1"/>
    <col min="6" max="6" width="13" customWidth="1"/>
    <col min="7" max="7" width="31.28515625" customWidth="1"/>
    <col min="9" max="9" width="25" customWidth="1"/>
  </cols>
  <sheetData>
    <row r="1" spans="1:9" ht="28.5" customHeight="1">
      <c r="A1" s="418" t="s">
        <v>186</v>
      </c>
      <c r="B1" s="419"/>
      <c r="C1" s="419"/>
      <c r="D1" s="419"/>
      <c r="E1" s="419"/>
      <c r="F1" s="419"/>
      <c r="G1" s="286" t="s">
        <v>187</v>
      </c>
      <c r="H1" s="286"/>
      <c r="I1" s="287"/>
    </row>
    <row r="2" spans="1:9" ht="18.75">
      <c r="A2" s="420" t="s">
        <v>188</v>
      </c>
      <c r="B2" s="421"/>
      <c r="C2" s="421"/>
      <c r="D2" s="421"/>
      <c r="E2" s="421"/>
      <c r="F2" s="421"/>
      <c r="G2" s="253" t="s">
        <v>189</v>
      </c>
      <c r="H2" s="253"/>
      <c r="I2" s="288"/>
    </row>
    <row r="3" spans="1:9" ht="16.5">
      <c r="A3" s="289" t="s">
        <v>190</v>
      </c>
      <c r="B3" s="254"/>
      <c r="C3" s="254"/>
      <c r="D3" s="254"/>
      <c r="E3" s="254"/>
      <c r="F3" s="254"/>
      <c r="G3" s="255" t="s">
        <v>190</v>
      </c>
      <c r="H3" s="256"/>
      <c r="I3" s="290"/>
    </row>
    <row r="4" spans="1:9" ht="18.75">
      <c r="A4" s="291"/>
      <c r="B4" s="257"/>
      <c r="C4" s="257"/>
      <c r="D4" s="257"/>
      <c r="E4" s="257"/>
      <c r="F4" s="257"/>
      <c r="G4" s="258" t="s">
        <v>191</v>
      </c>
      <c r="H4" s="258"/>
      <c r="I4" s="292"/>
    </row>
    <row r="5" spans="1:9" ht="18.75">
      <c r="A5" s="291"/>
      <c r="B5" s="257"/>
      <c r="C5" s="257"/>
      <c r="D5" s="257"/>
      <c r="E5" s="257"/>
      <c r="F5" s="257"/>
      <c r="G5" s="257"/>
      <c r="H5" s="259"/>
      <c r="I5" s="293"/>
    </row>
    <row r="6" spans="1:9" ht="37.5">
      <c r="A6" s="294" t="s">
        <v>192</v>
      </c>
      <c r="B6" s="260"/>
      <c r="C6" s="261"/>
      <c r="D6" s="261"/>
      <c r="E6" s="261"/>
      <c r="F6" s="261"/>
      <c r="G6" s="261"/>
      <c r="H6" s="261"/>
      <c r="I6" s="295"/>
    </row>
    <row r="7" spans="1:9" ht="35.25">
      <c r="A7" s="296" t="s">
        <v>193</v>
      </c>
      <c r="B7" s="262"/>
      <c r="C7" s="263"/>
      <c r="D7" s="263"/>
      <c r="E7" s="263"/>
      <c r="F7" s="263"/>
      <c r="G7" s="263"/>
      <c r="H7" s="263"/>
      <c r="I7" s="297"/>
    </row>
    <row r="8" spans="1:9" ht="38.25" customHeight="1">
      <c r="A8" s="416" t="s">
        <v>194</v>
      </c>
      <c r="B8" s="417"/>
      <c r="C8" s="417"/>
      <c r="D8" s="264" t="s">
        <v>195</v>
      </c>
      <c r="E8" s="422" t="s">
        <v>220</v>
      </c>
      <c r="F8" s="422"/>
      <c r="G8" s="422"/>
      <c r="H8" s="422"/>
      <c r="I8" s="423"/>
    </row>
    <row r="9" spans="1:9" ht="25.5" customHeight="1">
      <c r="A9" s="416" t="s">
        <v>196</v>
      </c>
      <c r="B9" s="417"/>
      <c r="C9" s="417"/>
      <c r="D9" s="265" t="s">
        <v>195</v>
      </c>
      <c r="E9" s="424" t="s">
        <v>219</v>
      </c>
      <c r="F9" s="424"/>
      <c r="G9" s="424"/>
      <c r="H9" s="424"/>
      <c r="I9" s="425"/>
    </row>
    <row r="10" spans="1:9" ht="19.5">
      <c r="A10" s="416" t="s">
        <v>197</v>
      </c>
      <c r="B10" s="417"/>
      <c r="C10" s="417"/>
      <c r="D10" s="264" t="s">
        <v>195</v>
      </c>
      <c r="E10" s="266" t="s">
        <v>198</v>
      </c>
      <c r="F10" s="267"/>
      <c r="G10" s="267"/>
      <c r="H10" s="267"/>
      <c r="I10" s="298"/>
    </row>
    <row r="11" spans="1:9" ht="19.5">
      <c r="A11" s="416" t="s">
        <v>199</v>
      </c>
      <c r="B11" s="417"/>
      <c r="C11" s="417"/>
      <c r="D11" s="264" t="s">
        <v>195</v>
      </c>
      <c r="E11" s="268" t="e">
        <f>'Gói thầu'!E14</f>
        <v>#REF!</v>
      </c>
      <c r="F11" s="267" t="s">
        <v>200</v>
      </c>
      <c r="G11" s="267"/>
      <c r="H11" s="267"/>
      <c r="I11" s="298"/>
    </row>
    <row r="12" spans="1:9" ht="19.5">
      <c r="A12" s="416" t="s">
        <v>201</v>
      </c>
      <c r="B12" s="417"/>
      <c r="C12" s="417"/>
      <c r="D12" s="264" t="s">
        <v>195</v>
      </c>
      <c r="E12" s="429"/>
      <c r="F12" s="429"/>
      <c r="G12" s="429"/>
      <c r="H12" s="429"/>
      <c r="I12" s="430"/>
    </row>
    <row r="13" spans="1:9" ht="19.5">
      <c r="A13" s="299"/>
      <c r="B13" s="269"/>
      <c r="C13" s="269"/>
      <c r="D13" s="264"/>
      <c r="E13" s="300"/>
      <c r="F13" s="270"/>
      <c r="G13" s="270"/>
      <c r="H13" s="270"/>
      <c r="I13" s="301"/>
    </row>
    <row r="14" spans="1:9" ht="10.5" customHeight="1">
      <c r="A14" s="433"/>
      <c r="B14" s="434"/>
      <c r="C14" s="434"/>
      <c r="D14" s="434"/>
      <c r="E14" s="434"/>
      <c r="F14" s="434"/>
      <c r="G14" s="434"/>
      <c r="H14" s="434"/>
      <c r="I14" s="435"/>
    </row>
    <row r="15" spans="1:9" ht="16.5">
      <c r="A15" s="302"/>
      <c r="B15" s="436" t="s">
        <v>202</v>
      </c>
      <c r="C15" s="436"/>
      <c r="D15" s="436"/>
      <c r="E15" s="436"/>
      <c r="F15" s="436"/>
      <c r="G15" s="436"/>
      <c r="H15" s="436"/>
      <c r="I15" s="437"/>
    </row>
    <row r="16" spans="1:9" ht="16.5">
      <c r="A16" s="431" t="s">
        <v>203</v>
      </c>
      <c r="B16" s="432"/>
      <c r="C16" s="427" t="s">
        <v>204</v>
      </c>
      <c r="D16" s="427"/>
      <c r="E16" s="427"/>
      <c r="F16" s="427" t="s">
        <v>205</v>
      </c>
      <c r="G16" s="427"/>
      <c r="H16" s="427" t="s">
        <v>206</v>
      </c>
      <c r="I16" s="438"/>
    </row>
    <row r="17" spans="1:9" ht="16.5">
      <c r="A17" s="302"/>
      <c r="B17" s="271"/>
      <c r="C17" s="271"/>
      <c r="D17" s="272"/>
      <c r="E17" s="272"/>
      <c r="F17" s="272"/>
      <c r="G17" s="273"/>
      <c r="H17" s="273"/>
      <c r="I17" s="303"/>
    </row>
    <row r="18" spans="1:9" ht="16.5">
      <c r="A18" s="302"/>
      <c r="B18" s="271"/>
      <c r="C18" s="271"/>
      <c r="D18" s="272"/>
      <c r="E18" s="272"/>
      <c r="F18" s="272"/>
      <c r="G18" s="273"/>
      <c r="H18" s="273"/>
      <c r="I18" s="303"/>
    </row>
    <row r="19" spans="1:9" ht="16.5">
      <c r="A19" s="302"/>
      <c r="B19" s="271"/>
      <c r="C19" s="271"/>
      <c r="D19" s="272"/>
      <c r="E19" s="272"/>
      <c r="F19" s="272"/>
      <c r="G19" s="273"/>
      <c r="H19" s="273"/>
      <c r="I19" s="303"/>
    </row>
    <row r="20" spans="1:9" ht="16.5">
      <c r="A20" s="302"/>
      <c r="B20" s="271"/>
      <c r="C20" s="271"/>
      <c r="D20" s="272"/>
      <c r="E20" s="272"/>
      <c r="F20" s="272"/>
      <c r="G20" s="273"/>
      <c r="H20" s="273"/>
      <c r="I20" s="303"/>
    </row>
    <row r="21" spans="1:9" ht="18.75">
      <c r="A21" s="302"/>
      <c r="B21" s="274"/>
      <c r="C21" s="274"/>
      <c r="D21" s="274"/>
      <c r="E21" s="274"/>
      <c r="F21" s="426" t="s">
        <v>207</v>
      </c>
      <c r="G21" s="426"/>
      <c r="H21" s="426" t="s">
        <v>219</v>
      </c>
      <c r="I21" s="428"/>
    </row>
    <row r="22" spans="1:9" ht="15.75">
      <c r="A22" s="302"/>
      <c r="B22" s="274"/>
      <c r="C22" s="274"/>
      <c r="D22" s="274"/>
      <c r="E22" s="274"/>
      <c r="F22" s="274"/>
      <c r="G22" s="274"/>
      <c r="H22" s="275"/>
      <c r="I22" s="304"/>
    </row>
    <row r="23" spans="1:9" ht="16.5" thickBot="1">
      <c r="A23" s="305"/>
      <c r="B23" s="306"/>
      <c r="C23" s="306"/>
      <c r="D23" s="306"/>
      <c r="E23" s="306"/>
      <c r="F23" s="306"/>
      <c r="G23" s="306"/>
      <c r="H23" s="306"/>
      <c r="I23" s="307"/>
    </row>
    <row r="24" spans="1:9" ht="16.5" hidden="1" thickBot="1">
      <c r="A24" s="249"/>
      <c r="B24" s="250"/>
      <c r="C24" s="250"/>
      <c r="D24" s="250"/>
      <c r="E24" s="250"/>
      <c r="F24" s="250"/>
      <c r="G24" s="250"/>
      <c r="H24" s="250"/>
      <c r="I24" s="251"/>
    </row>
    <row r="25" spans="1:9" ht="15.75">
      <c r="A25" s="248"/>
      <c r="B25" s="248"/>
      <c r="C25" s="248"/>
      <c r="D25" s="248"/>
      <c r="E25" s="248"/>
      <c r="F25" s="248"/>
      <c r="G25" s="248"/>
      <c r="H25" s="248"/>
      <c r="I25" s="248"/>
    </row>
    <row r="26" spans="1:9" ht="15.75">
      <c r="A26" s="248"/>
      <c r="B26" s="248"/>
      <c r="C26" s="248"/>
      <c r="D26" s="248"/>
      <c r="E26" s="248"/>
      <c r="F26" s="248"/>
      <c r="G26" s="248"/>
      <c r="H26" s="248"/>
      <c r="I26" s="248"/>
    </row>
  </sheetData>
  <mergeCells count="18">
    <mergeCell ref="F21:G21"/>
    <mergeCell ref="F16:G16"/>
    <mergeCell ref="H21:I21"/>
    <mergeCell ref="A11:C11"/>
    <mergeCell ref="A12:C12"/>
    <mergeCell ref="E12:I12"/>
    <mergeCell ref="A16:B16"/>
    <mergeCell ref="C16:E16"/>
    <mergeCell ref="A14:I14"/>
    <mergeCell ref="B15:I15"/>
    <mergeCell ref="H16:I16"/>
    <mergeCell ref="A10:C10"/>
    <mergeCell ref="A1:F1"/>
    <mergeCell ref="A2:F2"/>
    <mergeCell ref="A8:C8"/>
    <mergeCell ref="E8:I8"/>
    <mergeCell ref="A9:C9"/>
    <mergeCell ref="E9:I9"/>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22" zoomScaleNormal="100" workbookViewId="0">
      <selection activeCell="C10" sqref="C10"/>
    </sheetView>
  </sheetViews>
  <sheetFormatPr defaultColWidth="10.140625" defaultRowHeight="15.75"/>
  <cols>
    <col min="1" max="1" width="8.42578125" style="52" customWidth="1"/>
    <col min="2" max="2" width="46.42578125" style="52" customWidth="1"/>
    <col min="3" max="3" width="15.7109375" style="52" customWidth="1"/>
    <col min="4" max="4" width="23.7109375" style="52" customWidth="1"/>
    <col min="5" max="5" width="16.28515625" style="52" customWidth="1"/>
    <col min="6" max="6" width="21.28515625" style="52" customWidth="1"/>
    <col min="7" max="8" width="10.140625" style="52"/>
    <col min="9" max="9" width="12.42578125" style="52" bestFit="1" customWidth="1"/>
    <col min="10" max="257" width="10.140625" style="52"/>
    <col min="258" max="258" width="39.7109375" style="52" customWidth="1"/>
    <col min="259" max="259" width="21.28515625" style="52" customWidth="1"/>
    <col min="260" max="260" width="17.140625" style="52" customWidth="1"/>
    <col min="261" max="261" width="23.28515625" style="52" customWidth="1"/>
    <col min="262" max="262" width="41.7109375" style="52" customWidth="1"/>
    <col min="263" max="513" width="10.140625" style="52"/>
    <col min="514" max="514" width="39.7109375" style="52" customWidth="1"/>
    <col min="515" max="515" width="21.28515625" style="52" customWidth="1"/>
    <col min="516" max="516" width="17.140625" style="52" customWidth="1"/>
    <col min="517" max="517" width="23.28515625" style="52" customWidth="1"/>
    <col min="518" max="518" width="41.7109375" style="52" customWidth="1"/>
    <col min="519" max="769" width="10.140625" style="52"/>
    <col min="770" max="770" width="39.7109375" style="52" customWidth="1"/>
    <col min="771" max="771" width="21.28515625" style="52" customWidth="1"/>
    <col min="772" max="772" width="17.140625" style="52" customWidth="1"/>
    <col min="773" max="773" width="23.28515625" style="52" customWidth="1"/>
    <col min="774" max="774" width="41.7109375" style="52" customWidth="1"/>
    <col min="775" max="1025" width="10.140625" style="52"/>
    <col min="1026" max="1026" width="39.7109375" style="52" customWidth="1"/>
    <col min="1027" max="1027" width="21.28515625" style="52" customWidth="1"/>
    <col min="1028" max="1028" width="17.140625" style="52" customWidth="1"/>
    <col min="1029" max="1029" width="23.28515625" style="52" customWidth="1"/>
    <col min="1030" max="1030" width="41.7109375" style="52" customWidth="1"/>
    <col min="1031" max="1281" width="10.140625" style="52"/>
    <col min="1282" max="1282" width="39.7109375" style="52" customWidth="1"/>
    <col min="1283" max="1283" width="21.28515625" style="52" customWidth="1"/>
    <col min="1284" max="1284" width="17.140625" style="52" customWidth="1"/>
    <col min="1285" max="1285" width="23.28515625" style="52" customWidth="1"/>
    <col min="1286" max="1286" width="41.7109375" style="52" customWidth="1"/>
    <col min="1287" max="1537" width="10.140625" style="52"/>
    <col min="1538" max="1538" width="39.7109375" style="52" customWidth="1"/>
    <col min="1539" max="1539" width="21.28515625" style="52" customWidth="1"/>
    <col min="1540" max="1540" width="17.140625" style="52" customWidth="1"/>
    <col min="1541" max="1541" width="23.28515625" style="52" customWidth="1"/>
    <col min="1542" max="1542" width="41.7109375" style="52" customWidth="1"/>
    <col min="1543" max="1793" width="10.140625" style="52"/>
    <col min="1794" max="1794" width="39.7109375" style="52" customWidth="1"/>
    <col min="1795" max="1795" width="21.28515625" style="52" customWidth="1"/>
    <col min="1796" max="1796" width="17.140625" style="52" customWidth="1"/>
    <col min="1797" max="1797" width="23.28515625" style="52" customWidth="1"/>
    <col min="1798" max="1798" width="41.7109375" style="52" customWidth="1"/>
    <col min="1799" max="2049" width="10.140625" style="52"/>
    <col min="2050" max="2050" width="39.7109375" style="52" customWidth="1"/>
    <col min="2051" max="2051" width="21.28515625" style="52" customWidth="1"/>
    <col min="2052" max="2052" width="17.140625" style="52" customWidth="1"/>
    <col min="2053" max="2053" width="23.28515625" style="52" customWidth="1"/>
    <col min="2054" max="2054" width="41.7109375" style="52" customWidth="1"/>
    <col min="2055" max="2305" width="10.140625" style="52"/>
    <col min="2306" max="2306" width="39.7109375" style="52" customWidth="1"/>
    <col min="2307" max="2307" width="21.28515625" style="52" customWidth="1"/>
    <col min="2308" max="2308" width="17.140625" style="52" customWidth="1"/>
    <col min="2309" max="2309" width="23.28515625" style="52" customWidth="1"/>
    <col min="2310" max="2310" width="41.7109375" style="52" customWidth="1"/>
    <col min="2311" max="2561" width="10.140625" style="52"/>
    <col min="2562" max="2562" width="39.7109375" style="52" customWidth="1"/>
    <col min="2563" max="2563" width="21.28515625" style="52" customWidth="1"/>
    <col min="2564" max="2564" width="17.140625" style="52" customWidth="1"/>
    <col min="2565" max="2565" width="23.28515625" style="52" customWidth="1"/>
    <col min="2566" max="2566" width="41.7109375" style="52" customWidth="1"/>
    <col min="2567" max="2817" width="10.140625" style="52"/>
    <col min="2818" max="2818" width="39.7109375" style="52" customWidth="1"/>
    <col min="2819" max="2819" width="21.28515625" style="52" customWidth="1"/>
    <col min="2820" max="2820" width="17.140625" style="52" customWidth="1"/>
    <col min="2821" max="2821" width="23.28515625" style="52" customWidth="1"/>
    <col min="2822" max="2822" width="41.7109375" style="52" customWidth="1"/>
    <col min="2823" max="3073" width="10.140625" style="52"/>
    <col min="3074" max="3074" width="39.7109375" style="52" customWidth="1"/>
    <col min="3075" max="3075" width="21.28515625" style="52" customWidth="1"/>
    <col min="3076" max="3076" width="17.140625" style="52" customWidth="1"/>
    <col min="3077" max="3077" width="23.28515625" style="52" customWidth="1"/>
    <col min="3078" max="3078" width="41.7109375" style="52" customWidth="1"/>
    <col min="3079" max="3329" width="10.140625" style="52"/>
    <col min="3330" max="3330" width="39.7109375" style="52" customWidth="1"/>
    <col min="3331" max="3331" width="21.28515625" style="52" customWidth="1"/>
    <col min="3332" max="3332" width="17.140625" style="52" customWidth="1"/>
    <col min="3333" max="3333" width="23.28515625" style="52" customWidth="1"/>
    <col min="3334" max="3334" width="41.7109375" style="52" customWidth="1"/>
    <col min="3335" max="3585" width="10.140625" style="52"/>
    <col min="3586" max="3586" width="39.7109375" style="52" customWidth="1"/>
    <col min="3587" max="3587" width="21.28515625" style="52" customWidth="1"/>
    <col min="3588" max="3588" width="17.140625" style="52" customWidth="1"/>
    <col min="3589" max="3589" width="23.28515625" style="52" customWidth="1"/>
    <col min="3590" max="3590" width="41.7109375" style="52" customWidth="1"/>
    <col min="3591" max="3841" width="10.140625" style="52"/>
    <col min="3842" max="3842" width="39.7109375" style="52" customWidth="1"/>
    <col min="3843" max="3843" width="21.28515625" style="52" customWidth="1"/>
    <col min="3844" max="3844" width="17.140625" style="52" customWidth="1"/>
    <col min="3845" max="3845" width="23.28515625" style="52" customWidth="1"/>
    <col min="3846" max="3846" width="41.7109375" style="52" customWidth="1"/>
    <col min="3847" max="4097" width="10.140625" style="52"/>
    <col min="4098" max="4098" width="39.7109375" style="52" customWidth="1"/>
    <col min="4099" max="4099" width="21.28515625" style="52" customWidth="1"/>
    <col min="4100" max="4100" width="17.140625" style="52" customWidth="1"/>
    <col min="4101" max="4101" width="23.28515625" style="52" customWidth="1"/>
    <col min="4102" max="4102" width="41.7109375" style="52" customWidth="1"/>
    <col min="4103" max="4353" width="10.140625" style="52"/>
    <col min="4354" max="4354" width="39.7109375" style="52" customWidth="1"/>
    <col min="4355" max="4355" width="21.28515625" style="52" customWidth="1"/>
    <col min="4356" max="4356" width="17.140625" style="52" customWidth="1"/>
    <col min="4357" max="4357" width="23.28515625" style="52" customWidth="1"/>
    <col min="4358" max="4358" width="41.7109375" style="52" customWidth="1"/>
    <col min="4359" max="4609" width="10.140625" style="52"/>
    <col min="4610" max="4610" width="39.7109375" style="52" customWidth="1"/>
    <col min="4611" max="4611" width="21.28515625" style="52" customWidth="1"/>
    <col min="4612" max="4612" width="17.140625" style="52" customWidth="1"/>
    <col min="4613" max="4613" width="23.28515625" style="52" customWidth="1"/>
    <col min="4614" max="4614" width="41.7109375" style="52" customWidth="1"/>
    <col min="4615" max="4865" width="10.140625" style="52"/>
    <col min="4866" max="4866" width="39.7109375" style="52" customWidth="1"/>
    <col min="4867" max="4867" width="21.28515625" style="52" customWidth="1"/>
    <col min="4868" max="4868" width="17.140625" style="52" customWidth="1"/>
    <col min="4869" max="4869" width="23.28515625" style="52" customWidth="1"/>
    <col min="4870" max="4870" width="41.7109375" style="52" customWidth="1"/>
    <col min="4871" max="5121" width="10.140625" style="52"/>
    <col min="5122" max="5122" width="39.7109375" style="52" customWidth="1"/>
    <col min="5123" max="5123" width="21.28515625" style="52" customWidth="1"/>
    <col min="5124" max="5124" width="17.140625" style="52" customWidth="1"/>
    <col min="5125" max="5125" width="23.28515625" style="52" customWidth="1"/>
    <col min="5126" max="5126" width="41.7109375" style="52" customWidth="1"/>
    <col min="5127" max="5377" width="10.140625" style="52"/>
    <col min="5378" max="5378" width="39.7109375" style="52" customWidth="1"/>
    <col min="5379" max="5379" width="21.28515625" style="52" customWidth="1"/>
    <col min="5380" max="5380" width="17.140625" style="52" customWidth="1"/>
    <col min="5381" max="5381" width="23.28515625" style="52" customWidth="1"/>
    <col min="5382" max="5382" width="41.7109375" style="52" customWidth="1"/>
    <col min="5383" max="5633" width="10.140625" style="52"/>
    <col min="5634" max="5634" width="39.7109375" style="52" customWidth="1"/>
    <col min="5635" max="5635" width="21.28515625" style="52" customWidth="1"/>
    <col min="5636" max="5636" width="17.140625" style="52" customWidth="1"/>
    <col min="5637" max="5637" width="23.28515625" style="52" customWidth="1"/>
    <col min="5638" max="5638" width="41.7109375" style="52" customWidth="1"/>
    <col min="5639" max="5889" width="10.140625" style="52"/>
    <col min="5890" max="5890" width="39.7109375" style="52" customWidth="1"/>
    <col min="5891" max="5891" width="21.28515625" style="52" customWidth="1"/>
    <col min="5892" max="5892" width="17.140625" style="52" customWidth="1"/>
    <col min="5893" max="5893" width="23.28515625" style="52" customWidth="1"/>
    <col min="5894" max="5894" width="41.7109375" style="52" customWidth="1"/>
    <col min="5895" max="6145" width="10.140625" style="52"/>
    <col min="6146" max="6146" width="39.7109375" style="52" customWidth="1"/>
    <col min="6147" max="6147" width="21.28515625" style="52" customWidth="1"/>
    <col min="6148" max="6148" width="17.140625" style="52" customWidth="1"/>
    <col min="6149" max="6149" width="23.28515625" style="52" customWidth="1"/>
    <col min="6150" max="6150" width="41.7109375" style="52" customWidth="1"/>
    <col min="6151" max="6401" width="10.140625" style="52"/>
    <col min="6402" max="6402" width="39.7109375" style="52" customWidth="1"/>
    <col min="6403" max="6403" width="21.28515625" style="52" customWidth="1"/>
    <col min="6404" max="6404" width="17.140625" style="52" customWidth="1"/>
    <col min="6405" max="6405" width="23.28515625" style="52" customWidth="1"/>
    <col min="6406" max="6406" width="41.7109375" style="52" customWidth="1"/>
    <col min="6407" max="6657" width="10.140625" style="52"/>
    <col min="6658" max="6658" width="39.7109375" style="52" customWidth="1"/>
    <col min="6659" max="6659" width="21.28515625" style="52" customWidth="1"/>
    <col min="6660" max="6660" width="17.140625" style="52" customWidth="1"/>
    <col min="6661" max="6661" width="23.28515625" style="52" customWidth="1"/>
    <col min="6662" max="6662" width="41.7109375" style="52" customWidth="1"/>
    <col min="6663" max="6913" width="10.140625" style="52"/>
    <col min="6914" max="6914" width="39.7109375" style="52" customWidth="1"/>
    <col min="6915" max="6915" width="21.28515625" style="52" customWidth="1"/>
    <col min="6916" max="6916" width="17.140625" style="52" customWidth="1"/>
    <col min="6917" max="6917" width="23.28515625" style="52" customWidth="1"/>
    <col min="6918" max="6918" width="41.7109375" style="52" customWidth="1"/>
    <col min="6919" max="7169" width="10.140625" style="52"/>
    <col min="7170" max="7170" width="39.7109375" style="52" customWidth="1"/>
    <col min="7171" max="7171" width="21.28515625" style="52" customWidth="1"/>
    <col min="7172" max="7172" width="17.140625" style="52" customWidth="1"/>
    <col min="7173" max="7173" width="23.28515625" style="52" customWidth="1"/>
    <col min="7174" max="7174" width="41.7109375" style="52" customWidth="1"/>
    <col min="7175" max="7425" width="10.140625" style="52"/>
    <col min="7426" max="7426" width="39.7109375" style="52" customWidth="1"/>
    <col min="7427" max="7427" width="21.28515625" style="52" customWidth="1"/>
    <col min="7428" max="7428" width="17.140625" style="52" customWidth="1"/>
    <col min="7429" max="7429" width="23.28515625" style="52" customWidth="1"/>
    <col min="7430" max="7430" width="41.7109375" style="52" customWidth="1"/>
    <col min="7431" max="7681" width="10.140625" style="52"/>
    <col min="7682" max="7682" width="39.7109375" style="52" customWidth="1"/>
    <col min="7683" max="7683" width="21.28515625" style="52" customWidth="1"/>
    <col min="7684" max="7684" width="17.140625" style="52" customWidth="1"/>
    <col min="7685" max="7685" width="23.28515625" style="52" customWidth="1"/>
    <col min="7686" max="7686" width="41.7109375" style="52" customWidth="1"/>
    <col min="7687" max="7937" width="10.140625" style="52"/>
    <col min="7938" max="7938" width="39.7109375" style="52" customWidth="1"/>
    <col min="7939" max="7939" width="21.28515625" style="52" customWidth="1"/>
    <col min="7940" max="7940" width="17.140625" style="52" customWidth="1"/>
    <col min="7941" max="7941" width="23.28515625" style="52" customWidth="1"/>
    <col min="7942" max="7942" width="41.7109375" style="52" customWidth="1"/>
    <col min="7943" max="8193" width="10.140625" style="52"/>
    <col min="8194" max="8194" width="39.7109375" style="52" customWidth="1"/>
    <col min="8195" max="8195" width="21.28515625" style="52" customWidth="1"/>
    <col min="8196" max="8196" width="17.140625" style="52" customWidth="1"/>
    <col min="8197" max="8197" width="23.28515625" style="52" customWidth="1"/>
    <col min="8198" max="8198" width="41.7109375" style="52" customWidth="1"/>
    <col min="8199" max="8449" width="10.140625" style="52"/>
    <col min="8450" max="8450" width="39.7109375" style="52" customWidth="1"/>
    <col min="8451" max="8451" width="21.28515625" style="52" customWidth="1"/>
    <col min="8452" max="8452" width="17.140625" style="52" customWidth="1"/>
    <col min="8453" max="8453" width="23.28515625" style="52" customWidth="1"/>
    <col min="8454" max="8454" width="41.7109375" style="52" customWidth="1"/>
    <col min="8455" max="8705" width="10.140625" style="52"/>
    <col min="8706" max="8706" width="39.7109375" style="52" customWidth="1"/>
    <col min="8707" max="8707" width="21.28515625" style="52" customWidth="1"/>
    <col min="8708" max="8708" width="17.140625" style="52" customWidth="1"/>
    <col min="8709" max="8709" width="23.28515625" style="52" customWidth="1"/>
    <col min="8710" max="8710" width="41.7109375" style="52" customWidth="1"/>
    <col min="8711" max="8961" width="10.140625" style="52"/>
    <col min="8962" max="8962" width="39.7109375" style="52" customWidth="1"/>
    <col min="8963" max="8963" width="21.28515625" style="52" customWidth="1"/>
    <col min="8964" max="8964" width="17.140625" style="52" customWidth="1"/>
    <col min="8965" max="8965" width="23.28515625" style="52" customWidth="1"/>
    <col min="8966" max="8966" width="41.7109375" style="52" customWidth="1"/>
    <col min="8967" max="9217" width="10.140625" style="52"/>
    <col min="9218" max="9218" width="39.7109375" style="52" customWidth="1"/>
    <col min="9219" max="9219" width="21.28515625" style="52" customWidth="1"/>
    <col min="9220" max="9220" width="17.140625" style="52" customWidth="1"/>
    <col min="9221" max="9221" width="23.28515625" style="52" customWidth="1"/>
    <col min="9222" max="9222" width="41.7109375" style="52" customWidth="1"/>
    <col min="9223" max="9473" width="10.140625" style="52"/>
    <col min="9474" max="9474" width="39.7109375" style="52" customWidth="1"/>
    <col min="9475" max="9475" width="21.28515625" style="52" customWidth="1"/>
    <col min="9476" max="9476" width="17.140625" style="52" customWidth="1"/>
    <col min="9477" max="9477" width="23.28515625" style="52" customWidth="1"/>
    <col min="9478" max="9478" width="41.7109375" style="52" customWidth="1"/>
    <col min="9479" max="9729" width="10.140625" style="52"/>
    <col min="9730" max="9730" width="39.7109375" style="52" customWidth="1"/>
    <col min="9731" max="9731" width="21.28515625" style="52" customWidth="1"/>
    <col min="9732" max="9732" width="17.140625" style="52" customWidth="1"/>
    <col min="9733" max="9733" width="23.28515625" style="52" customWidth="1"/>
    <col min="9734" max="9734" width="41.7109375" style="52" customWidth="1"/>
    <col min="9735" max="9985" width="10.140625" style="52"/>
    <col min="9986" max="9986" width="39.7109375" style="52" customWidth="1"/>
    <col min="9987" max="9987" width="21.28515625" style="52" customWidth="1"/>
    <col min="9988" max="9988" width="17.140625" style="52" customWidth="1"/>
    <col min="9989" max="9989" width="23.28515625" style="52" customWidth="1"/>
    <col min="9990" max="9990" width="41.7109375" style="52" customWidth="1"/>
    <col min="9991" max="10241" width="10.140625" style="52"/>
    <col min="10242" max="10242" width="39.7109375" style="52" customWidth="1"/>
    <col min="10243" max="10243" width="21.28515625" style="52" customWidth="1"/>
    <col min="10244" max="10244" width="17.140625" style="52" customWidth="1"/>
    <col min="10245" max="10245" width="23.28515625" style="52" customWidth="1"/>
    <col min="10246" max="10246" width="41.7109375" style="52" customWidth="1"/>
    <col min="10247" max="10497" width="10.140625" style="52"/>
    <col min="10498" max="10498" width="39.7109375" style="52" customWidth="1"/>
    <col min="10499" max="10499" width="21.28515625" style="52" customWidth="1"/>
    <col min="10500" max="10500" width="17.140625" style="52" customWidth="1"/>
    <col min="10501" max="10501" width="23.28515625" style="52" customWidth="1"/>
    <col min="10502" max="10502" width="41.7109375" style="52" customWidth="1"/>
    <col min="10503" max="10753" width="10.140625" style="52"/>
    <col min="10754" max="10754" width="39.7109375" style="52" customWidth="1"/>
    <col min="10755" max="10755" width="21.28515625" style="52" customWidth="1"/>
    <col min="10756" max="10756" width="17.140625" style="52" customWidth="1"/>
    <col min="10757" max="10757" width="23.28515625" style="52" customWidth="1"/>
    <col min="10758" max="10758" width="41.7109375" style="52" customWidth="1"/>
    <col min="10759" max="11009" width="10.140625" style="52"/>
    <col min="11010" max="11010" width="39.7109375" style="52" customWidth="1"/>
    <col min="11011" max="11011" width="21.28515625" style="52" customWidth="1"/>
    <col min="11012" max="11012" width="17.140625" style="52" customWidth="1"/>
    <col min="11013" max="11013" width="23.28515625" style="52" customWidth="1"/>
    <col min="11014" max="11014" width="41.7109375" style="52" customWidth="1"/>
    <col min="11015" max="11265" width="10.140625" style="52"/>
    <col min="11266" max="11266" width="39.7109375" style="52" customWidth="1"/>
    <col min="11267" max="11267" width="21.28515625" style="52" customWidth="1"/>
    <col min="11268" max="11268" width="17.140625" style="52" customWidth="1"/>
    <col min="11269" max="11269" width="23.28515625" style="52" customWidth="1"/>
    <col min="11270" max="11270" width="41.7109375" style="52" customWidth="1"/>
    <col min="11271" max="11521" width="10.140625" style="52"/>
    <col min="11522" max="11522" width="39.7109375" style="52" customWidth="1"/>
    <col min="11523" max="11523" width="21.28515625" style="52" customWidth="1"/>
    <col min="11524" max="11524" width="17.140625" style="52" customWidth="1"/>
    <col min="11525" max="11525" width="23.28515625" style="52" customWidth="1"/>
    <col min="11526" max="11526" width="41.7109375" style="52" customWidth="1"/>
    <col min="11527" max="11777" width="10.140625" style="52"/>
    <col min="11778" max="11778" width="39.7109375" style="52" customWidth="1"/>
    <col min="11779" max="11779" width="21.28515625" style="52" customWidth="1"/>
    <col min="11780" max="11780" width="17.140625" style="52" customWidth="1"/>
    <col min="11781" max="11781" width="23.28515625" style="52" customWidth="1"/>
    <col min="11782" max="11782" width="41.7109375" style="52" customWidth="1"/>
    <col min="11783" max="12033" width="10.140625" style="52"/>
    <col min="12034" max="12034" width="39.7109375" style="52" customWidth="1"/>
    <col min="12035" max="12035" width="21.28515625" style="52" customWidth="1"/>
    <col min="12036" max="12036" width="17.140625" style="52" customWidth="1"/>
    <col min="12037" max="12037" width="23.28515625" style="52" customWidth="1"/>
    <col min="12038" max="12038" width="41.7109375" style="52" customWidth="1"/>
    <col min="12039" max="12289" width="10.140625" style="52"/>
    <col min="12290" max="12290" width="39.7109375" style="52" customWidth="1"/>
    <col min="12291" max="12291" width="21.28515625" style="52" customWidth="1"/>
    <col min="12292" max="12292" width="17.140625" style="52" customWidth="1"/>
    <col min="12293" max="12293" width="23.28515625" style="52" customWidth="1"/>
    <col min="12294" max="12294" width="41.7109375" style="52" customWidth="1"/>
    <col min="12295" max="12545" width="10.140625" style="52"/>
    <col min="12546" max="12546" width="39.7109375" style="52" customWidth="1"/>
    <col min="12547" max="12547" width="21.28515625" style="52" customWidth="1"/>
    <col min="12548" max="12548" width="17.140625" style="52" customWidth="1"/>
    <col min="12549" max="12549" width="23.28515625" style="52" customWidth="1"/>
    <col min="12550" max="12550" width="41.7109375" style="52" customWidth="1"/>
    <col min="12551" max="12801" width="10.140625" style="52"/>
    <col min="12802" max="12802" width="39.7109375" style="52" customWidth="1"/>
    <col min="12803" max="12803" width="21.28515625" style="52" customWidth="1"/>
    <col min="12804" max="12804" width="17.140625" style="52" customWidth="1"/>
    <col min="12805" max="12805" width="23.28515625" style="52" customWidth="1"/>
    <col min="12806" max="12806" width="41.7109375" style="52" customWidth="1"/>
    <col min="12807" max="13057" width="10.140625" style="52"/>
    <col min="13058" max="13058" width="39.7109375" style="52" customWidth="1"/>
    <col min="13059" max="13059" width="21.28515625" style="52" customWidth="1"/>
    <col min="13060" max="13060" width="17.140625" style="52" customWidth="1"/>
    <col min="13061" max="13061" width="23.28515625" style="52" customWidth="1"/>
    <col min="13062" max="13062" width="41.7109375" style="52" customWidth="1"/>
    <col min="13063" max="13313" width="10.140625" style="52"/>
    <col min="13314" max="13314" width="39.7109375" style="52" customWidth="1"/>
    <col min="13315" max="13315" width="21.28515625" style="52" customWidth="1"/>
    <col min="13316" max="13316" width="17.140625" style="52" customWidth="1"/>
    <col min="13317" max="13317" width="23.28515625" style="52" customWidth="1"/>
    <col min="13318" max="13318" width="41.7109375" style="52" customWidth="1"/>
    <col min="13319" max="13569" width="10.140625" style="52"/>
    <col min="13570" max="13570" width="39.7109375" style="52" customWidth="1"/>
    <col min="13571" max="13571" width="21.28515625" style="52" customWidth="1"/>
    <col min="13572" max="13572" width="17.140625" style="52" customWidth="1"/>
    <col min="13573" max="13573" width="23.28515625" style="52" customWidth="1"/>
    <col min="13574" max="13574" width="41.7109375" style="52" customWidth="1"/>
    <col min="13575" max="13825" width="10.140625" style="52"/>
    <col min="13826" max="13826" width="39.7109375" style="52" customWidth="1"/>
    <col min="13827" max="13827" width="21.28515625" style="52" customWidth="1"/>
    <col min="13828" max="13828" width="17.140625" style="52" customWidth="1"/>
    <col min="13829" max="13829" width="23.28515625" style="52" customWidth="1"/>
    <col min="13830" max="13830" width="41.7109375" style="52" customWidth="1"/>
    <col min="13831" max="14081" width="10.140625" style="52"/>
    <col min="14082" max="14082" width="39.7109375" style="52" customWidth="1"/>
    <col min="14083" max="14083" width="21.28515625" style="52" customWidth="1"/>
    <col min="14084" max="14084" width="17.140625" style="52" customWidth="1"/>
    <col min="14085" max="14085" width="23.28515625" style="52" customWidth="1"/>
    <col min="14086" max="14086" width="41.7109375" style="52" customWidth="1"/>
    <col min="14087" max="14337" width="10.140625" style="52"/>
    <col min="14338" max="14338" width="39.7109375" style="52" customWidth="1"/>
    <col min="14339" max="14339" width="21.28515625" style="52" customWidth="1"/>
    <col min="14340" max="14340" width="17.140625" style="52" customWidth="1"/>
    <col min="14341" max="14341" width="23.28515625" style="52" customWidth="1"/>
    <col min="14342" max="14342" width="41.7109375" style="52" customWidth="1"/>
    <col min="14343" max="14593" width="10.140625" style="52"/>
    <col min="14594" max="14594" width="39.7109375" style="52" customWidth="1"/>
    <col min="14595" max="14595" width="21.28515625" style="52" customWidth="1"/>
    <col min="14596" max="14596" width="17.140625" style="52" customWidth="1"/>
    <col min="14597" max="14597" width="23.28515625" style="52" customWidth="1"/>
    <col min="14598" max="14598" width="41.7109375" style="52" customWidth="1"/>
    <col min="14599" max="14849" width="10.140625" style="52"/>
    <col min="14850" max="14850" width="39.7109375" style="52" customWidth="1"/>
    <col min="14851" max="14851" width="21.28515625" style="52" customWidth="1"/>
    <col min="14852" max="14852" width="17.140625" style="52" customWidth="1"/>
    <col min="14853" max="14853" width="23.28515625" style="52" customWidth="1"/>
    <col min="14854" max="14854" width="41.7109375" style="52" customWidth="1"/>
    <col min="14855" max="15105" width="10.140625" style="52"/>
    <col min="15106" max="15106" width="39.7109375" style="52" customWidth="1"/>
    <col min="15107" max="15107" width="21.28515625" style="52" customWidth="1"/>
    <col min="15108" max="15108" width="17.140625" style="52" customWidth="1"/>
    <col min="15109" max="15109" width="23.28515625" style="52" customWidth="1"/>
    <col min="15110" max="15110" width="41.7109375" style="52" customWidth="1"/>
    <col min="15111" max="15361" width="10.140625" style="52"/>
    <col min="15362" max="15362" width="39.7109375" style="52" customWidth="1"/>
    <col min="15363" max="15363" width="21.28515625" style="52" customWidth="1"/>
    <col min="15364" max="15364" width="17.140625" style="52" customWidth="1"/>
    <col min="15365" max="15365" width="23.28515625" style="52" customWidth="1"/>
    <col min="15366" max="15366" width="41.7109375" style="52" customWidth="1"/>
    <col min="15367" max="15617" width="10.140625" style="52"/>
    <col min="15618" max="15618" width="39.7109375" style="52" customWidth="1"/>
    <col min="15619" max="15619" width="21.28515625" style="52" customWidth="1"/>
    <col min="15620" max="15620" width="17.140625" style="52" customWidth="1"/>
    <col min="15621" max="15621" width="23.28515625" style="52" customWidth="1"/>
    <col min="15622" max="15622" width="41.7109375" style="52" customWidth="1"/>
    <col min="15623" max="15873" width="10.140625" style="52"/>
    <col min="15874" max="15874" width="39.7109375" style="52" customWidth="1"/>
    <col min="15875" max="15875" width="21.28515625" style="52" customWidth="1"/>
    <col min="15876" max="15876" width="17.140625" style="52" customWidth="1"/>
    <col min="15877" max="15877" width="23.28515625" style="52" customWidth="1"/>
    <col min="15878" max="15878" width="41.7109375" style="52" customWidth="1"/>
    <col min="15879" max="16129" width="10.140625" style="52"/>
    <col min="16130" max="16130" width="39.7109375" style="52" customWidth="1"/>
    <col min="16131" max="16131" width="21.28515625" style="52" customWidth="1"/>
    <col min="16132" max="16132" width="17.140625" style="52" customWidth="1"/>
    <col min="16133" max="16133" width="23.28515625" style="52" customWidth="1"/>
    <col min="16134" max="16134" width="41.7109375" style="52" customWidth="1"/>
    <col min="16135" max="16384" width="10.140625" style="52"/>
  </cols>
  <sheetData>
    <row r="1" spans="1:9" ht="20.25" customHeight="1">
      <c r="A1" s="456" t="s">
        <v>271</v>
      </c>
      <c r="B1" s="456"/>
      <c r="C1" s="456"/>
      <c r="D1" s="456"/>
      <c r="E1" s="456"/>
      <c r="F1" s="456"/>
    </row>
    <row r="2" spans="1:9" ht="39" customHeight="1">
      <c r="A2" s="455" t="str">
        <f>'Bảng Tiên lượng'!A3:F3</f>
        <v>Nhiệm vụ KH&amp;CN "Nghiên cứu nâng cấp, cải tiến hệ thống tích hợp và xử lý dữ liệu ADS-B 
(ATTECH ADS-B Integrator)"</v>
      </c>
      <c r="B2" s="455"/>
      <c r="C2" s="455"/>
      <c r="D2" s="455"/>
      <c r="E2" s="455"/>
      <c r="F2" s="455"/>
    </row>
    <row r="3" spans="1:9" ht="23.25" customHeight="1">
      <c r="A3" s="455" t="s">
        <v>167</v>
      </c>
      <c r="B3" s="489"/>
      <c r="C3" s="489"/>
      <c r="D3" s="489"/>
      <c r="E3" s="489"/>
      <c r="F3" s="489"/>
    </row>
    <row r="4" spans="1:9">
      <c r="A4" s="459" t="s">
        <v>1</v>
      </c>
      <c r="B4" s="461" t="s">
        <v>2</v>
      </c>
      <c r="C4" s="461" t="s">
        <v>3</v>
      </c>
      <c r="D4" s="461" t="s">
        <v>66</v>
      </c>
      <c r="E4" s="462" t="s">
        <v>67</v>
      </c>
      <c r="F4" s="457" t="s">
        <v>68</v>
      </c>
    </row>
    <row r="5" spans="1:9" ht="29.65" customHeight="1">
      <c r="A5" s="460"/>
      <c r="B5" s="461"/>
      <c r="C5" s="461"/>
      <c r="D5" s="461"/>
      <c r="E5" s="462"/>
      <c r="F5" s="457"/>
    </row>
    <row r="6" spans="1:9" s="58" customFormat="1" ht="15">
      <c r="A6" s="56" t="s">
        <v>69</v>
      </c>
      <c r="B6" s="57" t="s">
        <v>70</v>
      </c>
      <c r="C6" s="57" t="s">
        <v>71</v>
      </c>
      <c r="D6" s="57" t="s">
        <v>72</v>
      </c>
      <c r="E6" s="57" t="s">
        <v>73</v>
      </c>
      <c r="F6" s="57" t="s">
        <v>74</v>
      </c>
    </row>
    <row r="7" spans="1:9" ht="19.899999999999999" customHeight="1">
      <c r="A7" s="59" t="s">
        <v>6</v>
      </c>
      <c r="B7" s="60" t="s">
        <v>88</v>
      </c>
      <c r="C7" s="61" t="s">
        <v>75</v>
      </c>
      <c r="D7" s="61"/>
      <c r="E7" s="61"/>
      <c r="F7" s="62">
        <f>SUM(F8:F11)</f>
        <v>3450000</v>
      </c>
    </row>
    <row r="8" spans="1:9" ht="21" customHeight="1">
      <c r="A8" s="63">
        <v>1</v>
      </c>
      <c r="B8" s="64" t="s">
        <v>76</v>
      </c>
      <c r="C8" s="61"/>
      <c r="D8" s="61">
        <v>1</v>
      </c>
      <c r="E8" s="65">
        <v>500000</v>
      </c>
      <c r="F8" s="65">
        <f>D8*E8</f>
        <v>500000</v>
      </c>
    </row>
    <row r="9" spans="1:9" ht="21" customHeight="1">
      <c r="A9" s="63">
        <v>2</v>
      </c>
      <c r="B9" s="64" t="s">
        <v>77</v>
      </c>
      <c r="C9" s="61"/>
      <c r="D9" s="61">
        <v>7</v>
      </c>
      <c r="E9" s="65">
        <v>350000</v>
      </c>
      <c r="F9" s="65">
        <f t="shared" ref="F9:F11" si="0">D9*E9</f>
        <v>2450000</v>
      </c>
    </row>
    <row r="10" spans="1:9" ht="21" customHeight="1">
      <c r="A10" s="63">
        <v>3</v>
      </c>
      <c r="B10" s="64" t="s">
        <v>78</v>
      </c>
      <c r="C10" s="61"/>
      <c r="D10" s="61">
        <v>1</v>
      </c>
      <c r="E10" s="65">
        <v>200000</v>
      </c>
      <c r="F10" s="65">
        <f t="shared" si="0"/>
        <v>200000</v>
      </c>
    </row>
    <row r="11" spans="1:9" ht="21" customHeight="1">
      <c r="A11" s="63">
        <v>4</v>
      </c>
      <c r="B11" s="64" t="s">
        <v>79</v>
      </c>
      <c r="C11" s="61"/>
      <c r="D11" s="61">
        <v>2</v>
      </c>
      <c r="E11" s="65">
        <v>150000</v>
      </c>
      <c r="F11" s="65">
        <f t="shared" si="0"/>
        <v>300000</v>
      </c>
    </row>
    <row r="12" spans="1:9" ht="20.65" customHeight="1">
      <c r="A12" s="59" t="s">
        <v>7</v>
      </c>
      <c r="B12" s="60" t="s">
        <v>80</v>
      </c>
      <c r="C12" s="61" t="s">
        <v>75</v>
      </c>
      <c r="D12" s="61"/>
      <c r="E12" s="61"/>
      <c r="F12" s="62">
        <f>SUM(F13:F16)</f>
        <v>3450000</v>
      </c>
    </row>
    <row r="13" spans="1:9" ht="21" customHeight="1">
      <c r="A13" s="63">
        <v>1</v>
      </c>
      <c r="B13" s="64" t="s">
        <v>76</v>
      </c>
      <c r="C13" s="61"/>
      <c r="D13" s="61">
        <v>1</v>
      </c>
      <c r="E13" s="65">
        <v>500000</v>
      </c>
      <c r="F13" s="65">
        <f>D13*E13</f>
        <v>500000</v>
      </c>
    </row>
    <row r="14" spans="1:9" ht="21" customHeight="1">
      <c r="A14" s="63">
        <v>2</v>
      </c>
      <c r="B14" s="64" t="s">
        <v>77</v>
      </c>
      <c r="C14" s="61"/>
      <c r="D14" s="61">
        <v>7</v>
      </c>
      <c r="E14" s="65">
        <v>350000</v>
      </c>
      <c r="F14" s="65">
        <f t="shared" ref="F14:F16" si="1">D14*E14</f>
        <v>2450000</v>
      </c>
    </row>
    <row r="15" spans="1:9" ht="21" customHeight="1">
      <c r="A15" s="63">
        <v>3</v>
      </c>
      <c r="B15" s="64" t="s">
        <v>78</v>
      </c>
      <c r="C15" s="61"/>
      <c r="D15" s="61">
        <v>1</v>
      </c>
      <c r="E15" s="65">
        <v>200000</v>
      </c>
      <c r="F15" s="65">
        <f t="shared" si="1"/>
        <v>200000</v>
      </c>
    </row>
    <row r="16" spans="1:9" ht="21" customHeight="1">
      <c r="A16" s="63">
        <v>4</v>
      </c>
      <c r="B16" s="64" t="s">
        <v>79</v>
      </c>
      <c r="C16" s="61"/>
      <c r="D16" s="61">
        <v>2</v>
      </c>
      <c r="E16" s="65">
        <v>150000</v>
      </c>
      <c r="F16" s="65">
        <f t="shared" si="1"/>
        <v>300000</v>
      </c>
      <c r="G16" s="66"/>
      <c r="H16" s="66"/>
      <c r="I16" s="66"/>
    </row>
    <row r="17" spans="1:9" ht="21" customHeight="1">
      <c r="A17" s="59" t="s">
        <v>13</v>
      </c>
      <c r="B17" s="60" t="s">
        <v>165</v>
      </c>
      <c r="C17" s="61" t="s">
        <v>75</v>
      </c>
      <c r="D17" s="61"/>
      <c r="E17" s="61"/>
      <c r="F17" s="62">
        <f>SUM(F18:F21)</f>
        <v>3450000</v>
      </c>
      <c r="G17" s="66"/>
      <c r="H17" s="66"/>
      <c r="I17" s="66"/>
    </row>
    <row r="18" spans="1:9" ht="21" customHeight="1">
      <c r="A18" s="63"/>
      <c r="B18" s="64" t="s">
        <v>76</v>
      </c>
      <c r="C18" s="61"/>
      <c r="D18" s="61">
        <v>1</v>
      </c>
      <c r="E18" s="65">
        <v>500000</v>
      </c>
      <c r="F18" s="65">
        <f>D18*E18</f>
        <v>500000</v>
      </c>
      <c r="G18" s="66"/>
      <c r="H18" s="66"/>
      <c r="I18" s="66"/>
    </row>
    <row r="19" spans="1:9" ht="21" customHeight="1">
      <c r="A19" s="63"/>
      <c r="B19" s="64" t="s">
        <v>77</v>
      </c>
      <c r="C19" s="61"/>
      <c r="D19" s="61">
        <v>7</v>
      </c>
      <c r="E19" s="65">
        <v>350000</v>
      </c>
      <c r="F19" s="65">
        <f t="shared" ref="F19:F21" si="2">D19*E19</f>
        <v>2450000</v>
      </c>
      <c r="G19" s="66"/>
      <c r="H19" s="66"/>
      <c r="I19" s="66"/>
    </row>
    <row r="20" spans="1:9" ht="21" customHeight="1">
      <c r="A20" s="63"/>
      <c r="B20" s="64" t="s">
        <v>78</v>
      </c>
      <c r="C20" s="61"/>
      <c r="D20" s="61">
        <v>1</v>
      </c>
      <c r="E20" s="65">
        <v>200000</v>
      </c>
      <c r="F20" s="65">
        <f t="shared" si="2"/>
        <v>200000</v>
      </c>
      <c r="G20" s="66"/>
      <c r="H20" s="66"/>
      <c r="I20" s="66"/>
    </row>
    <row r="21" spans="1:9" ht="21" customHeight="1">
      <c r="A21" s="63"/>
      <c r="B21" s="64" t="s">
        <v>79</v>
      </c>
      <c r="C21" s="61"/>
      <c r="D21" s="61">
        <v>2</v>
      </c>
      <c r="E21" s="65">
        <v>150000</v>
      </c>
      <c r="F21" s="65">
        <f t="shared" si="2"/>
        <v>300000</v>
      </c>
      <c r="G21" s="66"/>
      <c r="H21" s="66"/>
      <c r="I21" s="66"/>
    </row>
    <row r="22" spans="1:9" ht="31.5" customHeight="1">
      <c r="A22" s="59" t="s">
        <v>14</v>
      </c>
      <c r="B22" s="60" t="s">
        <v>139</v>
      </c>
      <c r="C22" s="61" t="s">
        <v>75</v>
      </c>
      <c r="D22" s="61"/>
      <c r="E22" s="61"/>
      <c r="F22" s="62">
        <f>SUM(F23,F28)</f>
        <v>4500000</v>
      </c>
      <c r="G22" s="66"/>
      <c r="H22" s="66"/>
      <c r="I22" s="66"/>
    </row>
    <row r="23" spans="1:9" ht="21" customHeight="1">
      <c r="A23" s="67">
        <v>1</v>
      </c>
      <c r="B23" s="68" t="s">
        <v>81</v>
      </c>
      <c r="C23" s="69"/>
      <c r="D23" s="69"/>
      <c r="E23" s="69"/>
      <c r="F23" s="70">
        <f>SUM(F24:F27)</f>
        <v>2800000</v>
      </c>
      <c r="G23" s="71"/>
      <c r="H23" s="71"/>
      <c r="I23" s="71"/>
    </row>
    <row r="24" spans="1:9" ht="21" customHeight="1">
      <c r="A24" s="63">
        <v>1.1000000000000001</v>
      </c>
      <c r="B24" s="64" t="s">
        <v>82</v>
      </c>
      <c r="C24" s="61"/>
      <c r="D24" s="61">
        <v>1</v>
      </c>
      <c r="E24" s="65">
        <v>1000000</v>
      </c>
      <c r="F24" s="65">
        <f>D24*E24</f>
        <v>1000000</v>
      </c>
      <c r="G24" s="66"/>
      <c r="H24" s="66"/>
      <c r="I24" s="66"/>
    </row>
    <row r="25" spans="1:9" ht="21" customHeight="1">
      <c r="A25" s="63">
        <v>1.2</v>
      </c>
      <c r="B25" s="64" t="s">
        <v>83</v>
      </c>
      <c r="C25" s="61"/>
      <c r="D25" s="61">
        <v>2</v>
      </c>
      <c r="E25" s="65">
        <v>650000</v>
      </c>
      <c r="F25" s="65">
        <f t="shared" ref="F25:F27" si="3">D25*E25</f>
        <v>1300000</v>
      </c>
      <c r="G25" s="66"/>
      <c r="H25" s="66"/>
      <c r="I25" s="66"/>
    </row>
    <row r="26" spans="1:9" ht="21" customHeight="1">
      <c r="A26" s="63">
        <v>1.3</v>
      </c>
      <c r="B26" s="64" t="s">
        <v>84</v>
      </c>
      <c r="C26" s="61"/>
      <c r="D26" s="61">
        <v>1</v>
      </c>
      <c r="E26" s="65">
        <v>200000</v>
      </c>
      <c r="F26" s="65">
        <f t="shared" si="3"/>
        <v>200000</v>
      </c>
      <c r="G26" s="72"/>
      <c r="H26" s="72"/>
      <c r="I26" s="72"/>
    </row>
    <row r="27" spans="1:9" ht="27.75" customHeight="1">
      <c r="A27" s="63">
        <v>1.4</v>
      </c>
      <c r="B27" s="64" t="s">
        <v>79</v>
      </c>
      <c r="C27" s="61"/>
      <c r="D27" s="61">
        <v>2</v>
      </c>
      <c r="E27" s="65">
        <v>150000</v>
      </c>
      <c r="F27" s="65">
        <f t="shared" si="3"/>
        <v>300000</v>
      </c>
      <c r="G27" s="72"/>
      <c r="H27" s="72"/>
      <c r="I27" s="72"/>
    </row>
    <row r="28" spans="1:9" ht="18.600000000000001" customHeight="1">
      <c r="A28" s="67">
        <v>2</v>
      </c>
      <c r="B28" s="68" t="s">
        <v>85</v>
      </c>
      <c r="C28" s="69"/>
      <c r="D28" s="69"/>
      <c r="E28" s="65"/>
      <c r="F28" s="73">
        <f>SUM(F29:F30)</f>
        <v>1700000</v>
      </c>
      <c r="G28" s="71"/>
      <c r="H28" s="71"/>
      <c r="I28" s="71"/>
    </row>
    <row r="29" spans="1:9" ht="21" customHeight="1">
      <c r="A29" s="63">
        <v>2.1</v>
      </c>
      <c r="B29" s="64" t="s">
        <v>86</v>
      </c>
      <c r="C29" s="61"/>
      <c r="D29" s="61">
        <v>2</v>
      </c>
      <c r="E29" s="65">
        <v>350000</v>
      </c>
      <c r="F29" s="65">
        <f>D29*E29</f>
        <v>700000</v>
      </c>
      <c r="G29" s="72"/>
      <c r="H29" s="72"/>
      <c r="I29" s="72"/>
    </row>
    <row r="30" spans="1:9" ht="23.65" customHeight="1">
      <c r="A30" s="63">
        <v>2.2000000000000002</v>
      </c>
      <c r="B30" s="64" t="s">
        <v>87</v>
      </c>
      <c r="C30" s="74"/>
      <c r="D30" s="61">
        <v>2</v>
      </c>
      <c r="E30" s="65">
        <v>500000</v>
      </c>
      <c r="F30" s="65">
        <f>D30*E30</f>
        <v>1000000</v>
      </c>
      <c r="G30" s="72"/>
      <c r="H30" s="72"/>
      <c r="I30" s="72"/>
    </row>
    <row r="31" spans="1:9" ht="21.75" customHeight="1">
      <c r="A31" s="2"/>
      <c r="B31" s="207" t="s">
        <v>166</v>
      </c>
      <c r="C31" s="74"/>
      <c r="D31" s="74"/>
      <c r="E31" s="65"/>
      <c r="F31" s="76">
        <f>SUM(F7,F12,F17,F22)</f>
        <v>14850000</v>
      </c>
      <c r="G31" s="66"/>
      <c r="H31" s="66"/>
      <c r="I31" s="77">
        <v>12800000</v>
      </c>
    </row>
    <row r="32" spans="1:9">
      <c r="A32" s="72"/>
      <c r="B32" s="488"/>
      <c r="C32" s="488"/>
      <c r="D32" s="488"/>
      <c r="E32" s="488"/>
      <c r="F32" s="488"/>
    </row>
  </sheetData>
  <mergeCells count="10">
    <mergeCell ref="B32:F32"/>
    <mergeCell ref="A1:F1"/>
    <mergeCell ref="A2:F2"/>
    <mergeCell ref="A3:F3"/>
    <mergeCell ref="A4:A5"/>
    <mergeCell ref="B4:B5"/>
    <mergeCell ref="C4:C5"/>
    <mergeCell ref="D4:D5"/>
    <mergeCell ref="E4:E5"/>
    <mergeCell ref="F4:F5"/>
  </mergeCells>
  <printOptions horizontalCentered="1"/>
  <pageMargins left="0.55000000000000004" right="0.35" top="0.35" bottom="0.35" header="0.3" footer="0.25"/>
  <pageSetup scale="95" orientation="landscape" r:id="rId1"/>
  <headerFooter>
    <oddFooter>&amp;A</oddFooter>
  </headerFooter>
  <rowBreaks count="1" manualBreakCount="1">
    <brk id="3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2" sqref="A2:G2"/>
    </sheetView>
  </sheetViews>
  <sheetFormatPr defaultRowHeight="15"/>
  <cols>
    <col min="1" max="1" width="7.140625" style="119" customWidth="1"/>
    <col min="2" max="2" width="47.7109375" style="93" customWidth="1"/>
    <col min="3" max="4" width="14.28515625" style="119" customWidth="1"/>
    <col min="5" max="6" width="17.140625" style="93" customWidth="1"/>
    <col min="7" max="7" width="17.28515625" style="93" customWidth="1"/>
    <col min="8" max="8" width="9.140625" style="93"/>
    <col min="9" max="9" width="16.7109375" style="93" bestFit="1" customWidth="1"/>
    <col min="10" max="256" width="9.140625" style="93"/>
    <col min="257" max="257" width="8.28515625" style="93" customWidth="1"/>
    <col min="258" max="258" width="33.7109375" style="93" customWidth="1"/>
    <col min="259" max="259" width="11.7109375" style="93" customWidth="1"/>
    <col min="260" max="260" width="17.28515625" style="93" customWidth="1"/>
    <col min="261" max="261" width="16" style="93" customWidth="1"/>
    <col min="262" max="262" width="22.7109375" style="93" customWidth="1"/>
    <col min="263" max="512" width="9.140625" style="93"/>
    <col min="513" max="513" width="8.28515625" style="93" customWidth="1"/>
    <col min="514" max="514" width="33.7109375" style="93" customWidth="1"/>
    <col min="515" max="515" width="11.7109375" style="93" customWidth="1"/>
    <col min="516" max="516" width="17.28515625" style="93" customWidth="1"/>
    <col min="517" max="517" width="16" style="93" customWidth="1"/>
    <col min="518" max="518" width="22.7109375" style="93" customWidth="1"/>
    <col min="519" max="768" width="9.140625" style="93"/>
    <col min="769" max="769" width="8.28515625" style="93" customWidth="1"/>
    <col min="770" max="770" width="33.7109375" style="93" customWidth="1"/>
    <col min="771" max="771" width="11.7109375" style="93" customWidth="1"/>
    <col min="772" max="772" width="17.28515625" style="93" customWidth="1"/>
    <col min="773" max="773" width="16" style="93" customWidth="1"/>
    <col min="774" max="774" width="22.7109375" style="93" customWidth="1"/>
    <col min="775" max="1024" width="9.140625" style="93"/>
    <col min="1025" max="1025" width="8.28515625" style="93" customWidth="1"/>
    <col min="1026" max="1026" width="33.7109375" style="93" customWidth="1"/>
    <col min="1027" max="1027" width="11.7109375" style="93" customWidth="1"/>
    <col min="1028" max="1028" width="17.28515625" style="93" customWidth="1"/>
    <col min="1029" max="1029" width="16" style="93" customWidth="1"/>
    <col min="1030" max="1030" width="22.7109375" style="93" customWidth="1"/>
    <col min="1031" max="1280" width="9.140625" style="93"/>
    <col min="1281" max="1281" width="8.28515625" style="93" customWidth="1"/>
    <col min="1282" max="1282" width="33.7109375" style="93" customWidth="1"/>
    <col min="1283" max="1283" width="11.7109375" style="93" customWidth="1"/>
    <col min="1284" max="1284" width="17.28515625" style="93" customWidth="1"/>
    <col min="1285" max="1285" width="16" style="93" customWidth="1"/>
    <col min="1286" max="1286" width="22.7109375" style="93" customWidth="1"/>
    <col min="1287" max="1536" width="9.140625" style="93"/>
    <col min="1537" max="1537" width="8.28515625" style="93" customWidth="1"/>
    <col min="1538" max="1538" width="33.7109375" style="93" customWidth="1"/>
    <col min="1539" max="1539" width="11.7109375" style="93" customWidth="1"/>
    <col min="1540" max="1540" width="17.28515625" style="93" customWidth="1"/>
    <col min="1541" max="1541" width="16" style="93" customWidth="1"/>
    <col min="1542" max="1542" width="22.7109375" style="93" customWidth="1"/>
    <col min="1543" max="1792" width="9.140625" style="93"/>
    <col min="1793" max="1793" width="8.28515625" style="93" customWidth="1"/>
    <col min="1794" max="1794" width="33.7109375" style="93" customWidth="1"/>
    <col min="1795" max="1795" width="11.7109375" style="93" customWidth="1"/>
    <col min="1796" max="1796" width="17.28515625" style="93" customWidth="1"/>
    <col min="1797" max="1797" width="16" style="93" customWidth="1"/>
    <col min="1798" max="1798" width="22.7109375" style="93" customWidth="1"/>
    <col min="1799" max="2048" width="9.140625" style="93"/>
    <col min="2049" max="2049" width="8.28515625" style="93" customWidth="1"/>
    <col min="2050" max="2050" width="33.7109375" style="93" customWidth="1"/>
    <col min="2051" max="2051" width="11.7109375" style="93" customWidth="1"/>
    <col min="2052" max="2052" width="17.28515625" style="93" customWidth="1"/>
    <col min="2053" max="2053" width="16" style="93" customWidth="1"/>
    <col min="2054" max="2054" width="22.7109375" style="93" customWidth="1"/>
    <col min="2055" max="2304" width="9.140625" style="93"/>
    <col min="2305" max="2305" width="8.28515625" style="93" customWidth="1"/>
    <col min="2306" max="2306" width="33.7109375" style="93" customWidth="1"/>
    <col min="2307" max="2307" width="11.7109375" style="93" customWidth="1"/>
    <col min="2308" max="2308" width="17.28515625" style="93" customWidth="1"/>
    <col min="2309" max="2309" width="16" style="93" customWidth="1"/>
    <col min="2310" max="2310" width="22.7109375" style="93" customWidth="1"/>
    <col min="2311" max="2560" width="9.140625" style="93"/>
    <col min="2561" max="2561" width="8.28515625" style="93" customWidth="1"/>
    <col min="2562" max="2562" width="33.7109375" style="93" customWidth="1"/>
    <col min="2563" max="2563" width="11.7109375" style="93" customWidth="1"/>
    <col min="2564" max="2564" width="17.28515625" style="93" customWidth="1"/>
    <col min="2565" max="2565" width="16" style="93" customWidth="1"/>
    <col min="2566" max="2566" width="22.7109375" style="93" customWidth="1"/>
    <col min="2567" max="2816" width="9.140625" style="93"/>
    <col min="2817" max="2817" width="8.28515625" style="93" customWidth="1"/>
    <col min="2818" max="2818" width="33.7109375" style="93" customWidth="1"/>
    <col min="2819" max="2819" width="11.7109375" style="93" customWidth="1"/>
    <col min="2820" max="2820" width="17.28515625" style="93" customWidth="1"/>
    <col min="2821" max="2821" width="16" style="93" customWidth="1"/>
    <col min="2822" max="2822" width="22.7109375" style="93" customWidth="1"/>
    <col min="2823" max="3072" width="9.140625" style="93"/>
    <col min="3073" max="3073" width="8.28515625" style="93" customWidth="1"/>
    <col min="3074" max="3074" width="33.7109375" style="93" customWidth="1"/>
    <col min="3075" max="3075" width="11.7109375" style="93" customWidth="1"/>
    <col min="3076" max="3076" width="17.28515625" style="93" customWidth="1"/>
    <col min="3077" max="3077" width="16" style="93" customWidth="1"/>
    <col min="3078" max="3078" width="22.7109375" style="93" customWidth="1"/>
    <col min="3079" max="3328" width="9.140625" style="93"/>
    <col min="3329" max="3329" width="8.28515625" style="93" customWidth="1"/>
    <col min="3330" max="3330" width="33.7109375" style="93" customWidth="1"/>
    <col min="3331" max="3331" width="11.7109375" style="93" customWidth="1"/>
    <col min="3332" max="3332" width="17.28515625" style="93" customWidth="1"/>
    <col min="3333" max="3333" width="16" style="93" customWidth="1"/>
    <col min="3334" max="3334" width="22.7109375" style="93" customWidth="1"/>
    <col min="3335" max="3584" width="9.140625" style="93"/>
    <col min="3585" max="3585" width="8.28515625" style="93" customWidth="1"/>
    <col min="3586" max="3586" width="33.7109375" style="93" customWidth="1"/>
    <col min="3587" max="3587" width="11.7109375" style="93" customWidth="1"/>
    <col min="3588" max="3588" width="17.28515625" style="93" customWidth="1"/>
    <col min="3589" max="3589" width="16" style="93" customWidth="1"/>
    <col min="3590" max="3590" width="22.7109375" style="93" customWidth="1"/>
    <col min="3591" max="3840" width="9.140625" style="93"/>
    <col min="3841" max="3841" width="8.28515625" style="93" customWidth="1"/>
    <col min="3842" max="3842" width="33.7109375" style="93" customWidth="1"/>
    <col min="3843" max="3843" width="11.7109375" style="93" customWidth="1"/>
    <col min="3844" max="3844" width="17.28515625" style="93" customWidth="1"/>
    <col min="3845" max="3845" width="16" style="93" customWidth="1"/>
    <col min="3846" max="3846" width="22.7109375" style="93" customWidth="1"/>
    <col min="3847" max="4096" width="9.140625" style="93"/>
    <col min="4097" max="4097" width="8.28515625" style="93" customWidth="1"/>
    <col min="4098" max="4098" width="33.7109375" style="93" customWidth="1"/>
    <col min="4099" max="4099" width="11.7109375" style="93" customWidth="1"/>
    <col min="4100" max="4100" width="17.28515625" style="93" customWidth="1"/>
    <col min="4101" max="4101" width="16" style="93" customWidth="1"/>
    <col min="4102" max="4102" width="22.7109375" style="93" customWidth="1"/>
    <col min="4103" max="4352" width="9.140625" style="93"/>
    <col min="4353" max="4353" width="8.28515625" style="93" customWidth="1"/>
    <col min="4354" max="4354" width="33.7109375" style="93" customWidth="1"/>
    <col min="4355" max="4355" width="11.7109375" style="93" customWidth="1"/>
    <col min="4356" max="4356" width="17.28515625" style="93" customWidth="1"/>
    <col min="4357" max="4357" width="16" style="93" customWidth="1"/>
    <col min="4358" max="4358" width="22.7109375" style="93" customWidth="1"/>
    <col min="4359" max="4608" width="9.140625" style="93"/>
    <col min="4609" max="4609" width="8.28515625" style="93" customWidth="1"/>
    <col min="4610" max="4610" width="33.7109375" style="93" customWidth="1"/>
    <col min="4611" max="4611" width="11.7109375" style="93" customWidth="1"/>
    <col min="4612" max="4612" width="17.28515625" style="93" customWidth="1"/>
    <col min="4613" max="4613" width="16" style="93" customWidth="1"/>
    <col min="4614" max="4614" width="22.7109375" style="93" customWidth="1"/>
    <col min="4615" max="4864" width="9.140625" style="93"/>
    <col min="4865" max="4865" width="8.28515625" style="93" customWidth="1"/>
    <col min="4866" max="4866" width="33.7109375" style="93" customWidth="1"/>
    <col min="4867" max="4867" width="11.7109375" style="93" customWidth="1"/>
    <col min="4868" max="4868" width="17.28515625" style="93" customWidth="1"/>
    <col min="4869" max="4869" width="16" style="93" customWidth="1"/>
    <col min="4870" max="4870" width="22.7109375" style="93" customWidth="1"/>
    <col min="4871" max="5120" width="9.140625" style="93"/>
    <col min="5121" max="5121" width="8.28515625" style="93" customWidth="1"/>
    <col min="5122" max="5122" width="33.7109375" style="93" customWidth="1"/>
    <col min="5123" max="5123" width="11.7109375" style="93" customWidth="1"/>
    <col min="5124" max="5124" width="17.28515625" style="93" customWidth="1"/>
    <col min="5125" max="5125" width="16" style="93" customWidth="1"/>
    <col min="5126" max="5126" width="22.7109375" style="93" customWidth="1"/>
    <col min="5127" max="5376" width="9.140625" style="93"/>
    <col min="5377" max="5377" width="8.28515625" style="93" customWidth="1"/>
    <col min="5378" max="5378" width="33.7109375" style="93" customWidth="1"/>
    <col min="5379" max="5379" width="11.7109375" style="93" customWidth="1"/>
    <col min="5380" max="5380" width="17.28515625" style="93" customWidth="1"/>
    <col min="5381" max="5381" width="16" style="93" customWidth="1"/>
    <col min="5382" max="5382" width="22.7109375" style="93" customWidth="1"/>
    <col min="5383" max="5632" width="9.140625" style="93"/>
    <col min="5633" max="5633" width="8.28515625" style="93" customWidth="1"/>
    <col min="5634" max="5634" width="33.7109375" style="93" customWidth="1"/>
    <col min="5635" max="5635" width="11.7109375" style="93" customWidth="1"/>
    <col min="5636" max="5636" width="17.28515625" style="93" customWidth="1"/>
    <col min="5637" max="5637" width="16" style="93" customWidth="1"/>
    <col min="5638" max="5638" width="22.7109375" style="93" customWidth="1"/>
    <col min="5639" max="5888" width="9.140625" style="93"/>
    <col min="5889" max="5889" width="8.28515625" style="93" customWidth="1"/>
    <col min="5890" max="5890" width="33.7109375" style="93" customWidth="1"/>
    <col min="5891" max="5891" width="11.7109375" style="93" customWidth="1"/>
    <col min="5892" max="5892" width="17.28515625" style="93" customWidth="1"/>
    <col min="5893" max="5893" width="16" style="93" customWidth="1"/>
    <col min="5894" max="5894" width="22.7109375" style="93" customWidth="1"/>
    <col min="5895" max="6144" width="9.140625" style="93"/>
    <col min="6145" max="6145" width="8.28515625" style="93" customWidth="1"/>
    <col min="6146" max="6146" width="33.7109375" style="93" customWidth="1"/>
    <col min="6147" max="6147" width="11.7109375" style="93" customWidth="1"/>
    <col min="6148" max="6148" width="17.28515625" style="93" customWidth="1"/>
    <col min="6149" max="6149" width="16" style="93" customWidth="1"/>
    <col min="6150" max="6150" width="22.7109375" style="93" customWidth="1"/>
    <col min="6151" max="6400" width="9.140625" style="93"/>
    <col min="6401" max="6401" width="8.28515625" style="93" customWidth="1"/>
    <col min="6402" max="6402" width="33.7109375" style="93" customWidth="1"/>
    <col min="6403" max="6403" width="11.7109375" style="93" customWidth="1"/>
    <col min="6404" max="6404" width="17.28515625" style="93" customWidth="1"/>
    <col min="6405" max="6405" width="16" style="93" customWidth="1"/>
    <col min="6406" max="6406" width="22.7109375" style="93" customWidth="1"/>
    <col min="6407" max="6656" width="9.140625" style="93"/>
    <col min="6657" max="6657" width="8.28515625" style="93" customWidth="1"/>
    <col min="6658" max="6658" width="33.7109375" style="93" customWidth="1"/>
    <col min="6659" max="6659" width="11.7109375" style="93" customWidth="1"/>
    <col min="6660" max="6660" width="17.28515625" style="93" customWidth="1"/>
    <col min="6661" max="6661" width="16" style="93" customWidth="1"/>
    <col min="6662" max="6662" width="22.7109375" style="93" customWidth="1"/>
    <col min="6663" max="6912" width="9.140625" style="93"/>
    <col min="6913" max="6913" width="8.28515625" style="93" customWidth="1"/>
    <col min="6914" max="6914" width="33.7109375" style="93" customWidth="1"/>
    <col min="6915" max="6915" width="11.7109375" style="93" customWidth="1"/>
    <col min="6916" max="6916" width="17.28515625" style="93" customWidth="1"/>
    <col min="6917" max="6917" width="16" style="93" customWidth="1"/>
    <col min="6918" max="6918" width="22.7109375" style="93" customWidth="1"/>
    <col min="6919" max="7168" width="9.140625" style="93"/>
    <col min="7169" max="7169" width="8.28515625" style="93" customWidth="1"/>
    <col min="7170" max="7170" width="33.7109375" style="93" customWidth="1"/>
    <col min="7171" max="7171" width="11.7109375" style="93" customWidth="1"/>
    <col min="7172" max="7172" width="17.28515625" style="93" customWidth="1"/>
    <col min="7173" max="7173" width="16" style="93" customWidth="1"/>
    <col min="7174" max="7174" width="22.7109375" style="93" customWidth="1"/>
    <col min="7175" max="7424" width="9.140625" style="93"/>
    <col min="7425" max="7425" width="8.28515625" style="93" customWidth="1"/>
    <col min="7426" max="7426" width="33.7109375" style="93" customWidth="1"/>
    <col min="7427" max="7427" width="11.7109375" style="93" customWidth="1"/>
    <col min="7428" max="7428" width="17.28515625" style="93" customWidth="1"/>
    <col min="7429" max="7429" width="16" style="93" customWidth="1"/>
    <col min="7430" max="7430" width="22.7109375" style="93" customWidth="1"/>
    <col min="7431" max="7680" width="9.140625" style="93"/>
    <col min="7681" max="7681" width="8.28515625" style="93" customWidth="1"/>
    <col min="7682" max="7682" width="33.7109375" style="93" customWidth="1"/>
    <col min="7683" max="7683" width="11.7109375" style="93" customWidth="1"/>
    <col min="7684" max="7684" width="17.28515625" style="93" customWidth="1"/>
    <col min="7685" max="7685" width="16" style="93" customWidth="1"/>
    <col min="7686" max="7686" width="22.7109375" style="93" customWidth="1"/>
    <col min="7687" max="7936" width="9.140625" style="93"/>
    <col min="7937" max="7937" width="8.28515625" style="93" customWidth="1"/>
    <col min="7938" max="7938" width="33.7109375" style="93" customWidth="1"/>
    <col min="7939" max="7939" width="11.7109375" style="93" customWidth="1"/>
    <col min="7940" max="7940" width="17.28515625" style="93" customWidth="1"/>
    <col min="7941" max="7941" width="16" style="93" customWidth="1"/>
    <col min="7942" max="7942" width="22.7109375" style="93" customWidth="1"/>
    <col min="7943" max="8192" width="9.140625" style="93"/>
    <col min="8193" max="8193" width="8.28515625" style="93" customWidth="1"/>
    <col min="8194" max="8194" width="33.7109375" style="93" customWidth="1"/>
    <col min="8195" max="8195" width="11.7109375" style="93" customWidth="1"/>
    <col min="8196" max="8196" width="17.28515625" style="93" customWidth="1"/>
    <col min="8197" max="8197" width="16" style="93" customWidth="1"/>
    <col min="8198" max="8198" width="22.7109375" style="93" customWidth="1"/>
    <col min="8199" max="8448" width="9.140625" style="93"/>
    <col min="8449" max="8449" width="8.28515625" style="93" customWidth="1"/>
    <col min="8450" max="8450" width="33.7109375" style="93" customWidth="1"/>
    <col min="8451" max="8451" width="11.7109375" style="93" customWidth="1"/>
    <col min="8452" max="8452" width="17.28515625" style="93" customWidth="1"/>
    <col min="8453" max="8453" width="16" style="93" customWidth="1"/>
    <col min="8454" max="8454" width="22.7109375" style="93" customWidth="1"/>
    <col min="8455" max="8704" width="9.140625" style="93"/>
    <col min="8705" max="8705" width="8.28515625" style="93" customWidth="1"/>
    <col min="8706" max="8706" width="33.7109375" style="93" customWidth="1"/>
    <col min="8707" max="8707" width="11.7109375" style="93" customWidth="1"/>
    <col min="8708" max="8708" width="17.28515625" style="93" customWidth="1"/>
    <col min="8709" max="8709" width="16" style="93" customWidth="1"/>
    <col min="8710" max="8710" width="22.7109375" style="93" customWidth="1"/>
    <col min="8711" max="8960" width="9.140625" style="93"/>
    <col min="8961" max="8961" width="8.28515625" style="93" customWidth="1"/>
    <col min="8962" max="8962" width="33.7109375" style="93" customWidth="1"/>
    <col min="8963" max="8963" width="11.7109375" style="93" customWidth="1"/>
    <col min="8964" max="8964" width="17.28515625" style="93" customWidth="1"/>
    <col min="8965" max="8965" width="16" style="93" customWidth="1"/>
    <col min="8966" max="8966" width="22.7109375" style="93" customWidth="1"/>
    <col min="8967" max="9216" width="9.140625" style="93"/>
    <col min="9217" max="9217" width="8.28515625" style="93" customWidth="1"/>
    <col min="9218" max="9218" width="33.7109375" style="93" customWidth="1"/>
    <col min="9219" max="9219" width="11.7109375" style="93" customWidth="1"/>
    <col min="9220" max="9220" width="17.28515625" style="93" customWidth="1"/>
    <col min="9221" max="9221" width="16" style="93" customWidth="1"/>
    <col min="9222" max="9222" width="22.7109375" style="93" customWidth="1"/>
    <col min="9223" max="9472" width="9.140625" style="93"/>
    <col min="9473" max="9473" width="8.28515625" style="93" customWidth="1"/>
    <col min="9474" max="9474" width="33.7109375" style="93" customWidth="1"/>
    <col min="9475" max="9475" width="11.7109375" style="93" customWidth="1"/>
    <col min="9476" max="9476" width="17.28515625" style="93" customWidth="1"/>
    <col min="9477" max="9477" width="16" style="93" customWidth="1"/>
    <col min="9478" max="9478" width="22.7109375" style="93" customWidth="1"/>
    <col min="9479" max="9728" width="9.140625" style="93"/>
    <col min="9729" max="9729" width="8.28515625" style="93" customWidth="1"/>
    <col min="9730" max="9730" width="33.7109375" style="93" customWidth="1"/>
    <col min="9731" max="9731" width="11.7109375" style="93" customWidth="1"/>
    <col min="9732" max="9732" width="17.28515625" style="93" customWidth="1"/>
    <col min="9733" max="9733" width="16" style="93" customWidth="1"/>
    <col min="9734" max="9734" width="22.7109375" style="93" customWidth="1"/>
    <col min="9735" max="9984" width="9.140625" style="93"/>
    <col min="9985" max="9985" width="8.28515625" style="93" customWidth="1"/>
    <col min="9986" max="9986" width="33.7109375" style="93" customWidth="1"/>
    <col min="9987" max="9987" width="11.7109375" style="93" customWidth="1"/>
    <col min="9988" max="9988" width="17.28515625" style="93" customWidth="1"/>
    <col min="9989" max="9989" width="16" style="93" customWidth="1"/>
    <col min="9990" max="9990" width="22.7109375" style="93" customWidth="1"/>
    <col min="9991" max="10240" width="9.140625" style="93"/>
    <col min="10241" max="10241" width="8.28515625" style="93" customWidth="1"/>
    <col min="10242" max="10242" width="33.7109375" style="93" customWidth="1"/>
    <col min="10243" max="10243" width="11.7109375" style="93" customWidth="1"/>
    <col min="10244" max="10244" width="17.28515625" style="93" customWidth="1"/>
    <col min="10245" max="10245" width="16" style="93" customWidth="1"/>
    <col min="10246" max="10246" width="22.7109375" style="93" customWidth="1"/>
    <col min="10247" max="10496" width="9.140625" style="93"/>
    <col min="10497" max="10497" width="8.28515625" style="93" customWidth="1"/>
    <col min="10498" max="10498" width="33.7109375" style="93" customWidth="1"/>
    <col min="10499" max="10499" width="11.7109375" style="93" customWidth="1"/>
    <col min="10500" max="10500" width="17.28515625" style="93" customWidth="1"/>
    <col min="10501" max="10501" width="16" style="93" customWidth="1"/>
    <col min="10502" max="10502" width="22.7109375" style="93" customWidth="1"/>
    <col min="10503" max="10752" width="9.140625" style="93"/>
    <col min="10753" max="10753" width="8.28515625" style="93" customWidth="1"/>
    <col min="10754" max="10754" width="33.7109375" style="93" customWidth="1"/>
    <col min="10755" max="10755" width="11.7109375" style="93" customWidth="1"/>
    <col min="10756" max="10756" width="17.28515625" style="93" customWidth="1"/>
    <col min="10757" max="10757" width="16" style="93" customWidth="1"/>
    <col min="10758" max="10758" width="22.7109375" style="93" customWidth="1"/>
    <col min="10759" max="11008" width="9.140625" style="93"/>
    <col min="11009" max="11009" width="8.28515625" style="93" customWidth="1"/>
    <col min="11010" max="11010" width="33.7109375" style="93" customWidth="1"/>
    <col min="11011" max="11011" width="11.7109375" style="93" customWidth="1"/>
    <col min="11012" max="11012" width="17.28515625" style="93" customWidth="1"/>
    <col min="11013" max="11013" width="16" style="93" customWidth="1"/>
    <col min="11014" max="11014" width="22.7109375" style="93" customWidth="1"/>
    <col min="11015" max="11264" width="9.140625" style="93"/>
    <col min="11265" max="11265" width="8.28515625" style="93" customWidth="1"/>
    <col min="11266" max="11266" width="33.7109375" style="93" customWidth="1"/>
    <col min="11267" max="11267" width="11.7109375" style="93" customWidth="1"/>
    <col min="11268" max="11268" width="17.28515625" style="93" customWidth="1"/>
    <col min="11269" max="11269" width="16" style="93" customWidth="1"/>
    <col min="11270" max="11270" width="22.7109375" style="93" customWidth="1"/>
    <col min="11271" max="11520" width="9.140625" style="93"/>
    <col min="11521" max="11521" width="8.28515625" style="93" customWidth="1"/>
    <col min="11522" max="11522" width="33.7109375" style="93" customWidth="1"/>
    <col min="11523" max="11523" width="11.7109375" style="93" customWidth="1"/>
    <col min="11524" max="11524" width="17.28515625" style="93" customWidth="1"/>
    <col min="11525" max="11525" width="16" style="93" customWidth="1"/>
    <col min="11526" max="11526" width="22.7109375" style="93" customWidth="1"/>
    <col min="11527" max="11776" width="9.140625" style="93"/>
    <col min="11777" max="11777" width="8.28515625" style="93" customWidth="1"/>
    <col min="11778" max="11778" width="33.7109375" style="93" customWidth="1"/>
    <col min="11779" max="11779" width="11.7109375" style="93" customWidth="1"/>
    <col min="11780" max="11780" width="17.28515625" style="93" customWidth="1"/>
    <col min="11781" max="11781" width="16" style="93" customWidth="1"/>
    <col min="11782" max="11782" width="22.7109375" style="93" customWidth="1"/>
    <col min="11783" max="12032" width="9.140625" style="93"/>
    <col min="12033" max="12033" width="8.28515625" style="93" customWidth="1"/>
    <col min="12034" max="12034" width="33.7109375" style="93" customWidth="1"/>
    <col min="12035" max="12035" width="11.7109375" style="93" customWidth="1"/>
    <col min="12036" max="12036" width="17.28515625" style="93" customWidth="1"/>
    <col min="12037" max="12037" width="16" style="93" customWidth="1"/>
    <col min="12038" max="12038" width="22.7109375" style="93" customWidth="1"/>
    <col min="12039" max="12288" width="9.140625" style="93"/>
    <col min="12289" max="12289" width="8.28515625" style="93" customWidth="1"/>
    <col min="12290" max="12290" width="33.7109375" style="93" customWidth="1"/>
    <col min="12291" max="12291" width="11.7109375" style="93" customWidth="1"/>
    <col min="12292" max="12292" width="17.28515625" style="93" customWidth="1"/>
    <col min="12293" max="12293" width="16" style="93" customWidth="1"/>
    <col min="12294" max="12294" width="22.7109375" style="93" customWidth="1"/>
    <col min="12295" max="12544" width="9.140625" style="93"/>
    <col min="12545" max="12545" width="8.28515625" style="93" customWidth="1"/>
    <col min="12546" max="12546" width="33.7109375" style="93" customWidth="1"/>
    <col min="12547" max="12547" width="11.7109375" style="93" customWidth="1"/>
    <col min="12548" max="12548" width="17.28515625" style="93" customWidth="1"/>
    <col min="12549" max="12549" width="16" style="93" customWidth="1"/>
    <col min="12550" max="12550" width="22.7109375" style="93" customWidth="1"/>
    <col min="12551" max="12800" width="9.140625" style="93"/>
    <col min="12801" max="12801" width="8.28515625" style="93" customWidth="1"/>
    <col min="12802" max="12802" width="33.7109375" style="93" customWidth="1"/>
    <col min="12803" max="12803" width="11.7109375" style="93" customWidth="1"/>
    <col min="12804" max="12804" width="17.28515625" style="93" customWidth="1"/>
    <col min="12805" max="12805" width="16" style="93" customWidth="1"/>
    <col min="12806" max="12806" width="22.7109375" style="93" customWidth="1"/>
    <col min="12807" max="13056" width="9.140625" style="93"/>
    <col min="13057" max="13057" width="8.28515625" style="93" customWidth="1"/>
    <col min="13058" max="13058" width="33.7109375" style="93" customWidth="1"/>
    <col min="13059" max="13059" width="11.7109375" style="93" customWidth="1"/>
    <col min="13060" max="13060" width="17.28515625" style="93" customWidth="1"/>
    <col min="13061" max="13061" width="16" style="93" customWidth="1"/>
    <col min="13062" max="13062" width="22.7109375" style="93" customWidth="1"/>
    <col min="13063" max="13312" width="9.140625" style="93"/>
    <col min="13313" max="13313" width="8.28515625" style="93" customWidth="1"/>
    <col min="13314" max="13314" width="33.7109375" style="93" customWidth="1"/>
    <col min="13315" max="13315" width="11.7109375" style="93" customWidth="1"/>
    <col min="13316" max="13316" width="17.28515625" style="93" customWidth="1"/>
    <col min="13317" max="13317" width="16" style="93" customWidth="1"/>
    <col min="13318" max="13318" width="22.7109375" style="93" customWidth="1"/>
    <col min="13319" max="13568" width="9.140625" style="93"/>
    <col min="13569" max="13569" width="8.28515625" style="93" customWidth="1"/>
    <col min="13570" max="13570" width="33.7109375" style="93" customWidth="1"/>
    <col min="13571" max="13571" width="11.7109375" style="93" customWidth="1"/>
    <col min="13572" max="13572" width="17.28515625" style="93" customWidth="1"/>
    <col min="13573" max="13573" width="16" style="93" customWidth="1"/>
    <col min="13574" max="13574" width="22.7109375" style="93" customWidth="1"/>
    <col min="13575" max="13824" width="9.140625" style="93"/>
    <col min="13825" max="13825" width="8.28515625" style="93" customWidth="1"/>
    <col min="13826" max="13826" width="33.7109375" style="93" customWidth="1"/>
    <col min="13827" max="13827" width="11.7109375" style="93" customWidth="1"/>
    <col min="13828" max="13828" width="17.28515625" style="93" customWidth="1"/>
    <col min="13829" max="13829" width="16" style="93" customWidth="1"/>
    <col min="13830" max="13830" width="22.7109375" style="93" customWidth="1"/>
    <col min="13831" max="14080" width="9.140625" style="93"/>
    <col min="14081" max="14081" width="8.28515625" style="93" customWidth="1"/>
    <col min="14082" max="14082" width="33.7109375" style="93" customWidth="1"/>
    <col min="14083" max="14083" width="11.7109375" style="93" customWidth="1"/>
    <col min="14084" max="14084" width="17.28515625" style="93" customWidth="1"/>
    <col min="14085" max="14085" width="16" style="93" customWidth="1"/>
    <col min="14086" max="14086" width="22.7109375" style="93" customWidth="1"/>
    <col min="14087" max="14336" width="9.140625" style="93"/>
    <col min="14337" max="14337" width="8.28515625" style="93" customWidth="1"/>
    <col min="14338" max="14338" width="33.7109375" style="93" customWidth="1"/>
    <col min="14339" max="14339" width="11.7109375" style="93" customWidth="1"/>
    <col min="14340" max="14340" width="17.28515625" style="93" customWidth="1"/>
    <col min="14341" max="14341" width="16" style="93" customWidth="1"/>
    <col min="14342" max="14342" width="22.7109375" style="93" customWidth="1"/>
    <col min="14343" max="14592" width="9.140625" style="93"/>
    <col min="14593" max="14593" width="8.28515625" style="93" customWidth="1"/>
    <col min="14594" max="14594" width="33.7109375" style="93" customWidth="1"/>
    <col min="14595" max="14595" width="11.7109375" style="93" customWidth="1"/>
    <col min="14596" max="14596" width="17.28515625" style="93" customWidth="1"/>
    <col min="14597" max="14597" width="16" style="93" customWidth="1"/>
    <col min="14598" max="14598" width="22.7109375" style="93" customWidth="1"/>
    <col min="14599" max="14848" width="9.140625" style="93"/>
    <col min="14849" max="14849" width="8.28515625" style="93" customWidth="1"/>
    <col min="14850" max="14850" width="33.7109375" style="93" customWidth="1"/>
    <col min="14851" max="14851" width="11.7109375" style="93" customWidth="1"/>
    <col min="14852" max="14852" width="17.28515625" style="93" customWidth="1"/>
    <col min="14853" max="14853" width="16" style="93" customWidth="1"/>
    <col min="14854" max="14854" width="22.7109375" style="93" customWidth="1"/>
    <col min="14855" max="15104" width="9.140625" style="93"/>
    <col min="15105" max="15105" width="8.28515625" style="93" customWidth="1"/>
    <col min="15106" max="15106" width="33.7109375" style="93" customWidth="1"/>
    <col min="15107" max="15107" width="11.7109375" style="93" customWidth="1"/>
    <col min="15108" max="15108" width="17.28515625" style="93" customWidth="1"/>
    <col min="15109" max="15109" width="16" style="93" customWidth="1"/>
    <col min="15110" max="15110" width="22.7109375" style="93" customWidth="1"/>
    <col min="15111" max="15360" width="9.140625" style="93"/>
    <col min="15361" max="15361" width="8.28515625" style="93" customWidth="1"/>
    <col min="15362" max="15362" width="33.7109375" style="93" customWidth="1"/>
    <col min="15363" max="15363" width="11.7109375" style="93" customWidth="1"/>
    <col min="15364" max="15364" width="17.28515625" style="93" customWidth="1"/>
    <col min="15365" max="15365" width="16" style="93" customWidth="1"/>
    <col min="15366" max="15366" width="22.7109375" style="93" customWidth="1"/>
    <col min="15367" max="15616" width="9.140625" style="93"/>
    <col min="15617" max="15617" width="8.28515625" style="93" customWidth="1"/>
    <col min="15618" max="15618" width="33.7109375" style="93" customWidth="1"/>
    <col min="15619" max="15619" width="11.7109375" style="93" customWidth="1"/>
    <col min="15620" max="15620" width="17.28515625" style="93" customWidth="1"/>
    <col min="15621" max="15621" width="16" style="93" customWidth="1"/>
    <col min="15622" max="15622" width="22.7109375" style="93" customWidth="1"/>
    <col min="15623" max="15872" width="9.140625" style="93"/>
    <col min="15873" max="15873" width="8.28515625" style="93" customWidth="1"/>
    <col min="15874" max="15874" width="33.7109375" style="93" customWidth="1"/>
    <col min="15875" max="15875" width="11.7109375" style="93" customWidth="1"/>
    <col min="15876" max="15876" width="17.28515625" style="93" customWidth="1"/>
    <col min="15877" max="15877" width="16" style="93" customWidth="1"/>
    <col min="15878" max="15878" width="22.7109375" style="93" customWidth="1"/>
    <col min="15879" max="16128" width="9.140625" style="93"/>
    <col min="16129" max="16129" width="8.28515625" style="93" customWidth="1"/>
    <col min="16130" max="16130" width="33.7109375" style="93" customWidth="1"/>
    <col min="16131" max="16131" width="11.7109375" style="93" customWidth="1"/>
    <col min="16132" max="16132" width="17.28515625" style="93" customWidth="1"/>
    <col min="16133" max="16133" width="16" style="93" customWidth="1"/>
    <col min="16134" max="16134" width="22.7109375" style="93" customWidth="1"/>
    <col min="16135" max="16384" width="9.140625" style="93"/>
  </cols>
  <sheetData>
    <row r="1" spans="1:7" ht="21.75" customHeight="1">
      <c r="A1" s="456" t="s">
        <v>164</v>
      </c>
      <c r="B1" s="456"/>
      <c r="C1" s="456"/>
      <c r="D1" s="456"/>
      <c r="E1" s="456"/>
      <c r="F1" s="456"/>
      <c r="G1" s="456"/>
    </row>
    <row r="2" spans="1:7" ht="35.25" customHeight="1">
      <c r="A2" s="455" t="str">
        <f>'Bảng Tiên lượng'!A3:F3</f>
        <v>Nhiệm vụ KH&amp;CN "Nghiên cứu nâng cấp, cải tiến hệ thống tích hợp và xử lý dữ liệu ADS-B 
(ATTECH ADS-B Integrator)"</v>
      </c>
      <c r="B2" s="455"/>
      <c r="C2" s="455"/>
      <c r="D2" s="455"/>
      <c r="E2" s="455"/>
      <c r="F2" s="455"/>
      <c r="G2" s="455"/>
    </row>
    <row r="3" spans="1:7" ht="23.25" customHeight="1">
      <c r="A3" s="455" t="s">
        <v>174</v>
      </c>
      <c r="B3" s="455"/>
      <c r="C3" s="455"/>
      <c r="D3" s="455"/>
      <c r="E3" s="455"/>
      <c r="F3" s="455"/>
      <c r="G3" s="455"/>
    </row>
    <row r="4" spans="1:7" ht="15.75">
      <c r="A4" s="136"/>
      <c r="B4" s="210"/>
      <c r="C4" s="210"/>
      <c r="D4" s="210"/>
      <c r="E4" s="458"/>
      <c r="F4" s="458"/>
    </row>
    <row r="5" spans="1:7" ht="15.75" customHeight="1">
      <c r="A5" s="466" t="s">
        <v>1</v>
      </c>
      <c r="B5" s="461" t="s">
        <v>2</v>
      </c>
      <c r="C5" s="461" t="s">
        <v>3</v>
      </c>
      <c r="D5" s="468" t="s">
        <v>92</v>
      </c>
      <c r="E5" s="462" t="s">
        <v>118</v>
      </c>
      <c r="F5" s="457" t="s">
        <v>68</v>
      </c>
      <c r="G5" s="457" t="s">
        <v>5</v>
      </c>
    </row>
    <row r="6" spans="1:7" ht="15.75" customHeight="1">
      <c r="A6" s="467"/>
      <c r="B6" s="461"/>
      <c r="C6" s="461"/>
      <c r="D6" s="469"/>
      <c r="E6" s="462"/>
      <c r="F6" s="457"/>
      <c r="G6" s="457"/>
    </row>
    <row r="7" spans="1:7" ht="21.75" customHeight="1">
      <c r="A7" s="63" t="s">
        <v>69</v>
      </c>
      <c r="B7" s="61" t="s">
        <v>70</v>
      </c>
      <c r="C7" s="61" t="s">
        <v>71</v>
      </c>
      <c r="D7" s="116" t="s">
        <v>72</v>
      </c>
      <c r="E7" s="61" t="s">
        <v>73</v>
      </c>
      <c r="F7" s="61" t="s">
        <v>74</v>
      </c>
      <c r="G7" s="116" t="s">
        <v>137</v>
      </c>
    </row>
    <row r="8" spans="1:7" s="95" customFormat="1" ht="27" customHeight="1">
      <c r="A8" s="321" t="s">
        <v>6</v>
      </c>
      <c r="B8" s="322" t="str">
        <f>'Bảng Tiên lượng'!B57</f>
        <v>Thực hiện nghiệm thu sản phẩm mẫu</v>
      </c>
      <c r="C8" s="321"/>
      <c r="D8" s="323">
        <f>SUM(D9:D14)</f>
        <v>17</v>
      </c>
      <c r="E8" s="94"/>
      <c r="F8" s="327">
        <f>SUM(F9)</f>
        <v>3149584.4615384615</v>
      </c>
      <c r="G8" s="208"/>
    </row>
    <row r="9" spans="1:7" s="204" customFormat="1" ht="21.75" customHeight="1">
      <c r="A9" s="324"/>
      <c r="B9" s="325" t="str">
        <f>'Bảng Tiên lượng'!E57</f>
        <v>NVLT H2</v>
      </c>
      <c r="C9" s="324" t="s">
        <v>8</v>
      </c>
      <c r="D9" s="326">
        <f>'Bảng Tiên lượng'!D57</f>
        <v>4</v>
      </c>
      <c r="E9" s="344">
        <f>'Bang luong 2020'!G11</f>
        <v>787396.11538461538</v>
      </c>
      <c r="F9" s="365">
        <f>D9*E9</f>
        <v>3149584.4615384615</v>
      </c>
      <c r="G9" s="211"/>
    </row>
    <row r="10" spans="1:7" s="95" customFormat="1" ht="38.25" customHeight="1">
      <c r="A10" s="40" t="s">
        <v>7</v>
      </c>
      <c r="B10" s="109" t="s">
        <v>173</v>
      </c>
      <c r="C10" s="40"/>
      <c r="D10" s="203"/>
      <c r="E10" s="118"/>
      <c r="F10" s="333">
        <f>SUM(F12:F14)</f>
        <v>9562162.5</v>
      </c>
      <c r="G10" s="75"/>
    </row>
    <row r="11" spans="1:7" s="209" customFormat="1" ht="28.9" customHeight="1">
      <c r="A11" s="98">
        <v>1</v>
      </c>
      <c r="B11" s="110" t="str">
        <f>'Bảng Tiên lượng'!B58</f>
        <v>Lập, trình phê duyệt phương án tự thực hiện</v>
      </c>
      <c r="C11" s="98" t="s">
        <v>9</v>
      </c>
      <c r="D11" s="114"/>
      <c r="E11" s="105"/>
      <c r="F11" s="139"/>
      <c r="G11" s="137"/>
    </row>
    <row r="12" spans="1:7" s="71" customFormat="1" ht="22.9" customHeight="1">
      <c r="A12" s="138"/>
      <c r="B12" s="328" t="str">
        <f>'Bảng Tiên lượng'!E58</f>
        <v>NVHC_K3</v>
      </c>
      <c r="C12" s="138" t="s">
        <v>8</v>
      </c>
      <c r="D12" s="329">
        <f>'Bảng Tiên lượng'!D58</f>
        <v>3</v>
      </c>
      <c r="E12" s="330">
        <f>'Bang luong 2020'!G13</f>
        <v>735550.9615384615</v>
      </c>
      <c r="F12" s="331">
        <f>D12*E12</f>
        <v>2206652.8846153845</v>
      </c>
      <c r="G12" s="332"/>
    </row>
    <row r="13" spans="1:7" s="314" customFormat="1" ht="38.450000000000003" customHeight="1">
      <c r="A13" s="98">
        <v>2</v>
      </c>
      <c r="B13" s="389" t="str">
        <f>'Bảng Tiên lượng'!B59</f>
        <v>Thực hiện các thủ tục hành chính, sao chụp  hồ sơ tài liệu, lập các biên bản và tờ trình thẩm định…</v>
      </c>
      <c r="C13" s="98"/>
      <c r="D13" s="114"/>
      <c r="E13" s="105"/>
      <c r="F13" s="139"/>
      <c r="G13" s="137"/>
    </row>
    <row r="14" spans="1:7" s="71" customFormat="1" ht="22.9" customHeight="1">
      <c r="A14" s="138"/>
      <c r="B14" s="328" t="str">
        <f>'Bảng Tiên lượng'!E59</f>
        <v>NVHC_K3</v>
      </c>
      <c r="C14" s="138" t="s">
        <v>8</v>
      </c>
      <c r="D14" s="329">
        <f>'Bảng Tiên lượng'!D59</f>
        <v>10</v>
      </c>
      <c r="E14" s="330">
        <f>'Bang luong 2020'!G13</f>
        <v>735550.9615384615</v>
      </c>
      <c r="F14" s="331">
        <f>D14*E14</f>
        <v>7355509.615384615</v>
      </c>
      <c r="G14" s="332"/>
    </row>
    <row r="15" spans="1:7" s="71" customFormat="1" ht="22.9" customHeight="1">
      <c r="A15" s="202" t="s">
        <v>13</v>
      </c>
      <c r="B15" s="346" t="s">
        <v>231</v>
      </c>
      <c r="C15" s="347"/>
      <c r="D15" s="329"/>
      <c r="E15" s="330"/>
      <c r="F15" s="333">
        <f>SUM(F16)</f>
        <v>635587.34807692317</v>
      </c>
      <c r="G15" s="332"/>
    </row>
    <row r="16" spans="1:7" s="71" customFormat="1" ht="36.6" customHeight="1">
      <c r="A16" s="138"/>
      <c r="B16" s="350" t="s">
        <v>268</v>
      </c>
      <c r="C16" s="351" t="s">
        <v>273</v>
      </c>
      <c r="D16" s="329"/>
      <c r="E16" s="330"/>
      <c r="F16" s="139">
        <f>5%*(F10+F8)</f>
        <v>635587.34807692317</v>
      </c>
      <c r="G16" s="332"/>
    </row>
    <row r="17" spans="1:7" s="95" customFormat="1" ht="22.9" customHeight="1">
      <c r="A17" s="311"/>
      <c r="B17" s="346" t="s">
        <v>274</v>
      </c>
      <c r="C17" s="347" t="s">
        <v>9</v>
      </c>
      <c r="D17" s="363"/>
      <c r="E17" s="364"/>
      <c r="F17" s="333">
        <f>F8+F10+F15</f>
        <v>13347334.309615385</v>
      </c>
      <c r="G17" s="318"/>
    </row>
  </sheetData>
  <mergeCells count="11">
    <mergeCell ref="G5:G6"/>
    <mergeCell ref="A1:G1"/>
    <mergeCell ref="A2:G2"/>
    <mergeCell ref="A3:G3"/>
    <mergeCell ref="E4:F4"/>
    <mergeCell ref="A5:A6"/>
    <mergeCell ref="B5:B6"/>
    <mergeCell ref="C5:C6"/>
    <mergeCell ref="D5:D6"/>
    <mergeCell ref="E5:E6"/>
    <mergeCell ref="F5:F6"/>
  </mergeCells>
  <printOptions horizontalCentered="1"/>
  <pageMargins left="0.55000000000000004" right="0.35" top="0.35" bottom="0.35" header="0.3" footer="0.25"/>
  <pageSetup paperSize="9" scale="95" orientation="landscape" r:id="rId1"/>
  <headerFoot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F17" sqref="F17"/>
    </sheetView>
  </sheetViews>
  <sheetFormatPr defaultRowHeight="15"/>
  <cols>
    <col min="1" max="1" width="7" style="50" customWidth="1"/>
    <col min="2" max="2" width="14.28515625" style="45" customWidth="1"/>
    <col min="3" max="3" width="19.85546875" style="51" customWidth="1"/>
    <col min="4" max="4" width="15.7109375" style="45" customWidth="1"/>
    <col min="5" max="6" width="19.7109375" style="45" customWidth="1"/>
    <col min="7" max="7" width="14.7109375" style="45" customWidth="1"/>
    <col min="8" max="8" width="17" style="45" customWidth="1"/>
    <col min="9" max="259" width="8.85546875" style="45"/>
    <col min="260" max="260" width="6.28515625" style="45" customWidth="1"/>
    <col min="261" max="261" width="32" style="45" customWidth="1"/>
    <col min="262" max="262" width="30.7109375" style="45" customWidth="1"/>
    <col min="263" max="263" width="33" style="45" customWidth="1"/>
    <col min="264" max="515" width="8.85546875" style="45"/>
    <col min="516" max="516" width="6.28515625" style="45" customWidth="1"/>
    <col min="517" max="517" width="32" style="45" customWidth="1"/>
    <col min="518" max="518" width="30.7109375" style="45" customWidth="1"/>
    <col min="519" max="519" width="33" style="45" customWidth="1"/>
    <col min="520" max="771" width="8.85546875" style="45"/>
    <col min="772" max="772" width="6.28515625" style="45" customWidth="1"/>
    <col min="773" max="773" width="32" style="45" customWidth="1"/>
    <col min="774" max="774" width="30.7109375" style="45" customWidth="1"/>
    <col min="775" max="775" width="33" style="45" customWidth="1"/>
    <col min="776" max="1027" width="8.85546875" style="45"/>
    <col min="1028" max="1028" width="6.28515625" style="45" customWidth="1"/>
    <col min="1029" max="1029" width="32" style="45" customWidth="1"/>
    <col min="1030" max="1030" width="30.7109375" style="45" customWidth="1"/>
    <col min="1031" max="1031" width="33" style="45" customWidth="1"/>
    <col min="1032" max="1283" width="8.85546875" style="45"/>
    <col min="1284" max="1284" width="6.28515625" style="45" customWidth="1"/>
    <col min="1285" max="1285" width="32" style="45" customWidth="1"/>
    <col min="1286" max="1286" width="30.7109375" style="45" customWidth="1"/>
    <col min="1287" max="1287" width="33" style="45" customWidth="1"/>
    <col min="1288" max="1539" width="8.85546875" style="45"/>
    <col min="1540" max="1540" width="6.28515625" style="45" customWidth="1"/>
    <col min="1541" max="1541" width="32" style="45" customWidth="1"/>
    <col min="1542" max="1542" width="30.7109375" style="45" customWidth="1"/>
    <col min="1543" max="1543" width="33" style="45" customWidth="1"/>
    <col min="1544" max="1795" width="8.85546875" style="45"/>
    <col min="1796" max="1796" width="6.28515625" style="45" customWidth="1"/>
    <col min="1797" max="1797" width="32" style="45" customWidth="1"/>
    <col min="1798" max="1798" width="30.7109375" style="45" customWidth="1"/>
    <col min="1799" max="1799" width="33" style="45" customWidth="1"/>
    <col min="1800" max="2051" width="8.85546875" style="45"/>
    <col min="2052" max="2052" width="6.28515625" style="45" customWidth="1"/>
    <col min="2053" max="2053" width="32" style="45" customWidth="1"/>
    <col min="2054" max="2054" width="30.7109375" style="45" customWidth="1"/>
    <col min="2055" max="2055" width="33" style="45" customWidth="1"/>
    <col min="2056" max="2307" width="8.85546875" style="45"/>
    <col min="2308" max="2308" width="6.28515625" style="45" customWidth="1"/>
    <col min="2309" max="2309" width="32" style="45" customWidth="1"/>
    <col min="2310" max="2310" width="30.7109375" style="45" customWidth="1"/>
    <col min="2311" max="2311" width="33" style="45" customWidth="1"/>
    <col min="2312" max="2563" width="8.85546875" style="45"/>
    <col min="2564" max="2564" width="6.28515625" style="45" customWidth="1"/>
    <col min="2565" max="2565" width="32" style="45" customWidth="1"/>
    <col min="2566" max="2566" width="30.7109375" style="45" customWidth="1"/>
    <col min="2567" max="2567" width="33" style="45" customWidth="1"/>
    <col min="2568" max="2819" width="8.85546875" style="45"/>
    <col min="2820" max="2820" width="6.28515625" style="45" customWidth="1"/>
    <col min="2821" max="2821" width="32" style="45" customWidth="1"/>
    <col min="2822" max="2822" width="30.7109375" style="45" customWidth="1"/>
    <col min="2823" max="2823" width="33" style="45" customWidth="1"/>
    <col min="2824" max="3075" width="8.85546875" style="45"/>
    <col min="3076" max="3076" width="6.28515625" style="45" customWidth="1"/>
    <col min="3077" max="3077" width="32" style="45" customWidth="1"/>
    <col min="3078" max="3078" width="30.7109375" style="45" customWidth="1"/>
    <col min="3079" max="3079" width="33" style="45" customWidth="1"/>
    <col min="3080" max="3331" width="8.85546875" style="45"/>
    <col min="3332" max="3332" width="6.28515625" style="45" customWidth="1"/>
    <col min="3333" max="3333" width="32" style="45" customWidth="1"/>
    <col min="3334" max="3334" width="30.7109375" style="45" customWidth="1"/>
    <col min="3335" max="3335" width="33" style="45" customWidth="1"/>
    <col min="3336" max="3587" width="8.85546875" style="45"/>
    <col min="3588" max="3588" width="6.28515625" style="45" customWidth="1"/>
    <col min="3589" max="3589" width="32" style="45" customWidth="1"/>
    <col min="3590" max="3590" width="30.7109375" style="45" customWidth="1"/>
    <col min="3591" max="3591" width="33" style="45" customWidth="1"/>
    <col min="3592" max="3843" width="8.85546875" style="45"/>
    <col min="3844" max="3844" width="6.28515625" style="45" customWidth="1"/>
    <col min="3845" max="3845" width="32" style="45" customWidth="1"/>
    <col min="3846" max="3846" width="30.7109375" style="45" customWidth="1"/>
    <col min="3847" max="3847" width="33" style="45" customWidth="1"/>
    <col min="3848" max="4099" width="8.85546875" style="45"/>
    <col min="4100" max="4100" width="6.28515625" style="45" customWidth="1"/>
    <col min="4101" max="4101" width="32" style="45" customWidth="1"/>
    <col min="4102" max="4102" width="30.7109375" style="45" customWidth="1"/>
    <col min="4103" max="4103" width="33" style="45" customWidth="1"/>
    <col min="4104" max="4355" width="8.85546875" style="45"/>
    <col min="4356" max="4356" width="6.28515625" style="45" customWidth="1"/>
    <col min="4357" max="4357" width="32" style="45" customWidth="1"/>
    <col min="4358" max="4358" width="30.7109375" style="45" customWidth="1"/>
    <col min="4359" max="4359" width="33" style="45" customWidth="1"/>
    <col min="4360" max="4611" width="8.85546875" style="45"/>
    <col min="4612" max="4612" width="6.28515625" style="45" customWidth="1"/>
    <col min="4613" max="4613" width="32" style="45" customWidth="1"/>
    <col min="4614" max="4614" width="30.7109375" style="45" customWidth="1"/>
    <col min="4615" max="4615" width="33" style="45" customWidth="1"/>
    <col min="4616" max="4867" width="8.85546875" style="45"/>
    <col min="4868" max="4868" width="6.28515625" style="45" customWidth="1"/>
    <col min="4869" max="4869" width="32" style="45" customWidth="1"/>
    <col min="4870" max="4870" width="30.7109375" style="45" customWidth="1"/>
    <col min="4871" max="4871" width="33" style="45" customWidth="1"/>
    <col min="4872" max="5123" width="8.85546875" style="45"/>
    <col min="5124" max="5124" width="6.28515625" style="45" customWidth="1"/>
    <col min="5125" max="5125" width="32" style="45" customWidth="1"/>
    <col min="5126" max="5126" width="30.7109375" style="45" customWidth="1"/>
    <col min="5127" max="5127" width="33" style="45" customWidth="1"/>
    <col min="5128" max="5379" width="8.85546875" style="45"/>
    <col min="5380" max="5380" width="6.28515625" style="45" customWidth="1"/>
    <col min="5381" max="5381" width="32" style="45" customWidth="1"/>
    <col min="5382" max="5382" width="30.7109375" style="45" customWidth="1"/>
    <col min="5383" max="5383" width="33" style="45" customWidth="1"/>
    <col min="5384" max="5635" width="8.85546875" style="45"/>
    <col min="5636" max="5636" width="6.28515625" style="45" customWidth="1"/>
    <col min="5637" max="5637" width="32" style="45" customWidth="1"/>
    <col min="5638" max="5638" width="30.7109375" style="45" customWidth="1"/>
    <col min="5639" max="5639" width="33" style="45" customWidth="1"/>
    <col min="5640" max="5891" width="8.85546875" style="45"/>
    <col min="5892" max="5892" width="6.28515625" style="45" customWidth="1"/>
    <col min="5893" max="5893" width="32" style="45" customWidth="1"/>
    <col min="5894" max="5894" width="30.7109375" style="45" customWidth="1"/>
    <col min="5895" max="5895" width="33" style="45" customWidth="1"/>
    <col min="5896" max="6147" width="8.85546875" style="45"/>
    <col min="6148" max="6148" width="6.28515625" style="45" customWidth="1"/>
    <col min="6149" max="6149" width="32" style="45" customWidth="1"/>
    <col min="6150" max="6150" width="30.7109375" style="45" customWidth="1"/>
    <col min="6151" max="6151" width="33" style="45" customWidth="1"/>
    <col min="6152" max="6403" width="8.85546875" style="45"/>
    <col min="6404" max="6404" width="6.28515625" style="45" customWidth="1"/>
    <col min="6405" max="6405" width="32" style="45" customWidth="1"/>
    <col min="6406" max="6406" width="30.7109375" style="45" customWidth="1"/>
    <col min="6407" max="6407" width="33" style="45" customWidth="1"/>
    <col min="6408" max="6659" width="8.85546875" style="45"/>
    <col min="6660" max="6660" width="6.28515625" style="45" customWidth="1"/>
    <col min="6661" max="6661" width="32" style="45" customWidth="1"/>
    <col min="6662" max="6662" width="30.7109375" style="45" customWidth="1"/>
    <col min="6663" max="6663" width="33" style="45" customWidth="1"/>
    <col min="6664" max="6915" width="8.85546875" style="45"/>
    <col min="6916" max="6916" width="6.28515625" style="45" customWidth="1"/>
    <col min="6917" max="6917" width="32" style="45" customWidth="1"/>
    <col min="6918" max="6918" width="30.7109375" style="45" customWidth="1"/>
    <col min="6919" max="6919" width="33" style="45" customWidth="1"/>
    <col min="6920" max="7171" width="8.85546875" style="45"/>
    <col min="7172" max="7172" width="6.28515625" style="45" customWidth="1"/>
    <col min="7173" max="7173" width="32" style="45" customWidth="1"/>
    <col min="7174" max="7174" width="30.7109375" style="45" customWidth="1"/>
    <col min="7175" max="7175" width="33" style="45" customWidth="1"/>
    <col min="7176" max="7427" width="8.85546875" style="45"/>
    <col min="7428" max="7428" width="6.28515625" style="45" customWidth="1"/>
    <col min="7429" max="7429" width="32" style="45" customWidth="1"/>
    <col min="7430" max="7430" width="30.7109375" style="45" customWidth="1"/>
    <col min="7431" max="7431" width="33" style="45" customWidth="1"/>
    <col min="7432" max="7683" width="8.85546875" style="45"/>
    <col min="7684" max="7684" width="6.28515625" style="45" customWidth="1"/>
    <col min="7685" max="7685" width="32" style="45" customWidth="1"/>
    <col min="7686" max="7686" width="30.7109375" style="45" customWidth="1"/>
    <col min="7687" max="7687" width="33" style="45" customWidth="1"/>
    <col min="7688" max="7939" width="8.85546875" style="45"/>
    <col min="7940" max="7940" width="6.28515625" style="45" customWidth="1"/>
    <col min="7941" max="7941" width="32" style="45" customWidth="1"/>
    <col min="7942" max="7942" width="30.7109375" style="45" customWidth="1"/>
    <col min="7943" max="7943" width="33" style="45" customWidth="1"/>
    <col min="7944" max="8195" width="8.85546875" style="45"/>
    <col min="8196" max="8196" width="6.28515625" style="45" customWidth="1"/>
    <col min="8197" max="8197" width="32" style="45" customWidth="1"/>
    <col min="8198" max="8198" width="30.7109375" style="45" customWidth="1"/>
    <col min="8199" max="8199" width="33" style="45" customWidth="1"/>
    <col min="8200" max="8451" width="8.85546875" style="45"/>
    <col min="8452" max="8452" width="6.28515625" style="45" customWidth="1"/>
    <col min="8453" max="8453" width="32" style="45" customWidth="1"/>
    <col min="8454" max="8454" width="30.7109375" style="45" customWidth="1"/>
    <col min="8455" max="8455" width="33" style="45" customWidth="1"/>
    <col min="8456" max="8707" width="8.85546875" style="45"/>
    <col min="8708" max="8708" width="6.28515625" style="45" customWidth="1"/>
    <col min="8709" max="8709" width="32" style="45" customWidth="1"/>
    <col min="8710" max="8710" width="30.7109375" style="45" customWidth="1"/>
    <col min="8711" max="8711" width="33" style="45" customWidth="1"/>
    <col min="8712" max="8963" width="8.85546875" style="45"/>
    <col min="8964" max="8964" width="6.28515625" style="45" customWidth="1"/>
    <col min="8965" max="8965" width="32" style="45" customWidth="1"/>
    <col min="8966" max="8966" width="30.7109375" style="45" customWidth="1"/>
    <col min="8967" max="8967" width="33" style="45" customWidth="1"/>
    <col min="8968" max="9219" width="8.85546875" style="45"/>
    <col min="9220" max="9220" width="6.28515625" style="45" customWidth="1"/>
    <col min="9221" max="9221" width="32" style="45" customWidth="1"/>
    <col min="9222" max="9222" width="30.7109375" style="45" customWidth="1"/>
    <col min="9223" max="9223" width="33" style="45" customWidth="1"/>
    <col min="9224" max="9475" width="8.85546875" style="45"/>
    <col min="9476" max="9476" width="6.28515625" style="45" customWidth="1"/>
    <col min="9477" max="9477" width="32" style="45" customWidth="1"/>
    <col min="9478" max="9478" width="30.7109375" style="45" customWidth="1"/>
    <col min="9479" max="9479" width="33" style="45" customWidth="1"/>
    <col min="9480" max="9731" width="8.85546875" style="45"/>
    <col min="9732" max="9732" width="6.28515625" style="45" customWidth="1"/>
    <col min="9733" max="9733" width="32" style="45" customWidth="1"/>
    <col min="9734" max="9734" width="30.7109375" style="45" customWidth="1"/>
    <col min="9735" max="9735" width="33" style="45" customWidth="1"/>
    <col min="9736" max="9987" width="8.85546875" style="45"/>
    <col min="9988" max="9988" width="6.28515625" style="45" customWidth="1"/>
    <col min="9989" max="9989" width="32" style="45" customWidth="1"/>
    <col min="9990" max="9990" width="30.7109375" style="45" customWidth="1"/>
    <col min="9991" max="9991" width="33" style="45" customWidth="1"/>
    <col min="9992" max="10243" width="8.85546875" style="45"/>
    <col min="10244" max="10244" width="6.28515625" style="45" customWidth="1"/>
    <col min="10245" max="10245" width="32" style="45" customWidth="1"/>
    <col min="10246" max="10246" width="30.7109375" style="45" customWidth="1"/>
    <col min="10247" max="10247" width="33" style="45" customWidth="1"/>
    <col min="10248" max="10499" width="8.85546875" style="45"/>
    <col min="10500" max="10500" width="6.28515625" style="45" customWidth="1"/>
    <col min="10501" max="10501" width="32" style="45" customWidth="1"/>
    <col min="10502" max="10502" width="30.7109375" style="45" customWidth="1"/>
    <col min="10503" max="10503" width="33" style="45" customWidth="1"/>
    <col min="10504" max="10755" width="8.85546875" style="45"/>
    <col min="10756" max="10756" width="6.28515625" style="45" customWidth="1"/>
    <col min="10757" max="10757" width="32" style="45" customWidth="1"/>
    <col min="10758" max="10758" width="30.7109375" style="45" customWidth="1"/>
    <col min="10759" max="10759" width="33" style="45" customWidth="1"/>
    <col min="10760" max="11011" width="8.85546875" style="45"/>
    <col min="11012" max="11012" width="6.28515625" style="45" customWidth="1"/>
    <col min="11013" max="11013" width="32" style="45" customWidth="1"/>
    <col min="11014" max="11014" width="30.7109375" style="45" customWidth="1"/>
    <col min="11015" max="11015" width="33" style="45" customWidth="1"/>
    <col min="11016" max="11267" width="8.85546875" style="45"/>
    <col min="11268" max="11268" width="6.28515625" style="45" customWidth="1"/>
    <col min="11269" max="11269" width="32" style="45" customWidth="1"/>
    <col min="11270" max="11270" width="30.7109375" style="45" customWidth="1"/>
    <col min="11271" max="11271" width="33" style="45" customWidth="1"/>
    <col min="11272" max="11523" width="8.85546875" style="45"/>
    <col min="11524" max="11524" width="6.28515625" style="45" customWidth="1"/>
    <col min="11525" max="11525" width="32" style="45" customWidth="1"/>
    <col min="11526" max="11526" width="30.7109375" style="45" customWidth="1"/>
    <col min="11527" max="11527" width="33" style="45" customWidth="1"/>
    <col min="11528" max="11779" width="8.85546875" style="45"/>
    <col min="11780" max="11780" width="6.28515625" style="45" customWidth="1"/>
    <col min="11781" max="11781" width="32" style="45" customWidth="1"/>
    <col min="11782" max="11782" width="30.7109375" style="45" customWidth="1"/>
    <col min="11783" max="11783" width="33" style="45" customWidth="1"/>
    <col min="11784" max="12035" width="8.85546875" style="45"/>
    <col min="12036" max="12036" width="6.28515625" style="45" customWidth="1"/>
    <col min="12037" max="12037" width="32" style="45" customWidth="1"/>
    <col min="12038" max="12038" width="30.7109375" style="45" customWidth="1"/>
    <col min="12039" max="12039" width="33" style="45" customWidth="1"/>
    <col min="12040" max="12291" width="8.85546875" style="45"/>
    <col min="12292" max="12292" width="6.28515625" style="45" customWidth="1"/>
    <col min="12293" max="12293" width="32" style="45" customWidth="1"/>
    <col min="12294" max="12294" width="30.7109375" style="45" customWidth="1"/>
    <col min="12295" max="12295" width="33" style="45" customWidth="1"/>
    <col min="12296" max="12547" width="8.85546875" style="45"/>
    <col min="12548" max="12548" width="6.28515625" style="45" customWidth="1"/>
    <col min="12549" max="12549" width="32" style="45" customWidth="1"/>
    <col min="12550" max="12550" width="30.7109375" style="45" customWidth="1"/>
    <col min="12551" max="12551" width="33" style="45" customWidth="1"/>
    <col min="12552" max="12803" width="8.85546875" style="45"/>
    <col min="12804" max="12804" width="6.28515625" style="45" customWidth="1"/>
    <col min="12805" max="12805" width="32" style="45" customWidth="1"/>
    <col min="12806" max="12806" width="30.7109375" style="45" customWidth="1"/>
    <col min="12807" max="12807" width="33" style="45" customWidth="1"/>
    <col min="12808" max="13059" width="8.85546875" style="45"/>
    <col min="13060" max="13060" width="6.28515625" style="45" customWidth="1"/>
    <col min="13061" max="13061" width="32" style="45" customWidth="1"/>
    <col min="13062" max="13062" width="30.7109375" style="45" customWidth="1"/>
    <col min="13063" max="13063" width="33" style="45" customWidth="1"/>
    <col min="13064" max="13315" width="8.85546875" style="45"/>
    <col min="13316" max="13316" width="6.28515625" style="45" customWidth="1"/>
    <col min="13317" max="13317" width="32" style="45" customWidth="1"/>
    <col min="13318" max="13318" width="30.7109375" style="45" customWidth="1"/>
    <col min="13319" max="13319" width="33" style="45" customWidth="1"/>
    <col min="13320" max="13571" width="8.85546875" style="45"/>
    <col min="13572" max="13572" width="6.28515625" style="45" customWidth="1"/>
    <col min="13573" max="13573" width="32" style="45" customWidth="1"/>
    <col min="13574" max="13574" width="30.7109375" style="45" customWidth="1"/>
    <col min="13575" max="13575" width="33" style="45" customWidth="1"/>
    <col min="13576" max="13827" width="8.85546875" style="45"/>
    <col min="13828" max="13828" width="6.28515625" style="45" customWidth="1"/>
    <col min="13829" max="13829" width="32" style="45" customWidth="1"/>
    <col min="13830" max="13830" width="30.7109375" style="45" customWidth="1"/>
    <col min="13831" max="13831" width="33" style="45" customWidth="1"/>
    <col min="13832" max="14083" width="8.85546875" style="45"/>
    <col min="14084" max="14084" width="6.28515625" style="45" customWidth="1"/>
    <col min="14085" max="14085" width="32" style="45" customWidth="1"/>
    <col min="14086" max="14086" width="30.7109375" style="45" customWidth="1"/>
    <col min="14087" max="14087" width="33" style="45" customWidth="1"/>
    <col min="14088" max="14339" width="8.85546875" style="45"/>
    <col min="14340" max="14340" width="6.28515625" style="45" customWidth="1"/>
    <col min="14341" max="14341" width="32" style="45" customWidth="1"/>
    <col min="14342" max="14342" width="30.7109375" style="45" customWidth="1"/>
    <col min="14343" max="14343" width="33" style="45" customWidth="1"/>
    <col min="14344" max="14595" width="8.85546875" style="45"/>
    <col min="14596" max="14596" width="6.28515625" style="45" customWidth="1"/>
    <col min="14597" max="14597" width="32" style="45" customWidth="1"/>
    <col min="14598" max="14598" width="30.7109375" style="45" customWidth="1"/>
    <col min="14599" max="14599" width="33" style="45" customWidth="1"/>
    <col min="14600" max="14851" width="8.85546875" style="45"/>
    <col min="14852" max="14852" width="6.28515625" style="45" customWidth="1"/>
    <col min="14853" max="14853" width="32" style="45" customWidth="1"/>
    <col min="14854" max="14854" width="30.7109375" style="45" customWidth="1"/>
    <col min="14855" max="14855" width="33" style="45" customWidth="1"/>
    <col min="14856" max="15107" width="8.85546875" style="45"/>
    <col min="15108" max="15108" width="6.28515625" style="45" customWidth="1"/>
    <col min="15109" max="15109" width="32" style="45" customWidth="1"/>
    <col min="15110" max="15110" width="30.7109375" style="45" customWidth="1"/>
    <col min="15111" max="15111" width="33" style="45" customWidth="1"/>
    <col min="15112" max="15363" width="8.85546875" style="45"/>
    <col min="15364" max="15364" width="6.28515625" style="45" customWidth="1"/>
    <col min="15365" max="15365" width="32" style="45" customWidth="1"/>
    <col min="15366" max="15366" width="30.7109375" style="45" customWidth="1"/>
    <col min="15367" max="15367" width="33" style="45" customWidth="1"/>
    <col min="15368" max="15619" width="8.85546875" style="45"/>
    <col min="15620" max="15620" width="6.28515625" style="45" customWidth="1"/>
    <col min="15621" max="15621" width="32" style="45" customWidth="1"/>
    <col min="15622" max="15622" width="30.7109375" style="45" customWidth="1"/>
    <col min="15623" max="15623" width="33" style="45" customWidth="1"/>
    <col min="15624" max="15875" width="8.85546875" style="45"/>
    <col min="15876" max="15876" width="6.28515625" style="45" customWidth="1"/>
    <col min="15877" max="15877" width="32" style="45" customWidth="1"/>
    <col min="15878" max="15878" width="30.7109375" style="45" customWidth="1"/>
    <col min="15879" max="15879" width="33" style="45" customWidth="1"/>
    <col min="15880" max="16131" width="8.85546875" style="45"/>
    <col min="16132" max="16132" width="6.28515625" style="45" customWidth="1"/>
    <col min="16133" max="16133" width="32" style="45" customWidth="1"/>
    <col min="16134" max="16134" width="30.7109375" style="45" customWidth="1"/>
    <col min="16135" max="16135" width="33" style="45" customWidth="1"/>
    <col min="16136" max="16384" width="8.85546875" style="45"/>
  </cols>
  <sheetData>
    <row r="1" spans="1:8" ht="35.450000000000003" customHeight="1">
      <c r="A1" s="490" t="s">
        <v>272</v>
      </c>
      <c r="B1" s="490"/>
      <c r="C1" s="490"/>
      <c r="D1" s="490"/>
      <c r="E1" s="490"/>
      <c r="F1" s="490"/>
      <c r="G1" s="490"/>
      <c r="H1" s="490"/>
    </row>
    <row r="2" spans="1:8" s="46" customFormat="1" ht="71.25">
      <c r="A2" s="238" t="s">
        <v>22</v>
      </c>
      <c r="B2" s="238" t="s">
        <v>229</v>
      </c>
      <c r="C2" s="239" t="s">
        <v>226</v>
      </c>
      <c r="D2" s="239" t="s">
        <v>176</v>
      </c>
      <c r="E2" s="240" t="s">
        <v>177</v>
      </c>
      <c r="F2" s="240" t="s">
        <v>178</v>
      </c>
      <c r="G2" s="317" t="s">
        <v>168</v>
      </c>
      <c r="H2" s="239" t="s">
        <v>62</v>
      </c>
    </row>
    <row r="3" spans="1:8" ht="15.75" hidden="1">
      <c r="A3" s="47"/>
      <c r="B3" s="241" t="s">
        <v>179</v>
      </c>
      <c r="C3" s="217">
        <v>43434256.166666664</v>
      </c>
      <c r="D3" s="48">
        <f t="shared" ref="D3:D9" si="0">C3/22</f>
        <v>1974284.3712121211</v>
      </c>
      <c r="E3" s="48"/>
      <c r="F3" s="48"/>
      <c r="G3" s="48"/>
      <c r="H3" s="242"/>
    </row>
    <row r="4" spans="1:8" ht="15.75" hidden="1">
      <c r="A4" s="47"/>
      <c r="B4" s="241" t="s">
        <v>180</v>
      </c>
      <c r="C4" s="217">
        <v>30619351.25</v>
      </c>
      <c r="D4" s="48">
        <f t="shared" si="0"/>
        <v>1391788.6931818181</v>
      </c>
      <c r="E4" s="48"/>
      <c r="F4" s="48"/>
      <c r="G4" s="48"/>
      <c r="H4" s="242"/>
    </row>
    <row r="5" spans="1:8" ht="15.75" hidden="1">
      <c r="A5" s="47"/>
      <c r="B5" s="241" t="s">
        <v>181</v>
      </c>
      <c r="C5" s="217">
        <v>26059061.916666668</v>
      </c>
      <c r="D5" s="48">
        <f t="shared" si="0"/>
        <v>1184502.8143939395</v>
      </c>
      <c r="E5" s="48"/>
      <c r="F5" s="48"/>
      <c r="G5" s="48"/>
      <c r="H5" s="242"/>
    </row>
    <row r="6" spans="1:8" ht="15.75" hidden="1">
      <c r="A6" s="47"/>
      <c r="B6" s="241" t="s">
        <v>182</v>
      </c>
      <c r="C6" s="217">
        <v>23940262.75</v>
      </c>
      <c r="D6" s="48">
        <f t="shared" si="0"/>
        <v>1088193.7613636365</v>
      </c>
      <c r="E6" s="48"/>
      <c r="F6" s="48"/>
      <c r="G6" s="48"/>
      <c r="H6" s="242"/>
    </row>
    <row r="7" spans="1:8" ht="15.75" hidden="1">
      <c r="A7" s="47"/>
      <c r="B7" s="241" t="s">
        <v>183</v>
      </c>
      <c r="C7" s="217">
        <v>27331759.583333332</v>
      </c>
      <c r="D7" s="48">
        <f t="shared" si="0"/>
        <v>1242352.7083333333</v>
      </c>
      <c r="E7" s="48"/>
      <c r="F7" s="48"/>
      <c r="G7" s="48"/>
      <c r="H7" s="242"/>
    </row>
    <row r="8" spans="1:8" ht="15.75" hidden="1">
      <c r="A8" s="47"/>
      <c r="B8" s="241" t="s">
        <v>184</v>
      </c>
      <c r="C8" s="217">
        <v>30612999.583333332</v>
      </c>
      <c r="D8" s="48">
        <f t="shared" si="0"/>
        <v>1391499.981060606</v>
      </c>
      <c r="E8" s="48"/>
      <c r="F8" s="48"/>
      <c r="G8" s="48"/>
      <c r="H8" s="242"/>
    </row>
    <row r="9" spans="1:8" ht="15.75" hidden="1">
      <c r="A9" s="47"/>
      <c r="B9" s="241" t="s">
        <v>185</v>
      </c>
      <c r="C9" s="217">
        <v>27431348.666666668</v>
      </c>
      <c r="D9" s="48">
        <f t="shared" si="0"/>
        <v>1246879.4848484849</v>
      </c>
      <c r="E9" s="48"/>
      <c r="F9" s="48"/>
      <c r="G9" s="48"/>
      <c r="H9" s="242"/>
    </row>
    <row r="10" spans="1:8" ht="24.6" customHeight="1">
      <c r="A10" s="47">
        <v>1</v>
      </c>
      <c r="B10" s="49" t="s">
        <v>63</v>
      </c>
      <c r="C10" s="388">
        <v>23266733</v>
      </c>
      <c r="D10" s="243">
        <f>C10/26</f>
        <v>894874.34615384613</v>
      </c>
      <c r="E10" s="243">
        <v>2433971</v>
      </c>
      <c r="F10" s="243">
        <f t="shared" ref="F10:F13" si="1">E10/26</f>
        <v>93614.269230769234</v>
      </c>
      <c r="G10" s="243">
        <f t="shared" ref="G10:G13" si="2">D10+F10</f>
        <v>988488.61538461538</v>
      </c>
      <c r="H10" s="216" t="s">
        <v>246</v>
      </c>
    </row>
    <row r="11" spans="1:8" ht="24" customHeight="1">
      <c r="A11" s="47">
        <v>2</v>
      </c>
      <c r="B11" s="49" t="s">
        <v>64</v>
      </c>
      <c r="C11" s="243">
        <v>18537133</v>
      </c>
      <c r="D11" s="243">
        <f t="shared" ref="D11:D13" si="3">C11/26</f>
        <v>712966.65384615387</v>
      </c>
      <c r="E11" s="243">
        <v>1935166</v>
      </c>
      <c r="F11" s="243">
        <f t="shared" si="1"/>
        <v>74429.461538461532</v>
      </c>
      <c r="G11" s="243">
        <f t="shared" si="2"/>
        <v>787396.11538461538</v>
      </c>
      <c r="H11" s="216" t="s">
        <v>262</v>
      </c>
    </row>
    <row r="12" spans="1:8" ht="24" customHeight="1">
      <c r="A12" s="47">
        <v>3</v>
      </c>
      <c r="B12" s="49" t="s">
        <v>162</v>
      </c>
      <c r="C12" s="243">
        <v>20949364</v>
      </c>
      <c r="D12" s="243">
        <f t="shared" si="3"/>
        <v>805744.76923076925</v>
      </c>
      <c r="E12" s="243">
        <v>2189260</v>
      </c>
      <c r="F12" s="243">
        <f t="shared" si="1"/>
        <v>84202.307692307688</v>
      </c>
      <c r="G12" s="243">
        <f t="shared" si="2"/>
        <v>889947.07692307699</v>
      </c>
      <c r="H12" s="216" t="s">
        <v>248</v>
      </c>
    </row>
    <row r="13" spans="1:8" ht="24" customHeight="1">
      <c r="A13" s="47">
        <v>4</v>
      </c>
      <c r="B13" s="49" t="s">
        <v>65</v>
      </c>
      <c r="C13" s="243">
        <v>17308446</v>
      </c>
      <c r="D13" s="243">
        <f t="shared" si="3"/>
        <v>665709.4615384615</v>
      </c>
      <c r="E13" s="243">
        <v>1815879</v>
      </c>
      <c r="F13" s="243">
        <f t="shared" si="1"/>
        <v>69841.5</v>
      </c>
      <c r="G13" s="243">
        <f t="shared" si="2"/>
        <v>735550.9615384615</v>
      </c>
      <c r="H13" s="216" t="s">
        <v>230</v>
      </c>
    </row>
  </sheetData>
  <mergeCells count="1">
    <mergeCell ref="A1:H1"/>
  </mergeCells>
  <phoneticPr fontId="85" type="noConversion"/>
  <printOptions horizontalCentered="1"/>
  <pageMargins left="0.55000000000000004" right="0.35" top="0.35" bottom="0.35" header="0.3" footer="0.25"/>
  <pageSetup scale="95" orientation="landscape" r:id="rId1"/>
  <headerFooter>
    <oddFoote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23" zoomScaleNormal="100" workbookViewId="0">
      <selection activeCell="B29" sqref="B29"/>
    </sheetView>
  </sheetViews>
  <sheetFormatPr defaultRowHeight="15"/>
  <cols>
    <col min="1" max="1" width="5.7109375" style="44" customWidth="1"/>
    <col min="2" max="2" width="49.7109375" style="144" customWidth="1"/>
    <col min="3" max="3" width="13.28515625" style="8" customWidth="1"/>
    <col min="4" max="4" width="16.140625" style="10" customWidth="1"/>
    <col min="5" max="5" width="18" style="8" customWidth="1"/>
    <col min="6" max="6" width="14" style="8" customWidth="1"/>
    <col min="7" max="7" width="8.7109375" style="187"/>
    <col min="8" max="8" width="8.7109375" style="195"/>
    <col min="9" max="10" width="14.28515625" style="187" bestFit="1" customWidth="1"/>
    <col min="11" max="249" width="8.7109375" style="8"/>
    <col min="250" max="250" width="5.7109375" style="8" customWidth="1"/>
    <col min="251" max="251" width="35.42578125" style="8" customWidth="1"/>
    <col min="252" max="253" width="8.7109375" style="8" customWidth="1"/>
    <col min="254" max="254" width="20.7109375" style="8" customWidth="1"/>
    <col min="255" max="255" width="14.42578125" style="8" customWidth="1"/>
    <col min="256" max="257" width="8.7109375" style="8"/>
    <col min="258" max="258" width="12.7109375" style="8" customWidth="1"/>
    <col min="259" max="259" width="13" style="8" customWidth="1"/>
    <col min="260" max="505" width="8.7109375" style="8"/>
    <col min="506" max="506" width="5.7109375" style="8" customWidth="1"/>
    <col min="507" max="507" width="35.42578125" style="8" customWidth="1"/>
    <col min="508" max="509" width="8.7109375" style="8" customWidth="1"/>
    <col min="510" max="510" width="20.7109375" style="8" customWidth="1"/>
    <col min="511" max="511" width="14.42578125" style="8" customWidth="1"/>
    <col min="512" max="513" width="8.7109375" style="8"/>
    <col min="514" max="514" width="12.7109375" style="8" customWidth="1"/>
    <col min="515" max="515" width="13" style="8" customWidth="1"/>
    <col min="516" max="761" width="8.7109375" style="8"/>
    <col min="762" max="762" width="5.7109375" style="8" customWidth="1"/>
    <col min="763" max="763" width="35.42578125" style="8" customWidth="1"/>
    <col min="764" max="765" width="8.7109375" style="8" customWidth="1"/>
    <col min="766" max="766" width="20.7109375" style="8" customWidth="1"/>
    <col min="767" max="767" width="14.42578125" style="8" customWidth="1"/>
    <col min="768" max="769" width="8.7109375" style="8"/>
    <col min="770" max="770" width="12.7109375" style="8" customWidth="1"/>
    <col min="771" max="771" width="13" style="8" customWidth="1"/>
    <col min="772" max="1017" width="8.7109375" style="8"/>
    <col min="1018" max="1018" width="5.7109375" style="8" customWidth="1"/>
    <col min="1019" max="1019" width="35.42578125" style="8" customWidth="1"/>
    <col min="1020" max="1021" width="8.7109375" style="8" customWidth="1"/>
    <col min="1022" max="1022" width="20.7109375" style="8" customWidth="1"/>
    <col min="1023" max="1023" width="14.42578125" style="8" customWidth="1"/>
    <col min="1024" max="1025" width="8.7109375" style="8"/>
    <col min="1026" max="1026" width="12.7109375" style="8" customWidth="1"/>
    <col min="1027" max="1027" width="13" style="8" customWidth="1"/>
    <col min="1028" max="1273" width="8.7109375" style="8"/>
    <col min="1274" max="1274" width="5.7109375" style="8" customWidth="1"/>
    <col min="1275" max="1275" width="35.42578125" style="8" customWidth="1"/>
    <col min="1276" max="1277" width="8.7109375" style="8" customWidth="1"/>
    <col min="1278" max="1278" width="20.7109375" style="8" customWidth="1"/>
    <col min="1279" max="1279" width="14.42578125" style="8" customWidth="1"/>
    <col min="1280" max="1281" width="8.7109375" style="8"/>
    <col min="1282" max="1282" width="12.7109375" style="8" customWidth="1"/>
    <col min="1283" max="1283" width="13" style="8" customWidth="1"/>
    <col min="1284" max="1529" width="8.7109375" style="8"/>
    <col min="1530" max="1530" width="5.7109375" style="8" customWidth="1"/>
    <col min="1531" max="1531" width="35.42578125" style="8" customWidth="1"/>
    <col min="1532" max="1533" width="8.7109375" style="8" customWidth="1"/>
    <col min="1534" max="1534" width="20.7109375" style="8" customWidth="1"/>
    <col min="1535" max="1535" width="14.42578125" style="8" customWidth="1"/>
    <col min="1536" max="1537" width="8.7109375" style="8"/>
    <col min="1538" max="1538" width="12.7109375" style="8" customWidth="1"/>
    <col min="1539" max="1539" width="13" style="8" customWidth="1"/>
    <col min="1540" max="1785" width="8.7109375" style="8"/>
    <col min="1786" max="1786" width="5.7109375" style="8" customWidth="1"/>
    <col min="1787" max="1787" width="35.42578125" style="8" customWidth="1"/>
    <col min="1788" max="1789" width="8.7109375" style="8" customWidth="1"/>
    <col min="1790" max="1790" width="20.7109375" style="8" customWidth="1"/>
    <col min="1791" max="1791" width="14.42578125" style="8" customWidth="1"/>
    <col min="1792" max="1793" width="8.7109375" style="8"/>
    <col min="1794" max="1794" width="12.7109375" style="8" customWidth="1"/>
    <col min="1795" max="1795" width="13" style="8" customWidth="1"/>
    <col min="1796" max="2041" width="8.7109375" style="8"/>
    <col min="2042" max="2042" width="5.7109375" style="8" customWidth="1"/>
    <col min="2043" max="2043" width="35.42578125" style="8" customWidth="1"/>
    <col min="2044" max="2045" width="8.7109375" style="8" customWidth="1"/>
    <col min="2046" max="2046" width="20.7109375" style="8" customWidth="1"/>
    <col min="2047" max="2047" width="14.42578125" style="8" customWidth="1"/>
    <col min="2048" max="2049" width="8.7109375" style="8"/>
    <col min="2050" max="2050" width="12.7109375" style="8" customWidth="1"/>
    <col min="2051" max="2051" width="13" style="8" customWidth="1"/>
    <col min="2052" max="2297" width="8.7109375" style="8"/>
    <col min="2298" max="2298" width="5.7109375" style="8" customWidth="1"/>
    <col min="2299" max="2299" width="35.42578125" style="8" customWidth="1"/>
    <col min="2300" max="2301" width="8.7109375" style="8" customWidth="1"/>
    <col min="2302" max="2302" width="20.7109375" style="8" customWidth="1"/>
    <col min="2303" max="2303" width="14.42578125" style="8" customWidth="1"/>
    <col min="2304" max="2305" width="8.7109375" style="8"/>
    <col min="2306" max="2306" width="12.7109375" style="8" customWidth="1"/>
    <col min="2307" max="2307" width="13" style="8" customWidth="1"/>
    <col min="2308" max="2553" width="8.7109375" style="8"/>
    <col min="2554" max="2554" width="5.7109375" style="8" customWidth="1"/>
    <col min="2555" max="2555" width="35.42578125" style="8" customWidth="1"/>
    <col min="2556" max="2557" width="8.7109375" style="8" customWidth="1"/>
    <col min="2558" max="2558" width="20.7109375" style="8" customWidth="1"/>
    <col min="2559" max="2559" width="14.42578125" style="8" customWidth="1"/>
    <col min="2560" max="2561" width="8.7109375" style="8"/>
    <col min="2562" max="2562" width="12.7109375" style="8" customWidth="1"/>
    <col min="2563" max="2563" width="13" style="8" customWidth="1"/>
    <col min="2564" max="2809" width="8.7109375" style="8"/>
    <col min="2810" max="2810" width="5.7109375" style="8" customWidth="1"/>
    <col min="2811" max="2811" width="35.42578125" style="8" customWidth="1"/>
    <col min="2812" max="2813" width="8.7109375" style="8" customWidth="1"/>
    <col min="2814" max="2814" width="20.7109375" style="8" customWidth="1"/>
    <col min="2815" max="2815" width="14.42578125" style="8" customWidth="1"/>
    <col min="2816" max="2817" width="8.7109375" style="8"/>
    <col min="2818" max="2818" width="12.7109375" style="8" customWidth="1"/>
    <col min="2819" max="2819" width="13" style="8" customWidth="1"/>
    <col min="2820" max="3065" width="8.7109375" style="8"/>
    <col min="3066" max="3066" width="5.7109375" style="8" customWidth="1"/>
    <col min="3067" max="3067" width="35.42578125" style="8" customWidth="1"/>
    <col min="3068" max="3069" width="8.7109375" style="8" customWidth="1"/>
    <col min="3070" max="3070" width="20.7109375" style="8" customWidth="1"/>
    <col min="3071" max="3071" width="14.42578125" style="8" customWidth="1"/>
    <col min="3072" max="3073" width="8.7109375" style="8"/>
    <col min="3074" max="3074" width="12.7109375" style="8" customWidth="1"/>
    <col min="3075" max="3075" width="13" style="8" customWidth="1"/>
    <col min="3076" max="3321" width="8.7109375" style="8"/>
    <col min="3322" max="3322" width="5.7109375" style="8" customWidth="1"/>
    <col min="3323" max="3323" width="35.42578125" style="8" customWidth="1"/>
    <col min="3324" max="3325" width="8.7109375" style="8" customWidth="1"/>
    <col min="3326" max="3326" width="20.7109375" style="8" customWidth="1"/>
    <col min="3327" max="3327" width="14.42578125" style="8" customWidth="1"/>
    <col min="3328" max="3329" width="8.7109375" style="8"/>
    <col min="3330" max="3330" width="12.7109375" style="8" customWidth="1"/>
    <col min="3331" max="3331" width="13" style="8" customWidth="1"/>
    <col min="3332" max="3577" width="8.7109375" style="8"/>
    <col min="3578" max="3578" width="5.7109375" style="8" customWidth="1"/>
    <col min="3579" max="3579" width="35.42578125" style="8" customWidth="1"/>
    <col min="3580" max="3581" width="8.7109375" style="8" customWidth="1"/>
    <col min="3582" max="3582" width="20.7109375" style="8" customWidth="1"/>
    <col min="3583" max="3583" width="14.42578125" style="8" customWidth="1"/>
    <col min="3584" max="3585" width="8.7109375" style="8"/>
    <col min="3586" max="3586" width="12.7109375" style="8" customWidth="1"/>
    <col min="3587" max="3587" width="13" style="8" customWidth="1"/>
    <col min="3588" max="3833" width="8.7109375" style="8"/>
    <col min="3834" max="3834" width="5.7109375" style="8" customWidth="1"/>
    <col min="3835" max="3835" width="35.42578125" style="8" customWidth="1"/>
    <col min="3836" max="3837" width="8.7109375" style="8" customWidth="1"/>
    <col min="3838" max="3838" width="20.7109375" style="8" customWidth="1"/>
    <col min="3839" max="3839" width="14.42578125" style="8" customWidth="1"/>
    <col min="3840" max="3841" width="8.7109375" style="8"/>
    <col min="3842" max="3842" width="12.7109375" style="8" customWidth="1"/>
    <col min="3843" max="3843" width="13" style="8" customWidth="1"/>
    <col min="3844" max="4089" width="8.7109375" style="8"/>
    <col min="4090" max="4090" width="5.7109375" style="8" customWidth="1"/>
    <col min="4091" max="4091" width="35.42578125" style="8" customWidth="1"/>
    <col min="4092" max="4093" width="8.7109375" style="8" customWidth="1"/>
    <col min="4094" max="4094" width="20.7109375" style="8" customWidth="1"/>
    <col min="4095" max="4095" width="14.42578125" style="8" customWidth="1"/>
    <col min="4096" max="4097" width="8.7109375" style="8"/>
    <col min="4098" max="4098" width="12.7109375" style="8" customWidth="1"/>
    <col min="4099" max="4099" width="13" style="8" customWidth="1"/>
    <col min="4100" max="4345" width="8.7109375" style="8"/>
    <col min="4346" max="4346" width="5.7109375" style="8" customWidth="1"/>
    <col min="4347" max="4347" width="35.42578125" style="8" customWidth="1"/>
    <col min="4348" max="4349" width="8.7109375" style="8" customWidth="1"/>
    <col min="4350" max="4350" width="20.7109375" style="8" customWidth="1"/>
    <col min="4351" max="4351" width="14.42578125" style="8" customWidth="1"/>
    <col min="4352" max="4353" width="8.7109375" style="8"/>
    <col min="4354" max="4354" width="12.7109375" style="8" customWidth="1"/>
    <col min="4355" max="4355" width="13" style="8" customWidth="1"/>
    <col min="4356" max="4601" width="8.7109375" style="8"/>
    <col min="4602" max="4602" width="5.7109375" style="8" customWidth="1"/>
    <col min="4603" max="4603" width="35.42578125" style="8" customWidth="1"/>
    <col min="4604" max="4605" width="8.7109375" style="8" customWidth="1"/>
    <col min="4606" max="4606" width="20.7109375" style="8" customWidth="1"/>
    <col min="4607" max="4607" width="14.42578125" style="8" customWidth="1"/>
    <col min="4608" max="4609" width="8.7109375" style="8"/>
    <col min="4610" max="4610" width="12.7109375" style="8" customWidth="1"/>
    <col min="4611" max="4611" width="13" style="8" customWidth="1"/>
    <col min="4612" max="4857" width="8.7109375" style="8"/>
    <col min="4858" max="4858" width="5.7109375" style="8" customWidth="1"/>
    <col min="4859" max="4859" width="35.42578125" style="8" customWidth="1"/>
    <col min="4860" max="4861" width="8.7109375" style="8" customWidth="1"/>
    <col min="4862" max="4862" width="20.7109375" style="8" customWidth="1"/>
    <col min="4863" max="4863" width="14.42578125" style="8" customWidth="1"/>
    <col min="4864" max="4865" width="8.7109375" style="8"/>
    <col min="4866" max="4866" width="12.7109375" style="8" customWidth="1"/>
    <col min="4867" max="4867" width="13" style="8" customWidth="1"/>
    <col min="4868" max="5113" width="8.7109375" style="8"/>
    <col min="5114" max="5114" width="5.7109375" style="8" customWidth="1"/>
    <col min="5115" max="5115" width="35.42578125" style="8" customWidth="1"/>
    <col min="5116" max="5117" width="8.7109375" style="8" customWidth="1"/>
    <col min="5118" max="5118" width="20.7109375" style="8" customWidth="1"/>
    <col min="5119" max="5119" width="14.42578125" style="8" customWidth="1"/>
    <col min="5120" max="5121" width="8.7109375" style="8"/>
    <col min="5122" max="5122" width="12.7109375" style="8" customWidth="1"/>
    <col min="5123" max="5123" width="13" style="8" customWidth="1"/>
    <col min="5124" max="5369" width="8.7109375" style="8"/>
    <col min="5370" max="5370" width="5.7109375" style="8" customWidth="1"/>
    <col min="5371" max="5371" width="35.42578125" style="8" customWidth="1"/>
    <col min="5372" max="5373" width="8.7109375" style="8" customWidth="1"/>
    <col min="5374" max="5374" width="20.7109375" style="8" customWidth="1"/>
    <col min="5375" max="5375" width="14.42578125" style="8" customWidth="1"/>
    <col min="5376" max="5377" width="8.7109375" style="8"/>
    <col min="5378" max="5378" width="12.7109375" style="8" customWidth="1"/>
    <col min="5379" max="5379" width="13" style="8" customWidth="1"/>
    <col min="5380" max="5625" width="8.7109375" style="8"/>
    <col min="5626" max="5626" width="5.7109375" style="8" customWidth="1"/>
    <col min="5627" max="5627" width="35.42578125" style="8" customWidth="1"/>
    <col min="5628" max="5629" width="8.7109375" style="8" customWidth="1"/>
    <col min="5630" max="5630" width="20.7109375" style="8" customWidth="1"/>
    <col min="5631" max="5631" width="14.42578125" style="8" customWidth="1"/>
    <col min="5632" max="5633" width="8.7109375" style="8"/>
    <col min="5634" max="5634" width="12.7109375" style="8" customWidth="1"/>
    <col min="5635" max="5635" width="13" style="8" customWidth="1"/>
    <col min="5636" max="5881" width="8.7109375" style="8"/>
    <col min="5882" max="5882" width="5.7109375" style="8" customWidth="1"/>
    <col min="5883" max="5883" width="35.42578125" style="8" customWidth="1"/>
    <col min="5884" max="5885" width="8.7109375" style="8" customWidth="1"/>
    <col min="5886" max="5886" width="20.7109375" style="8" customWidth="1"/>
    <col min="5887" max="5887" width="14.42578125" style="8" customWidth="1"/>
    <col min="5888" max="5889" width="8.7109375" style="8"/>
    <col min="5890" max="5890" width="12.7109375" style="8" customWidth="1"/>
    <col min="5891" max="5891" width="13" style="8" customWidth="1"/>
    <col min="5892" max="6137" width="8.7109375" style="8"/>
    <col min="6138" max="6138" width="5.7109375" style="8" customWidth="1"/>
    <col min="6139" max="6139" width="35.42578125" style="8" customWidth="1"/>
    <col min="6140" max="6141" width="8.7109375" style="8" customWidth="1"/>
    <col min="6142" max="6142" width="20.7109375" style="8" customWidth="1"/>
    <col min="6143" max="6143" width="14.42578125" style="8" customWidth="1"/>
    <col min="6144" max="6145" width="8.7109375" style="8"/>
    <col min="6146" max="6146" width="12.7109375" style="8" customWidth="1"/>
    <col min="6147" max="6147" width="13" style="8" customWidth="1"/>
    <col min="6148" max="6393" width="8.7109375" style="8"/>
    <col min="6394" max="6394" width="5.7109375" style="8" customWidth="1"/>
    <col min="6395" max="6395" width="35.42578125" style="8" customWidth="1"/>
    <col min="6396" max="6397" width="8.7109375" style="8" customWidth="1"/>
    <col min="6398" max="6398" width="20.7109375" style="8" customWidth="1"/>
    <col min="6399" max="6399" width="14.42578125" style="8" customWidth="1"/>
    <col min="6400" max="6401" width="8.7109375" style="8"/>
    <col min="6402" max="6402" width="12.7109375" style="8" customWidth="1"/>
    <col min="6403" max="6403" width="13" style="8" customWidth="1"/>
    <col min="6404" max="6649" width="8.7109375" style="8"/>
    <col min="6650" max="6650" width="5.7109375" style="8" customWidth="1"/>
    <col min="6651" max="6651" width="35.42578125" style="8" customWidth="1"/>
    <col min="6652" max="6653" width="8.7109375" style="8" customWidth="1"/>
    <col min="6654" max="6654" width="20.7109375" style="8" customWidth="1"/>
    <col min="6655" max="6655" width="14.42578125" style="8" customWidth="1"/>
    <col min="6656" max="6657" width="8.7109375" style="8"/>
    <col min="6658" max="6658" width="12.7109375" style="8" customWidth="1"/>
    <col min="6659" max="6659" width="13" style="8" customWidth="1"/>
    <col min="6660" max="6905" width="8.7109375" style="8"/>
    <col min="6906" max="6906" width="5.7109375" style="8" customWidth="1"/>
    <col min="6907" max="6907" width="35.42578125" style="8" customWidth="1"/>
    <col min="6908" max="6909" width="8.7109375" style="8" customWidth="1"/>
    <col min="6910" max="6910" width="20.7109375" style="8" customWidth="1"/>
    <col min="6911" max="6911" width="14.42578125" style="8" customWidth="1"/>
    <col min="6912" max="6913" width="8.7109375" style="8"/>
    <col min="6914" max="6914" width="12.7109375" style="8" customWidth="1"/>
    <col min="6915" max="6915" width="13" style="8" customWidth="1"/>
    <col min="6916" max="7161" width="8.7109375" style="8"/>
    <col min="7162" max="7162" width="5.7109375" style="8" customWidth="1"/>
    <col min="7163" max="7163" width="35.42578125" style="8" customWidth="1"/>
    <col min="7164" max="7165" width="8.7109375" style="8" customWidth="1"/>
    <col min="7166" max="7166" width="20.7109375" style="8" customWidth="1"/>
    <col min="7167" max="7167" width="14.42578125" style="8" customWidth="1"/>
    <col min="7168" max="7169" width="8.7109375" style="8"/>
    <col min="7170" max="7170" width="12.7109375" style="8" customWidth="1"/>
    <col min="7171" max="7171" width="13" style="8" customWidth="1"/>
    <col min="7172" max="7417" width="8.7109375" style="8"/>
    <col min="7418" max="7418" width="5.7109375" style="8" customWidth="1"/>
    <col min="7419" max="7419" width="35.42578125" style="8" customWidth="1"/>
    <col min="7420" max="7421" width="8.7109375" style="8" customWidth="1"/>
    <col min="7422" max="7422" width="20.7109375" style="8" customWidth="1"/>
    <col min="7423" max="7423" width="14.42578125" style="8" customWidth="1"/>
    <col min="7424" max="7425" width="8.7109375" style="8"/>
    <col min="7426" max="7426" width="12.7109375" style="8" customWidth="1"/>
    <col min="7427" max="7427" width="13" style="8" customWidth="1"/>
    <col min="7428" max="7673" width="8.7109375" style="8"/>
    <col min="7674" max="7674" width="5.7109375" style="8" customWidth="1"/>
    <col min="7675" max="7675" width="35.42578125" style="8" customWidth="1"/>
    <col min="7676" max="7677" width="8.7109375" style="8" customWidth="1"/>
    <col min="7678" max="7678" width="20.7109375" style="8" customWidth="1"/>
    <col min="7679" max="7679" width="14.42578125" style="8" customWidth="1"/>
    <col min="7680" max="7681" width="8.7109375" style="8"/>
    <col min="7682" max="7682" width="12.7109375" style="8" customWidth="1"/>
    <col min="7683" max="7683" width="13" style="8" customWidth="1"/>
    <col min="7684" max="7929" width="8.7109375" style="8"/>
    <col min="7930" max="7930" width="5.7109375" style="8" customWidth="1"/>
    <col min="7931" max="7931" width="35.42578125" style="8" customWidth="1"/>
    <col min="7932" max="7933" width="8.7109375" style="8" customWidth="1"/>
    <col min="7934" max="7934" width="20.7109375" style="8" customWidth="1"/>
    <col min="7935" max="7935" width="14.42578125" style="8" customWidth="1"/>
    <col min="7936" max="7937" width="8.7109375" style="8"/>
    <col min="7938" max="7938" width="12.7109375" style="8" customWidth="1"/>
    <col min="7939" max="7939" width="13" style="8" customWidth="1"/>
    <col min="7940" max="8185" width="8.7109375" style="8"/>
    <col min="8186" max="8186" width="5.7109375" style="8" customWidth="1"/>
    <col min="8187" max="8187" width="35.42578125" style="8" customWidth="1"/>
    <col min="8188" max="8189" width="8.7109375" style="8" customWidth="1"/>
    <col min="8190" max="8190" width="20.7109375" style="8" customWidth="1"/>
    <col min="8191" max="8191" width="14.42578125" style="8" customWidth="1"/>
    <col min="8192" max="8193" width="8.7109375" style="8"/>
    <col min="8194" max="8194" width="12.7109375" style="8" customWidth="1"/>
    <col min="8195" max="8195" width="13" style="8" customWidth="1"/>
    <col min="8196" max="8441" width="8.7109375" style="8"/>
    <col min="8442" max="8442" width="5.7109375" style="8" customWidth="1"/>
    <col min="8443" max="8443" width="35.42578125" style="8" customWidth="1"/>
    <col min="8444" max="8445" width="8.7109375" style="8" customWidth="1"/>
    <col min="8446" max="8446" width="20.7109375" style="8" customWidth="1"/>
    <col min="8447" max="8447" width="14.42578125" style="8" customWidth="1"/>
    <col min="8448" max="8449" width="8.7109375" style="8"/>
    <col min="8450" max="8450" width="12.7109375" style="8" customWidth="1"/>
    <col min="8451" max="8451" width="13" style="8" customWidth="1"/>
    <col min="8452" max="8697" width="8.7109375" style="8"/>
    <col min="8698" max="8698" width="5.7109375" style="8" customWidth="1"/>
    <col min="8699" max="8699" width="35.42578125" style="8" customWidth="1"/>
    <col min="8700" max="8701" width="8.7109375" style="8" customWidth="1"/>
    <col min="8702" max="8702" width="20.7109375" style="8" customWidth="1"/>
    <col min="8703" max="8703" width="14.42578125" style="8" customWidth="1"/>
    <col min="8704" max="8705" width="8.7109375" style="8"/>
    <col min="8706" max="8706" width="12.7109375" style="8" customWidth="1"/>
    <col min="8707" max="8707" width="13" style="8" customWidth="1"/>
    <col min="8708" max="8953" width="8.7109375" style="8"/>
    <col min="8954" max="8954" width="5.7109375" style="8" customWidth="1"/>
    <col min="8955" max="8955" width="35.42578125" style="8" customWidth="1"/>
    <col min="8956" max="8957" width="8.7109375" style="8" customWidth="1"/>
    <col min="8958" max="8958" width="20.7109375" style="8" customWidth="1"/>
    <col min="8959" max="8959" width="14.42578125" style="8" customWidth="1"/>
    <col min="8960" max="8961" width="8.7109375" style="8"/>
    <col min="8962" max="8962" width="12.7109375" style="8" customWidth="1"/>
    <col min="8963" max="8963" width="13" style="8" customWidth="1"/>
    <col min="8964" max="9209" width="8.7109375" style="8"/>
    <col min="9210" max="9210" width="5.7109375" style="8" customWidth="1"/>
    <col min="9211" max="9211" width="35.42578125" style="8" customWidth="1"/>
    <col min="9212" max="9213" width="8.7109375" style="8" customWidth="1"/>
    <col min="9214" max="9214" width="20.7109375" style="8" customWidth="1"/>
    <col min="9215" max="9215" width="14.42578125" style="8" customWidth="1"/>
    <col min="9216" max="9217" width="8.7109375" style="8"/>
    <col min="9218" max="9218" width="12.7109375" style="8" customWidth="1"/>
    <col min="9219" max="9219" width="13" style="8" customWidth="1"/>
    <col min="9220" max="9465" width="8.7109375" style="8"/>
    <col min="9466" max="9466" width="5.7109375" style="8" customWidth="1"/>
    <col min="9467" max="9467" width="35.42578125" style="8" customWidth="1"/>
    <col min="9468" max="9469" width="8.7109375" style="8" customWidth="1"/>
    <col min="9470" max="9470" width="20.7109375" style="8" customWidth="1"/>
    <col min="9471" max="9471" width="14.42578125" style="8" customWidth="1"/>
    <col min="9472" max="9473" width="8.7109375" style="8"/>
    <col min="9474" max="9474" width="12.7109375" style="8" customWidth="1"/>
    <col min="9475" max="9475" width="13" style="8" customWidth="1"/>
    <col min="9476" max="9721" width="8.7109375" style="8"/>
    <col min="9722" max="9722" width="5.7109375" style="8" customWidth="1"/>
    <col min="9723" max="9723" width="35.42578125" style="8" customWidth="1"/>
    <col min="9724" max="9725" width="8.7109375" style="8" customWidth="1"/>
    <col min="9726" max="9726" width="20.7109375" style="8" customWidth="1"/>
    <col min="9727" max="9727" width="14.42578125" style="8" customWidth="1"/>
    <col min="9728" max="9729" width="8.7109375" style="8"/>
    <col min="9730" max="9730" width="12.7109375" style="8" customWidth="1"/>
    <col min="9731" max="9731" width="13" style="8" customWidth="1"/>
    <col min="9732" max="9977" width="8.7109375" style="8"/>
    <col min="9978" max="9978" width="5.7109375" style="8" customWidth="1"/>
    <col min="9979" max="9979" width="35.42578125" style="8" customWidth="1"/>
    <col min="9980" max="9981" width="8.7109375" style="8" customWidth="1"/>
    <col min="9982" max="9982" width="20.7109375" style="8" customWidth="1"/>
    <col min="9983" max="9983" width="14.42578125" style="8" customWidth="1"/>
    <col min="9984" max="9985" width="8.7109375" style="8"/>
    <col min="9986" max="9986" width="12.7109375" style="8" customWidth="1"/>
    <col min="9987" max="9987" width="13" style="8" customWidth="1"/>
    <col min="9988" max="10233" width="8.7109375" style="8"/>
    <col min="10234" max="10234" width="5.7109375" style="8" customWidth="1"/>
    <col min="10235" max="10235" width="35.42578125" style="8" customWidth="1"/>
    <col min="10236" max="10237" width="8.7109375" style="8" customWidth="1"/>
    <col min="10238" max="10238" width="20.7109375" style="8" customWidth="1"/>
    <col min="10239" max="10239" width="14.42578125" style="8" customWidth="1"/>
    <col min="10240" max="10241" width="8.7109375" style="8"/>
    <col min="10242" max="10242" width="12.7109375" style="8" customWidth="1"/>
    <col min="10243" max="10243" width="13" style="8" customWidth="1"/>
    <col min="10244" max="10489" width="8.7109375" style="8"/>
    <col min="10490" max="10490" width="5.7109375" style="8" customWidth="1"/>
    <col min="10491" max="10491" width="35.42578125" style="8" customWidth="1"/>
    <col min="10492" max="10493" width="8.7109375" style="8" customWidth="1"/>
    <col min="10494" max="10494" width="20.7109375" style="8" customWidth="1"/>
    <col min="10495" max="10495" width="14.42578125" style="8" customWidth="1"/>
    <col min="10496" max="10497" width="8.7109375" style="8"/>
    <col min="10498" max="10498" width="12.7109375" style="8" customWidth="1"/>
    <col min="10499" max="10499" width="13" style="8" customWidth="1"/>
    <col min="10500" max="10745" width="8.7109375" style="8"/>
    <col min="10746" max="10746" width="5.7109375" style="8" customWidth="1"/>
    <col min="10747" max="10747" width="35.42578125" style="8" customWidth="1"/>
    <col min="10748" max="10749" width="8.7109375" style="8" customWidth="1"/>
    <col min="10750" max="10750" width="20.7109375" style="8" customWidth="1"/>
    <col min="10751" max="10751" width="14.42578125" style="8" customWidth="1"/>
    <col min="10752" max="10753" width="8.7109375" style="8"/>
    <col min="10754" max="10754" width="12.7109375" style="8" customWidth="1"/>
    <col min="10755" max="10755" width="13" style="8" customWidth="1"/>
    <col min="10756" max="11001" width="8.7109375" style="8"/>
    <col min="11002" max="11002" width="5.7109375" style="8" customWidth="1"/>
    <col min="11003" max="11003" width="35.42578125" style="8" customWidth="1"/>
    <col min="11004" max="11005" width="8.7109375" style="8" customWidth="1"/>
    <col min="11006" max="11006" width="20.7109375" style="8" customWidth="1"/>
    <col min="11007" max="11007" width="14.42578125" style="8" customWidth="1"/>
    <col min="11008" max="11009" width="8.7109375" style="8"/>
    <col min="11010" max="11010" width="12.7109375" style="8" customWidth="1"/>
    <col min="11011" max="11011" width="13" style="8" customWidth="1"/>
    <col min="11012" max="11257" width="8.7109375" style="8"/>
    <col min="11258" max="11258" width="5.7109375" style="8" customWidth="1"/>
    <col min="11259" max="11259" width="35.42578125" style="8" customWidth="1"/>
    <col min="11260" max="11261" width="8.7109375" style="8" customWidth="1"/>
    <col min="11262" max="11262" width="20.7109375" style="8" customWidth="1"/>
    <col min="11263" max="11263" width="14.42578125" style="8" customWidth="1"/>
    <col min="11264" max="11265" width="8.7109375" style="8"/>
    <col min="11266" max="11266" width="12.7109375" style="8" customWidth="1"/>
    <col min="11267" max="11267" width="13" style="8" customWidth="1"/>
    <col min="11268" max="11513" width="8.7109375" style="8"/>
    <col min="11514" max="11514" width="5.7109375" style="8" customWidth="1"/>
    <col min="11515" max="11515" width="35.42578125" style="8" customWidth="1"/>
    <col min="11516" max="11517" width="8.7109375" style="8" customWidth="1"/>
    <col min="11518" max="11518" width="20.7109375" style="8" customWidth="1"/>
    <col min="11519" max="11519" width="14.42578125" style="8" customWidth="1"/>
    <col min="11520" max="11521" width="8.7109375" style="8"/>
    <col min="11522" max="11522" width="12.7109375" style="8" customWidth="1"/>
    <col min="11523" max="11523" width="13" style="8" customWidth="1"/>
    <col min="11524" max="11769" width="8.7109375" style="8"/>
    <col min="11770" max="11770" width="5.7109375" style="8" customWidth="1"/>
    <col min="11771" max="11771" width="35.42578125" style="8" customWidth="1"/>
    <col min="11772" max="11773" width="8.7109375" style="8" customWidth="1"/>
    <col min="11774" max="11774" width="20.7109375" style="8" customWidth="1"/>
    <col min="11775" max="11775" width="14.42578125" style="8" customWidth="1"/>
    <col min="11776" max="11777" width="8.7109375" style="8"/>
    <col min="11778" max="11778" width="12.7109375" style="8" customWidth="1"/>
    <col min="11779" max="11779" width="13" style="8" customWidth="1"/>
    <col min="11780" max="12025" width="8.7109375" style="8"/>
    <col min="12026" max="12026" width="5.7109375" style="8" customWidth="1"/>
    <col min="12027" max="12027" width="35.42578125" style="8" customWidth="1"/>
    <col min="12028" max="12029" width="8.7109375" style="8" customWidth="1"/>
    <col min="12030" max="12030" width="20.7109375" style="8" customWidth="1"/>
    <col min="12031" max="12031" width="14.42578125" style="8" customWidth="1"/>
    <col min="12032" max="12033" width="8.7109375" style="8"/>
    <col min="12034" max="12034" width="12.7109375" style="8" customWidth="1"/>
    <col min="12035" max="12035" width="13" style="8" customWidth="1"/>
    <col min="12036" max="12281" width="8.7109375" style="8"/>
    <col min="12282" max="12282" width="5.7109375" style="8" customWidth="1"/>
    <col min="12283" max="12283" width="35.42578125" style="8" customWidth="1"/>
    <col min="12284" max="12285" width="8.7109375" style="8" customWidth="1"/>
    <col min="12286" max="12286" width="20.7109375" style="8" customWidth="1"/>
    <col min="12287" max="12287" width="14.42578125" style="8" customWidth="1"/>
    <col min="12288" max="12289" width="8.7109375" style="8"/>
    <col min="12290" max="12290" width="12.7109375" style="8" customWidth="1"/>
    <col min="12291" max="12291" width="13" style="8" customWidth="1"/>
    <col min="12292" max="12537" width="8.7109375" style="8"/>
    <col min="12538" max="12538" width="5.7109375" style="8" customWidth="1"/>
    <col min="12539" max="12539" width="35.42578125" style="8" customWidth="1"/>
    <col min="12540" max="12541" width="8.7109375" style="8" customWidth="1"/>
    <col min="12542" max="12542" width="20.7109375" style="8" customWidth="1"/>
    <col min="12543" max="12543" width="14.42578125" style="8" customWidth="1"/>
    <col min="12544" max="12545" width="8.7109375" style="8"/>
    <col min="12546" max="12546" width="12.7109375" style="8" customWidth="1"/>
    <col min="12547" max="12547" width="13" style="8" customWidth="1"/>
    <col min="12548" max="12793" width="8.7109375" style="8"/>
    <col min="12794" max="12794" width="5.7109375" style="8" customWidth="1"/>
    <col min="12795" max="12795" width="35.42578125" style="8" customWidth="1"/>
    <col min="12796" max="12797" width="8.7109375" style="8" customWidth="1"/>
    <col min="12798" max="12798" width="20.7109375" style="8" customWidth="1"/>
    <col min="12799" max="12799" width="14.42578125" style="8" customWidth="1"/>
    <col min="12800" max="12801" width="8.7109375" style="8"/>
    <col min="12802" max="12802" width="12.7109375" style="8" customWidth="1"/>
    <col min="12803" max="12803" width="13" style="8" customWidth="1"/>
    <col min="12804" max="13049" width="8.7109375" style="8"/>
    <col min="13050" max="13050" width="5.7109375" style="8" customWidth="1"/>
    <col min="13051" max="13051" width="35.42578125" style="8" customWidth="1"/>
    <col min="13052" max="13053" width="8.7109375" style="8" customWidth="1"/>
    <col min="13054" max="13054" width="20.7109375" style="8" customWidth="1"/>
    <col min="13055" max="13055" width="14.42578125" style="8" customWidth="1"/>
    <col min="13056" max="13057" width="8.7109375" style="8"/>
    <col min="13058" max="13058" width="12.7109375" style="8" customWidth="1"/>
    <col min="13059" max="13059" width="13" style="8" customWidth="1"/>
    <col min="13060" max="13305" width="8.7109375" style="8"/>
    <col min="13306" max="13306" width="5.7109375" style="8" customWidth="1"/>
    <col min="13307" max="13307" width="35.42578125" style="8" customWidth="1"/>
    <col min="13308" max="13309" width="8.7109375" style="8" customWidth="1"/>
    <col min="13310" max="13310" width="20.7109375" style="8" customWidth="1"/>
    <col min="13311" max="13311" width="14.42578125" style="8" customWidth="1"/>
    <col min="13312" max="13313" width="8.7109375" style="8"/>
    <col min="13314" max="13314" width="12.7109375" style="8" customWidth="1"/>
    <col min="13315" max="13315" width="13" style="8" customWidth="1"/>
    <col min="13316" max="13561" width="8.7109375" style="8"/>
    <col min="13562" max="13562" width="5.7109375" style="8" customWidth="1"/>
    <col min="13563" max="13563" width="35.42578125" style="8" customWidth="1"/>
    <col min="13564" max="13565" width="8.7109375" style="8" customWidth="1"/>
    <col min="13566" max="13566" width="20.7109375" style="8" customWidth="1"/>
    <col min="13567" max="13567" width="14.42578125" style="8" customWidth="1"/>
    <col min="13568" max="13569" width="8.7109375" style="8"/>
    <col min="13570" max="13570" width="12.7109375" style="8" customWidth="1"/>
    <col min="13571" max="13571" width="13" style="8" customWidth="1"/>
    <col min="13572" max="13817" width="8.7109375" style="8"/>
    <col min="13818" max="13818" width="5.7109375" style="8" customWidth="1"/>
    <col min="13819" max="13819" width="35.42578125" style="8" customWidth="1"/>
    <col min="13820" max="13821" width="8.7109375" style="8" customWidth="1"/>
    <col min="13822" max="13822" width="20.7109375" style="8" customWidth="1"/>
    <col min="13823" max="13823" width="14.42578125" style="8" customWidth="1"/>
    <col min="13824" max="13825" width="8.7109375" style="8"/>
    <col min="13826" max="13826" width="12.7109375" style="8" customWidth="1"/>
    <col min="13827" max="13827" width="13" style="8" customWidth="1"/>
    <col min="13828" max="14073" width="8.7109375" style="8"/>
    <col min="14074" max="14074" width="5.7109375" style="8" customWidth="1"/>
    <col min="14075" max="14075" width="35.42578125" style="8" customWidth="1"/>
    <col min="14076" max="14077" width="8.7109375" style="8" customWidth="1"/>
    <col min="14078" max="14078" width="20.7109375" style="8" customWidth="1"/>
    <col min="14079" max="14079" width="14.42578125" style="8" customWidth="1"/>
    <col min="14080" max="14081" width="8.7109375" style="8"/>
    <col min="14082" max="14082" width="12.7109375" style="8" customWidth="1"/>
    <col min="14083" max="14083" width="13" style="8" customWidth="1"/>
    <col min="14084" max="14329" width="8.7109375" style="8"/>
    <col min="14330" max="14330" width="5.7109375" style="8" customWidth="1"/>
    <col min="14331" max="14331" width="35.42578125" style="8" customWidth="1"/>
    <col min="14332" max="14333" width="8.7109375" style="8" customWidth="1"/>
    <col min="14334" max="14334" width="20.7109375" style="8" customWidth="1"/>
    <col min="14335" max="14335" width="14.42578125" style="8" customWidth="1"/>
    <col min="14336" max="14337" width="8.7109375" style="8"/>
    <col min="14338" max="14338" width="12.7109375" style="8" customWidth="1"/>
    <col min="14339" max="14339" width="13" style="8" customWidth="1"/>
    <col min="14340" max="14585" width="8.7109375" style="8"/>
    <col min="14586" max="14586" width="5.7109375" style="8" customWidth="1"/>
    <col min="14587" max="14587" width="35.42578125" style="8" customWidth="1"/>
    <col min="14588" max="14589" width="8.7109375" style="8" customWidth="1"/>
    <col min="14590" max="14590" width="20.7109375" style="8" customWidth="1"/>
    <col min="14591" max="14591" width="14.42578125" style="8" customWidth="1"/>
    <col min="14592" max="14593" width="8.7109375" style="8"/>
    <col min="14594" max="14594" width="12.7109375" style="8" customWidth="1"/>
    <col min="14595" max="14595" width="13" style="8" customWidth="1"/>
    <col min="14596" max="14841" width="8.7109375" style="8"/>
    <col min="14842" max="14842" width="5.7109375" style="8" customWidth="1"/>
    <col min="14843" max="14843" width="35.42578125" style="8" customWidth="1"/>
    <col min="14844" max="14845" width="8.7109375" style="8" customWidth="1"/>
    <col min="14846" max="14846" width="20.7109375" style="8" customWidth="1"/>
    <col min="14847" max="14847" width="14.42578125" style="8" customWidth="1"/>
    <col min="14848" max="14849" width="8.7109375" style="8"/>
    <col min="14850" max="14850" width="12.7109375" style="8" customWidth="1"/>
    <col min="14851" max="14851" width="13" style="8" customWidth="1"/>
    <col min="14852" max="15097" width="8.7109375" style="8"/>
    <col min="15098" max="15098" width="5.7109375" style="8" customWidth="1"/>
    <col min="15099" max="15099" width="35.42578125" style="8" customWidth="1"/>
    <col min="15100" max="15101" width="8.7109375" style="8" customWidth="1"/>
    <col min="15102" max="15102" width="20.7109375" style="8" customWidth="1"/>
    <col min="15103" max="15103" width="14.42578125" style="8" customWidth="1"/>
    <col min="15104" max="15105" width="8.7109375" style="8"/>
    <col min="15106" max="15106" width="12.7109375" style="8" customWidth="1"/>
    <col min="15107" max="15107" width="13" style="8" customWidth="1"/>
    <col min="15108" max="15353" width="8.7109375" style="8"/>
    <col min="15354" max="15354" width="5.7109375" style="8" customWidth="1"/>
    <col min="15355" max="15355" width="35.42578125" style="8" customWidth="1"/>
    <col min="15356" max="15357" width="8.7109375" style="8" customWidth="1"/>
    <col min="15358" max="15358" width="20.7109375" style="8" customWidth="1"/>
    <col min="15359" max="15359" width="14.42578125" style="8" customWidth="1"/>
    <col min="15360" max="15361" width="8.7109375" style="8"/>
    <col min="15362" max="15362" width="12.7109375" style="8" customWidth="1"/>
    <col min="15363" max="15363" width="13" style="8" customWidth="1"/>
    <col min="15364" max="15609" width="8.7109375" style="8"/>
    <col min="15610" max="15610" width="5.7109375" style="8" customWidth="1"/>
    <col min="15611" max="15611" width="35.42578125" style="8" customWidth="1"/>
    <col min="15612" max="15613" width="8.7109375" style="8" customWidth="1"/>
    <col min="15614" max="15614" width="20.7109375" style="8" customWidth="1"/>
    <col min="15615" max="15615" width="14.42578125" style="8" customWidth="1"/>
    <col min="15616" max="15617" width="8.7109375" style="8"/>
    <col min="15618" max="15618" width="12.7109375" style="8" customWidth="1"/>
    <col min="15619" max="15619" width="13" style="8" customWidth="1"/>
    <col min="15620" max="15865" width="8.7109375" style="8"/>
    <col min="15866" max="15866" width="5.7109375" style="8" customWidth="1"/>
    <col min="15867" max="15867" width="35.42578125" style="8" customWidth="1"/>
    <col min="15868" max="15869" width="8.7109375" style="8" customWidth="1"/>
    <col min="15870" max="15870" width="20.7109375" style="8" customWidth="1"/>
    <col min="15871" max="15871" width="14.42578125" style="8" customWidth="1"/>
    <col min="15872" max="15873" width="8.7109375" style="8"/>
    <col min="15874" max="15874" width="12.7109375" style="8" customWidth="1"/>
    <col min="15875" max="15875" width="13" style="8" customWidth="1"/>
    <col min="15876" max="16121" width="8.7109375" style="8"/>
    <col min="16122" max="16122" width="5.7109375" style="8" customWidth="1"/>
    <col min="16123" max="16123" width="35.42578125" style="8" customWidth="1"/>
    <col min="16124" max="16125" width="8.7109375" style="8" customWidth="1"/>
    <col min="16126" max="16126" width="20.7109375" style="8" customWidth="1"/>
    <col min="16127" max="16127" width="14.42578125" style="8" customWidth="1"/>
    <col min="16128" max="16129" width="8.7109375" style="8"/>
    <col min="16130" max="16130" width="12.7109375" style="8" customWidth="1"/>
    <col min="16131" max="16131" width="13" style="8" customWidth="1"/>
    <col min="16132" max="16382" width="8.7109375" style="8"/>
    <col min="16383" max="16384" width="8.7109375" style="8" customWidth="1"/>
  </cols>
  <sheetData>
    <row r="1" spans="1:10" s="1" customFormat="1" ht="60" customHeight="1">
      <c r="A1" s="494"/>
      <c r="B1" s="494"/>
      <c r="C1" s="494"/>
      <c r="D1" s="494"/>
      <c r="E1" s="494"/>
      <c r="F1" s="494"/>
      <c r="G1" s="186"/>
      <c r="H1" s="189"/>
      <c r="I1" s="186"/>
      <c r="J1" s="186"/>
    </row>
    <row r="2" spans="1:10" s="1" customFormat="1" ht="26.25" customHeight="1">
      <c r="A2" s="495" t="s">
        <v>0</v>
      </c>
      <c r="B2" s="495"/>
      <c r="C2" s="495"/>
      <c r="D2" s="495"/>
      <c r="E2" s="495"/>
      <c r="F2" s="495"/>
      <c r="G2" s="186"/>
      <c r="H2" s="189"/>
      <c r="I2" s="186"/>
      <c r="J2" s="186"/>
    </row>
    <row r="3" spans="1:10" s="1" customFormat="1" ht="52.5" customHeight="1">
      <c r="A3" s="495" t="s">
        <v>264</v>
      </c>
      <c r="B3" s="495"/>
      <c r="C3" s="495"/>
      <c r="D3" s="495"/>
      <c r="E3" s="495"/>
      <c r="F3" s="495"/>
      <c r="G3" s="186"/>
      <c r="H3" s="189"/>
      <c r="I3" s="186"/>
      <c r="J3" s="186"/>
    </row>
    <row r="4" spans="1:10" s="1" customFormat="1" ht="36" customHeight="1">
      <c r="A4" s="37" t="s">
        <v>1</v>
      </c>
      <c r="B4" s="37" t="s">
        <v>2</v>
      </c>
      <c r="C4" s="37" t="s">
        <v>3</v>
      </c>
      <c r="D4" s="37" t="s">
        <v>60</v>
      </c>
      <c r="E4" s="101" t="s">
        <v>4</v>
      </c>
      <c r="F4" s="101" t="s">
        <v>5</v>
      </c>
      <c r="G4" s="186"/>
      <c r="H4" s="189"/>
      <c r="I4" s="186"/>
      <c r="J4" s="186"/>
    </row>
    <row r="5" spans="1:10" s="1" customFormat="1" ht="29.45" customHeight="1">
      <c r="A5" s="40" t="s">
        <v>6</v>
      </c>
      <c r="B5" s="109" t="s">
        <v>234</v>
      </c>
      <c r="C5" s="38"/>
      <c r="D5" s="106">
        <f>SUM(D6:D8)</f>
        <v>42</v>
      </c>
      <c r="E5" s="38"/>
      <c r="F5" s="102"/>
      <c r="H5" s="189"/>
      <c r="I5" s="186"/>
      <c r="J5" s="186"/>
    </row>
    <row r="6" spans="1:10" s="1" customFormat="1" ht="32.450000000000003" customHeight="1">
      <c r="A6" s="38">
        <v>1</v>
      </c>
      <c r="B6" s="110" t="s">
        <v>61</v>
      </c>
      <c r="C6" s="38" t="s">
        <v>8</v>
      </c>
      <c r="D6" s="107">
        <v>30</v>
      </c>
      <c r="E6" s="368" t="s">
        <v>241</v>
      </c>
      <c r="F6" s="102"/>
      <c r="H6" s="189"/>
      <c r="I6" s="186"/>
      <c r="J6" s="186"/>
    </row>
    <row r="7" spans="1:10" s="1" customFormat="1" ht="24.6" customHeight="1">
      <c r="A7" s="38">
        <v>2</v>
      </c>
      <c r="B7" s="110" t="s">
        <v>240</v>
      </c>
      <c r="C7" s="38" t="s">
        <v>8</v>
      </c>
      <c r="D7" s="107">
        <v>10</v>
      </c>
      <c r="E7" s="368" t="s">
        <v>242</v>
      </c>
      <c r="F7" s="102"/>
      <c r="H7" s="189"/>
      <c r="I7" s="186"/>
      <c r="J7" s="186"/>
    </row>
    <row r="8" spans="1:10" s="1" customFormat="1" ht="31.15" customHeight="1">
      <c r="A8" s="38">
        <v>3</v>
      </c>
      <c r="B8" s="110" t="s">
        <v>120</v>
      </c>
      <c r="C8" s="38" t="s">
        <v>8</v>
      </c>
      <c r="D8" s="107">
        <v>2</v>
      </c>
      <c r="E8" s="368" t="s">
        <v>243</v>
      </c>
      <c r="F8" s="102"/>
      <c r="G8" s="186"/>
      <c r="H8" s="189"/>
      <c r="I8" s="186"/>
      <c r="J8" s="186"/>
    </row>
    <row r="9" spans="1:10" s="35" customFormat="1" ht="30.75" customHeight="1">
      <c r="A9" s="40" t="s">
        <v>7</v>
      </c>
      <c r="B9" s="109" t="s">
        <v>235</v>
      </c>
      <c r="C9" s="40"/>
      <c r="D9" s="104">
        <f>SUM(D11:D24)</f>
        <v>149</v>
      </c>
      <c r="E9" s="40"/>
      <c r="F9" s="39"/>
      <c r="H9" s="190"/>
    </row>
    <row r="10" spans="1:10" s="35" customFormat="1" ht="24.6" customHeight="1">
      <c r="A10" s="40">
        <v>1</v>
      </c>
      <c r="B10" s="109" t="s">
        <v>245</v>
      </c>
      <c r="C10" s="40"/>
      <c r="D10" s="104"/>
      <c r="E10" s="40"/>
      <c r="F10" s="39"/>
      <c r="H10" s="190"/>
    </row>
    <row r="11" spans="1:10" s="1" customFormat="1" ht="24.6" customHeight="1">
      <c r="A11" s="38">
        <v>1.1000000000000001</v>
      </c>
      <c r="B11" s="112" t="s">
        <v>244</v>
      </c>
      <c r="C11" s="38" t="s">
        <v>8</v>
      </c>
      <c r="D11" s="107">
        <v>26</v>
      </c>
      <c r="E11" s="38" t="s">
        <v>263</v>
      </c>
      <c r="F11" s="102"/>
      <c r="G11" s="186"/>
      <c r="H11" s="191"/>
      <c r="I11" s="186"/>
      <c r="J11" s="186"/>
    </row>
    <row r="12" spans="1:10" s="1" customFormat="1" ht="24.6" customHeight="1">
      <c r="A12" s="38"/>
      <c r="B12" s="112" t="s">
        <v>9</v>
      </c>
      <c r="C12" s="38" t="s">
        <v>8</v>
      </c>
      <c r="D12" s="107">
        <v>26</v>
      </c>
      <c r="E12" s="368" t="s">
        <v>243</v>
      </c>
      <c r="F12" s="102"/>
      <c r="G12" s="186"/>
      <c r="H12" s="191"/>
      <c r="I12" s="186"/>
      <c r="J12" s="186"/>
    </row>
    <row r="13" spans="1:10" s="1" customFormat="1" ht="24.6" customHeight="1">
      <c r="A13" s="38">
        <v>1.2</v>
      </c>
      <c r="B13" s="110" t="s">
        <v>161</v>
      </c>
      <c r="C13" s="38" t="s">
        <v>8</v>
      </c>
      <c r="D13" s="107">
        <v>5</v>
      </c>
      <c r="E13" s="368" t="s">
        <v>242</v>
      </c>
      <c r="F13" s="102"/>
      <c r="G13" s="186"/>
      <c r="H13" s="192"/>
      <c r="I13" s="186"/>
      <c r="J13" s="186"/>
    </row>
    <row r="14" spans="1:10" s="1" customFormat="1" ht="24.6" customHeight="1">
      <c r="A14" s="38">
        <v>1.3</v>
      </c>
      <c r="B14" s="110" t="s">
        <v>227</v>
      </c>
      <c r="C14" s="38" t="s">
        <v>8</v>
      </c>
      <c r="D14" s="107">
        <v>5</v>
      </c>
      <c r="E14" s="38" t="s">
        <v>265</v>
      </c>
      <c r="F14" s="102"/>
      <c r="G14" s="186"/>
      <c r="H14" s="192"/>
      <c r="I14" s="186"/>
      <c r="J14" s="186"/>
    </row>
    <row r="15" spans="1:10" s="1" customFormat="1" ht="24.6" customHeight="1">
      <c r="A15" s="38">
        <v>1.4</v>
      </c>
      <c r="B15" s="110" t="s">
        <v>119</v>
      </c>
      <c r="C15" s="38" t="s">
        <v>8</v>
      </c>
      <c r="D15" s="107">
        <v>5</v>
      </c>
      <c r="E15" s="38" t="s">
        <v>263</v>
      </c>
      <c r="F15" s="102"/>
      <c r="G15" s="186"/>
      <c r="H15" s="192"/>
      <c r="I15" s="186"/>
      <c r="J15" s="186"/>
    </row>
    <row r="16" spans="1:10" s="1" customFormat="1" ht="24.6" customHeight="1">
      <c r="A16" s="38"/>
      <c r="B16" s="110" t="s">
        <v>9</v>
      </c>
      <c r="C16" s="38" t="s">
        <v>8</v>
      </c>
      <c r="D16" s="107">
        <v>5</v>
      </c>
      <c r="E16" s="368" t="s">
        <v>243</v>
      </c>
      <c r="F16" s="102"/>
      <c r="G16" s="186"/>
      <c r="H16" s="192"/>
      <c r="I16" s="186"/>
      <c r="J16" s="186"/>
    </row>
    <row r="17" spans="1:10" s="1" customFormat="1" ht="24.6" customHeight="1">
      <c r="A17" s="38">
        <v>1.5</v>
      </c>
      <c r="B17" s="124" t="s">
        <v>247</v>
      </c>
      <c r="C17" s="38" t="s">
        <v>8</v>
      </c>
      <c r="D17" s="107">
        <v>20</v>
      </c>
      <c r="E17" s="368" t="s">
        <v>242</v>
      </c>
      <c r="F17" s="102"/>
      <c r="G17" s="186"/>
      <c r="H17" s="192"/>
      <c r="I17" s="186"/>
      <c r="J17" s="186"/>
    </row>
    <row r="18" spans="1:10" s="1" customFormat="1" ht="24.6" customHeight="1">
      <c r="A18" s="38"/>
      <c r="B18" s="124" t="s">
        <v>9</v>
      </c>
      <c r="C18" s="38" t="s">
        <v>8</v>
      </c>
      <c r="D18" s="107">
        <v>10</v>
      </c>
      <c r="E18" s="368" t="s">
        <v>243</v>
      </c>
      <c r="F18" s="102"/>
      <c r="G18" s="186"/>
      <c r="H18" s="192"/>
      <c r="I18" s="186"/>
      <c r="J18" s="186"/>
    </row>
    <row r="19" spans="1:10" s="1" customFormat="1" ht="24.6" customHeight="1">
      <c r="A19" s="38">
        <v>1.6</v>
      </c>
      <c r="B19" s="140" t="s">
        <v>155</v>
      </c>
      <c r="C19" s="108" t="s">
        <v>8</v>
      </c>
      <c r="D19" s="108">
        <v>12</v>
      </c>
      <c r="E19" s="368" t="s">
        <v>242</v>
      </c>
      <c r="F19" s="102"/>
      <c r="G19" s="186"/>
      <c r="H19" s="192"/>
      <c r="I19" s="186"/>
      <c r="J19" s="186"/>
    </row>
    <row r="20" spans="1:10" s="1" customFormat="1" ht="24.6" customHeight="1">
      <c r="A20" s="377"/>
      <c r="B20" s="140" t="s">
        <v>9</v>
      </c>
      <c r="C20" s="108" t="s">
        <v>8</v>
      </c>
      <c r="D20" s="386">
        <v>10</v>
      </c>
      <c r="E20" s="387" t="s">
        <v>243</v>
      </c>
      <c r="F20" s="378"/>
      <c r="G20" s="186"/>
      <c r="H20" s="192"/>
      <c r="I20" s="186"/>
      <c r="J20" s="186"/>
    </row>
    <row r="21" spans="1:10" s="1" customFormat="1" ht="36" customHeight="1">
      <c r="A21" s="370">
        <v>2</v>
      </c>
      <c r="B21" s="383" t="s">
        <v>266</v>
      </c>
      <c r="C21" s="384" t="s">
        <v>8</v>
      </c>
      <c r="D21" s="385"/>
      <c r="E21" s="377"/>
      <c r="F21" s="378"/>
      <c r="G21" s="186"/>
      <c r="H21" s="192"/>
      <c r="I21" s="186"/>
      <c r="J21" s="186"/>
    </row>
    <row r="22" spans="1:10" s="1" customFormat="1" ht="24.6" customHeight="1">
      <c r="A22" s="42">
        <v>2.1</v>
      </c>
      <c r="B22" s="140" t="s">
        <v>255</v>
      </c>
      <c r="C22" s="377" t="s">
        <v>8</v>
      </c>
      <c r="D22" s="220">
        <v>5</v>
      </c>
      <c r="E22" s="38" t="s">
        <v>263</v>
      </c>
      <c r="F22" s="102"/>
      <c r="G22" s="186"/>
      <c r="H22" s="192"/>
      <c r="I22" s="186"/>
      <c r="J22" s="186"/>
    </row>
    <row r="23" spans="1:10" s="1" customFormat="1" ht="24.6" customHeight="1">
      <c r="A23" s="42"/>
      <c r="B23" s="140"/>
      <c r="C23" s="377"/>
      <c r="D23" s="220">
        <v>10</v>
      </c>
      <c r="E23" s="38" t="s">
        <v>243</v>
      </c>
      <c r="F23" s="102"/>
      <c r="G23" s="186"/>
      <c r="H23" s="192"/>
      <c r="I23" s="186"/>
      <c r="J23" s="186"/>
    </row>
    <row r="24" spans="1:10" s="1" customFormat="1" ht="24.6" customHeight="1">
      <c r="A24" s="42">
        <v>2.2000000000000002</v>
      </c>
      <c r="B24" s="140" t="s">
        <v>256</v>
      </c>
      <c r="C24" s="377" t="s">
        <v>8</v>
      </c>
      <c r="D24" s="220">
        <v>10</v>
      </c>
      <c r="E24" s="368" t="s">
        <v>242</v>
      </c>
      <c r="F24" s="102"/>
      <c r="G24" s="186"/>
      <c r="H24" s="192"/>
      <c r="I24" s="186"/>
      <c r="J24" s="186"/>
    </row>
    <row r="25" spans="1:10" s="1" customFormat="1" ht="24.6" customHeight="1">
      <c r="A25" s="40" t="s">
        <v>13</v>
      </c>
      <c r="B25" s="109" t="s">
        <v>154</v>
      </c>
      <c r="C25" s="38"/>
      <c r="D25" s="40">
        <f>SUM(D28:D54)</f>
        <v>255</v>
      </c>
      <c r="E25" s="38"/>
      <c r="F25" s="102"/>
      <c r="G25" s="186"/>
      <c r="H25" s="191"/>
      <c r="I25" s="186"/>
      <c r="J25" s="186"/>
    </row>
    <row r="26" spans="1:10" s="1" customFormat="1" ht="24.6" customHeight="1">
      <c r="A26" s="40">
        <v>1</v>
      </c>
      <c r="B26" s="109" t="s">
        <v>159</v>
      </c>
      <c r="C26" s="40" t="s">
        <v>8</v>
      </c>
      <c r="D26" s="202" t="s">
        <v>9</v>
      </c>
      <c r="E26" s="38"/>
      <c r="F26" s="102"/>
      <c r="G26" s="186"/>
      <c r="H26" s="191"/>
      <c r="I26" s="186"/>
      <c r="J26" s="186">
        <f>255/52</f>
        <v>4.9038461538461542</v>
      </c>
    </row>
    <row r="27" spans="1:10" s="1" customFormat="1" ht="24.6" customHeight="1">
      <c r="A27" s="373">
        <v>1.1000000000000001</v>
      </c>
      <c r="B27" s="412" t="s">
        <v>308</v>
      </c>
      <c r="C27" s="374" t="s">
        <v>8</v>
      </c>
      <c r="D27" s="407">
        <v>20</v>
      </c>
      <c r="E27" s="38" t="s">
        <v>263</v>
      </c>
      <c r="F27" s="376"/>
      <c r="G27" s="186"/>
      <c r="H27" s="191"/>
      <c r="I27" s="186"/>
      <c r="J27" s="186"/>
    </row>
    <row r="28" spans="1:10" s="1" customFormat="1" ht="39" customHeight="1">
      <c r="A28" s="373">
        <v>1.2</v>
      </c>
      <c r="B28" s="379" t="s">
        <v>301</v>
      </c>
      <c r="C28" s="374" t="s">
        <v>8</v>
      </c>
      <c r="D28" s="375">
        <v>20</v>
      </c>
      <c r="E28" s="38" t="s">
        <v>263</v>
      </c>
      <c r="F28" s="376"/>
      <c r="G28" s="186"/>
      <c r="H28" s="191"/>
      <c r="I28" s="186"/>
      <c r="J28" s="186"/>
    </row>
    <row r="29" spans="1:10" s="1" customFormat="1" ht="30.75" customHeight="1">
      <c r="A29" s="41"/>
      <c r="B29" s="379"/>
      <c r="C29" s="374" t="s">
        <v>8</v>
      </c>
      <c r="D29" s="375">
        <v>20</v>
      </c>
      <c r="E29" s="38" t="s">
        <v>243</v>
      </c>
      <c r="F29" s="376"/>
      <c r="G29" s="186"/>
      <c r="H29" s="191"/>
      <c r="I29" s="186"/>
      <c r="J29" s="186"/>
    </row>
    <row r="30" spans="1:10" s="1" customFormat="1" ht="30.75" customHeight="1">
      <c r="A30" s="414">
        <v>1.3</v>
      </c>
      <c r="B30" s="413" t="s">
        <v>303</v>
      </c>
      <c r="C30" s="374" t="s">
        <v>8</v>
      </c>
      <c r="D30" s="375">
        <v>15</v>
      </c>
      <c r="E30" s="38" t="s">
        <v>263</v>
      </c>
      <c r="F30" s="376"/>
      <c r="G30" s="186"/>
      <c r="H30" s="191"/>
      <c r="I30" s="186"/>
      <c r="J30" s="186"/>
    </row>
    <row r="31" spans="1:10" s="1" customFormat="1" ht="24.6" customHeight="1">
      <c r="A31" s="373">
        <v>1.4</v>
      </c>
      <c r="B31" s="379" t="s">
        <v>302</v>
      </c>
      <c r="C31" s="374" t="s">
        <v>8</v>
      </c>
      <c r="D31" s="375">
        <v>10</v>
      </c>
      <c r="E31" s="38" t="s">
        <v>263</v>
      </c>
      <c r="F31" s="376"/>
      <c r="G31" s="186"/>
      <c r="H31" s="191"/>
      <c r="I31" s="186"/>
      <c r="J31" s="186"/>
    </row>
    <row r="32" spans="1:10" s="1" customFormat="1" ht="24.6" customHeight="1">
      <c r="A32" s="41"/>
      <c r="B32" s="415" t="s">
        <v>307</v>
      </c>
      <c r="C32" s="409" t="s">
        <v>8</v>
      </c>
      <c r="D32" s="410"/>
      <c r="E32" s="409" t="s">
        <v>263</v>
      </c>
      <c r="F32" s="102"/>
      <c r="G32" s="186"/>
      <c r="H32" s="191"/>
      <c r="I32" s="186"/>
      <c r="J32" s="186"/>
    </row>
    <row r="33" spans="1:10" s="1" customFormat="1" ht="24.6" customHeight="1">
      <c r="A33" s="41"/>
      <c r="B33" s="415"/>
      <c r="C33" s="409" t="s">
        <v>8</v>
      </c>
      <c r="D33" s="410"/>
      <c r="E33" s="409" t="s">
        <v>243</v>
      </c>
      <c r="F33" s="102"/>
      <c r="G33" s="186"/>
      <c r="H33" s="191"/>
      <c r="I33" s="186"/>
      <c r="J33" s="186"/>
    </row>
    <row r="34" spans="1:10" s="1" customFormat="1" ht="37.5" customHeight="1">
      <c r="A34" s="41">
        <v>1.5</v>
      </c>
      <c r="B34" s="381" t="s">
        <v>304</v>
      </c>
      <c r="C34" s="38" t="s">
        <v>8</v>
      </c>
      <c r="D34" s="247">
        <v>10</v>
      </c>
      <c r="E34" s="38" t="s">
        <v>263</v>
      </c>
      <c r="F34" s="102"/>
      <c r="G34" s="186"/>
      <c r="H34" s="191"/>
      <c r="I34" s="186"/>
      <c r="J34" s="186"/>
    </row>
    <row r="35" spans="1:10" s="1" customFormat="1" ht="24.6" customHeight="1">
      <c r="A35" s="41"/>
      <c r="B35" s="408" t="s">
        <v>300</v>
      </c>
      <c r="C35" s="409" t="s">
        <v>8</v>
      </c>
      <c r="D35" s="410"/>
      <c r="E35" s="409" t="s">
        <v>263</v>
      </c>
      <c r="F35" s="102"/>
      <c r="G35" s="186"/>
      <c r="H35" s="191"/>
      <c r="I35" s="186"/>
      <c r="J35" s="186"/>
    </row>
    <row r="36" spans="1:10" s="1" customFormat="1" ht="24.6" customHeight="1">
      <c r="A36" s="41"/>
      <c r="B36" s="381"/>
      <c r="C36" s="409" t="s">
        <v>8</v>
      </c>
      <c r="D36" s="410"/>
      <c r="E36" s="411" t="s">
        <v>243</v>
      </c>
      <c r="F36" s="102"/>
      <c r="G36" s="186"/>
      <c r="H36" s="191"/>
      <c r="I36" s="186"/>
      <c r="J36" s="186"/>
    </row>
    <row r="37" spans="1:10" s="1" customFormat="1" ht="24.6" customHeight="1">
      <c r="A37" s="41">
        <v>1.6</v>
      </c>
      <c r="B37" s="381" t="s">
        <v>305</v>
      </c>
      <c r="C37" s="38" t="s">
        <v>8</v>
      </c>
      <c r="D37" s="247">
        <v>20</v>
      </c>
      <c r="E37" s="38" t="s">
        <v>263</v>
      </c>
      <c r="F37" s="102"/>
      <c r="G37" s="186"/>
      <c r="H37" s="191"/>
      <c r="I37" s="186"/>
      <c r="J37" s="186"/>
    </row>
    <row r="38" spans="1:10" s="1" customFormat="1" ht="24.6" customHeight="1">
      <c r="A38" s="41"/>
      <c r="B38" s="381"/>
      <c r="C38" s="374" t="s">
        <v>8</v>
      </c>
      <c r="D38" s="247">
        <v>20</v>
      </c>
      <c r="E38" s="368" t="s">
        <v>243</v>
      </c>
      <c r="F38" s="102"/>
      <c r="G38" s="186"/>
      <c r="H38" s="191"/>
      <c r="I38" s="186"/>
      <c r="J38" s="186"/>
    </row>
    <row r="39" spans="1:10" s="1" customFormat="1" ht="36.75" customHeight="1">
      <c r="A39" s="41">
        <v>1.7</v>
      </c>
      <c r="B39" s="129" t="s">
        <v>306</v>
      </c>
      <c r="C39" s="38" t="s">
        <v>8</v>
      </c>
      <c r="D39" s="247">
        <v>35</v>
      </c>
      <c r="E39" s="368" t="s">
        <v>243</v>
      </c>
      <c r="F39" s="102"/>
      <c r="G39" s="186"/>
      <c r="H39" s="191"/>
      <c r="I39" s="186"/>
      <c r="J39" s="186"/>
    </row>
    <row r="40" spans="1:10" s="1" customFormat="1" ht="24.6" customHeight="1">
      <c r="A40" s="41"/>
      <c r="B40" s="129"/>
      <c r="C40" s="38" t="s">
        <v>8</v>
      </c>
      <c r="D40" s="247">
        <v>20</v>
      </c>
      <c r="E40" s="38" t="s">
        <v>263</v>
      </c>
      <c r="F40" s="102"/>
      <c r="G40" s="186"/>
      <c r="H40" s="191"/>
      <c r="I40" s="186"/>
      <c r="J40" s="186"/>
    </row>
    <row r="41" spans="1:10" s="1" customFormat="1" ht="24.6" customHeight="1">
      <c r="A41" s="40">
        <v>2</v>
      </c>
      <c r="B41" s="382" t="s">
        <v>254</v>
      </c>
      <c r="C41" s="40" t="s">
        <v>8</v>
      </c>
      <c r="D41" s="37" t="s">
        <v>9</v>
      </c>
      <c r="E41" s="38"/>
      <c r="F41" s="102"/>
      <c r="G41" s="186"/>
      <c r="H41" s="191"/>
      <c r="I41" s="186"/>
      <c r="J41" s="186"/>
    </row>
    <row r="42" spans="1:10" s="1" customFormat="1" ht="24.6" customHeight="1">
      <c r="A42" s="41">
        <v>1.1000000000000001</v>
      </c>
      <c r="B42" s="379" t="s">
        <v>257</v>
      </c>
      <c r="C42" s="38" t="s">
        <v>8</v>
      </c>
      <c r="D42" s="103">
        <v>3</v>
      </c>
      <c r="E42" s="38" t="s">
        <v>263</v>
      </c>
      <c r="F42" s="102"/>
      <c r="G42" s="186"/>
      <c r="H42" s="191"/>
      <c r="I42" s="186"/>
      <c r="J42" s="186"/>
    </row>
    <row r="43" spans="1:10" s="1" customFormat="1" ht="24.6" customHeight="1">
      <c r="A43" s="41">
        <v>1.2</v>
      </c>
      <c r="B43" s="379" t="s">
        <v>298</v>
      </c>
      <c r="C43" s="38" t="s">
        <v>8</v>
      </c>
      <c r="D43" s="103">
        <v>2</v>
      </c>
      <c r="E43" s="38" t="s">
        <v>263</v>
      </c>
      <c r="F43" s="102"/>
      <c r="G43" s="186"/>
      <c r="H43" s="191"/>
      <c r="I43" s="186"/>
      <c r="J43" s="186"/>
    </row>
    <row r="44" spans="1:10" s="1" customFormat="1" ht="24.6" customHeight="1">
      <c r="A44" s="41"/>
      <c r="B44" s="379"/>
      <c r="C44" s="38" t="s">
        <v>8</v>
      </c>
      <c r="D44" s="103">
        <v>3</v>
      </c>
      <c r="E44" s="38" t="s">
        <v>248</v>
      </c>
      <c r="F44" s="102"/>
      <c r="G44" s="186"/>
      <c r="H44" s="191"/>
      <c r="I44" s="186"/>
      <c r="J44" s="186"/>
    </row>
    <row r="45" spans="1:10" s="1" customFormat="1" ht="24.6" customHeight="1">
      <c r="A45" s="41">
        <v>1.3</v>
      </c>
      <c r="B45" s="380" t="s">
        <v>258</v>
      </c>
      <c r="C45" s="38" t="s">
        <v>8</v>
      </c>
      <c r="D45" s="103">
        <v>5</v>
      </c>
      <c r="E45" s="38" t="s">
        <v>263</v>
      </c>
      <c r="F45" s="102"/>
      <c r="G45" s="186"/>
      <c r="H45" s="191"/>
      <c r="I45" s="186"/>
      <c r="J45" s="186"/>
    </row>
    <row r="46" spans="1:10" s="1" customFormat="1" ht="24.6" customHeight="1">
      <c r="A46" s="41"/>
      <c r="B46" s="380"/>
      <c r="C46" s="38" t="s">
        <v>8</v>
      </c>
      <c r="D46" s="103">
        <v>3</v>
      </c>
      <c r="E46" s="38" t="s">
        <v>248</v>
      </c>
      <c r="F46" s="102"/>
      <c r="G46" s="186"/>
      <c r="H46" s="191"/>
      <c r="I46" s="186"/>
      <c r="J46" s="186"/>
    </row>
    <row r="47" spans="1:10" s="1" customFormat="1" ht="24.6" customHeight="1">
      <c r="A47" s="41">
        <v>1.4</v>
      </c>
      <c r="B47" s="381" t="s">
        <v>259</v>
      </c>
      <c r="C47" s="38" t="s">
        <v>8</v>
      </c>
      <c r="D47" s="247">
        <v>5</v>
      </c>
      <c r="E47" s="368" t="s">
        <v>242</v>
      </c>
      <c r="F47" s="102"/>
      <c r="G47" s="186"/>
      <c r="H47" s="191"/>
      <c r="I47" s="186"/>
      <c r="J47" s="186"/>
    </row>
    <row r="48" spans="1:10" s="1" customFormat="1" ht="24.6" customHeight="1">
      <c r="A48" s="41">
        <v>1.5</v>
      </c>
      <c r="B48" s="381" t="s">
        <v>299</v>
      </c>
      <c r="C48" s="38" t="s">
        <v>8</v>
      </c>
      <c r="D48" s="247">
        <v>4</v>
      </c>
      <c r="E48" s="38" t="s">
        <v>248</v>
      </c>
      <c r="F48" s="102"/>
      <c r="G48" s="186"/>
      <c r="H48" s="191"/>
      <c r="I48" s="186"/>
      <c r="J48" s="186"/>
    </row>
    <row r="49" spans="1:10" s="1" customFormat="1" ht="24.6" customHeight="1">
      <c r="A49" s="41">
        <v>1.6</v>
      </c>
      <c r="B49" s="381" t="s">
        <v>260</v>
      </c>
      <c r="C49" s="38" t="s">
        <v>8</v>
      </c>
      <c r="D49" s="247">
        <v>5</v>
      </c>
      <c r="E49" s="368" t="s">
        <v>242</v>
      </c>
      <c r="F49" s="102"/>
      <c r="G49" s="186"/>
      <c r="H49" s="191"/>
      <c r="I49" s="186"/>
      <c r="J49" s="186"/>
    </row>
    <row r="50" spans="1:10" s="1" customFormat="1" ht="24.6" customHeight="1">
      <c r="A50" s="41"/>
      <c r="B50" s="381"/>
      <c r="C50" s="38" t="s">
        <v>8</v>
      </c>
      <c r="D50" s="247">
        <v>5</v>
      </c>
      <c r="E50" s="368" t="s">
        <v>243</v>
      </c>
      <c r="F50" s="102"/>
      <c r="G50" s="186"/>
      <c r="H50" s="191"/>
      <c r="I50" s="186"/>
      <c r="J50" s="186"/>
    </row>
    <row r="51" spans="1:10" s="1" customFormat="1" ht="24.6" customHeight="1">
      <c r="A51" s="41">
        <v>1.7</v>
      </c>
      <c r="B51" s="381" t="s">
        <v>261</v>
      </c>
      <c r="C51" s="38" t="s">
        <v>8</v>
      </c>
      <c r="D51" s="247">
        <v>15</v>
      </c>
      <c r="E51" s="368" t="s">
        <v>242</v>
      </c>
      <c r="F51" s="102"/>
      <c r="G51" s="186"/>
      <c r="H51" s="191"/>
      <c r="I51" s="186"/>
      <c r="J51" s="186"/>
    </row>
    <row r="52" spans="1:10" s="1" customFormat="1" ht="24.6" customHeight="1">
      <c r="A52" s="41"/>
      <c r="B52" s="381"/>
      <c r="C52" s="38" t="s">
        <v>8</v>
      </c>
      <c r="D52" s="247">
        <v>5</v>
      </c>
      <c r="E52" s="368" t="s">
        <v>243</v>
      </c>
      <c r="F52" s="378"/>
      <c r="G52" s="186"/>
      <c r="H52" s="191"/>
      <c r="I52" s="186"/>
      <c r="J52" s="186"/>
    </row>
    <row r="53" spans="1:10" s="1" customFormat="1" ht="24.6" customHeight="1">
      <c r="A53" s="41">
        <v>1.8</v>
      </c>
      <c r="B53" s="381" t="s">
        <v>267</v>
      </c>
      <c r="C53" s="38" t="s">
        <v>8</v>
      </c>
      <c r="D53" s="247">
        <v>15</v>
      </c>
      <c r="E53" s="368" t="s">
        <v>263</v>
      </c>
      <c r="F53" s="378"/>
      <c r="G53" s="186"/>
      <c r="H53" s="191"/>
      <c r="I53" s="186"/>
      <c r="J53" s="186"/>
    </row>
    <row r="54" spans="1:10" s="1" customFormat="1" ht="24.6" customHeight="1">
      <c r="A54" s="41"/>
      <c r="B54" s="381" t="s">
        <v>9</v>
      </c>
      <c r="C54" s="38" t="s">
        <v>8</v>
      </c>
      <c r="D54" s="247">
        <v>15</v>
      </c>
      <c r="E54" s="368" t="s">
        <v>243</v>
      </c>
      <c r="F54" s="378"/>
      <c r="G54" s="186"/>
      <c r="H54" s="191"/>
      <c r="I54" s="186"/>
      <c r="J54" s="186"/>
    </row>
    <row r="55" spans="1:10" s="35" customFormat="1" ht="31.15" customHeight="1">
      <c r="A55" s="218" t="s">
        <v>14</v>
      </c>
      <c r="B55" s="219" t="s">
        <v>134</v>
      </c>
      <c r="C55" s="220"/>
      <c r="D55" s="221">
        <f>SUM(D57:D59)</f>
        <v>17</v>
      </c>
      <c r="E55" s="222"/>
      <c r="F55" s="223"/>
      <c r="G55" s="11"/>
      <c r="H55" s="193"/>
      <c r="I55" s="11"/>
      <c r="J55" s="11"/>
    </row>
    <row r="56" spans="1:10" s="35" customFormat="1" ht="24.6" customHeight="1">
      <c r="A56" s="320">
        <v>1</v>
      </c>
      <c r="B56" s="129" t="s">
        <v>135</v>
      </c>
      <c r="C56" s="220" t="s">
        <v>169</v>
      </c>
      <c r="D56" s="319">
        <v>1</v>
      </c>
      <c r="E56" s="38" t="s">
        <v>170</v>
      </c>
      <c r="F56" s="223"/>
      <c r="G56" s="11"/>
      <c r="H56" s="193"/>
      <c r="I56" s="11"/>
      <c r="J56" s="11"/>
    </row>
    <row r="57" spans="1:10" s="35" customFormat="1" ht="24.6" customHeight="1">
      <c r="A57" s="224">
        <v>2</v>
      </c>
      <c r="B57" s="225" t="s">
        <v>228</v>
      </c>
      <c r="C57" s="220" t="s">
        <v>8</v>
      </c>
      <c r="D57" s="226">
        <v>4</v>
      </c>
      <c r="E57" s="368" t="s">
        <v>243</v>
      </c>
      <c r="F57" s="223"/>
      <c r="G57" s="11"/>
      <c r="H57" s="193"/>
      <c r="I57" s="11"/>
      <c r="J57" s="11"/>
    </row>
    <row r="58" spans="1:10" s="35" customFormat="1" ht="24.6" customHeight="1">
      <c r="A58" s="224">
        <v>3</v>
      </c>
      <c r="B58" s="227" t="s">
        <v>171</v>
      </c>
      <c r="C58" s="222" t="s">
        <v>8</v>
      </c>
      <c r="D58" s="226">
        <v>3</v>
      </c>
      <c r="E58" s="228" t="s">
        <v>230</v>
      </c>
      <c r="F58" s="229"/>
      <c r="G58" s="11"/>
      <c r="H58" s="193"/>
      <c r="I58" s="11"/>
      <c r="J58" s="11"/>
    </row>
    <row r="59" spans="1:10" s="35" customFormat="1" ht="34.9" customHeight="1">
      <c r="A59" s="224">
        <v>4</v>
      </c>
      <c r="B59" s="230" t="s">
        <v>175</v>
      </c>
      <c r="C59" s="103" t="s">
        <v>8</v>
      </c>
      <c r="D59" s="226">
        <v>10</v>
      </c>
      <c r="E59" s="228" t="s">
        <v>230</v>
      </c>
      <c r="F59" s="223"/>
      <c r="G59" s="11"/>
      <c r="H59" s="193"/>
      <c r="I59" s="11"/>
      <c r="J59" s="11"/>
    </row>
    <row r="60" spans="1:10" s="35" customFormat="1" ht="24.6" customHeight="1">
      <c r="A60" s="218" t="s">
        <v>18</v>
      </c>
      <c r="B60" s="369" t="s">
        <v>249</v>
      </c>
      <c r="C60" s="103"/>
      <c r="D60" s="221"/>
      <c r="E60" s="228"/>
      <c r="F60" s="223"/>
      <c r="G60" s="11"/>
      <c r="H60" s="193"/>
      <c r="I60" s="11"/>
      <c r="J60" s="11"/>
    </row>
    <row r="61" spans="1:10" s="35" customFormat="1" ht="24.6" customHeight="1">
      <c r="A61" s="218">
        <v>1</v>
      </c>
      <c r="B61" s="230" t="s">
        <v>250</v>
      </c>
      <c r="C61" s="103" t="s">
        <v>252</v>
      </c>
      <c r="D61" s="226">
        <v>5</v>
      </c>
      <c r="E61" s="228" t="s">
        <v>253</v>
      </c>
      <c r="F61" s="223"/>
      <c r="G61" s="11"/>
      <c r="H61" s="193"/>
      <c r="I61" s="11"/>
      <c r="J61" s="11"/>
    </row>
    <row r="62" spans="1:10" s="1" customFormat="1" ht="24.6" customHeight="1">
      <c r="A62" s="224">
        <v>2</v>
      </c>
      <c r="B62" s="230" t="s">
        <v>251</v>
      </c>
      <c r="C62" s="103" t="s">
        <v>224</v>
      </c>
      <c r="D62" s="226">
        <v>5</v>
      </c>
      <c r="E62" s="228" t="s">
        <v>253</v>
      </c>
      <c r="F62" s="223"/>
      <c r="G62" s="186"/>
      <c r="H62" s="191"/>
      <c r="I62" s="186"/>
      <c r="J62" s="186"/>
    </row>
    <row r="63" spans="1:10" s="1" customFormat="1" ht="26.25" customHeight="1">
      <c r="A63" s="233"/>
      <c r="B63" s="234"/>
      <c r="C63" s="235"/>
      <c r="D63" s="236"/>
      <c r="E63" s="496" t="s">
        <v>225</v>
      </c>
      <c r="F63" s="496"/>
      <c r="G63" s="186"/>
      <c r="H63" s="191"/>
      <c r="I63" s="186"/>
      <c r="J63" s="186"/>
    </row>
    <row r="64" spans="1:10" s="1" customFormat="1" ht="22.15" customHeight="1">
      <c r="A64" s="43"/>
      <c r="B64" s="142"/>
      <c r="C64" s="3"/>
      <c r="D64" s="4"/>
      <c r="E64" s="491" t="s">
        <v>10</v>
      </c>
      <c r="F64" s="491"/>
      <c r="G64" s="186"/>
      <c r="H64" s="192"/>
      <c r="I64" s="186"/>
      <c r="J64" s="186"/>
    </row>
    <row r="65" spans="1:10" s="1" customFormat="1" ht="15.75">
      <c r="A65" s="36"/>
      <c r="B65" s="492" t="s">
        <v>11</v>
      </c>
      <c r="C65" s="492"/>
      <c r="D65" s="5"/>
      <c r="G65" s="186"/>
      <c r="H65" s="191"/>
      <c r="I65" s="186"/>
      <c r="J65" s="186"/>
    </row>
    <row r="66" spans="1:10" s="1" customFormat="1" ht="15.75">
      <c r="A66" s="36"/>
      <c r="B66" s="493"/>
      <c r="C66" s="493"/>
      <c r="D66" s="6"/>
      <c r="G66" s="186"/>
      <c r="H66" s="191"/>
      <c r="I66" s="186"/>
      <c r="J66" s="186"/>
    </row>
    <row r="67" spans="1:10" s="196" customFormat="1" ht="15.75">
      <c r="A67" s="198"/>
      <c r="B67" s="199"/>
      <c r="D67" s="200"/>
      <c r="H67" s="201"/>
    </row>
    <row r="68" spans="1:10" s="196" customFormat="1" ht="15.75">
      <c r="A68" s="198"/>
      <c r="B68" s="215"/>
      <c r="D68" s="200"/>
      <c r="H68" s="197"/>
    </row>
    <row r="69" spans="1:10" s="196" customFormat="1" ht="15.75">
      <c r="A69" s="198"/>
      <c r="B69" s="199"/>
      <c r="D69" s="200"/>
      <c r="H69" s="197"/>
    </row>
    <row r="70" spans="1:10" s="1" customFormat="1" ht="15.75">
      <c r="A70" s="36"/>
      <c r="B70" s="141"/>
      <c r="D70" s="7"/>
      <c r="G70" s="186"/>
      <c r="H70" s="192"/>
      <c r="I70" s="186"/>
      <c r="J70" s="186"/>
    </row>
    <row r="71" spans="1:10" s="1" customFormat="1" ht="15.75">
      <c r="A71" s="36"/>
      <c r="B71" s="141"/>
      <c r="D71" s="7"/>
      <c r="G71" s="186"/>
      <c r="H71" s="191"/>
      <c r="I71" s="186"/>
      <c r="J71" s="186"/>
    </row>
    <row r="72" spans="1:10" s="1" customFormat="1" ht="15.75">
      <c r="A72" s="36"/>
      <c r="B72" s="141"/>
      <c r="D72" s="7"/>
      <c r="G72" s="186"/>
      <c r="H72" s="191"/>
      <c r="I72" s="186"/>
      <c r="J72" s="186"/>
    </row>
    <row r="73" spans="1:10" s="1" customFormat="1" ht="15.75">
      <c r="A73" s="36"/>
      <c r="B73" s="141"/>
      <c r="D73" s="7"/>
      <c r="G73" s="186"/>
      <c r="H73" s="192"/>
      <c r="I73" s="186"/>
      <c r="J73" s="186"/>
    </row>
    <row r="74" spans="1:10" s="1" customFormat="1" ht="15.75">
      <c r="A74" s="36"/>
      <c r="B74" s="143"/>
      <c r="C74" s="99"/>
      <c r="D74" s="4"/>
      <c r="E74" s="3"/>
      <c r="G74" s="186"/>
      <c r="H74" s="191"/>
      <c r="I74" s="186"/>
      <c r="J74" s="186"/>
    </row>
    <row r="75" spans="1:10">
      <c r="C75" s="100"/>
      <c r="D75" s="9"/>
      <c r="E75" s="100"/>
      <c r="H75" s="191"/>
    </row>
    <row r="76" spans="1:10" ht="15.75">
      <c r="H76" s="193"/>
    </row>
    <row r="77" spans="1:10" ht="15.75">
      <c r="H77" s="194"/>
    </row>
    <row r="78" spans="1:10">
      <c r="H78" s="191"/>
    </row>
    <row r="79" spans="1:10">
      <c r="H79" s="191"/>
    </row>
    <row r="80" spans="1:10" ht="15.75">
      <c r="H80" s="194"/>
    </row>
    <row r="81" spans="8:8">
      <c r="H81" s="191"/>
    </row>
    <row r="82" spans="8:8">
      <c r="H82" s="191"/>
    </row>
    <row r="83" spans="8:8" ht="15.75">
      <c r="H83" s="194"/>
    </row>
    <row r="84" spans="8:8">
      <c r="H84" s="191"/>
    </row>
    <row r="85" spans="8:8">
      <c r="H85" s="191"/>
    </row>
    <row r="86" spans="8:8" ht="15.75">
      <c r="H86" s="194"/>
    </row>
    <row r="87" spans="8:8">
      <c r="H87" s="191"/>
    </row>
    <row r="88" spans="8:8">
      <c r="H88" s="191"/>
    </row>
    <row r="89" spans="8:8" ht="15.75">
      <c r="H89" s="194"/>
    </row>
    <row r="90" spans="8:8">
      <c r="H90" s="191"/>
    </row>
    <row r="91" spans="8:8">
      <c r="H91" s="191"/>
    </row>
    <row r="92" spans="8:8">
      <c r="H92" s="191"/>
    </row>
    <row r="93" spans="8:8" ht="15.75">
      <c r="H93" s="194"/>
    </row>
    <row r="94" spans="8:8">
      <c r="H94" s="191"/>
    </row>
    <row r="95" spans="8:8" ht="15.75">
      <c r="H95" s="194"/>
    </row>
    <row r="96" spans="8:8">
      <c r="H96" s="191"/>
    </row>
    <row r="97" spans="8:8" ht="15.75">
      <c r="H97" s="194"/>
    </row>
  </sheetData>
  <mergeCells count="7">
    <mergeCell ref="E64:F64"/>
    <mergeCell ref="B65:C65"/>
    <mergeCell ref="B66:C66"/>
    <mergeCell ref="A1:F1"/>
    <mergeCell ref="A2:F2"/>
    <mergeCell ref="A3:F3"/>
    <mergeCell ref="E63:F63"/>
  </mergeCells>
  <phoneticPr fontId="85" type="noConversion"/>
  <printOptions horizontalCentered="1"/>
  <pageMargins left="0.55000000000000004" right="0.35" top="0.35" bottom="0.35" header="0.3" footer="0.25"/>
  <pageSetup scale="90" orientation="landscape" r:id="rId1"/>
  <headerFooter>
    <oddFooter>&amp;A</oddFooter>
  </headerFooter>
  <colBreaks count="1" manualBreakCount="1">
    <brk id="6"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sheetData>
    <row r="1" spans="1:2" ht="18" customHeight="1">
      <c r="A1" t="s">
        <v>63</v>
      </c>
      <c r="B1" s="237" t="e">
        <f>'B3.1_GT01_Chế tạo SP mẫu'!E13+#REF!</f>
        <v>#REF!</v>
      </c>
    </row>
    <row r="2" spans="1:2">
      <c r="A2" t="s">
        <v>163</v>
      </c>
      <c r="B2" s="237" t="e">
        <f>'B2_CP_Lập HSTK'!D8+#REF!+'B3.1_GT01_Chế tạo SP mẫu'!E17+'B3.1_GT01_Chế tạo SP mẫu'!E41+'B3.1_GT01_Chế tạo SP mẫu'!#REF!+'B3.1_GT01_Chế tạo SP mẫu'!#REF!+'B3.1_GT01_Chế tạo SP mẫu'!#REF!+'B3.1_GT01_Chế tạo SP mẫu'!#REF!+'B3.1_GT01_Chế tạo SP mẫu'!#REF!+'B3.1_GT01_Chế tạo SP mẫu'!#REF!</f>
        <v>#REF!</v>
      </c>
    </row>
    <row r="3" spans="1:2">
      <c r="A3" t="s">
        <v>162</v>
      </c>
      <c r="B3" s="237" t="e">
        <f>#REF!</f>
        <v>#REF!</v>
      </c>
    </row>
    <row r="4" spans="1:2">
      <c r="A4" t="s">
        <v>64</v>
      </c>
      <c r="B4" t="e">
        <f>'B3.1_GT01_Chế tạo SP mẫu'!E22+'B3.1_GT01_Chế tạo SP mẫu'!#REF!+'B3.1_GT01_Chế tạo SP mẫu'!#REF!+'B3.1_GT01_Chế tạo SP mẫu'!#REF!+'B3.1_GT01_Chế tạo SP mẫu'!#REF!+'B3.1_GT01_Chế tạo SP mẫu'!#REF!+'B3.1_GT01_Chế tạo SP mẫu'!#REF!+'B3.1_GT01_Chế tạo SP mẫu'!#REF!</f>
        <v>#REF!</v>
      </c>
    </row>
    <row r="5" spans="1:2">
      <c r="A5" t="s">
        <v>65</v>
      </c>
      <c r="B5" s="237">
        <f>'B6_CP chung'!D11+'B6_CP chung'!D13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8"/>
  <sheetViews>
    <sheetView topLeftCell="A16" zoomScale="74" zoomScaleNormal="74" workbookViewId="0">
      <selection activeCell="D40" sqref="D40"/>
    </sheetView>
  </sheetViews>
  <sheetFormatPr defaultColWidth="8.7109375" defaultRowHeight="12.75"/>
  <cols>
    <col min="1" max="1" width="4.28515625" style="12" customWidth="1"/>
    <col min="2" max="2" width="7.28515625" style="12" customWidth="1"/>
    <col min="3" max="3" width="68.140625" style="12" customWidth="1"/>
    <col min="4" max="4" width="25.140625" style="12" customWidth="1"/>
    <col min="5" max="5" width="7.28515625" style="12" customWidth="1"/>
    <col min="6" max="16384" width="8.7109375" style="12"/>
  </cols>
  <sheetData>
    <row r="2" spans="2:8" ht="13.5" thickBot="1">
      <c r="B2" s="18" t="s">
        <v>22</v>
      </c>
      <c r="C2" s="18" t="s">
        <v>23</v>
      </c>
      <c r="D2" s="18" t="s">
        <v>24</v>
      </c>
      <c r="E2" s="13"/>
    </row>
    <row r="3" spans="2:8" s="14" customFormat="1">
      <c r="B3" s="29" t="s">
        <v>6</v>
      </c>
      <c r="C3" s="30" t="s">
        <v>25</v>
      </c>
      <c r="D3" s="31"/>
      <c r="E3" s="13"/>
    </row>
    <row r="4" spans="2:8" ht="16.149999999999999" customHeight="1">
      <c r="B4" s="19" t="s">
        <v>50</v>
      </c>
      <c r="C4" s="16" t="s">
        <v>26</v>
      </c>
      <c r="D4" s="20">
        <v>5</v>
      </c>
      <c r="E4" s="15"/>
      <c r="F4" s="12">
        <v>5</v>
      </c>
    </row>
    <row r="5" spans="2:8" ht="14.65"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65"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98" t="s">
        <v>50</v>
      </c>
      <c r="C13" s="499" t="s">
        <v>35</v>
      </c>
      <c r="D13" s="20">
        <v>4</v>
      </c>
      <c r="E13" s="15"/>
      <c r="G13" s="497">
        <v>18</v>
      </c>
    </row>
    <row r="14" spans="2:8">
      <c r="B14" s="498"/>
      <c r="C14" s="499"/>
      <c r="D14" s="20">
        <v>2</v>
      </c>
      <c r="E14" s="15"/>
      <c r="G14" s="497"/>
    </row>
    <row r="15" spans="2:8">
      <c r="B15" s="498"/>
      <c r="C15" s="499"/>
      <c r="D15" s="20">
        <v>4</v>
      </c>
      <c r="E15" s="15"/>
      <c r="G15" s="497"/>
    </row>
    <row r="16" spans="2:8">
      <c r="B16" s="498"/>
      <c r="C16" s="499"/>
      <c r="D16" s="20">
        <v>4</v>
      </c>
      <c r="F16" s="15">
        <f>SUM(D13:D16)</f>
        <v>14</v>
      </c>
      <c r="G16" s="497"/>
    </row>
    <row r="17" spans="2:8">
      <c r="B17" s="498" t="s">
        <v>51</v>
      </c>
      <c r="C17" s="499" t="s">
        <v>36</v>
      </c>
      <c r="D17" s="20">
        <v>3</v>
      </c>
      <c r="E17" s="15"/>
      <c r="G17" s="497">
        <v>8</v>
      </c>
    </row>
    <row r="18" spans="2:8">
      <c r="B18" s="498"/>
      <c r="C18" s="499"/>
      <c r="D18" s="20">
        <v>2</v>
      </c>
      <c r="E18" s="15"/>
      <c r="G18" s="497"/>
    </row>
    <row r="19" spans="2:8">
      <c r="B19" s="498"/>
      <c r="C19" s="499"/>
      <c r="D19" s="20">
        <v>1</v>
      </c>
      <c r="E19" s="15"/>
      <c r="G19" s="497"/>
    </row>
    <row r="20" spans="2:8">
      <c r="B20" s="498"/>
      <c r="C20" s="499"/>
      <c r="D20" s="20">
        <v>1</v>
      </c>
      <c r="F20" s="15">
        <f>SUM(D17:D20)</f>
        <v>7</v>
      </c>
      <c r="G20" s="497"/>
    </row>
    <row r="21" spans="2:8">
      <c r="B21" s="498" t="s">
        <v>52</v>
      </c>
      <c r="C21" s="499" t="s">
        <v>37</v>
      </c>
      <c r="D21" s="20">
        <v>5</v>
      </c>
      <c r="F21" s="15"/>
      <c r="G21" s="497">
        <v>10</v>
      </c>
    </row>
    <row r="22" spans="2:8">
      <c r="B22" s="498"/>
      <c r="C22" s="499"/>
      <c r="D22" s="20">
        <v>2</v>
      </c>
      <c r="F22" s="15">
        <f>SUM(D21:D22)</f>
        <v>7</v>
      </c>
      <c r="G22" s="497"/>
    </row>
    <row r="23" spans="2:8">
      <c r="B23" s="498" t="s">
        <v>53</v>
      </c>
      <c r="C23" s="499" t="s">
        <v>38</v>
      </c>
      <c r="D23" s="20">
        <v>2</v>
      </c>
      <c r="F23" s="15"/>
      <c r="G23" s="497">
        <v>4</v>
      </c>
    </row>
    <row r="24" spans="2:8">
      <c r="B24" s="498"/>
      <c r="C24" s="499"/>
      <c r="D24" s="20">
        <v>1</v>
      </c>
      <c r="F24" s="15">
        <f>SUM(D23:D24)</f>
        <v>3</v>
      </c>
      <c r="G24" s="497"/>
    </row>
    <row r="25" spans="2:8">
      <c r="B25" s="498" t="s">
        <v>54</v>
      </c>
      <c r="C25" s="499" t="s">
        <v>39</v>
      </c>
      <c r="D25" s="20">
        <v>4</v>
      </c>
      <c r="F25" s="15"/>
      <c r="G25" s="497">
        <v>6</v>
      </c>
    </row>
    <row r="26" spans="2:8">
      <c r="B26" s="498"/>
      <c r="C26" s="499"/>
      <c r="D26" s="20">
        <v>1</v>
      </c>
      <c r="F26" s="15">
        <f>SUM(D25:D26)</f>
        <v>5</v>
      </c>
      <c r="G26" s="497"/>
    </row>
    <row r="27" spans="2:8" ht="26.25"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98" t="s">
        <v>50</v>
      </c>
      <c r="C29" s="499" t="s">
        <v>42</v>
      </c>
      <c r="D29" s="20">
        <v>4</v>
      </c>
      <c r="G29" s="497">
        <v>15</v>
      </c>
    </row>
    <row r="30" spans="2:8">
      <c r="B30" s="498"/>
      <c r="C30" s="499"/>
      <c r="D30" s="20">
        <v>2</v>
      </c>
      <c r="G30" s="497"/>
    </row>
    <row r="31" spans="2:8">
      <c r="B31" s="498"/>
      <c r="C31" s="499"/>
      <c r="D31" s="20">
        <v>2</v>
      </c>
      <c r="G31" s="497"/>
    </row>
    <row r="32" spans="2:8">
      <c r="B32" s="498"/>
      <c r="C32" s="499"/>
      <c r="D32" s="20">
        <v>2</v>
      </c>
      <c r="F32" s="12">
        <f>SUM(D29:D32)</f>
        <v>10</v>
      </c>
      <c r="G32" s="497"/>
    </row>
    <row r="33" spans="2:7">
      <c r="B33" s="498" t="s">
        <v>51</v>
      </c>
      <c r="C33" s="499" t="s">
        <v>43</v>
      </c>
      <c r="D33" s="20">
        <v>1</v>
      </c>
      <c r="G33" s="497">
        <v>6</v>
      </c>
    </row>
    <row r="34" spans="2:7">
      <c r="B34" s="498"/>
      <c r="C34" s="499"/>
      <c r="D34" s="20">
        <v>1</v>
      </c>
      <c r="G34" s="497"/>
    </row>
    <row r="35" spans="2:7">
      <c r="B35" s="498"/>
      <c r="C35" s="499"/>
      <c r="D35" s="20">
        <v>1</v>
      </c>
      <c r="G35" s="497"/>
    </row>
    <row r="36" spans="2:7">
      <c r="B36" s="498"/>
      <c r="C36" s="499"/>
      <c r="D36" s="20">
        <v>1</v>
      </c>
      <c r="F36" s="12">
        <f>SUM(D33:D36)</f>
        <v>4</v>
      </c>
      <c r="G36" s="497"/>
    </row>
    <row r="37" spans="2:7">
      <c r="B37" s="501"/>
      <c r="C37" s="499" t="s">
        <v>44</v>
      </c>
      <c r="D37" s="20">
        <v>4</v>
      </c>
      <c r="G37" s="497">
        <v>15</v>
      </c>
    </row>
    <row r="38" spans="2:7">
      <c r="B38" s="501"/>
      <c r="C38" s="499"/>
      <c r="D38" s="20">
        <v>8</v>
      </c>
      <c r="F38" s="12">
        <f>SUM(D37:D38)</f>
        <v>12</v>
      </c>
      <c r="G38" s="497"/>
    </row>
    <row r="39" spans="2:7">
      <c r="B39" s="498"/>
      <c r="C39" s="499" t="s">
        <v>45</v>
      </c>
      <c r="D39" s="20">
        <v>2</v>
      </c>
      <c r="G39" s="497">
        <v>12</v>
      </c>
    </row>
    <row r="40" spans="2:7">
      <c r="B40" s="498"/>
      <c r="C40" s="499"/>
      <c r="D40" s="20">
        <v>4</v>
      </c>
      <c r="F40" s="12">
        <f>SUM(D39:D40)</f>
        <v>6</v>
      </c>
      <c r="G40" s="497"/>
    </row>
    <row r="41" spans="2:7">
      <c r="B41" s="498"/>
      <c r="C41" s="499" t="s">
        <v>46</v>
      </c>
      <c r="D41" s="500">
        <v>0</v>
      </c>
      <c r="G41" s="497"/>
    </row>
    <row r="42" spans="2:7">
      <c r="B42" s="498"/>
      <c r="C42" s="499"/>
      <c r="D42" s="500"/>
      <c r="G42" s="497"/>
    </row>
    <row r="43" spans="2:7">
      <c r="B43" s="19"/>
      <c r="C43" s="16" t="s">
        <v>59</v>
      </c>
      <c r="D43" s="20">
        <v>20</v>
      </c>
      <c r="F43" s="12">
        <f>D43</f>
        <v>20</v>
      </c>
      <c r="G43" s="26">
        <v>20</v>
      </c>
    </row>
    <row r="44" spans="2:7">
      <c r="B44" s="498"/>
      <c r="C44" s="499" t="s">
        <v>47</v>
      </c>
      <c r="D44" s="20">
        <v>2</v>
      </c>
      <c r="G44" s="497">
        <v>6</v>
      </c>
    </row>
    <row r="45" spans="2:7">
      <c r="B45" s="498"/>
      <c r="C45" s="499"/>
      <c r="D45" s="20">
        <v>1</v>
      </c>
      <c r="G45" s="497"/>
    </row>
    <row r="46" spans="2:7">
      <c r="B46" s="498"/>
      <c r="C46" s="499"/>
      <c r="D46" s="20">
        <v>1</v>
      </c>
      <c r="F46" s="12">
        <f>SUM(D44:D46)</f>
        <v>4</v>
      </c>
      <c r="G46" s="497"/>
    </row>
    <row r="47" spans="2:7">
      <c r="B47" s="498"/>
      <c r="C47" s="499"/>
      <c r="D47" s="20"/>
      <c r="G47" s="497"/>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3.5"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3.5" thickBot="1">
      <c r="B57" s="28"/>
      <c r="C57" s="22" t="s">
        <v>21</v>
      </c>
      <c r="D57" s="23">
        <v>20</v>
      </c>
      <c r="E57" s="15">
        <f>SUM(D52:D57)</f>
        <v>54</v>
      </c>
      <c r="G57" s="12">
        <f>D57</f>
        <v>20</v>
      </c>
    </row>
    <row r="58" spans="2:8">
      <c r="D58" s="12">
        <f>SUM(D4:D57)</f>
        <v>186</v>
      </c>
      <c r="G58" s="12">
        <f>SUM(F3:F57)</f>
        <v>135</v>
      </c>
      <c r="H58" s="12">
        <f>SUM(H3:H57)</f>
        <v>164</v>
      </c>
    </row>
  </sheetData>
  <mergeCells count="34">
    <mergeCell ref="B23:B24"/>
    <mergeCell ref="C23:C24"/>
    <mergeCell ref="B25:B26"/>
    <mergeCell ref="C25:C26"/>
    <mergeCell ref="B13:B16"/>
    <mergeCell ref="C13:C16"/>
    <mergeCell ref="B17:B20"/>
    <mergeCell ref="C17:C20"/>
    <mergeCell ref="B21:B22"/>
    <mergeCell ref="C21:C22"/>
    <mergeCell ref="B29:B32"/>
    <mergeCell ref="C29:C32"/>
    <mergeCell ref="B33:B36"/>
    <mergeCell ref="C33:C36"/>
    <mergeCell ref="B37:B38"/>
    <mergeCell ref="C37:C38"/>
    <mergeCell ref="G44:G47"/>
    <mergeCell ref="B39:B40"/>
    <mergeCell ref="C39:C40"/>
    <mergeCell ref="B41:B42"/>
    <mergeCell ref="C41:C42"/>
    <mergeCell ref="D41:D42"/>
    <mergeCell ref="B44:B47"/>
    <mergeCell ref="C44:C47"/>
    <mergeCell ref="G29:G32"/>
    <mergeCell ref="G33:G36"/>
    <mergeCell ref="G37:G38"/>
    <mergeCell ref="G39:G40"/>
    <mergeCell ref="G41:G42"/>
    <mergeCell ref="G13:G16"/>
    <mergeCell ref="G17:G20"/>
    <mergeCell ref="G21:G22"/>
    <mergeCell ref="G23:G24"/>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A7" workbookViewId="0">
      <selection activeCell="A12" sqref="A12:M12"/>
    </sheetView>
  </sheetViews>
  <sheetFormatPr defaultRowHeight="15"/>
  <cols>
    <col min="10" max="10" width="11.7109375" customWidth="1"/>
    <col min="11" max="11" width="24.7109375" customWidth="1"/>
  </cols>
  <sheetData>
    <row r="1" spans="1:20" ht="22.5" customHeight="1">
      <c r="A1" s="439" t="s">
        <v>208</v>
      </c>
      <c r="B1" s="439"/>
      <c r="C1" s="439"/>
      <c r="D1" s="439"/>
      <c r="E1" s="439"/>
      <c r="F1" s="439"/>
      <c r="G1" s="439"/>
      <c r="H1" s="439"/>
      <c r="I1" s="439"/>
      <c r="J1" s="439"/>
      <c r="K1" s="439"/>
      <c r="L1" s="439"/>
      <c r="M1" s="439"/>
      <c r="N1" s="276"/>
      <c r="O1" s="252"/>
      <c r="P1" s="252"/>
      <c r="Q1" s="252"/>
      <c r="R1" s="252"/>
      <c r="S1" s="277"/>
      <c r="T1" s="252"/>
    </row>
    <row r="2" spans="1:20" ht="39" customHeight="1">
      <c r="A2" s="440" t="s">
        <v>221</v>
      </c>
      <c r="B2" s="440"/>
      <c r="C2" s="440"/>
      <c r="D2" s="440"/>
      <c r="E2" s="440"/>
      <c r="F2" s="440"/>
      <c r="G2" s="440"/>
      <c r="H2" s="440"/>
      <c r="I2" s="440"/>
      <c r="J2" s="440"/>
      <c r="K2" s="440"/>
      <c r="L2" s="440"/>
      <c r="M2" s="440"/>
      <c r="N2" s="276"/>
      <c r="O2" s="252"/>
      <c r="P2" s="252"/>
      <c r="Q2" s="252"/>
      <c r="R2" s="252"/>
      <c r="S2" s="277"/>
      <c r="T2" s="252"/>
    </row>
    <row r="3" spans="1:20" ht="17.25">
      <c r="A3" s="445" t="s">
        <v>209</v>
      </c>
      <c r="B3" s="446"/>
      <c r="C3" s="446"/>
      <c r="D3" s="446"/>
      <c r="E3" s="446"/>
      <c r="F3" s="446"/>
      <c r="G3" s="446"/>
      <c r="H3" s="446"/>
      <c r="I3" s="446"/>
      <c r="J3" s="446"/>
      <c r="K3" s="446"/>
      <c r="L3" s="446"/>
      <c r="M3" s="308"/>
      <c r="N3" s="276"/>
      <c r="O3" s="252"/>
      <c r="P3" s="252"/>
      <c r="Q3" s="252"/>
      <c r="R3" s="252"/>
      <c r="S3" s="277"/>
      <c r="T3" s="252"/>
    </row>
    <row r="4" spans="1:20" ht="46.5" customHeight="1">
      <c r="A4" s="441" t="s">
        <v>210</v>
      </c>
      <c r="B4" s="441"/>
      <c r="C4" s="441"/>
      <c r="D4" s="441"/>
      <c r="E4" s="441"/>
      <c r="F4" s="441"/>
      <c r="G4" s="441"/>
      <c r="H4" s="441"/>
      <c r="I4" s="441"/>
      <c r="J4" s="441"/>
      <c r="K4" s="441"/>
      <c r="L4" s="441"/>
      <c r="M4" s="441"/>
      <c r="N4" s="276"/>
      <c r="O4" s="252"/>
      <c r="P4" s="252"/>
      <c r="Q4" s="252"/>
      <c r="R4" s="252"/>
      <c r="S4" s="277"/>
      <c r="T4" s="252"/>
    </row>
    <row r="5" spans="1:20" ht="51" customHeight="1">
      <c r="A5" s="442" t="s">
        <v>211</v>
      </c>
      <c r="B5" s="442"/>
      <c r="C5" s="442"/>
      <c r="D5" s="442"/>
      <c r="E5" s="442"/>
      <c r="F5" s="442"/>
      <c r="G5" s="442"/>
      <c r="H5" s="442"/>
      <c r="I5" s="442"/>
      <c r="J5" s="442"/>
      <c r="K5" s="442"/>
      <c r="L5" s="442"/>
      <c r="M5" s="442"/>
      <c r="N5" s="278"/>
      <c r="O5" s="278"/>
      <c r="P5" s="278"/>
      <c r="Q5" s="278"/>
      <c r="R5" s="278"/>
      <c r="S5" s="278"/>
      <c r="T5" s="278"/>
    </row>
    <row r="6" spans="1:20" ht="51" customHeight="1">
      <c r="A6" s="442" t="s">
        <v>222</v>
      </c>
      <c r="B6" s="442"/>
      <c r="C6" s="442"/>
      <c r="D6" s="442"/>
      <c r="E6" s="442"/>
      <c r="F6" s="442"/>
      <c r="G6" s="442"/>
      <c r="H6" s="442"/>
      <c r="I6" s="442"/>
      <c r="J6" s="442"/>
      <c r="K6" s="442"/>
      <c r="L6" s="442"/>
      <c r="M6" s="442"/>
      <c r="N6" s="278"/>
      <c r="O6" s="278"/>
      <c r="P6" s="278"/>
      <c r="Q6" s="278"/>
      <c r="R6" s="278"/>
      <c r="S6" s="278"/>
      <c r="T6" s="278"/>
    </row>
    <row r="7" spans="1:20" ht="51" customHeight="1">
      <c r="A7" s="442" t="s">
        <v>223</v>
      </c>
      <c r="B7" s="442"/>
      <c r="C7" s="442"/>
      <c r="D7" s="442"/>
      <c r="E7" s="442"/>
      <c r="F7" s="442"/>
      <c r="G7" s="442"/>
      <c r="H7" s="442"/>
      <c r="I7" s="442"/>
      <c r="J7" s="442"/>
      <c r="K7" s="442"/>
      <c r="L7" s="442"/>
      <c r="M7" s="442"/>
      <c r="N7" s="278"/>
      <c r="O7" s="278"/>
      <c r="P7" s="278"/>
      <c r="Q7" s="278"/>
      <c r="R7" s="278"/>
      <c r="S7" s="278"/>
      <c r="T7" s="278"/>
    </row>
    <row r="8" spans="1:20" ht="51" customHeight="1">
      <c r="A8" s="442" t="s">
        <v>212</v>
      </c>
      <c r="B8" s="442"/>
      <c r="C8" s="442"/>
      <c r="D8" s="442"/>
      <c r="E8" s="442"/>
      <c r="F8" s="442"/>
      <c r="G8" s="442"/>
      <c r="H8" s="442"/>
      <c r="I8" s="442"/>
      <c r="J8" s="442"/>
      <c r="K8" s="442"/>
      <c r="L8" s="442"/>
      <c r="M8" s="442"/>
      <c r="N8" s="278"/>
      <c r="O8" s="278"/>
      <c r="P8" s="278"/>
      <c r="Q8" s="278"/>
      <c r="R8" s="278"/>
      <c r="S8" s="278"/>
      <c r="T8" s="278"/>
    </row>
    <row r="9" spans="1:20" ht="29.25" customHeight="1">
      <c r="A9" s="442" t="s">
        <v>213</v>
      </c>
      <c r="B9" s="442"/>
      <c r="C9" s="442"/>
      <c r="D9" s="442"/>
      <c r="E9" s="442"/>
      <c r="F9" s="442"/>
      <c r="G9" s="442"/>
      <c r="H9" s="442"/>
      <c r="I9" s="442"/>
      <c r="J9" s="442"/>
      <c r="K9" s="442"/>
      <c r="L9" s="442"/>
      <c r="M9" s="442"/>
      <c r="N9" s="278"/>
      <c r="O9" s="278"/>
      <c r="P9" s="278"/>
      <c r="Q9" s="278"/>
      <c r="R9" s="278"/>
      <c r="S9" s="278"/>
      <c r="T9" s="278"/>
    </row>
    <row r="10" spans="1:20" ht="25.5" customHeight="1">
      <c r="A10" s="442" t="s">
        <v>214</v>
      </c>
      <c r="B10" s="442"/>
      <c r="C10" s="442"/>
      <c r="D10" s="442"/>
      <c r="E10" s="442"/>
      <c r="F10" s="442"/>
      <c r="G10" s="442"/>
      <c r="H10" s="442"/>
      <c r="I10" s="442"/>
      <c r="J10" s="442"/>
      <c r="K10" s="442"/>
      <c r="L10" s="442"/>
      <c r="M10" s="442"/>
      <c r="N10" s="252"/>
      <c r="O10" s="252"/>
      <c r="P10" s="252"/>
      <c r="Q10" s="252"/>
      <c r="R10" s="252"/>
      <c r="S10" s="252"/>
      <c r="T10" s="252"/>
    </row>
    <row r="11" spans="1:20" ht="42" customHeight="1">
      <c r="A11" s="442" t="s">
        <v>215</v>
      </c>
      <c r="B11" s="442"/>
      <c r="C11" s="442"/>
      <c r="D11" s="442"/>
      <c r="E11" s="442"/>
      <c r="F11" s="442"/>
      <c r="G11" s="442"/>
      <c r="H11" s="442"/>
      <c r="I11" s="442"/>
      <c r="J11" s="442"/>
      <c r="K11" s="442"/>
      <c r="L11" s="442"/>
      <c r="M11" s="442"/>
      <c r="N11" s="252"/>
      <c r="O11" s="252"/>
      <c r="P11" s="252"/>
      <c r="Q11" s="252"/>
      <c r="R11" s="252"/>
      <c r="S11" s="252"/>
      <c r="T11" s="252"/>
    </row>
    <row r="12" spans="1:20" ht="30.75" customHeight="1">
      <c r="A12" s="442" t="s">
        <v>216</v>
      </c>
      <c r="B12" s="442"/>
      <c r="C12" s="442"/>
      <c r="D12" s="442"/>
      <c r="E12" s="442"/>
      <c r="F12" s="442"/>
      <c r="G12" s="442"/>
      <c r="H12" s="442"/>
      <c r="I12" s="442"/>
      <c r="J12" s="442"/>
      <c r="K12" s="442"/>
      <c r="L12" s="442"/>
      <c r="M12" s="442"/>
      <c r="N12" s="252"/>
      <c r="O12" s="252"/>
      <c r="P12" s="252"/>
      <c r="Q12" s="252"/>
      <c r="R12" s="252"/>
      <c r="S12" s="252"/>
      <c r="T12" s="252"/>
    </row>
    <row r="13" spans="1:20" ht="16.5" customHeight="1">
      <c r="A13" s="309"/>
      <c r="B13" s="309"/>
      <c r="C13" s="444"/>
      <c r="D13" s="444"/>
      <c r="E13" s="444"/>
      <c r="F13" s="309"/>
      <c r="G13" s="309"/>
      <c r="H13" s="309"/>
      <c r="I13" s="444" t="s">
        <v>217</v>
      </c>
      <c r="J13" s="444"/>
      <c r="K13" s="444"/>
      <c r="L13" s="444"/>
      <c r="M13" s="310"/>
      <c r="N13" s="279"/>
      <c r="O13" s="281"/>
      <c r="P13" s="282"/>
      <c r="Q13" s="282"/>
      <c r="R13" s="283"/>
      <c r="S13" s="284"/>
      <c r="T13" s="283"/>
    </row>
    <row r="14" spans="1:20" ht="16.5">
      <c r="A14" s="309"/>
      <c r="B14" s="309"/>
      <c r="C14" s="309"/>
      <c r="D14" s="309"/>
      <c r="E14" s="309"/>
      <c r="F14" s="309"/>
      <c r="G14" s="309"/>
      <c r="H14" s="309"/>
      <c r="I14" s="309"/>
      <c r="J14" s="309"/>
      <c r="K14" s="309"/>
      <c r="L14" s="309"/>
      <c r="M14" s="309"/>
      <c r="N14" s="279"/>
      <c r="O14" s="281"/>
      <c r="P14" s="282"/>
      <c r="Q14" s="282"/>
      <c r="R14" s="283"/>
      <c r="S14" s="284"/>
      <c r="T14" s="283"/>
    </row>
    <row r="15" spans="1:20" ht="16.5">
      <c r="A15" s="309"/>
      <c r="B15" s="309"/>
      <c r="C15" s="309"/>
      <c r="D15" s="309"/>
      <c r="E15" s="309"/>
      <c r="F15" s="309"/>
      <c r="G15" s="309"/>
      <c r="H15" s="309"/>
      <c r="I15" s="309"/>
      <c r="J15" s="309"/>
      <c r="K15" s="309"/>
      <c r="L15" s="309"/>
      <c r="M15" s="309"/>
      <c r="N15" s="279"/>
      <c r="O15" s="281"/>
      <c r="P15" s="282"/>
      <c r="Q15" s="282"/>
      <c r="R15" s="283"/>
      <c r="S15" s="284"/>
      <c r="T15" s="283"/>
    </row>
    <row r="16" spans="1:20" ht="16.5">
      <c r="A16" s="309"/>
      <c r="B16" s="309"/>
      <c r="C16" s="309"/>
      <c r="D16" s="309"/>
      <c r="E16" s="309"/>
      <c r="F16" s="309"/>
      <c r="G16" s="309"/>
      <c r="H16" s="309"/>
      <c r="I16" s="309"/>
      <c r="J16" s="309"/>
      <c r="K16" s="309"/>
      <c r="L16" s="309"/>
      <c r="M16" s="309"/>
      <c r="N16" s="279"/>
      <c r="O16" s="281"/>
      <c r="P16" s="282"/>
      <c r="Q16" s="282"/>
      <c r="R16" s="283"/>
      <c r="S16" s="284"/>
      <c r="T16" s="283"/>
    </row>
    <row r="17" spans="1:20" ht="16.5">
      <c r="A17" s="309"/>
      <c r="B17" s="309"/>
      <c r="C17" s="309"/>
      <c r="D17" s="309"/>
      <c r="E17" s="309"/>
      <c r="F17" s="309"/>
      <c r="G17" s="309"/>
      <c r="H17" s="309"/>
      <c r="I17" s="309"/>
      <c r="J17" s="309"/>
      <c r="K17" s="309"/>
      <c r="L17" s="309"/>
      <c r="M17" s="309"/>
      <c r="N17" s="279"/>
      <c r="O17" s="281"/>
      <c r="P17" s="282"/>
      <c r="Q17" s="282"/>
      <c r="R17" s="283"/>
      <c r="S17" s="284"/>
      <c r="T17" s="283"/>
    </row>
    <row r="18" spans="1:20" ht="16.5" customHeight="1">
      <c r="A18" s="309"/>
      <c r="B18" s="309"/>
      <c r="C18" s="309"/>
      <c r="D18" s="309"/>
      <c r="E18" s="309"/>
      <c r="F18" s="309"/>
      <c r="G18" s="309"/>
      <c r="H18" s="309"/>
      <c r="I18" s="444" t="s">
        <v>218</v>
      </c>
      <c r="J18" s="444"/>
      <c r="K18" s="444"/>
      <c r="L18" s="444"/>
      <c r="M18" s="309"/>
      <c r="N18" s="279"/>
      <c r="O18" s="281"/>
      <c r="P18" s="282"/>
      <c r="Q18" s="282"/>
      <c r="R18" s="283"/>
      <c r="S18" s="284"/>
      <c r="T18" s="283"/>
    </row>
    <row r="19" spans="1:20" ht="18.75">
      <c r="A19" s="309"/>
      <c r="B19" s="309"/>
      <c r="C19" s="309"/>
      <c r="D19" s="309"/>
      <c r="E19" s="309"/>
      <c r="F19" s="309"/>
      <c r="G19" s="309"/>
      <c r="H19" s="309"/>
      <c r="I19" s="309"/>
      <c r="J19" s="309"/>
      <c r="K19" s="309"/>
      <c r="L19" s="309"/>
      <c r="M19" s="280"/>
      <c r="N19" s="279"/>
      <c r="O19" s="281"/>
      <c r="P19" s="282"/>
      <c r="Q19" s="282"/>
      <c r="R19" s="283"/>
      <c r="S19" s="284"/>
      <c r="T19" s="283"/>
    </row>
    <row r="20" spans="1:20" ht="16.5">
      <c r="A20" s="309"/>
      <c r="B20" s="309"/>
      <c r="C20" s="309"/>
      <c r="D20" s="309"/>
      <c r="E20" s="309"/>
      <c r="F20" s="309"/>
      <c r="G20" s="309"/>
      <c r="H20" s="309"/>
      <c r="I20" s="309"/>
      <c r="J20" s="309"/>
      <c r="K20" s="309"/>
      <c r="L20" s="309"/>
      <c r="M20" s="284"/>
      <c r="N20" s="279"/>
      <c r="O20" s="281"/>
      <c r="P20" s="282"/>
      <c r="Q20" s="282"/>
      <c r="R20" s="283"/>
      <c r="S20" s="284"/>
      <c r="T20" s="283"/>
    </row>
    <row r="21" spans="1:20" ht="16.5">
      <c r="A21" s="309"/>
      <c r="B21" s="309"/>
      <c r="C21" s="444"/>
      <c r="D21" s="444"/>
      <c r="E21" s="444"/>
      <c r="F21" s="309"/>
      <c r="G21" s="309"/>
      <c r="H21" s="309"/>
      <c r="I21" s="309"/>
      <c r="J21" s="444"/>
      <c r="K21" s="444"/>
      <c r="L21" s="310"/>
      <c r="M21" s="285"/>
      <c r="N21" s="279"/>
      <c r="O21" s="281"/>
      <c r="P21" s="282"/>
      <c r="Q21" s="282"/>
      <c r="R21" s="283"/>
      <c r="S21" s="284"/>
      <c r="T21" s="283"/>
    </row>
    <row r="22" spans="1:20" ht="15.75">
      <c r="A22" s="284"/>
      <c r="B22" s="443"/>
      <c r="C22" s="443"/>
      <c r="D22" s="443"/>
      <c r="E22" s="443"/>
      <c r="F22" s="443"/>
      <c r="G22" s="252"/>
      <c r="H22" s="252"/>
      <c r="I22" s="252"/>
      <c r="J22" s="252"/>
      <c r="K22" s="252"/>
      <c r="L22" s="252"/>
      <c r="M22" s="252"/>
      <c r="N22" s="252"/>
      <c r="O22" s="252"/>
      <c r="P22" s="252"/>
      <c r="Q22" s="252"/>
      <c r="R22" s="252"/>
      <c r="S22" s="252"/>
      <c r="T22" s="252"/>
    </row>
  </sheetData>
  <mergeCells count="18">
    <mergeCell ref="A9:M9"/>
    <mergeCell ref="A10:M10"/>
    <mergeCell ref="A1:M1"/>
    <mergeCell ref="A2:M2"/>
    <mergeCell ref="A4:M4"/>
    <mergeCell ref="A5:M5"/>
    <mergeCell ref="B22:F22"/>
    <mergeCell ref="C13:E13"/>
    <mergeCell ref="A11:M11"/>
    <mergeCell ref="A12:M12"/>
    <mergeCell ref="A3:L3"/>
    <mergeCell ref="C21:E21"/>
    <mergeCell ref="J21:K21"/>
    <mergeCell ref="I13:L13"/>
    <mergeCell ref="I18:L18"/>
    <mergeCell ref="A6:M6"/>
    <mergeCell ref="A7:M7"/>
    <mergeCell ref="A8:M8"/>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3"/>
  <sheetViews>
    <sheetView zoomScale="85" zoomScaleNormal="85" workbookViewId="0">
      <selection activeCell="E14" sqref="E14"/>
    </sheetView>
  </sheetViews>
  <sheetFormatPr defaultColWidth="9.140625" defaultRowHeight="16.5"/>
  <cols>
    <col min="1" max="1" width="7.7109375" style="173" customWidth="1"/>
    <col min="2" max="2" width="42.7109375" style="170" customWidth="1"/>
    <col min="3" max="3" width="23.7109375" style="172" customWidth="1"/>
    <col min="4" max="4" width="19.140625" style="172" customWidth="1"/>
    <col min="5" max="5" width="21.140625" style="172" customWidth="1"/>
    <col min="6" max="6" width="15" style="173" customWidth="1"/>
    <col min="7" max="7" width="9.140625" style="173"/>
    <col min="8" max="8" width="13.28515625" style="170" bestFit="1" customWidth="1"/>
    <col min="9" max="9" width="12.7109375" style="170" bestFit="1" customWidth="1"/>
    <col min="10" max="10" width="9.140625" style="170"/>
    <col min="11" max="11" width="12.7109375" style="170" customWidth="1"/>
    <col min="12" max="12" width="4.7109375" style="170" customWidth="1"/>
    <col min="13" max="13" width="14.7109375" style="170" customWidth="1"/>
    <col min="14" max="16384" width="9.140625" style="170"/>
  </cols>
  <sheetData>
    <row r="1" spans="1:16" s="145" customFormat="1" ht="31.15" customHeight="1">
      <c r="A1" s="447" t="s">
        <v>143</v>
      </c>
      <c r="B1" s="447"/>
      <c r="C1" s="447"/>
      <c r="D1" s="447"/>
      <c r="E1" s="447"/>
      <c r="F1" s="447"/>
    </row>
    <row r="2" spans="1:16" s="145" customFormat="1" ht="40.9" customHeight="1">
      <c r="A2" s="448" t="str">
        <f>'Bảng Tiên lượng'!A3:F3</f>
        <v>Nhiệm vụ KH&amp;CN "Nghiên cứu nâng cấp, cải tiến hệ thống tích hợp và xử lý dữ liệu ADS-B 
(ATTECH ADS-B Integrator)"</v>
      </c>
      <c r="B2" s="448"/>
      <c r="C2" s="448"/>
      <c r="D2" s="448"/>
      <c r="E2" s="448"/>
      <c r="F2" s="448"/>
      <c r="G2" s="146"/>
    </row>
    <row r="3" spans="1:16" s="148" customFormat="1" ht="49.5">
      <c r="A3" s="147" t="s">
        <v>22</v>
      </c>
      <c r="B3" s="147" t="s">
        <v>144</v>
      </c>
      <c r="C3" s="147" t="s">
        <v>145</v>
      </c>
      <c r="D3" s="147" t="s">
        <v>146</v>
      </c>
      <c r="E3" s="147" t="s">
        <v>147</v>
      </c>
      <c r="F3" s="147" t="s">
        <v>5</v>
      </c>
    </row>
    <row r="4" spans="1:16" s="148" customFormat="1" ht="29.45" customHeight="1">
      <c r="A4" s="181" t="s">
        <v>6</v>
      </c>
      <c r="B4" s="182" t="s">
        <v>152</v>
      </c>
      <c r="C4" s="183">
        <f>SUM(C5)</f>
        <v>35800953.78461539</v>
      </c>
      <c r="D4" s="181"/>
      <c r="E4" s="183">
        <f>SUM(E5)</f>
        <v>35800953.78461539</v>
      </c>
      <c r="F4" s="181"/>
    </row>
    <row r="5" spans="1:16" s="153" customFormat="1" ht="36.6" customHeight="1">
      <c r="A5" s="150">
        <v>1</v>
      </c>
      <c r="B5" s="366" t="str">
        <f>TH_CP!B5</f>
        <v>Lập báo nhiệm vụ KH&amp;CN</v>
      </c>
      <c r="C5" s="152">
        <f>TH_CP!F5+TH_CP!F13</f>
        <v>35800953.78461539</v>
      </c>
      <c r="D5" s="157"/>
      <c r="E5" s="152">
        <f>SUM(C5:D5)</f>
        <v>35800953.78461539</v>
      </c>
      <c r="F5" s="150"/>
      <c r="H5" s="148"/>
      <c r="I5" s="148"/>
      <c r="J5" s="148"/>
      <c r="K5" s="148"/>
      <c r="L5" s="148"/>
      <c r="M5" s="148"/>
      <c r="N5" s="148"/>
      <c r="O5" s="148"/>
      <c r="P5" s="148"/>
    </row>
    <row r="6" spans="1:16" s="149" customFormat="1" ht="42.6" customHeight="1">
      <c r="A6" s="156" t="s">
        <v>7</v>
      </c>
      <c r="B6" s="179" t="s">
        <v>148</v>
      </c>
      <c r="C6" s="157">
        <f>SUM(C7:C11)</f>
        <v>142859187.20576924</v>
      </c>
      <c r="D6" s="157"/>
      <c r="E6" s="157" t="e">
        <f>SUM(E7:E11)</f>
        <v>#REF!</v>
      </c>
      <c r="F6" s="158"/>
      <c r="G6" s="153"/>
      <c r="H6" s="148"/>
      <c r="I6" s="164"/>
      <c r="J6" s="148"/>
      <c r="K6" s="148"/>
      <c r="L6" s="148"/>
      <c r="M6" s="148"/>
      <c r="N6" s="148"/>
      <c r="O6" s="148"/>
      <c r="P6" s="148"/>
    </row>
    <row r="7" spans="1:16" s="149" customFormat="1" ht="36.6" customHeight="1">
      <c r="A7" s="150">
        <v>1</v>
      </c>
      <c r="B7" s="159" t="str">
        <f>TH_CP!B6</f>
        <v>Lập Hồ sơ thiết kế nhiệm vụ KH&amp;CN</v>
      </c>
      <c r="C7" s="152">
        <f>TH_CP!F6+TH_CP!F14</f>
        <v>112776452.89615387</v>
      </c>
      <c r="D7" s="152"/>
      <c r="E7" s="152">
        <f t="shared" ref="E7:E11" si="0">SUM(C7:D7)</f>
        <v>112776452.89615387</v>
      </c>
      <c r="F7" s="160"/>
      <c r="G7" s="153"/>
      <c r="H7" s="148"/>
      <c r="I7" s="164"/>
      <c r="J7" s="148"/>
      <c r="K7" s="148"/>
      <c r="L7" s="148"/>
      <c r="M7" s="148"/>
      <c r="N7" s="148"/>
      <c r="O7" s="148"/>
      <c r="P7" s="148"/>
    </row>
    <row r="8" spans="1:16" s="162" customFormat="1" ht="42.6" customHeight="1">
      <c r="A8" s="150">
        <v>2</v>
      </c>
      <c r="B8" s="151" t="str">
        <f>TH_CP!B10</f>
        <v>Chi phí khác phục vụ nhiệm vụ khoa học &amp; công nghệ</v>
      </c>
      <c r="C8" s="152">
        <f>TH_CP!F10</f>
        <v>1885400</v>
      </c>
      <c r="D8" s="188"/>
      <c r="E8" s="152">
        <f t="shared" si="0"/>
        <v>1885400</v>
      </c>
      <c r="F8" s="152"/>
      <c r="G8" s="161"/>
      <c r="H8" s="148"/>
      <c r="I8" s="164"/>
      <c r="J8" s="148"/>
      <c r="K8" s="148"/>
      <c r="L8" s="148"/>
      <c r="M8" s="148"/>
      <c r="N8" s="148"/>
      <c r="O8" s="148"/>
      <c r="P8" s="148"/>
    </row>
    <row r="9" spans="1:16" s="162" customFormat="1" ht="42.6" customHeight="1">
      <c r="A9" s="150">
        <v>3</v>
      </c>
      <c r="B9" s="151" t="str">
        <f>TH_CP!B16</f>
        <v>Thẩm định, nghiệm thu</v>
      </c>
      <c r="C9" s="390">
        <f>TH_CP!F16</f>
        <v>14850000</v>
      </c>
      <c r="D9" s="188"/>
      <c r="E9" s="152">
        <f t="shared" si="0"/>
        <v>14850000</v>
      </c>
      <c r="F9" s="152"/>
      <c r="G9" s="161"/>
      <c r="H9" s="148"/>
      <c r="I9" s="164"/>
      <c r="J9" s="148"/>
      <c r="K9" s="148"/>
      <c r="L9" s="148"/>
      <c r="M9" s="148"/>
      <c r="N9" s="148"/>
      <c r="O9" s="148"/>
      <c r="P9" s="148"/>
    </row>
    <row r="10" spans="1:16" s="162" customFormat="1" ht="39" customHeight="1">
      <c r="A10" s="150">
        <v>4</v>
      </c>
      <c r="B10" s="151" t="str">
        <f>TH_CP!B17</f>
        <v>Chi phí chung thực hiện nhiệm vụ KH&amp;CN</v>
      </c>
      <c r="C10" s="232">
        <f>TH_CP!F17</f>
        <v>13347334.309615385</v>
      </c>
      <c r="D10" s="152"/>
      <c r="E10" s="152">
        <f t="shared" si="0"/>
        <v>13347334.309615385</v>
      </c>
      <c r="F10" s="152"/>
      <c r="G10" s="161"/>
      <c r="I10" s="163"/>
      <c r="K10" s="148"/>
      <c r="L10" s="148"/>
      <c r="M10" s="148"/>
      <c r="N10" s="148"/>
      <c r="O10" s="148"/>
      <c r="P10" s="148"/>
    </row>
    <row r="11" spans="1:16" s="162" customFormat="1" ht="27.75" customHeight="1">
      <c r="A11" s="150">
        <v>5</v>
      </c>
      <c r="B11" s="177" t="s">
        <v>149</v>
      </c>
      <c r="C11" s="152"/>
      <c r="D11" s="152" t="e">
        <f>TH_CP!F18-D12</f>
        <v>#REF!</v>
      </c>
      <c r="E11" s="152" t="e">
        <f t="shared" si="0"/>
        <v>#REF!</v>
      </c>
      <c r="F11" s="152"/>
      <c r="G11" s="161"/>
      <c r="H11" s="163"/>
    </row>
    <row r="12" spans="1:16" s="166" customFormat="1" ht="37.9" customHeight="1">
      <c r="A12" s="156" t="s">
        <v>13</v>
      </c>
      <c r="B12" s="180" t="s">
        <v>150</v>
      </c>
      <c r="C12" s="157" t="e">
        <f>SUM(C13)</f>
        <v>#REF!</v>
      </c>
      <c r="D12" s="157" t="e">
        <f>SUM(D13)</f>
        <v>#REF!</v>
      </c>
      <c r="E12" s="157" t="e">
        <f>SUM(E13)</f>
        <v>#REF!</v>
      </c>
      <c r="F12" s="152"/>
      <c r="G12" s="164"/>
      <c r="H12" s="165"/>
    </row>
    <row r="13" spans="1:16" s="162" customFormat="1" ht="27.6" customHeight="1">
      <c r="A13" s="176">
        <v>1</v>
      </c>
      <c r="B13" s="177" t="str">
        <f>'Bảng Tiên lượng'!B25</f>
        <v>Gói thầu số 01: Chế tạo sản phẩm mẫu</v>
      </c>
      <c r="C13" s="178" t="e">
        <f>TH_CP!F7+TH_CP!F8+TH_CP!F15</f>
        <v>#REF!</v>
      </c>
      <c r="D13" s="188" t="e">
        <f>C13*5%</f>
        <v>#REF!</v>
      </c>
      <c r="E13" s="188" t="e">
        <f>C13+D13</f>
        <v>#REF!</v>
      </c>
      <c r="F13" s="205"/>
      <c r="G13" s="167"/>
      <c r="H13" s="163"/>
    </row>
    <row r="14" spans="1:16" s="149" customFormat="1" ht="31.9" customHeight="1">
      <c r="A14" s="154"/>
      <c r="B14" s="147" t="s">
        <v>117</v>
      </c>
      <c r="C14" s="155" t="e">
        <f>SUM(C4,C6,C12)</f>
        <v>#REF!</v>
      </c>
      <c r="D14" s="155" t="e">
        <f>SUM(D11:D12)</f>
        <v>#REF!</v>
      </c>
      <c r="E14" s="155" t="e">
        <f>C14+D14</f>
        <v>#REF!</v>
      </c>
      <c r="F14" s="168"/>
      <c r="G14" s="169"/>
      <c r="H14" s="165"/>
    </row>
    <row r="15" spans="1:16" ht="10.15" customHeight="1">
      <c r="A15" s="170"/>
      <c r="B15" s="171"/>
      <c r="H15" s="165"/>
      <c r="I15" s="174"/>
    </row>
    <row r="16" spans="1:16">
      <c r="A16" s="170"/>
      <c r="B16" s="174"/>
    </row>
    <row r="17" spans="2:8" s="173" customFormat="1">
      <c r="B17" s="170"/>
      <c r="C17" s="175"/>
      <c r="D17" s="175"/>
      <c r="E17" s="175"/>
      <c r="H17" s="170"/>
    </row>
    <row r="18" spans="2:8" s="173" customFormat="1">
      <c r="B18" s="170"/>
      <c r="C18" s="172"/>
      <c r="D18" s="172"/>
      <c r="E18" s="172"/>
      <c r="H18" s="170"/>
    </row>
    <row r="19" spans="2:8" s="173" customFormat="1">
      <c r="B19" s="170"/>
      <c r="C19" s="172"/>
      <c r="D19" s="172"/>
      <c r="E19" s="172"/>
      <c r="H19" s="170"/>
    </row>
    <row r="20" spans="2:8" s="173" customFormat="1">
      <c r="B20" s="170"/>
      <c r="C20" s="172"/>
      <c r="D20" s="172"/>
      <c r="E20" s="172"/>
      <c r="H20" s="170"/>
    </row>
    <row r="21" spans="2:8" s="173" customFormat="1">
      <c r="B21" s="170"/>
      <c r="C21" s="172"/>
      <c r="D21" s="172"/>
      <c r="E21" s="172"/>
      <c r="H21" s="170"/>
    </row>
    <row r="22" spans="2:8" s="173" customFormat="1">
      <c r="B22" s="170"/>
      <c r="C22" s="172"/>
      <c r="D22" s="172"/>
      <c r="E22" s="172"/>
      <c r="H22" s="170"/>
    </row>
    <row r="23" spans="2:8" s="173" customFormat="1">
      <c r="B23" s="170"/>
      <c r="C23" s="172"/>
      <c r="D23" s="172"/>
      <c r="E23" s="172"/>
      <c r="H23" s="170"/>
    </row>
    <row r="24" spans="2:8" s="173" customFormat="1">
      <c r="B24" s="170"/>
      <c r="C24" s="172"/>
      <c r="D24" s="172"/>
      <c r="E24" s="172"/>
      <c r="H24" s="170"/>
    </row>
    <row r="25" spans="2:8" s="173" customFormat="1">
      <c r="B25" s="170"/>
      <c r="C25" s="172"/>
      <c r="D25" s="172"/>
      <c r="E25" s="172"/>
      <c r="H25" s="170"/>
    </row>
    <row r="26" spans="2:8" s="173" customFormat="1">
      <c r="B26" s="170"/>
      <c r="C26" s="172"/>
      <c r="D26" s="172"/>
      <c r="E26" s="172"/>
      <c r="H26" s="170"/>
    </row>
    <row r="27" spans="2:8" s="173" customFormat="1">
      <c r="B27" s="170"/>
      <c r="C27" s="172"/>
      <c r="D27" s="172"/>
      <c r="E27" s="172"/>
      <c r="H27" s="170"/>
    </row>
    <row r="28" spans="2:8" s="173" customFormat="1">
      <c r="B28" s="170"/>
      <c r="C28" s="172"/>
      <c r="D28" s="172"/>
      <c r="E28" s="172"/>
      <c r="H28" s="170"/>
    </row>
    <row r="29" spans="2:8" s="173" customFormat="1">
      <c r="B29" s="170"/>
      <c r="C29" s="172"/>
      <c r="D29" s="172"/>
      <c r="E29" s="172"/>
      <c r="H29" s="170"/>
    </row>
    <row r="30" spans="2:8" s="173" customFormat="1">
      <c r="B30" s="170"/>
      <c r="C30" s="172"/>
      <c r="D30" s="172"/>
      <c r="E30" s="172"/>
      <c r="H30" s="170"/>
    </row>
    <row r="31" spans="2:8" s="173" customFormat="1">
      <c r="B31" s="170"/>
      <c r="C31" s="172"/>
      <c r="D31" s="172"/>
      <c r="E31" s="172"/>
      <c r="H31" s="170"/>
    </row>
    <row r="32" spans="2:8" s="173" customFormat="1">
      <c r="B32" s="170"/>
      <c r="C32" s="172"/>
      <c r="D32" s="172"/>
      <c r="E32" s="172"/>
      <c r="H32" s="170"/>
    </row>
    <row r="33" spans="1:1">
      <c r="A33" s="170"/>
    </row>
    <row r="34" spans="1:1">
      <c r="A34" s="170"/>
    </row>
    <row r="35" spans="1:1">
      <c r="A35" s="170"/>
    </row>
    <row r="36" spans="1:1">
      <c r="A36" s="170"/>
    </row>
    <row r="37" spans="1:1">
      <c r="A37" s="170"/>
    </row>
    <row r="38" spans="1:1">
      <c r="A38" s="170"/>
    </row>
    <row r="39" spans="1:1">
      <c r="A39" s="170"/>
    </row>
    <row r="40" spans="1:1">
      <c r="A40" s="170"/>
    </row>
    <row r="41" spans="1:1">
      <c r="A41" s="170"/>
    </row>
    <row r="42" spans="1:1">
      <c r="A42" s="170"/>
    </row>
    <row r="43" spans="1:1">
      <c r="A43" s="170"/>
    </row>
  </sheetData>
  <mergeCells count="2">
    <mergeCell ref="A1:F1"/>
    <mergeCell ref="A2:F2"/>
  </mergeCells>
  <printOptions horizontalCentered="1"/>
  <pageMargins left="0.55000000000000004" right="0.35" top="0.35" bottom="0.35" header="0.3" footer="0.25"/>
  <pageSetup scale="95" orientation="landscape" r:id="rId1"/>
  <headerFoot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31"/>
  <sheetViews>
    <sheetView topLeftCell="A7" zoomScaleNormal="100" zoomScaleSheetLayoutView="85" workbookViewId="0">
      <selection activeCell="O22" sqref="O22"/>
    </sheetView>
  </sheetViews>
  <sheetFormatPr defaultColWidth="9.140625" defaultRowHeight="15.75"/>
  <cols>
    <col min="1" max="1" width="6.28515625" style="120" customWidth="1"/>
    <col min="2" max="2" width="32.7109375" style="120" customWidth="1"/>
    <col min="3" max="3" width="21.28515625" style="120" customWidth="1"/>
    <col min="4" max="4" width="19.28515625" style="120" customWidth="1"/>
    <col min="5" max="5" width="16.140625" style="120" customWidth="1"/>
    <col min="6" max="6" width="18.28515625" style="120" customWidth="1"/>
    <col min="7" max="7" width="14.7109375" style="120" customWidth="1"/>
    <col min="8" max="8" width="9.140625" style="120"/>
    <col min="9" max="9" width="17.7109375" style="120" customWidth="1"/>
    <col min="10" max="10" width="7" style="120" customWidth="1"/>
    <col min="11" max="11" width="14.7109375" style="120" bestFit="1" customWidth="1"/>
    <col min="12" max="16384" width="9.140625" style="120"/>
  </cols>
  <sheetData>
    <row r="1" spans="1:9" ht="24.75" customHeight="1">
      <c r="A1" s="450" t="s">
        <v>124</v>
      </c>
      <c r="B1" s="450"/>
      <c r="C1" s="450"/>
      <c r="D1" s="450"/>
      <c r="E1" s="450"/>
      <c r="F1" s="450"/>
      <c r="G1" s="450"/>
    </row>
    <row r="2" spans="1:9" ht="38.25" customHeight="1">
      <c r="A2" s="451" t="str">
        <f>'Bảng Tiên lượng'!A3:F3</f>
        <v>Nhiệm vụ KH&amp;CN "Nghiên cứu nâng cấp, cải tiến hệ thống tích hợp và xử lý dữ liệu ADS-B 
(ATTECH ADS-B Integrator)"</v>
      </c>
      <c r="B2" s="452"/>
      <c r="C2" s="452"/>
      <c r="D2" s="452"/>
      <c r="E2" s="452"/>
      <c r="F2" s="452"/>
      <c r="G2" s="452"/>
    </row>
    <row r="3" spans="1:9" s="121" customFormat="1" ht="28.15" customHeight="1">
      <c r="A3" s="40" t="s">
        <v>22</v>
      </c>
      <c r="B3" s="40" t="s">
        <v>125</v>
      </c>
      <c r="C3" s="40" t="s">
        <v>126</v>
      </c>
      <c r="D3" s="40" t="s">
        <v>127</v>
      </c>
      <c r="E3" s="40" t="s">
        <v>128</v>
      </c>
      <c r="F3" s="40" t="s">
        <v>129</v>
      </c>
      <c r="G3" s="40" t="s">
        <v>62</v>
      </c>
    </row>
    <row r="4" spans="1:9" s="122" customFormat="1" ht="27" customHeight="1">
      <c r="A4" s="40" t="s">
        <v>6</v>
      </c>
      <c r="B4" s="111" t="s">
        <v>130</v>
      </c>
      <c r="C4" s="40" t="s">
        <v>9</v>
      </c>
      <c r="D4" s="117" t="e">
        <f>SUM(D5:D7)</f>
        <v>#REF!</v>
      </c>
      <c r="E4" s="117" t="s">
        <v>9</v>
      </c>
      <c r="F4" s="117" t="e">
        <f>SUM(F5:F7)</f>
        <v>#REF!</v>
      </c>
      <c r="G4" s="40"/>
      <c r="I4" s="123"/>
    </row>
    <row r="5" spans="1:9" s="122" customFormat="1" ht="32.25" customHeight="1">
      <c r="A5" s="38">
        <v>1</v>
      </c>
      <c r="B5" s="124" t="s">
        <v>275</v>
      </c>
      <c r="C5" s="214" t="s">
        <v>172</v>
      </c>
      <c r="D5" s="105">
        <f>'B1_CP_Lập BC'!F8</f>
        <v>34096146.461538464</v>
      </c>
      <c r="E5" s="40"/>
      <c r="F5" s="125">
        <f>D5+E5</f>
        <v>34096146.461538464</v>
      </c>
      <c r="G5" s="38"/>
      <c r="I5" s="121"/>
    </row>
    <row r="6" spans="1:9" s="122" customFormat="1" ht="33.6" customHeight="1">
      <c r="A6" s="38">
        <v>2</v>
      </c>
      <c r="B6" s="124" t="s">
        <v>276</v>
      </c>
      <c r="C6" s="133" t="s">
        <v>131</v>
      </c>
      <c r="D6" s="105">
        <f>'B2_CP_Lập HSTK'!F8</f>
        <v>107406145.61538464</v>
      </c>
      <c r="E6" s="125"/>
      <c r="F6" s="125">
        <f t="shared" ref="F6:F7" si="0">D6+E6</f>
        <v>107406145.61538464</v>
      </c>
      <c r="G6" s="40"/>
      <c r="I6" s="121"/>
    </row>
    <row r="7" spans="1:9" s="122" customFormat="1" ht="30.6" customHeight="1">
      <c r="A7" s="38">
        <v>3</v>
      </c>
      <c r="B7" s="124" t="s">
        <v>160</v>
      </c>
      <c r="C7" s="213" t="s">
        <v>156</v>
      </c>
      <c r="D7" s="105" t="e">
        <f>B3_TH_GT01!D10</f>
        <v>#REF!</v>
      </c>
      <c r="E7" s="125"/>
      <c r="F7" s="125" t="e">
        <f t="shared" si="0"/>
        <v>#REF!</v>
      </c>
      <c r="G7" s="40"/>
      <c r="I7" s="121"/>
    </row>
    <row r="8" spans="1:9" s="122" customFormat="1" ht="30.6" customHeight="1">
      <c r="A8" s="40" t="s">
        <v>7</v>
      </c>
      <c r="B8" s="111" t="s">
        <v>138</v>
      </c>
      <c r="C8" s="404"/>
      <c r="D8" s="118">
        <f>SUM(D9)</f>
        <v>651560</v>
      </c>
      <c r="E8" s="117">
        <f>SUM(E9)</f>
        <v>65156</v>
      </c>
      <c r="F8" s="117">
        <f>SUM(F9)</f>
        <v>716716</v>
      </c>
      <c r="G8" s="40"/>
    </row>
    <row r="9" spans="1:9" s="122" customFormat="1" ht="30.6" customHeight="1">
      <c r="A9" s="38">
        <v>1</v>
      </c>
      <c r="B9" s="110" t="s">
        <v>284</v>
      </c>
      <c r="C9" s="213" t="s">
        <v>156</v>
      </c>
      <c r="D9" s="105">
        <f>B3_TH_GT01!D9</f>
        <v>651560</v>
      </c>
      <c r="E9" s="125">
        <f>D9*10%</f>
        <v>65156</v>
      </c>
      <c r="F9" s="125">
        <f t="shared" ref="F9:F18" si="1">SUM(D9:E9)</f>
        <v>716716</v>
      </c>
      <c r="G9" s="40"/>
      <c r="I9" s="121"/>
    </row>
    <row r="10" spans="1:9" s="128" customFormat="1" ht="36" customHeight="1">
      <c r="A10" s="40" t="s">
        <v>13</v>
      </c>
      <c r="B10" s="126" t="s">
        <v>133</v>
      </c>
      <c r="C10" s="40" t="s">
        <v>9</v>
      </c>
      <c r="D10" s="117">
        <f>SUM(D11:D11)</f>
        <v>1714000</v>
      </c>
      <c r="E10" s="117">
        <f>SUM(E11:E11)</f>
        <v>171400</v>
      </c>
      <c r="F10" s="117">
        <f t="shared" si="1"/>
        <v>1885400</v>
      </c>
      <c r="G10" s="127"/>
      <c r="I10" s="120"/>
    </row>
    <row r="11" spans="1:9" s="128" customFormat="1" ht="33" customHeight="1">
      <c r="A11" s="38">
        <v>1</v>
      </c>
      <c r="B11" s="129" t="s">
        <v>277</v>
      </c>
      <c r="C11" s="213" t="s">
        <v>153</v>
      </c>
      <c r="D11" s="125">
        <f>B4_CP_VPP!H21</f>
        <v>1714000</v>
      </c>
      <c r="E11" s="125">
        <f>D11*10%</f>
        <v>171400</v>
      </c>
      <c r="F11" s="125">
        <f t="shared" si="1"/>
        <v>1885400</v>
      </c>
      <c r="G11" s="130"/>
      <c r="I11" s="120"/>
    </row>
    <row r="12" spans="1:9" ht="39.6" customHeight="1">
      <c r="A12" s="40" t="s">
        <v>14</v>
      </c>
      <c r="B12" s="126" t="s">
        <v>134</v>
      </c>
      <c r="C12" s="40"/>
      <c r="D12" s="117" t="e">
        <f>SUM(D13:D17)</f>
        <v>#REF!</v>
      </c>
      <c r="E12" s="105" t="s">
        <v>9</v>
      </c>
      <c r="F12" s="117" t="e">
        <f>SUM(D12:E12)</f>
        <v>#REF!</v>
      </c>
      <c r="G12" s="127"/>
      <c r="I12" s="132" t="e">
        <f>SUM(F13:F17)</f>
        <v>#REF!</v>
      </c>
    </row>
    <row r="13" spans="1:9" ht="39.6" customHeight="1">
      <c r="A13" s="38">
        <v>1</v>
      </c>
      <c r="B13" s="129" t="s">
        <v>237</v>
      </c>
      <c r="C13" s="214" t="s">
        <v>172</v>
      </c>
      <c r="D13" s="125">
        <f>'B1_CP_Lập BC'!F15</f>
        <v>1704807.3230769234</v>
      </c>
      <c r="E13" s="105"/>
      <c r="F13" s="125">
        <f>D13+E13</f>
        <v>1704807.3230769234</v>
      </c>
      <c r="G13" s="127"/>
      <c r="I13" s="132"/>
    </row>
    <row r="14" spans="1:9" ht="39.6" customHeight="1">
      <c r="A14" s="38">
        <v>2</v>
      </c>
      <c r="B14" s="129" t="s">
        <v>238</v>
      </c>
      <c r="C14" s="133" t="s">
        <v>131</v>
      </c>
      <c r="D14" s="125">
        <f>'B2_CP_Lập HSTK'!F29</f>
        <v>5370307.2807692327</v>
      </c>
      <c r="E14" s="105"/>
      <c r="F14" s="125">
        <f t="shared" ref="F14:F15" si="2">D14+E14</f>
        <v>5370307.2807692327</v>
      </c>
      <c r="G14" s="127"/>
      <c r="I14" s="132"/>
    </row>
    <row r="15" spans="1:9" ht="39.6" customHeight="1">
      <c r="A15" s="38">
        <v>3</v>
      </c>
      <c r="B15" s="129" t="s">
        <v>239</v>
      </c>
      <c r="C15" s="214" t="s">
        <v>156</v>
      </c>
      <c r="D15" s="125" t="e">
        <f>B3_TH_GT01!D11</f>
        <v>#REF!</v>
      </c>
      <c r="E15" s="105"/>
      <c r="F15" s="125" t="e">
        <f t="shared" si="2"/>
        <v>#REF!</v>
      </c>
      <c r="G15" s="127"/>
      <c r="I15" s="132"/>
    </row>
    <row r="16" spans="1:9" ht="27" customHeight="1">
      <c r="A16" s="38">
        <v>5</v>
      </c>
      <c r="B16" s="129" t="s">
        <v>135</v>
      </c>
      <c r="C16" s="213" t="s">
        <v>132</v>
      </c>
      <c r="D16" s="125">
        <f>B5_CP_TĐNT!F31</f>
        <v>14850000</v>
      </c>
      <c r="E16" s="130"/>
      <c r="F16" s="125">
        <f t="shared" si="1"/>
        <v>14850000</v>
      </c>
      <c r="G16" s="127"/>
    </row>
    <row r="17" spans="1:9" ht="41.25" customHeight="1">
      <c r="A17" s="38">
        <v>6</v>
      </c>
      <c r="B17" s="129" t="s">
        <v>236</v>
      </c>
      <c r="C17" s="213" t="s">
        <v>157</v>
      </c>
      <c r="D17" s="125">
        <f>'B6_CP chung'!F17</f>
        <v>13347334.309615385</v>
      </c>
      <c r="E17" s="130"/>
      <c r="F17" s="125">
        <f t="shared" si="1"/>
        <v>13347334.309615385</v>
      </c>
      <c r="G17" s="127"/>
    </row>
    <row r="18" spans="1:9" ht="26.25" customHeight="1">
      <c r="A18" s="40" t="s">
        <v>18</v>
      </c>
      <c r="B18" s="126" t="s">
        <v>136</v>
      </c>
      <c r="C18" s="40" t="s">
        <v>140</v>
      </c>
      <c r="D18" s="117" t="e">
        <f>5%*(D4+D8+D10+D12)</f>
        <v>#REF!</v>
      </c>
      <c r="E18" s="117" t="e">
        <f>10%*D18</f>
        <v>#REF!</v>
      </c>
      <c r="F18" s="117" t="e">
        <f t="shared" si="1"/>
        <v>#REF!</v>
      </c>
      <c r="G18" s="130"/>
    </row>
    <row r="19" spans="1:9" ht="27" customHeight="1">
      <c r="A19" s="134"/>
      <c r="B19" s="135" t="s">
        <v>117</v>
      </c>
      <c r="C19" s="40" t="s">
        <v>141</v>
      </c>
      <c r="D19" s="117" t="e">
        <f>SUM(D4,D8,D10,D12,D18)</f>
        <v>#REF!</v>
      </c>
      <c r="E19" s="117" t="e">
        <f>SUM(E4,E8,E10,E12,E18)</f>
        <v>#REF!</v>
      </c>
      <c r="F19" s="117" t="e">
        <f>SUM(F4,F8,F10,F12,F18)</f>
        <v>#REF!</v>
      </c>
      <c r="G19" s="130"/>
      <c r="I19" s="132" t="e">
        <f>D19+E19</f>
        <v>#REF!</v>
      </c>
    </row>
    <row r="20" spans="1:9">
      <c r="A20" s="128"/>
    </row>
    <row r="21" spans="1:9">
      <c r="A21" s="453"/>
      <c r="B21" s="453"/>
      <c r="C21" s="453"/>
      <c r="D21" s="453"/>
      <c r="E21" s="453"/>
      <c r="F21" s="453"/>
      <c r="G21" s="453"/>
    </row>
    <row r="22" spans="1:9">
      <c r="A22" s="449"/>
      <c r="B22" s="449"/>
      <c r="C22" s="449"/>
      <c r="D22" s="449"/>
      <c r="E22" s="449"/>
      <c r="F22" s="449"/>
      <c r="G22" s="449"/>
    </row>
    <row r="23" spans="1:9">
      <c r="A23" s="449"/>
      <c r="B23" s="449"/>
      <c r="C23" s="449"/>
      <c r="D23" s="449"/>
      <c r="E23" s="449"/>
      <c r="F23" s="449"/>
      <c r="G23" s="449"/>
    </row>
    <row r="24" spans="1:9">
      <c r="A24" s="449"/>
      <c r="B24" s="449"/>
      <c r="C24" s="449"/>
      <c r="D24" s="449"/>
      <c r="E24" s="449"/>
      <c r="F24" s="449"/>
      <c r="G24" s="449"/>
    </row>
    <row r="25" spans="1:9">
      <c r="A25" s="449"/>
      <c r="B25" s="449"/>
      <c r="C25" s="449"/>
      <c r="D25" s="449"/>
      <c r="E25" s="449"/>
      <c r="F25" s="449"/>
      <c r="G25" s="449"/>
    </row>
    <row r="26" spans="1:9" s="131" customFormat="1">
      <c r="A26" s="454"/>
      <c r="B26" s="454"/>
      <c r="C26" s="454"/>
      <c r="D26" s="454"/>
      <c r="E26" s="454"/>
      <c r="F26" s="454"/>
      <c r="G26" s="454"/>
    </row>
    <row r="27" spans="1:9" s="131" customFormat="1">
      <c r="A27" s="454"/>
      <c r="B27" s="454"/>
      <c r="C27" s="454"/>
      <c r="D27" s="454"/>
      <c r="E27" s="454"/>
      <c r="F27" s="454"/>
      <c r="G27" s="454"/>
    </row>
    <row r="28" spans="1:9" s="131" customFormat="1">
      <c r="A28" s="454"/>
      <c r="B28" s="454"/>
      <c r="C28" s="454"/>
      <c r="D28" s="454"/>
      <c r="E28" s="454"/>
      <c r="F28" s="454"/>
      <c r="G28" s="454"/>
    </row>
    <row r="29" spans="1:9" s="131" customFormat="1">
      <c r="A29" s="454"/>
      <c r="B29" s="454"/>
      <c r="C29" s="454"/>
      <c r="D29" s="454"/>
      <c r="E29" s="454"/>
      <c r="F29" s="454"/>
      <c r="G29" s="454"/>
    </row>
    <row r="30" spans="1:9" s="131" customFormat="1">
      <c r="A30" s="454"/>
      <c r="B30" s="454"/>
      <c r="C30" s="454"/>
      <c r="D30" s="454"/>
      <c r="E30" s="454"/>
      <c r="F30" s="454"/>
      <c r="G30" s="454"/>
    </row>
    <row r="31" spans="1:9">
      <c r="A31" s="449"/>
      <c r="B31" s="449"/>
      <c r="C31" s="449"/>
      <c r="D31" s="449"/>
      <c r="E31" s="449"/>
      <c r="F31" s="449"/>
      <c r="G31" s="449"/>
    </row>
  </sheetData>
  <mergeCells count="13">
    <mergeCell ref="A31:G31"/>
    <mergeCell ref="A25:G25"/>
    <mergeCell ref="A26:G26"/>
    <mergeCell ref="A27:G27"/>
    <mergeCell ref="A28:G28"/>
    <mergeCell ref="A29:G29"/>
    <mergeCell ref="A30:G30"/>
    <mergeCell ref="A24:G24"/>
    <mergeCell ref="A1:G1"/>
    <mergeCell ref="A2:G2"/>
    <mergeCell ref="A21:G21"/>
    <mergeCell ref="A22:G22"/>
    <mergeCell ref="A23:G23"/>
  </mergeCells>
  <hyperlinks>
    <hyperlink ref="C6" location="'B2_CP_Lập HSTK'!A1" display="Xem chi tiết bảng 2"/>
    <hyperlink ref="C11" location="'B5_CP khác'!A1" display="Xem chi tiết bảng 4"/>
    <hyperlink ref="C16" location="B7_CP_TĐNT!A1" display="Xem chi tiết bảng 6"/>
    <hyperlink ref="C7" location="'B3_CP lập QTSX&amp;HDCNCT'!A1" display="Xem chi tiết bảng 3"/>
    <hyperlink ref="C5" location="'B1_CP_Lập BC'!A1" display="Xem chi tiết bảng 1"/>
    <hyperlink ref="C17" location="'B8_CP chung'!A1" display="Xem chi tiết bảng 8"/>
    <hyperlink ref="C14" location="'B2_CP_Lập HSTK'!A1" display="Xem chi tiết bảng 2"/>
    <hyperlink ref="C15" location="'B4_GT01_Chế tạo SP mẫu'!A1" display="Xem chi tiết bảng 4"/>
    <hyperlink ref="C13" location="'B1_CP_Lập BC'!A1" display="Xem chi tiết bảng 1"/>
    <hyperlink ref="C9" location="'B3_CP lập QTSX&amp;HDCNCT'!A1" display="Xem chi tiết bảng 3"/>
  </hyperlinks>
  <printOptions horizontalCentered="1"/>
  <pageMargins left="0.45" right="0.35" top="0.35" bottom="0.35" header="0.3" footer="0.25"/>
  <pageSetup scale="95" orientation="landscape" r:id="rId1"/>
  <headerFooter>
    <oddFooter>&amp;A</oddFooter>
  </headerFooter>
  <rowBreaks count="1" manualBreakCount="1">
    <brk id="1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7" zoomScaleNormal="100" workbookViewId="0">
      <selection activeCell="B18" sqref="B18"/>
    </sheetView>
  </sheetViews>
  <sheetFormatPr defaultRowHeight="29.25" customHeight="1"/>
  <cols>
    <col min="1" max="1" width="6.42578125" style="93" customWidth="1"/>
    <col min="2" max="2" width="35.7109375" style="93" customWidth="1"/>
    <col min="3" max="3" width="16.28515625" style="93" customWidth="1"/>
    <col min="4" max="6" width="17.28515625" style="93" customWidth="1"/>
    <col min="7" max="7" width="18.28515625" style="93" customWidth="1"/>
    <col min="8" max="256" width="9.140625" style="93"/>
    <col min="257" max="257" width="8.28515625" style="93" customWidth="1"/>
    <col min="258" max="258" width="33.7109375" style="93" customWidth="1"/>
    <col min="259" max="259" width="11.7109375" style="93" customWidth="1"/>
    <col min="260" max="260" width="17.28515625" style="93" customWidth="1"/>
    <col min="261" max="261" width="16" style="93" customWidth="1"/>
    <col min="262" max="262" width="22.7109375" style="93" customWidth="1"/>
    <col min="263" max="512" width="9.140625" style="93"/>
    <col min="513" max="513" width="8.28515625" style="93" customWidth="1"/>
    <col min="514" max="514" width="33.7109375" style="93" customWidth="1"/>
    <col min="515" max="515" width="11.7109375" style="93" customWidth="1"/>
    <col min="516" max="516" width="17.28515625" style="93" customWidth="1"/>
    <col min="517" max="517" width="16" style="93" customWidth="1"/>
    <col min="518" max="518" width="22.7109375" style="93" customWidth="1"/>
    <col min="519" max="768" width="9.140625" style="93"/>
    <col min="769" max="769" width="8.28515625" style="93" customWidth="1"/>
    <col min="770" max="770" width="33.7109375" style="93" customWidth="1"/>
    <col min="771" max="771" width="11.7109375" style="93" customWidth="1"/>
    <col min="772" max="772" width="17.28515625" style="93" customWidth="1"/>
    <col min="773" max="773" width="16" style="93" customWidth="1"/>
    <col min="774" max="774" width="22.7109375" style="93" customWidth="1"/>
    <col min="775" max="1024" width="9.140625" style="93"/>
    <col min="1025" max="1025" width="8.28515625" style="93" customWidth="1"/>
    <col min="1026" max="1026" width="33.7109375" style="93" customWidth="1"/>
    <col min="1027" max="1027" width="11.7109375" style="93" customWidth="1"/>
    <col min="1028" max="1028" width="17.28515625" style="93" customWidth="1"/>
    <col min="1029" max="1029" width="16" style="93" customWidth="1"/>
    <col min="1030" max="1030" width="22.7109375" style="93" customWidth="1"/>
    <col min="1031" max="1280" width="9.140625" style="93"/>
    <col min="1281" max="1281" width="8.28515625" style="93" customWidth="1"/>
    <col min="1282" max="1282" width="33.7109375" style="93" customWidth="1"/>
    <col min="1283" max="1283" width="11.7109375" style="93" customWidth="1"/>
    <col min="1284" max="1284" width="17.28515625" style="93" customWidth="1"/>
    <col min="1285" max="1285" width="16" style="93" customWidth="1"/>
    <col min="1286" max="1286" width="22.7109375" style="93" customWidth="1"/>
    <col min="1287" max="1536" width="9.140625" style="93"/>
    <col min="1537" max="1537" width="8.28515625" style="93" customWidth="1"/>
    <col min="1538" max="1538" width="33.7109375" style="93" customWidth="1"/>
    <col min="1539" max="1539" width="11.7109375" style="93" customWidth="1"/>
    <col min="1540" max="1540" width="17.28515625" style="93" customWidth="1"/>
    <col min="1541" max="1541" width="16" style="93" customWidth="1"/>
    <col min="1542" max="1542" width="22.7109375" style="93" customWidth="1"/>
    <col min="1543" max="1792" width="9.140625" style="93"/>
    <col min="1793" max="1793" width="8.28515625" style="93" customWidth="1"/>
    <col min="1794" max="1794" width="33.7109375" style="93" customWidth="1"/>
    <col min="1795" max="1795" width="11.7109375" style="93" customWidth="1"/>
    <col min="1796" max="1796" width="17.28515625" style="93" customWidth="1"/>
    <col min="1797" max="1797" width="16" style="93" customWidth="1"/>
    <col min="1798" max="1798" width="22.7109375" style="93" customWidth="1"/>
    <col min="1799" max="2048" width="9.140625" style="93"/>
    <col min="2049" max="2049" width="8.28515625" style="93" customWidth="1"/>
    <col min="2050" max="2050" width="33.7109375" style="93" customWidth="1"/>
    <col min="2051" max="2051" width="11.7109375" style="93" customWidth="1"/>
    <col min="2052" max="2052" width="17.28515625" style="93" customWidth="1"/>
    <col min="2053" max="2053" width="16" style="93" customWidth="1"/>
    <col min="2054" max="2054" width="22.7109375" style="93" customWidth="1"/>
    <col min="2055" max="2304" width="9.140625" style="93"/>
    <col min="2305" max="2305" width="8.28515625" style="93" customWidth="1"/>
    <col min="2306" max="2306" width="33.7109375" style="93" customWidth="1"/>
    <col min="2307" max="2307" width="11.7109375" style="93" customWidth="1"/>
    <col min="2308" max="2308" width="17.28515625" style="93" customWidth="1"/>
    <col min="2309" max="2309" width="16" style="93" customWidth="1"/>
    <col min="2310" max="2310" width="22.7109375" style="93" customWidth="1"/>
    <col min="2311" max="2560" width="9.140625" style="93"/>
    <col min="2561" max="2561" width="8.28515625" style="93" customWidth="1"/>
    <col min="2562" max="2562" width="33.7109375" style="93" customWidth="1"/>
    <col min="2563" max="2563" width="11.7109375" style="93" customWidth="1"/>
    <col min="2564" max="2564" width="17.28515625" style="93" customWidth="1"/>
    <col min="2565" max="2565" width="16" style="93" customWidth="1"/>
    <col min="2566" max="2566" width="22.7109375" style="93" customWidth="1"/>
    <col min="2567" max="2816" width="9.140625" style="93"/>
    <col min="2817" max="2817" width="8.28515625" style="93" customWidth="1"/>
    <col min="2818" max="2818" width="33.7109375" style="93" customWidth="1"/>
    <col min="2819" max="2819" width="11.7109375" style="93" customWidth="1"/>
    <col min="2820" max="2820" width="17.28515625" style="93" customWidth="1"/>
    <col min="2821" max="2821" width="16" style="93" customWidth="1"/>
    <col min="2822" max="2822" width="22.7109375" style="93" customWidth="1"/>
    <col min="2823" max="3072" width="9.140625" style="93"/>
    <col min="3073" max="3073" width="8.28515625" style="93" customWidth="1"/>
    <col min="3074" max="3074" width="33.7109375" style="93" customWidth="1"/>
    <col min="3075" max="3075" width="11.7109375" style="93" customWidth="1"/>
    <col min="3076" max="3076" width="17.28515625" style="93" customWidth="1"/>
    <col min="3077" max="3077" width="16" style="93" customWidth="1"/>
    <col min="3078" max="3078" width="22.7109375" style="93" customWidth="1"/>
    <col min="3079" max="3328" width="9.140625" style="93"/>
    <col min="3329" max="3329" width="8.28515625" style="93" customWidth="1"/>
    <col min="3330" max="3330" width="33.7109375" style="93" customWidth="1"/>
    <col min="3331" max="3331" width="11.7109375" style="93" customWidth="1"/>
    <col min="3332" max="3332" width="17.28515625" style="93" customWidth="1"/>
    <col min="3333" max="3333" width="16" style="93" customWidth="1"/>
    <col min="3334" max="3334" width="22.7109375" style="93" customWidth="1"/>
    <col min="3335" max="3584" width="9.140625" style="93"/>
    <col min="3585" max="3585" width="8.28515625" style="93" customWidth="1"/>
    <col min="3586" max="3586" width="33.7109375" style="93" customWidth="1"/>
    <col min="3587" max="3587" width="11.7109375" style="93" customWidth="1"/>
    <col min="3588" max="3588" width="17.28515625" style="93" customWidth="1"/>
    <col min="3589" max="3589" width="16" style="93" customWidth="1"/>
    <col min="3590" max="3590" width="22.7109375" style="93" customWidth="1"/>
    <col min="3591" max="3840" width="9.140625" style="93"/>
    <col min="3841" max="3841" width="8.28515625" style="93" customWidth="1"/>
    <col min="3842" max="3842" width="33.7109375" style="93" customWidth="1"/>
    <col min="3843" max="3843" width="11.7109375" style="93" customWidth="1"/>
    <col min="3844" max="3844" width="17.28515625" style="93" customWidth="1"/>
    <col min="3845" max="3845" width="16" style="93" customWidth="1"/>
    <col min="3846" max="3846" width="22.7109375" style="93" customWidth="1"/>
    <col min="3847" max="4096" width="9.140625" style="93"/>
    <col min="4097" max="4097" width="8.28515625" style="93" customWidth="1"/>
    <col min="4098" max="4098" width="33.7109375" style="93" customWidth="1"/>
    <col min="4099" max="4099" width="11.7109375" style="93" customWidth="1"/>
    <col min="4100" max="4100" width="17.28515625" style="93" customWidth="1"/>
    <col min="4101" max="4101" width="16" style="93" customWidth="1"/>
    <col min="4102" max="4102" width="22.7109375" style="93" customWidth="1"/>
    <col min="4103" max="4352" width="9.140625" style="93"/>
    <col min="4353" max="4353" width="8.28515625" style="93" customWidth="1"/>
    <col min="4354" max="4354" width="33.7109375" style="93" customWidth="1"/>
    <col min="4355" max="4355" width="11.7109375" style="93" customWidth="1"/>
    <col min="4356" max="4356" width="17.28515625" style="93" customWidth="1"/>
    <col min="4357" max="4357" width="16" style="93" customWidth="1"/>
    <col min="4358" max="4358" width="22.7109375" style="93" customWidth="1"/>
    <col min="4359" max="4608" width="9.140625" style="93"/>
    <col min="4609" max="4609" width="8.28515625" style="93" customWidth="1"/>
    <col min="4610" max="4610" width="33.7109375" style="93" customWidth="1"/>
    <col min="4611" max="4611" width="11.7109375" style="93" customWidth="1"/>
    <col min="4612" max="4612" width="17.28515625" style="93" customWidth="1"/>
    <col min="4613" max="4613" width="16" style="93" customWidth="1"/>
    <col min="4614" max="4614" width="22.7109375" style="93" customWidth="1"/>
    <col min="4615" max="4864" width="9.140625" style="93"/>
    <col min="4865" max="4865" width="8.28515625" style="93" customWidth="1"/>
    <col min="4866" max="4866" width="33.7109375" style="93" customWidth="1"/>
    <col min="4867" max="4867" width="11.7109375" style="93" customWidth="1"/>
    <col min="4868" max="4868" width="17.28515625" style="93" customWidth="1"/>
    <col min="4869" max="4869" width="16" style="93" customWidth="1"/>
    <col min="4870" max="4870" width="22.7109375" style="93" customWidth="1"/>
    <col min="4871" max="5120" width="9.140625" style="93"/>
    <col min="5121" max="5121" width="8.28515625" style="93" customWidth="1"/>
    <col min="5122" max="5122" width="33.7109375" style="93" customWidth="1"/>
    <col min="5123" max="5123" width="11.7109375" style="93" customWidth="1"/>
    <col min="5124" max="5124" width="17.28515625" style="93" customWidth="1"/>
    <col min="5125" max="5125" width="16" style="93" customWidth="1"/>
    <col min="5126" max="5126" width="22.7109375" style="93" customWidth="1"/>
    <col min="5127" max="5376" width="9.140625" style="93"/>
    <col min="5377" max="5377" width="8.28515625" style="93" customWidth="1"/>
    <col min="5378" max="5378" width="33.7109375" style="93" customWidth="1"/>
    <col min="5379" max="5379" width="11.7109375" style="93" customWidth="1"/>
    <col min="5380" max="5380" width="17.28515625" style="93" customWidth="1"/>
    <col min="5381" max="5381" width="16" style="93" customWidth="1"/>
    <col min="5382" max="5382" width="22.7109375" style="93" customWidth="1"/>
    <col min="5383" max="5632" width="9.140625" style="93"/>
    <col min="5633" max="5633" width="8.28515625" style="93" customWidth="1"/>
    <col min="5634" max="5634" width="33.7109375" style="93" customWidth="1"/>
    <col min="5635" max="5635" width="11.7109375" style="93" customWidth="1"/>
    <col min="5636" max="5636" width="17.28515625" style="93" customWidth="1"/>
    <col min="5637" max="5637" width="16" style="93" customWidth="1"/>
    <col min="5638" max="5638" width="22.7109375" style="93" customWidth="1"/>
    <col min="5639" max="5888" width="9.140625" style="93"/>
    <col min="5889" max="5889" width="8.28515625" style="93" customWidth="1"/>
    <col min="5890" max="5890" width="33.7109375" style="93" customWidth="1"/>
    <col min="5891" max="5891" width="11.7109375" style="93" customWidth="1"/>
    <col min="5892" max="5892" width="17.28515625" style="93" customWidth="1"/>
    <col min="5893" max="5893" width="16" style="93" customWidth="1"/>
    <col min="5894" max="5894" width="22.7109375" style="93" customWidth="1"/>
    <col min="5895" max="6144" width="9.140625" style="93"/>
    <col min="6145" max="6145" width="8.28515625" style="93" customWidth="1"/>
    <col min="6146" max="6146" width="33.7109375" style="93" customWidth="1"/>
    <col min="6147" max="6147" width="11.7109375" style="93" customWidth="1"/>
    <col min="6148" max="6148" width="17.28515625" style="93" customWidth="1"/>
    <col min="6149" max="6149" width="16" style="93" customWidth="1"/>
    <col min="6150" max="6150" width="22.7109375" style="93" customWidth="1"/>
    <col min="6151" max="6400" width="9.140625" style="93"/>
    <col min="6401" max="6401" width="8.28515625" style="93" customWidth="1"/>
    <col min="6402" max="6402" width="33.7109375" style="93" customWidth="1"/>
    <col min="6403" max="6403" width="11.7109375" style="93" customWidth="1"/>
    <col min="6404" max="6404" width="17.28515625" style="93" customWidth="1"/>
    <col min="6405" max="6405" width="16" style="93" customWidth="1"/>
    <col min="6406" max="6406" width="22.7109375" style="93" customWidth="1"/>
    <col min="6407" max="6656" width="9.140625" style="93"/>
    <col min="6657" max="6657" width="8.28515625" style="93" customWidth="1"/>
    <col min="6658" max="6658" width="33.7109375" style="93" customWidth="1"/>
    <col min="6659" max="6659" width="11.7109375" style="93" customWidth="1"/>
    <col min="6660" max="6660" width="17.28515625" style="93" customWidth="1"/>
    <col min="6661" max="6661" width="16" style="93" customWidth="1"/>
    <col min="6662" max="6662" width="22.7109375" style="93" customWidth="1"/>
    <col min="6663" max="6912" width="9.140625" style="93"/>
    <col min="6913" max="6913" width="8.28515625" style="93" customWidth="1"/>
    <col min="6914" max="6914" width="33.7109375" style="93" customWidth="1"/>
    <col min="6915" max="6915" width="11.7109375" style="93" customWidth="1"/>
    <col min="6916" max="6916" width="17.28515625" style="93" customWidth="1"/>
    <col min="6917" max="6917" width="16" style="93" customWidth="1"/>
    <col min="6918" max="6918" width="22.7109375" style="93" customWidth="1"/>
    <col min="6919" max="7168" width="9.140625" style="93"/>
    <col min="7169" max="7169" width="8.28515625" style="93" customWidth="1"/>
    <col min="7170" max="7170" width="33.7109375" style="93" customWidth="1"/>
    <col min="7171" max="7171" width="11.7109375" style="93" customWidth="1"/>
    <col min="7172" max="7172" width="17.28515625" style="93" customWidth="1"/>
    <col min="7173" max="7173" width="16" style="93" customWidth="1"/>
    <col min="7174" max="7174" width="22.7109375" style="93" customWidth="1"/>
    <col min="7175" max="7424" width="9.140625" style="93"/>
    <col min="7425" max="7425" width="8.28515625" style="93" customWidth="1"/>
    <col min="7426" max="7426" width="33.7109375" style="93" customWidth="1"/>
    <col min="7427" max="7427" width="11.7109375" style="93" customWidth="1"/>
    <col min="7428" max="7428" width="17.28515625" style="93" customWidth="1"/>
    <col min="7429" max="7429" width="16" style="93" customWidth="1"/>
    <col min="7430" max="7430" width="22.7109375" style="93" customWidth="1"/>
    <col min="7431" max="7680" width="9.140625" style="93"/>
    <col min="7681" max="7681" width="8.28515625" style="93" customWidth="1"/>
    <col min="7682" max="7682" width="33.7109375" style="93" customWidth="1"/>
    <col min="7683" max="7683" width="11.7109375" style="93" customWidth="1"/>
    <col min="7684" max="7684" width="17.28515625" style="93" customWidth="1"/>
    <col min="7685" max="7685" width="16" style="93" customWidth="1"/>
    <col min="7686" max="7686" width="22.7109375" style="93" customWidth="1"/>
    <col min="7687" max="7936" width="9.140625" style="93"/>
    <col min="7937" max="7937" width="8.28515625" style="93" customWidth="1"/>
    <col min="7938" max="7938" width="33.7109375" style="93" customWidth="1"/>
    <col min="7939" max="7939" width="11.7109375" style="93" customWidth="1"/>
    <col min="7940" max="7940" width="17.28515625" style="93" customWidth="1"/>
    <col min="7941" max="7941" width="16" style="93" customWidth="1"/>
    <col min="7942" max="7942" width="22.7109375" style="93" customWidth="1"/>
    <col min="7943" max="8192" width="9.140625" style="93"/>
    <col min="8193" max="8193" width="8.28515625" style="93" customWidth="1"/>
    <col min="8194" max="8194" width="33.7109375" style="93" customWidth="1"/>
    <col min="8195" max="8195" width="11.7109375" style="93" customWidth="1"/>
    <col min="8196" max="8196" width="17.28515625" style="93" customWidth="1"/>
    <col min="8197" max="8197" width="16" style="93" customWidth="1"/>
    <col min="8198" max="8198" width="22.7109375" style="93" customWidth="1"/>
    <col min="8199" max="8448" width="9.140625" style="93"/>
    <col min="8449" max="8449" width="8.28515625" style="93" customWidth="1"/>
    <col min="8450" max="8450" width="33.7109375" style="93" customWidth="1"/>
    <col min="8451" max="8451" width="11.7109375" style="93" customWidth="1"/>
    <col min="8452" max="8452" width="17.28515625" style="93" customWidth="1"/>
    <col min="8453" max="8453" width="16" style="93" customWidth="1"/>
    <col min="8454" max="8454" width="22.7109375" style="93" customWidth="1"/>
    <col min="8455" max="8704" width="9.140625" style="93"/>
    <col min="8705" max="8705" width="8.28515625" style="93" customWidth="1"/>
    <col min="8706" max="8706" width="33.7109375" style="93" customWidth="1"/>
    <col min="8707" max="8707" width="11.7109375" style="93" customWidth="1"/>
    <col min="8708" max="8708" width="17.28515625" style="93" customWidth="1"/>
    <col min="8709" max="8709" width="16" style="93" customWidth="1"/>
    <col min="8710" max="8710" width="22.7109375" style="93" customWidth="1"/>
    <col min="8711" max="8960" width="9.140625" style="93"/>
    <col min="8961" max="8961" width="8.28515625" style="93" customWidth="1"/>
    <col min="8962" max="8962" width="33.7109375" style="93" customWidth="1"/>
    <col min="8963" max="8963" width="11.7109375" style="93" customWidth="1"/>
    <col min="8964" max="8964" width="17.28515625" style="93" customWidth="1"/>
    <col min="8965" max="8965" width="16" style="93" customWidth="1"/>
    <col min="8966" max="8966" width="22.7109375" style="93" customWidth="1"/>
    <col min="8967" max="9216" width="9.140625" style="93"/>
    <col min="9217" max="9217" width="8.28515625" style="93" customWidth="1"/>
    <col min="9218" max="9218" width="33.7109375" style="93" customWidth="1"/>
    <col min="9219" max="9219" width="11.7109375" style="93" customWidth="1"/>
    <col min="9220" max="9220" width="17.28515625" style="93" customWidth="1"/>
    <col min="9221" max="9221" width="16" style="93" customWidth="1"/>
    <col min="9222" max="9222" width="22.7109375" style="93" customWidth="1"/>
    <col min="9223" max="9472" width="9.140625" style="93"/>
    <col min="9473" max="9473" width="8.28515625" style="93" customWidth="1"/>
    <col min="9474" max="9474" width="33.7109375" style="93" customWidth="1"/>
    <col min="9475" max="9475" width="11.7109375" style="93" customWidth="1"/>
    <col min="9476" max="9476" width="17.28515625" style="93" customWidth="1"/>
    <col min="9477" max="9477" width="16" style="93" customWidth="1"/>
    <col min="9478" max="9478" width="22.7109375" style="93" customWidth="1"/>
    <col min="9479" max="9728" width="9.140625" style="93"/>
    <col min="9729" max="9729" width="8.28515625" style="93" customWidth="1"/>
    <col min="9730" max="9730" width="33.7109375" style="93" customWidth="1"/>
    <col min="9731" max="9731" width="11.7109375" style="93" customWidth="1"/>
    <col min="9732" max="9732" width="17.28515625" style="93" customWidth="1"/>
    <col min="9733" max="9733" width="16" style="93" customWidth="1"/>
    <col min="9734" max="9734" width="22.7109375" style="93" customWidth="1"/>
    <col min="9735" max="9984" width="9.140625" style="93"/>
    <col min="9985" max="9985" width="8.28515625" style="93" customWidth="1"/>
    <col min="9986" max="9986" width="33.7109375" style="93" customWidth="1"/>
    <col min="9987" max="9987" width="11.7109375" style="93" customWidth="1"/>
    <col min="9988" max="9988" width="17.28515625" style="93" customWidth="1"/>
    <col min="9989" max="9989" width="16" style="93" customWidth="1"/>
    <col min="9990" max="9990" width="22.7109375" style="93" customWidth="1"/>
    <col min="9991" max="10240" width="9.140625" style="93"/>
    <col min="10241" max="10241" width="8.28515625" style="93" customWidth="1"/>
    <col min="10242" max="10242" width="33.7109375" style="93" customWidth="1"/>
    <col min="10243" max="10243" width="11.7109375" style="93" customWidth="1"/>
    <col min="10244" max="10244" width="17.28515625" style="93" customWidth="1"/>
    <col min="10245" max="10245" width="16" style="93" customWidth="1"/>
    <col min="10246" max="10246" width="22.7109375" style="93" customWidth="1"/>
    <col min="10247" max="10496" width="9.140625" style="93"/>
    <col min="10497" max="10497" width="8.28515625" style="93" customWidth="1"/>
    <col min="10498" max="10498" width="33.7109375" style="93" customWidth="1"/>
    <col min="10499" max="10499" width="11.7109375" style="93" customWidth="1"/>
    <col min="10500" max="10500" width="17.28515625" style="93" customWidth="1"/>
    <col min="10501" max="10501" width="16" style="93" customWidth="1"/>
    <col min="10502" max="10502" width="22.7109375" style="93" customWidth="1"/>
    <col min="10503" max="10752" width="9.140625" style="93"/>
    <col min="10753" max="10753" width="8.28515625" style="93" customWidth="1"/>
    <col min="10754" max="10754" width="33.7109375" style="93" customWidth="1"/>
    <col min="10755" max="10755" width="11.7109375" style="93" customWidth="1"/>
    <col min="10756" max="10756" width="17.28515625" style="93" customWidth="1"/>
    <col min="10757" max="10757" width="16" style="93" customWidth="1"/>
    <col min="10758" max="10758" width="22.7109375" style="93" customWidth="1"/>
    <col min="10759" max="11008" width="9.140625" style="93"/>
    <col min="11009" max="11009" width="8.28515625" style="93" customWidth="1"/>
    <col min="11010" max="11010" width="33.7109375" style="93" customWidth="1"/>
    <col min="11011" max="11011" width="11.7109375" style="93" customWidth="1"/>
    <col min="11012" max="11012" width="17.28515625" style="93" customWidth="1"/>
    <col min="11013" max="11013" width="16" style="93" customWidth="1"/>
    <col min="11014" max="11014" width="22.7109375" style="93" customWidth="1"/>
    <col min="11015" max="11264" width="9.140625" style="93"/>
    <col min="11265" max="11265" width="8.28515625" style="93" customWidth="1"/>
    <col min="11266" max="11266" width="33.7109375" style="93" customWidth="1"/>
    <col min="11267" max="11267" width="11.7109375" style="93" customWidth="1"/>
    <col min="11268" max="11268" width="17.28515625" style="93" customWidth="1"/>
    <col min="11269" max="11269" width="16" style="93" customWidth="1"/>
    <col min="11270" max="11270" width="22.7109375" style="93" customWidth="1"/>
    <col min="11271" max="11520" width="9.140625" style="93"/>
    <col min="11521" max="11521" width="8.28515625" style="93" customWidth="1"/>
    <col min="11522" max="11522" width="33.7109375" style="93" customWidth="1"/>
    <col min="11523" max="11523" width="11.7109375" style="93" customWidth="1"/>
    <col min="11524" max="11524" width="17.28515625" style="93" customWidth="1"/>
    <col min="11525" max="11525" width="16" style="93" customWidth="1"/>
    <col min="11526" max="11526" width="22.7109375" style="93" customWidth="1"/>
    <col min="11527" max="11776" width="9.140625" style="93"/>
    <col min="11777" max="11777" width="8.28515625" style="93" customWidth="1"/>
    <col min="11778" max="11778" width="33.7109375" style="93" customWidth="1"/>
    <col min="11779" max="11779" width="11.7109375" style="93" customWidth="1"/>
    <col min="11780" max="11780" width="17.28515625" style="93" customWidth="1"/>
    <col min="11781" max="11781" width="16" style="93" customWidth="1"/>
    <col min="11782" max="11782" width="22.7109375" style="93" customWidth="1"/>
    <col min="11783" max="12032" width="9.140625" style="93"/>
    <col min="12033" max="12033" width="8.28515625" style="93" customWidth="1"/>
    <col min="12034" max="12034" width="33.7109375" style="93" customWidth="1"/>
    <col min="12035" max="12035" width="11.7109375" style="93" customWidth="1"/>
    <col min="12036" max="12036" width="17.28515625" style="93" customWidth="1"/>
    <col min="12037" max="12037" width="16" style="93" customWidth="1"/>
    <col min="12038" max="12038" width="22.7109375" style="93" customWidth="1"/>
    <col min="12039" max="12288" width="9.140625" style="93"/>
    <col min="12289" max="12289" width="8.28515625" style="93" customWidth="1"/>
    <col min="12290" max="12290" width="33.7109375" style="93" customWidth="1"/>
    <col min="12291" max="12291" width="11.7109375" style="93" customWidth="1"/>
    <col min="12292" max="12292" width="17.28515625" style="93" customWidth="1"/>
    <col min="12293" max="12293" width="16" style="93" customWidth="1"/>
    <col min="12294" max="12294" width="22.7109375" style="93" customWidth="1"/>
    <col min="12295" max="12544" width="9.140625" style="93"/>
    <col min="12545" max="12545" width="8.28515625" style="93" customWidth="1"/>
    <col min="12546" max="12546" width="33.7109375" style="93" customWidth="1"/>
    <col min="12547" max="12547" width="11.7109375" style="93" customWidth="1"/>
    <col min="12548" max="12548" width="17.28515625" style="93" customWidth="1"/>
    <col min="12549" max="12549" width="16" style="93" customWidth="1"/>
    <col min="12550" max="12550" width="22.7109375" style="93" customWidth="1"/>
    <col min="12551" max="12800" width="9.140625" style="93"/>
    <col min="12801" max="12801" width="8.28515625" style="93" customWidth="1"/>
    <col min="12802" max="12802" width="33.7109375" style="93" customWidth="1"/>
    <col min="12803" max="12803" width="11.7109375" style="93" customWidth="1"/>
    <col min="12804" max="12804" width="17.28515625" style="93" customWidth="1"/>
    <col min="12805" max="12805" width="16" style="93" customWidth="1"/>
    <col min="12806" max="12806" width="22.7109375" style="93" customWidth="1"/>
    <col min="12807" max="13056" width="9.140625" style="93"/>
    <col min="13057" max="13057" width="8.28515625" style="93" customWidth="1"/>
    <col min="13058" max="13058" width="33.7109375" style="93" customWidth="1"/>
    <col min="13059" max="13059" width="11.7109375" style="93" customWidth="1"/>
    <col min="13060" max="13060" width="17.28515625" style="93" customWidth="1"/>
    <col min="13061" max="13061" width="16" style="93" customWidth="1"/>
    <col min="13062" max="13062" width="22.7109375" style="93" customWidth="1"/>
    <col min="13063" max="13312" width="9.140625" style="93"/>
    <col min="13313" max="13313" width="8.28515625" style="93" customWidth="1"/>
    <col min="13314" max="13314" width="33.7109375" style="93" customWidth="1"/>
    <col min="13315" max="13315" width="11.7109375" style="93" customWidth="1"/>
    <col min="13316" max="13316" width="17.28515625" style="93" customWidth="1"/>
    <col min="13317" max="13317" width="16" style="93" customWidth="1"/>
    <col min="13318" max="13318" width="22.7109375" style="93" customWidth="1"/>
    <col min="13319" max="13568" width="9.140625" style="93"/>
    <col min="13569" max="13569" width="8.28515625" style="93" customWidth="1"/>
    <col min="13570" max="13570" width="33.7109375" style="93" customWidth="1"/>
    <col min="13571" max="13571" width="11.7109375" style="93" customWidth="1"/>
    <col min="13572" max="13572" width="17.28515625" style="93" customWidth="1"/>
    <col min="13573" max="13573" width="16" style="93" customWidth="1"/>
    <col min="13574" max="13574" width="22.7109375" style="93" customWidth="1"/>
    <col min="13575" max="13824" width="9.140625" style="93"/>
    <col min="13825" max="13825" width="8.28515625" style="93" customWidth="1"/>
    <col min="13826" max="13826" width="33.7109375" style="93" customWidth="1"/>
    <col min="13827" max="13827" width="11.7109375" style="93" customWidth="1"/>
    <col min="13828" max="13828" width="17.28515625" style="93" customWidth="1"/>
    <col min="13829" max="13829" width="16" style="93" customWidth="1"/>
    <col min="13830" max="13830" width="22.7109375" style="93" customWidth="1"/>
    <col min="13831" max="14080" width="9.140625" style="93"/>
    <col min="14081" max="14081" width="8.28515625" style="93" customWidth="1"/>
    <col min="14082" max="14082" width="33.7109375" style="93" customWidth="1"/>
    <col min="14083" max="14083" width="11.7109375" style="93" customWidth="1"/>
    <col min="14084" max="14084" width="17.28515625" style="93" customWidth="1"/>
    <col min="14085" max="14085" width="16" style="93" customWidth="1"/>
    <col min="14086" max="14086" width="22.7109375" style="93" customWidth="1"/>
    <col min="14087" max="14336" width="9.140625" style="93"/>
    <col min="14337" max="14337" width="8.28515625" style="93" customWidth="1"/>
    <col min="14338" max="14338" width="33.7109375" style="93" customWidth="1"/>
    <col min="14339" max="14339" width="11.7109375" style="93" customWidth="1"/>
    <col min="14340" max="14340" width="17.28515625" style="93" customWidth="1"/>
    <col min="14341" max="14341" width="16" style="93" customWidth="1"/>
    <col min="14342" max="14342" width="22.7109375" style="93" customWidth="1"/>
    <col min="14343" max="14592" width="9.140625" style="93"/>
    <col min="14593" max="14593" width="8.28515625" style="93" customWidth="1"/>
    <col min="14594" max="14594" width="33.7109375" style="93" customWidth="1"/>
    <col min="14595" max="14595" width="11.7109375" style="93" customWidth="1"/>
    <col min="14596" max="14596" width="17.28515625" style="93" customWidth="1"/>
    <col min="14597" max="14597" width="16" style="93" customWidth="1"/>
    <col min="14598" max="14598" width="22.7109375" style="93" customWidth="1"/>
    <col min="14599" max="14848" width="9.140625" style="93"/>
    <col min="14849" max="14849" width="8.28515625" style="93" customWidth="1"/>
    <col min="14850" max="14850" width="33.7109375" style="93" customWidth="1"/>
    <col min="14851" max="14851" width="11.7109375" style="93" customWidth="1"/>
    <col min="14852" max="14852" width="17.28515625" style="93" customWidth="1"/>
    <col min="14853" max="14853" width="16" style="93" customWidth="1"/>
    <col min="14854" max="14854" width="22.7109375" style="93" customWidth="1"/>
    <col min="14855" max="15104" width="9.140625" style="93"/>
    <col min="15105" max="15105" width="8.28515625" style="93" customWidth="1"/>
    <col min="15106" max="15106" width="33.7109375" style="93" customWidth="1"/>
    <col min="15107" max="15107" width="11.7109375" style="93" customWidth="1"/>
    <col min="15108" max="15108" width="17.28515625" style="93" customWidth="1"/>
    <col min="15109" max="15109" width="16" style="93" customWidth="1"/>
    <col min="15110" max="15110" width="22.7109375" style="93" customWidth="1"/>
    <col min="15111" max="15360" width="9.140625" style="93"/>
    <col min="15361" max="15361" width="8.28515625" style="93" customWidth="1"/>
    <col min="15362" max="15362" width="33.7109375" style="93" customWidth="1"/>
    <col min="15363" max="15363" width="11.7109375" style="93" customWidth="1"/>
    <col min="15364" max="15364" width="17.28515625" style="93" customWidth="1"/>
    <col min="15365" max="15365" width="16" style="93" customWidth="1"/>
    <col min="15366" max="15366" width="22.7109375" style="93" customWidth="1"/>
    <col min="15367" max="15616" width="9.140625" style="93"/>
    <col min="15617" max="15617" width="8.28515625" style="93" customWidth="1"/>
    <col min="15618" max="15618" width="33.7109375" style="93" customWidth="1"/>
    <col min="15619" max="15619" width="11.7109375" style="93" customWidth="1"/>
    <col min="15620" max="15620" width="17.28515625" style="93" customWidth="1"/>
    <col min="15621" max="15621" width="16" style="93" customWidth="1"/>
    <col min="15622" max="15622" width="22.7109375" style="93" customWidth="1"/>
    <col min="15623" max="15872" width="9.140625" style="93"/>
    <col min="15873" max="15873" width="8.28515625" style="93" customWidth="1"/>
    <col min="15874" max="15874" width="33.7109375" style="93" customWidth="1"/>
    <col min="15875" max="15875" width="11.7109375" style="93" customWidth="1"/>
    <col min="15876" max="15876" width="17.28515625" style="93" customWidth="1"/>
    <col min="15877" max="15877" width="16" style="93" customWidth="1"/>
    <col min="15878" max="15878" width="22.7109375" style="93" customWidth="1"/>
    <col min="15879" max="16128" width="9.140625" style="93"/>
    <col min="16129" max="16129" width="8.28515625" style="93" customWidth="1"/>
    <col min="16130" max="16130" width="33.7109375" style="93" customWidth="1"/>
    <col min="16131" max="16131" width="11.7109375" style="93" customWidth="1"/>
    <col min="16132" max="16132" width="17.28515625" style="93" customWidth="1"/>
    <col min="16133" max="16133" width="16" style="93" customWidth="1"/>
    <col min="16134" max="16134" width="22.7109375" style="93" customWidth="1"/>
    <col min="16135" max="16384" width="9.140625" style="93"/>
  </cols>
  <sheetData>
    <row r="1" spans="1:7" ht="29.25" customHeight="1">
      <c r="A1" s="456" t="s">
        <v>142</v>
      </c>
      <c r="B1" s="456"/>
      <c r="C1" s="456"/>
      <c r="D1" s="456"/>
      <c r="E1" s="456"/>
      <c r="F1" s="456"/>
      <c r="G1" s="456"/>
    </row>
    <row r="2" spans="1:7" ht="37.9" customHeight="1">
      <c r="A2" s="455" t="str">
        <f>'Bảng Tiên lượng'!A3:F3</f>
        <v>Nhiệm vụ KH&amp;CN "Nghiên cứu nâng cấp, cải tiến hệ thống tích hợp và xử lý dữ liệu ADS-B 
(ATTECH ADS-B Integrator)"</v>
      </c>
      <c r="B2" s="455"/>
      <c r="C2" s="455"/>
      <c r="D2" s="455"/>
      <c r="E2" s="455"/>
      <c r="F2" s="455"/>
      <c r="G2" s="455"/>
    </row>
    <row r="3" spans="1:7" ht="22.5" customHeight="1">
      <c r="A3" s="455" t="s">
        <v>121</v>
      </c>
      <c r="B3" s="455"/>
      <c r="C3" s="455"/>
      <c r="D3" s="455"/>
      <c r="E3" s="455"/>
      <c r="F3" s="455"/>
      <c r="G3" s="455"/>
    </row>
    <row r="4" spans="1:7" ht="18.75" customHeight="1">
      <c r="A4" s="53"/>
      <c r="B4" s="54"/>
      <c r="C4" s="55"/>
      <c r="D4" s="54"/>
      <c r="E4" s="458"/>
      <c r="F4" s="458"/>
    </row>
    <row r="5" spans="1:7" ht="29.25" customHeight="1">
      <c r="A5" s="459" t="s">
        <v>1</v>
      </c>
      <c r="B5" s="461" t="s">
        <v>2</v>
      </c>
      <c r="C5" s="461" t="s">
        <v>3</v>
      </c>
      <c r="D5" s="461" t="s">
        <v>123</v>
      </c>
      <c r="E5" s="462" t="s">
        <v>118</v>
      </c>
      <c r="F5" s="457" t="s">
        <v>68</v>
      </c>
      <c r="G5" s="457" t="s">
        <v>5</v>
      </c>
    </row>
    <row r="6" spans="1:7" ht="19.149999999999999" customHeight="1">
      <c r="A6" s="460"/>
      <c r="B6" s="461"/>
      <c r="C6" s="461"/>
      <c r="D6" s="461"/>
      <c r="E6" s="462"/>
      <c r="F6" s="457"/>
      <c r="G6" s="457"/>
    </row>
    <row r="7" spans="1:7" ht="29.25" customHeight="1">
      <c r="A7" s="63" t="s">
        <v>69</v>
      </c>
      <c r="B7" s="61" t="s">
        <v>70</v>
      </c>
      <c r="C7" s="61" t="s">
        <v>71</v>
      </c>
      <c r="D7" s="61" t="s">
        <v>72</v>
      </c>
      <c r="E7" s="61" t="s">
        <v>73</v>
      </c>
      <c r="F7" s="61" t="s">
        <v>74</v>
      </c>
      <c r="G7" s="116" t="s">
        <v>137</v>
      </c>
    </row>
    <row r="8" spans="1:7" s="95" customFormat="1" ht="44.65" customHeight="1">
      <c r="A8" s="59" t="s">
        <v>6</v>
      </c>
      <c r="B8" s="60" t="str">
        <f>'Bảng Tiên lượng'!B5</f>
        <v>Nhân công thực hiện lập báo cáo nhiệm vụ KH&amp;CN</v>
      </c>
      <c r="C8" s="94" t="s">
        <v>9</v>
      </c>
      <c r="D8" s="115">
        <f>SUM(D10:D14)</f>
        <v>42</v>
      </c>
      <c r="E8" s="94"/>
      <c r="F8" s="62">
        <f>SUM(F10:F14)</f>
        <v>34096146.461538464</v>
      </c>
      <c r="G8" s="37"/>
    </row>
    <row r="9" spans="1:7" ht="34.9" customHeight="1">
      <c r="A9" s="63">
        <v>1</v>
      </c>
      <c r="B9" s="64" t="str">
        <f>'Bảng Tiên lượng'!B6</f>
        <v>Nghiên cứu yêu cầu, nghiên cứu giải pháp. Lập báo cáo nhiệm vụ KH&amp;CN</v>
      </c>
      <c r="C9" s="61"/>
      <c r="D9" s="231"/>
      <c r="E9" s="96"/>
      <c r="F9" s="97"/>
      <c r="G9" s="103"/>
    </row>
    <row r="10" spans="1:7" s="204" customFormat="1" ht="23.45" customHeight="1">
      <c r="A10" s="334"/>
      <c r="B10" s="335" t="str">
        <f>'Bảng Tiên lượng'!E6</f>
        <v xml:space="preserve"> NVLT H2</v>
      </c>
      <c r="C10" s="69" t="s">
        <v>8</v>
      </c>
      <c r="D10" s="336">
        <f>'Bảng Tiên lượng'!D6</f>
        <v>30</v>
      </c>
      <c r="E10" s="337">
        <f>'Bang luong 2020'!G11</f>
        <v>787396.11538461538</v>
      </c>
      <c r="F10" s="338">
        <f>D10*E10</f>
        <v>23621883.46153846</v>
      </c>
      <c r="G10" s="339"/>
    </row>
    <row r="11" spans="1:7" s="204" customFormat="1" ht="26.45" customHeight="1">
      <c r="A11" s="63">
        <v>2</v>
      </c>
      <c r="B11" s="64" t="str">
        <f>'Bảng Tiên lượng'!B7</f>
        <v xml:space="preserve">Lập báo cáo nhiệm vụ </v>
      </c>
      <c r="C11" s="69"/>
      <c r="D11" s="342"/>
      <c r="E11" s="337"/>
      <c r="F11" s="338"/>
      <c r="G11" s="339"/>
    </row>
    <row r="12" spans="1:7" s="71" customFormat="1" ht="22.15" customHeight="1">
      <c r="A12" s="334"/>
      <c r="B12" s="335" t="str">
        <f>'Bảng Tiên lượng'!E7</f>
        <v>NVLT H3</v>
      </c>
      <c r="C12" s="69" t="s">
        <v>8</v>
      </c>
      <c r="D12" s="336">
        <f>'Bảng Tiên lượng'!D7</f>
        <v>10</v>
      </c>
      <c r="E12" s="337">
        <f>'Bang luong 2020'!G12</f>
        <v>889947.07692307699</v>
      </c>
      <c r="F12" s="338">
        <f t="shared" ref="F12:F14" si="0">D12*E12</f>
        <v>8899470.7692307699</v>
      </c>
      <c r="G12" s="339"/>
    </row>
    <row r="13" spans="1:7" s="372" customFormat="1" ht="35.450000000000003" customHeight="1">
      <c r="A13" s="63">
        <v>3</v>
      </c>
      <c r="B13" s="64" t="str">
        <f>'Bảng Tiên lượng'!B8</f>
        <v>Hiệu chỉnh, bổ sung báo cáo nhiệm vụ KH&amp;CN theo ý kiến HĐTĐ</v>
      </c>
      <c r="C13" s="61"/>
      <c r="D13" s="113"/>
      <c r="E13" s="96"/>
      <c r="F13" s="97"/>
      <c r="G13" s="103"/>
    </row>
    <row r="14" spans="1:7" s="71" customFormat="1" ht="22.15" customHeight="1">
      <c r="A14" s="334"/>
      <c r="B14" s="335" t="str">
        <f>'Bảng Tiên lượng'!E8</f>
        <v>NVLT H2</v>
      </c>
      <c r="C14" s="69" t="s">
        <v>8</v>
      </c>
      <c r="D14" s="336">
        <f>'Bảng Tiên lượng'!D8</f>
        <v>2</v>
      </c>
      <c r="E14" s="337">
        <f>'Bang luong 2020'!G11</f>
        <v>787396.11538461538</v>
      </c>
      <c r="F14" s="338">
        <f t="shared" si="0"/>
        <v>1574792.2307692308</v>
      </c>
      <c r="G14" s="339"/>
    </row>
    <row r="15" spans="1:7" ht="29.25" customHeight="1">
      <c r="A15" s="345" t="s">
        <v>7</v>
      </c>
      <c r="B15" s="346" t="s">
        <v>231</v>
      </c>
      <c r="C15" s="347"/>
      <c r="D15" s="313"/>
      <c r="E15" s="348"/>
      <c r="F15" s="62">
        <f>F16</f>
        <v>1704807.3230769234</v>
      </c>
      <c r="G15" s="339"/>
    </row>
    <row r="16" spans="1:7" ht="35.450000000000003" customHeight="1">
      <c r="A16" s="349"/>
      <c r="B16" s="350" t="s">
        <v>268</v>
      </c>
      <c r="C16" s="351" t="s">
        <v>232</v>
      </c>
      <c r="D16" s="352"/>
      <c r="E16" s="353"/>
      <c r="F16" s="338">
        <f>5%*F8</f>
        <v>1704807.3230769234</v>
      </c>
      <c r="G16" s="339"/>
    </row>
    <row r="17" spans="1:7" s="95" customFormat="1" ht="29.25" customHeight="1">
      <c r="A17" s="345"/>
      <c r="B17" s="346" t="s">
        <v>233</v>
      </c>
      <c r="C17" s="347" t="s">
        <v>9</v>
      </c>
      <c r="D17" s="313"/>
      <c r="E17" s="348"/>
      <c r="F17" s="70">
        <f>F8+F15</f>
        <v>35800953.78461539</v>
      </c>
      <c r="G17" s="354"/>
    </row>
  </sheetData>
  <mergeCells count="11">
    <mergeCell ref="A2:G2"/>
    <mergeCell ref="A1:G1"/>
    <mergeCell ref="A3:G3"/>
    <mergeCell ref="G5:G6"/>
    <mergeCell ref="E4:F4"/>
    <mergeCell ref="A5:A6"/>
    <mergeCell ref="B5:B6"/>
    <mergeCell ref="C5:C6"/>
    <mergeCell ref="D5:D6"/>
    <mergeCell ref="E5:E6"/>
    <mergeCell ref="F5:F6"/>
  </mergeCells>
  <printOptions horizontalCentered="1"/>
  <pageMargins left="0.55000000000000004" right="0.35" top="0.35" bottom="0.35" header="0.3" footer="0.25"/>
  <pageSetup paperSize="9" scale="95" orientation="landscape" r:id="rId1"/>
  <headerFoot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8" zoomScaleNormal="100" workbookViewId="0">
      <selection activeCell="A29" sqref="A29:G31"/>
    </sheetView>
  </sheetViews>
  <sheetFormatPr defaultRowHeight="29.25" customHeight="1"/>
  <cols>
    <col min="1" max="1" width="6.42578125" style="93" customWidth="1"/>
    <col min="2" max="2" width="41.28515625" style="93" customWidth="1"/>
    <col min="3" max="3" width="16.28515625" style="93" customWidth="1"/>
    <col min="4" max="6" width="17" style="93" customWidth="1"/>
    <col min="7" max="7" width="17.42578125" style="93" customWidth="1"/>
    <col min="8" max="256" width="9.140625" style="93"/>
    <col min="257" max="257" width="8.28515625" style="93" customWidth="1"/>
    <col min="258" max="258" width="33.7109375" style="93" customWidth="1"/>
    <col min="259" max="259" width="11.7109375" style="93" customWidth="1"/>
    <col min="260" max="260" width="17.28515625" style="93" customWidth="1"/>
    <col min="261" max="261" width="16" style="93" customWidth="1"/>
    <col min="262" max="262" width="22.7109375" style="93" customWidth="1"/>
    <col min="263" max="512" width="9.140625" style="93"/>
    <col min="513" max="513" width="8.28515625" style="93" customWidth="1"/>
    <col min="514" max="514" width="33.7109375" style="93" customWidth="1"/>
    <col min="515" max="515" width="11.7109375" style="93" customWidth="1"/>
    <col min="516" max="516" width="17.28515625" style="93" customWidth="1"/>
    <col min="517" max="517" width="16" style="93" customWidth="1"/>
    <col min="518" max="518" width="22.7109375" style="93" customWidth="1"/>
    <col min="519" max="768" width="9.140625" style="93"/>
    <col min="769" max="769" width="8.28515625" style="93" customWidth="1"/>
    <col min="770" max="770" width="33.7109375" style="93" customWidth="1"/>
    <col min="771" max="771" width="11.7109375" style="93" customWidth="1"/>
    <col min="772" max="772" width="17.28515625" style="93" customWidth="1"/>
    <col min="773" max="773" width="16" style="93" customWidth="1"/>
    <col min="774" max="774" width="22.7109375" style="93" customWidth="1"/>
    <col min="775" max="1024" width="9.140625" style="93"/>
    <col min="1025" max="1025" width="8.28515625" style="93" customWidth="1"/>
    <col min="1026" max="1026" width="33.7109375" style="93" customWidth="1"/>
    <col min="1027" max="1027" width="11.7109375" style="93" customWidth="1"/>
    <col min="1028" max="1028" width="17.28515625" style="93" customWidth="1"/>
    <col min="1029" max="1029" width="16" style="93" customWidth="1"/>
    <col min="1030" max="1030" width="22.7109375" style="93" customWidth="1"/>
    <col min="1031" max="1280" width="9.140625" style="93"/>
    <col min="1281" max="1281" width="8.28515625" style="93" customWidth="1"/>
    <col min="1282" max="1282" width="33.7109375" style="93" customWidth="1"/>
    <col min="1283" max="1283" width="11.7109375" style="93" customWidth="1"/>
    <col min="1284" max="1284" width="17.28515625" style="93" customWidth="1"/>
    <col min="1285" max="1285" width="16" style="93" customWidth="1"/>
    <col min="1286" max="1286" width="22.7109375" style="93" customWidth="1"/>
    <col min="1287" max="1536" width="9.140625" style="93"/>
    <col min="1537" max="1537" width="8.28515625" style="93" customWidth="1"/>
    <col min="1538" max="1538" width="33.7109375" style="93" customWidth="1"/>
    <col min="1539" max="1539" width="11.7109375" style="93" customWidth="1"/>
    <col min="1540" max="1540" width="17.28515625" style="93" customWidth="1"/>
    <col min="1541" max="1541" width="16" style="93" customWidth="1"/>
    <col min="1542" max="1542" width="22.7109375" style="93" customWidth="1"/>
    <col min="1543" max="1792" width="9.140625" style="93"/>
    <col min="1793" max="1793" width="8.28515625" style="93" customWidth="1"/>
    <col min="1794" max="1794" width="33.7109375" style="93" customWidth="1"/>
    <col min="1795" max="1795" width="11.7109375" style="93" customWidth="1"/>
    <col min="1796" max="1796" width="17.28515625" style="93" customWidth="1"/>
    <col min="1797" max="1797" width="16" style="93" customWidth="1"/>
    <col min="1798" max="1798" width="22.7109375" style="93" customWidth="1"/>
    <col min="1799" max="2048" width="9.140625" style="93"/>
    <col min="2049" max="2049" width="8.28515625" style="93" customWidth="1"/>
    <col min="2050" max="2050" width="33.7109375" style="93" customWidth="1"/>
    <col min="2051" max="2051" width="11.7109375" style="93" customWidth="1"/>
    <col min="2052" max="2052" width="17.28515625" style="93" customWidth="1"/>
    <col min="2053" max="2053" width="16" style="93" customWidth="1"/>
    <col min="2054" max="2054" width="22.7109375" style="93" customWidth="1"/>
    <col min="2055" max="2304" width="9.140625" style="93"/>
    <col min="2305" max="2305" width="8.28515625" style="93" customWidth="1"/>
    <col min="2306" max="2306" width="33.7109375" style="93" customWidth="1"/>
    <col min="2307" max="2307" width="11.7109375" style="93" customWidth="1"/>
    <col min="2308" max="2308" width="17.28515625" style="93" customWidth="1"/>
    <col min="2309" max="2309" width="16" style="93" customWidth="1"/>
    <col min="2310" max="2310" width="22.7109375" style="93" customWidth="1"/>
    <col min="2311" max="2560" width="9.140625" style="93"/>
    <col min="2561" max="2561" width="8.28515625" style="93" customWidth="1"/>
    <col min="2562" max="2562" width="33.7109375" style="93" customWidth="1"/>
    <col min="2563" max="2563" width="11.7109375" style="93" customWidth="1"/>
    <col min="2564" max="2564" width="17.28515625" style="93" customWidth="1"/>
    <col min="2565" max="2565" width="16" style="93" customWidth="1"/>
    <col min="2566" max="2566" width="22.7109375" style="93" customWidth="1"/>
    <col min="2567" max="2816" width="9.140625" style="93"/>
    <col min="2817" max="2817" width="8.28515625" style="93" customWidth="1"/>
    <col min="2818" max="2818" width="33.7109375" style="93" customWidth="1"/>
    <col min="2819" max="2819" width="11.7109375" style="93" customWidth="1"/>
    <col min="2820" max="2820" width="17.28515625" style="93" customWidth="1"/>
    <col min="2821" max="2821" width="16" style="93" customWidth="1"/>
    <col min="2822" max="2822" width="22.7109375" style="93" customWidth="1"/>
    <col min="2823" max="3072" width="9.140625" style="93"/>
    <col min="3073" max="3073" width="8.28515625" style="93" customWidth="1"/>
    <col min="3074" max="3074" width="33.7109375" style="93" customWidth="1"/>
    <col min="3075" max="3075" width="11.7109375" style="93" customWidth="1"/>
    <col min="3076" max="3076" width="17.28515625" style="93" customWidth="1"/>
    <col min="3077" max="3077" width="16" style="93" customWidth="1"/>
    <col min="3078" max="3078" width="22.7109375" style="93" customWidth="1"/>
    <col min="3079" max="3328" width="9.140625" style="93"/>
    <col min="3329" max="3329" width="8.28515625" style="93" customWidth="1"/>
    <col min="3330" max="3330" width="33.7109375" style="93" customWidth="1"/>
    <col min="3331" max="3331" width="11.7109375" style="93" customWidth="1"/>
    <col min="3332" max="3332" width="17.28515625" style="93" customWidth="1"/>
    <col min="3333" max="3333" width="16" style="93" customWidth="1"/>
    <col min="3334" max="3334" width="22.7109375" style="93" customWidth="1"/>
    <col min="3335" max="3584" width="9.140625" style="93"/>
    <col min="3585" max="3585" width="8.28515625" style="93" customWidth="1"/>
    <col min="3586" max="3586" width="33.7109375" style="93" customWidth="1"/>
    <col min="3587" max="3587" width="11.7109375" style="93" customWidth="1"/>
    <col min="3588" max="3588" width="17.28515625" style="93" customWidth="1"/>
    <col min="3589" max="3589" width="16" style="93" customWidth="1"/>
    <col min="3590" max="3590" width="22.7109375" style="93" customWidth="1"/>
    <col min="3591" max="3840" width="9.140625" style="93"/>
    <col min="3841" max="3841" width="8.28515625" style="93" customWidth="1"/>
    <col min="3842" max="3842" width="33.7109375" style="93" customWidth="1"/>
    <col min="3843" max="3843" width="11.7109375" style="93" customWidth="1"/>
    <col min="3844" max="3844" width="17.28515625" style="93" customWidth="1"/>
    <col min="3845" max="3845" width="16" style="93" customWidth="1"/>
    <col min="3846" max="3846" width="22.7109375" style="93" customWidth="1"/>
    <col min="3847" max="4096" width="9.140625" style="93"/>
    <col min="4097" max="4097" width="8.28515625" style="93" customWidth="1"/>
    <col min="4098" max="4098" width="33.7109375" style="93" customWidth="1"/>
    <col min="4099" max="4099" width="11.7109375" style="93" customWidth="1"/>
    <col min="4100" max="4100" width="17.28515625" style="93" customWidth="1"/>
    <col min="4101" max="4101" width="16" style="93" customWidth="1"/>
    <col min="4102" max="4102" width="22.7109375" style="93" customWidth="1"/>
    <col min="4103" max="4352" width="9.140625" style="93"/>
    <col min="4353" max="4353" width="8.28515625" style="93" customWidth="1"/>
    <col min="4354" max="4354" width="33.7109375" style="93" customWidth="1"/>
    <col min="4355" max="4355" width="11.7109375" style="93" customWidth="1"/>
    <col min="4356" max="4356" width="17.28515625" style="93" customWidth="1"/>
    <col min="4357" max="4357" width="16" style="93" customWidth="1"/>
    <col min="4358" max="4358" width="22.7109375" style="93" customWidth="1"/>
    <col min="4359" max="4608" width="9.140625" style="93"/>
    <col min="4609" max="4609" width="8.28515625" style="93" customWidth="1"/>
    <col min="4610" max="4610" width="33.7109375" style="93" customWidth="1"/>
    <col min="4611" max="4611" width="11.7109375" style="93" customWidth="1"/>
    <col min="4612" max="4612" width="17.28515625" style="93" customWidth="1"/>
    <col min="4613" max="4613" width="16" style="93" customWidth="1"/>
    <col min="4614" max="4614" width="22.7109375" style="93" customWidth="1"/>
    <col min="4615" max="4864" width="9.140625" style="93"/>
    <col min="4865" max="4865" width="8.28515625" style="93" customWidth="1"/>
    <col min="4866" max="4866" width="33.7109375" style="93" customWidth="1"/>
    <col min="4867" max="4867" width="11.7109375" style="93" customWidth="1"/>
    <col min="4868" max="4868" width="17.28515625" style="93" customWidth="1"/>
    <col min="4869" max="4869" width="16" style="93" customWidth="1"/>
    <col min="4870" max="4870" width="22.7109375" style="93" customWidth="1"/>
    <col min="4871" max="5120" width="9.140625" style="93"/>
    <col min="5121" max="5121" width="8.28515625" style="93" customWidth="1"/>
    <col min="5122" max="5122" width="33.7109375" style="93" customWidth="1"/>
    <col min="5123" max="5123" width="11.7109375" style="93" customWidth="1"/>
    <col min="5124" max="5124" width="17.28515625" style="93" customWidth="1"/>
    <col min="5125" max="5125" width="16" style="93" customWidth="1"/>
    <col min="5126" max="5126" width="22.7109375" style="93" customWidth="1"/>
    <col min="5127" max="5376" width="9.140625" style="93"/>
    <col min="5377" max="5377" width="8.28515625" style="93" customWidth="1"/>
    <col min="5378" max="5378" width="33.7109375" style="93" customWidth="1"/>
    <col min="5379" max="5379" width="11.7109375" style="93" customWidth="1"/>
    <col min="5380" max="5380" width="17.28515625" style="93" customWidth="1"/>
    <col min="5381" max="5381" width="16" style="93" customWidth="1"/>
    <col min="5382" max="5382" width="22.7109375" style="93" customWidth="1"/>
    <col min="5383" max="5632" width="9.140625" style="93"/>
    <col min="5633" max="5633" width="8.28515625" style="93" customWidth="1"/>
    <col min="5634" max="5634" width="33.7109375" style="93" customWidth="1"/>
    <col min="5635" max="5635" width="11.7109375" style="93" customWidth="1"/>
    <col min="5636" max="5636" width="17.28515625" style="93" customWidth="1"/>
    <col min="5637" max="5637" width="16" style="93" customWidth="1"/>
    <col min="5638" max="5638" width="22.7109375" style="93" customWidth="1"/>
    <col min="5639" max="5888" width="9.140625" style="93"/>
    <col min="5889" max="5889" width="8.28515625" style="93" customWidth="1"/>
    <col min="5890" max="5890" width="33.7109375" style="93" customWidth="1"/>
    <col min="5891" max="5891" width="11.7109375" style="93" customWidth="1"/>
    <col min="5892" max="5892" width="17.28515625" style="93" customWidth="1"/>
    <col min="5893" max="5893" width="16" style="93" customWidth="1"/>
    <col min="5894" max="5894" width="22.7109375" style="93" customWidth="1"/>
    <col min="5895" max="6144" width="9.140625" style="93"/>
    <col min="6145" max="6145" width="8.28515625" style="93" customWidth="1"/>
    <col min="6146" max="6146" width="33.7109375" style="93" customWidth="1"/>
    <col min="6147" max="6147" width="11.7109375" style="93" customWidth="1"/>
    <col min="6148" max="6148" width="17.28515625" style="93" customWidth="1"/>
    <col min="6149" max="6149" width="16" style="93" customWidth="1"/>
    <col min="6150" max="6150" width="22.7109375" style="93" customWidth="1"/>
    <col min="6151" max="6400" width="9.140625" style="93"/>
    <col min="6401" max="6401" width="8.28515625" style="93" customWidth="1"/>
    <col min="6402" max="6402" width="33.7109375" style="93" customWidth="1"/>
    <col min="6403" max="6403" width="11.7109375" style="93" customWidth="1"/>
    <col min="6404" max="6404" width="17.28515625" style="93" customWidth="1"/>
    <col min="6405" max="6405" width="16" style="93" customWidth="1"/>
    <col min="6406" max="6406" width="22.7109375" style="93" customWidth="1"/>
    <col min="6407" max="6656" width="9.140625" style="93"/>
    <col min="6657" max="6657" width="8.28515625" style="93" customWidth="1"/>
    <col min="6658" max="6658" width="33.7109375" style="93" customWidth="1"/>
    <col min="6659" max="6659" width="11.7109375" style="93" customWidth="1"/>
    <col min="6660" max="6660" width="17.28515625" style="93" customWidth="1"/>
    <col min="6661" max="6661" width="16" style="93" customWidth="1"/>
    <col min="6662" max="6662" width="22.7109375" style="93" customWidth="1"/>
    <col min="6663" max="6912" width="9.140625" style="93"/>
    <col min="6913" max="6913" width="8.28515625" style="93" customWidth="1"/>
    <col min="6914" max="6914" width="33.7109375" style="93" customWidth="1"/>
    <col min="6915" max="6915" width="11.7109375" style="93" customWidth="1"/>
    <col min="6916" max="6916" width="17.28515625" style="93" customWidth="1"/>
    <col min="6917" max="6917" width="16" style="93" customWidth="1"/>
    <col min="6918" max="6918" width="22.7109375" style="93" customWidth="1"/>
    <col min="6919" max="7168" width="9.140625" style="93"/>
    <col min="7169" max="7169" width="8.28515625" style="93" customWidth="1"/>
    <col min="7170" max="7170" width="33.7109375" style="93" customWidth="1"/>
    <col min="7171" max="7171" width="11.7109375" style="93" customWidth="1"/>
    <col min="7172" max="7172" width="17.28515625" style="93" customWidth="1"/>
    <col min="7173" max="7173" width="16" style="93" customWidth="1"/>
    <col min="7174" max="7174" width="22.7109375" style="93" customWidth="1"/>
    <col min="7175" max="7424" width="9.140625" style="93"/>
    <col min="7425" max="7425" width="8.28515625" style="93" customWidth="1"/>
    <col min="7426" max="7426" width="33.7109375" style="93" customWidth="1"/>
    <col min="7427" max="7427" width="11.7109375" style="93" customWidth="1"/>
    <col min="7428" max="7428" width="17.28515625" style="93" customWidth="1"/>
    <col min="7429" max="7429" width="16" style="93" customWidth="1"/>
    <col min="7430" max="7430" width="22.7109375" style="93" customWidth="1"/>
    <col min="7431" max="7680" width="9.140625" style="93"/>
    <col min="7681" max="7681" width="8.28515625" style="93" customWidth="1"/>
    <col min="7682" max="7682" width="33.7109375" style="93" customWidth="1"/>
    <col min="7683" max="7683" width="11.7109375" style="93" customWidth="1"/>
    <col min="7684" max="7684" width="17.28515625" style="93" customWidth="1"/>
    <col min="7685" max="7685" width="16" style="93" customWidth="1"/>
    <col min="7686" max="7686" width="22.7109375" style="93" customWidth="1"/>
    <col min="7687" max="7936" width="9.140625" style="93"/>
    <col min="7937" max="7937" width="8.28515625" style="93" customWidth="1"/>
    <col min="7938" max="7938" width="33.7109375" style="93" customWidth="1"/>
    <col min="7939" max="7939" width="11.7109375" style="93" customWidth="1"/>
    <col min="7940" max="7940" width="17.28515625" style="93" customWidth="1"/>
    <col min="7941" max="7941" width="16" style="93" customWidth="1"/>
    <col min="7942" max="7942" width="22.7109375" style="93" customWidth="1"/>
    <col min="7943" max="8192" width="9.140625" style="93"/>
    <col min="8193" max="8193" width="8.28515625" style="93" customWidth="1"/>
    <col min="8194" max="8194" width="33.7109375" style="93" customWidth="1"/>
    <col min="8195" max="8195" width="11.7109375" style="93" customWidth="1"/>
    <col min="8196" max="8196" width="17.28515625" style="93" customWidth="1"/>
    <col min="8197" max="8197" width="16" style="93" customWidth="1"/>
    <col min="8198" max="8198" width="22.7109375" style="93" customWidth="1"/>
    <col min="8199" max="8448" width="9.140625" style="93"/>
    <col min="8449" max="8449" width="8.28515625" style="93" customWidth="1"/>
    <col min="8450" max="8450" width="33.7109375" style="93" customWidth="1"/>
    <col min="8451" max="8451" width="11.7109375" style="93" customWidth="1"/>
    <col min="8452" max="8452" width="17.28515625" style="93" customWidth="1"/>
    <col min="8453" max="8453" width="16" style="93" customWidth="1"/>
    <col min="8454" max="8454" width="22.7109375" style="93" customWidth="1"/>
    <col min="8455" max="8704" width="9.140625" style="93"/>
    <col min="8705" max="8705" width="8.28515625" style="93" customWidth="1"/>
    <col min="8706" max="8706" width="33.7109375" style="93" customWidth="1"/>
    <col min="8707" max="8707" width="11.7109375" style="93" customWidth="1"/>
    <col min="8708" max="8708" width="17.28515625" style="93" customWidth="1"/>
    <col min="8709" max="8709" width="16" style="93" customWidth="1"/>
    <col min="8710" max="8710" width="22.7109375" style="93" customWidth="1"/>
    <col min="8711" max="8960" width="9.140625" style="93"/>
    <col min="8961" max="8961" width="8.28515625" style="93" customWidth="1"/>
    <col min="8962" max="8962" width="33.7109375" style="93" customWidth="1"/>
    <col min="8963" max="8963" width="11.7109375" style="93" customWidth="1"/>
    <col min="8964" max="8964" width="17.28515625" style="93" customWidth="1"/>
    <col min="8965" max="8965" width="16" style="93" customWidth="1"/>
    <col min="8966" max="8966" width="22.7109375" style="93" customWidth="1"/>
    <col min="8967" max="9216" width="9.140625" style="93"/>
    <col min="9217" max="9217" width="8.28515625" style="93" customWidth="1"/>
    <col min="9218" max="9218" width="33.7109375" style="93" customWidth="1"/>
    <col min="9219" max="9219" width="11.7109375" style="93" customWidth="1"/>
    <col min="9220" max="9220" width="17.28515625" style="93" customWidth="1"/>
    <col min="9221" max="9221" width="16" style="93" customWidth="1"/>
    <col min="9222" max="9222" width="22.7109375" style="93" customWidth="1"/>
    <col min="9223" max="9472" width="9.140625" style="93"/>
    <col min="9473" max="9473" width="8.28515625" style="93" customWidth="1"/>
    <col min="9474" max="9474" width="33.7109375" style="93" customWidth="1"/>
    <col min="9475" max="9475" width="11.7109375" style="93" customWidth="1"/>
    <col min="9476" max="9476" width="17.28515625" style="93" customWidth="1"/>
    <col min="9477" max="9477" width="16" style="93" customWidth="1"/>
    <col min="9478" max="9478" width="22.7109375" style="93" customWidth="1"/>
    <col min="9479" max="9728" width="9.140625" style="93"/>
    <col min="9729" max="9729" width="8.28515625" style="93" customWidth="1"/>
    <col min="9730" max="9730" width="33.7109375" style="93" customWidth="1"/>
    <col min="9731" max="9731" width="11.7109375" style="93" customWidth="1"/>
    <col min="9732" max="9732" width="17.28515625" style="93" customWidth="1"/>
    <col min="9733" max="9733" width="16" style="93" customWidth="1"/>
    <col min="9734" max="9734" width="22.7109375" style="93" customWidth="1"/>
    <col min="9735" max="9984" width="9.140625" style="93"/>
    <col min="9985" max="9985" width="8.28515625" style="93" customWidth="1"/>
    <col min="9986" max="9986" width="33.7109375" style="93" customWidth="1"/>
    <col min="9987" max="9987" width="11.7109375" style="93" customWidth="1"/>
    <col min="9988" max="9988" width="17.28515625" style="93" customWidth="1"/>
    <col min="9989" max="9989" width="16" style="93" customWidth="1"/>
    <col min="9990" max="9990" width="22.7109375" style="93" customWidth="1"/>
    <col min="9991" max="10240" width="9.140625" style="93"/>
    <col min="10241" max="10241" width="8.28515625" style="93" customWidth="1"/>
    <col min="10242" max="10242" width="33.7109375" style="93" customWidth="1"/>
    <col min="10243" max="10243" width="11.7109375" style="93" customWidth="1"/>
    <col min="10244" max="10244" width="17.28515625" style="93" customWidth="1"/>
    <col min="10245" max="10245" width="16" style="93" customWidth="1"/>
    <col min="10246" max="10246" width="22.7109375" style="93" customWidth="1"/>
    <col min="10247" max="10496" width="9.140625" style="93"/>
    <col min="10497" max="10497" width="8.28515625" style="93" customWidth="1"/>
    <col min="10498" max="10498" width="33.7109375" style="93" customWidth="1"/>
    <col min="10499" max="10499" width="11.7109375" style="93" customWidth="1"/>
    <col min="10500" max="10500" width="17.28515625" style="93" customWidth="1"/>
    <col min="10501" max="10501" width="16" style="93" customWidth="1"/>
    <col min="10502" max="10502" width="22.7109375" style="93" customWidth="1"/>
    <col min="10503" max="10752" width="9.140625" style="93"/>
    <col min="10753" max="10753" width="8.28515625" style="93" customWidth="1"/>
    <col min="10754" max="10754" width="33.7109375" style="93" customWidth="1"/>
    <col min="10755" max="10755" width="11.7109375" style="93" customWidth="1"/>
    <col min="10756" max="10756" width="17.28515625" style="93" customWidth="1"/>
    <col min="10757" max="10757" width="16" style="93" customWidth="1"/>
    <col min="10758" max="10758" width="22.7109375" style="93" customWidth="1"/>
    <col min="10759" max="11008" width="9.140625" style="93"/>
    <col min="11009" max="11009" width="8.28515625" style="93" customWidth="1"/>
    <col min="11010" max="11010" width="33.7109375" style="93" customWidth="1"/>
    <col min="11011" max="11011" width="11.7109375" style="93" customWidth="1"/>
    <col min="11012" max="11012" width="17.28515625" style="93" customWidth="1"/>
    <col min="11013" max="11013" width="16" style="93" customWidth="1"/>
    <col min="11014" max="11014" width="22.7109375" style="93" customWidth="1"/>
    <col min="11015" max="11264" width="9.140625" style="93"/>
    <col min="11265" max="11265" width="8.28515625" style="93" customWidth="1"/>
    <col min="11266" max="11266" width="33.7109375" style="93" customWidth="1"/>
    <col min="11267" max="11267" width="11.7109375" style="93" customWidth="1"/>
    <col min="11268" max="11268" width="17.28515625" style="93" customWidth="1"/>
    <col min="11269" max="11269" width="16" style="93" customWidth="1"/>
    <col min="11270" max="11270" width="22.7109375" style="93" customWidth="1"/>
    <col min="11271" max="11520" width="9.140625" style="93"/>
    <col min="11521" max="11521" width="8.28515625" style="93" customWidth="1"/>
    <col min="11522" max="11522" width="33.7109375" style="93" customWidth="1"/>
    <col min="11523" max="11523" width="11.7109375" style="93" customWidth="1"/>
    <col min="11524" max="11524" width="17.28515625" style="93" customWidth="1"/>
    <col min="11525" max="11525" width="16" style="93" customWidth="1"/>
    <col min="11526" max="11526" width="22.7109375" style="93" customWidth="1"/>
    <col min="11527" max="11776" width="9.140625" style="93"/>
    <col min="11777" max="11777" width="8.28515625" style="93" customWidth="1"/>
    <col min="11778" max="11778" width="33.7109375" style="93" customWidth="1"/>
    <col min="11779" max="11779" width="11.7109375" style="93" customWidth="1"/>
    <col min="11780" max="11780" width="17.28515625" style="93" customWidth="1"/>
    <col min="11781" max="11781" width="16" style="93" customWidth="1"/>
    <col min="11782" max="11782" width="22.7109375" style="93" customWidth="1"/>
    <col min="11783" max="12032" width="9.140625" style="93"/>
    <col min="12033" max="12033" width="8.28515625" style="93" customWidth="1"/>
    <col min="12034" max="12034" width="33.7109375" style="93" customWidth="1"/>
    <col min="12035" max="12035" width="11.7109375" style="93" customWidth="1"/>
    <col min="12036" max="12036" width="17.28515625" style="93" customWidth="1"/>
    <col min="12037" max="12037" width="16" style="93" customWidth="1"/>
    <col min="12038" max="12038" width="22.7109375" style="93" customWidth="1"/>
    <col min="12039" max="12288" width="9.140625" style="93"/>
    <col min="12289" max="12289" width="8.28515625" style="93" customWidth="1"/>
    <col min="12290" max="12290" width="33.7109375" style="93" customWidth="1"/>
    <col min="12291" max="12291" width="11.7109375" style="93" customWidth="1"/>
    <col min="12292" max="12292" width="17.28515625" style="93" customWidth="1"/>
    <col min="12293" max="12293" width="16" style="93" customWidth="1"/>
    <col min="12294" max="12294" width="22.7109375" style="93" customWidth="1"/>
    <col min="12295" max="12544" width="9.140625" style="93"/>
    <col min="12545" max="12545" width="8.28515625" style="93" customWidth="1"/>
    <col min="12546" max="12546" width="33.7109375" style="93" customWidth="1"/>
    <col min="12547" max="12547" width="11.7109375" style="93" customWidth="1"/>
    <col min="12548" max="12548" width="17.28515625" style="93" customWidth="1"/>
    <col min="12549" max="12549" width="16" style="93" customWidth="1"/>
    <col min="12550" max="12550" width="22.7109375" style="93" customWidth="1"/>
    <col min="12551" max="12800" width="9.140625" style="93"/>
    <col min="12801" max="12801" width="8.28515625" style="93" customWidth="1"/>
    <col min="12802" max="12802" width="33.7109375" style="93" customWidth="1"/>
    <col min="12803" max="12803" width="11.7109375" style="93" customWidth="1"/>
    <col min="12804" max="12804" width="17.28515625" style="93" customWidth="1"/>
    <col min="12805" max="12805" width="16" style="93" customWidth="1"/>
    <col min="12806" max="12806" width="22.7109375" style="93" customWidth="1"/>
    <col min="12807" max="13056" width="9.140625" style="93"/>
    <col min="13057" max="13057" width="8.28515625" style="93" customWidth="1"/>
    <col min="13058" max="13058" width="33.7109375" style="93" customWidth="1"/>
    <col min="13059" max="13059" width="11.7109375" style="93" customWidth="1"/>
    <col min="13060" max="13060" width="17.28515625" style="93" customWidth="1"/>
    <col min="13061" max="13061" width="16" style="93" customWidth="1"/>
    <col min="13062" max="13062" width="22.7109375" style="93" customWidth="1"/>
    <col min="13063" max="13312" width="9.140625" style="93"/>
    <col min="13313" max="13313" width="8.28515625" style="93" customWidth="1"/>
    <col min="13314" max="13314" width="33.7109375" style="93" customWidth="1"/>
    <col min="13315" max="13315" width="11.7109375" style="93" customWidth="1"/>
    <col min="13316" max="13316" width="17.28515625" style="93" customWidth="1"/>
    <col min="13317" max="13317" width="16" style="93" customWidth="1"/>
    <col min="13318" max="13318" width="22.7109375" style="93" customWidth="1"/>
    <col min="13319" max="13568" width="9.140625" style="93"/>
    <col min="13569" max="13569" width="8.28515625" style="93" customWidth="1"/>
    <col min="13570" max="13570" width="33.7109375" style="93" customWidth="1"/>
    <col min="13571" max="13571" width="11.7109375" style="93" customWidth="1"/>
    <col min="13572" max="13572" width="17.28515625" style="93" customWidth="1"/>
    <col min="13573" max="13573" width="16" style="93" customWidth="1"/>
    <col min="13574" max="13574" width="22.7109375" style="93" customWidth="1"/>
    <col min="13575" max="13824" width="9.140625" style="93"/>
    <col min="13825" max="13825" width="8.28515625" style="93" customWidth="1"/>
    <col min="13826" max="13826" width="33.7109375" style="93" customWidth="1"/>
    <col min="13827" max="13827" width="11.7109375" style="93" customWidth="1"/>
    <col min="13828" max="13828" width="17.28515625" style="93" customWidth="1"/>
    <col min="13829" max="13829" width="16" style="93" customWidth="1"/>
    <col min="13830" max="13830" width="22.7109375" style="93" customWidth="1"/>
    <col min="13831" max="14080" width="9.140625" style="93"/>
    <col min="14081" max="14081" width="8.28515625" style="93" customWidth="1"/>
    <col min="14082" max="14082" width="33.7109375" style="93" customWidth="1"/>
    <col min="14083" max="14083" width="11.7109375" style="93" customWidth="1"/>
    <col min="14084" max="14084" width="17.28515625" style="93" customWidth="1"/>
    <col min="14085" max="14085" width="16" style="93" customWidth="1"/>
    <col min="14086" max="14086" width="22.7109375" style="93" customWidth="1"/>
    <col min="14087" max="14336" width="9.140625" style="93"/>
    <col min="14337" max="14337" width="8.28515625" style="93" customWidth="1"/>
    <col min="14338" max="14338" width="33.7109375" style="93" customWidth="1"/>
    <col min="14339" max="14339" width="11.7109375" style="93" customWidth="1"/>
    <col min="14340" max="14340" width="17.28515625" style="93" customWidth="1"/>
    <col min="14341" max="14341" width="16" style="93" customWidth="1"/>
    <col min="14342" max="14342" width="22.7109375" style="93" customWidth="1"/>
    <col min="14343" max="14592" width="9.140625" style="93"/>
    <col min="14593" max="14593" width="8.28515625" style="93" customWidth="1"/>
    <col min="14594" max="14594" width="33.7109375" style="93" customWidth="1"/>
    <col min="14595" max="14595" width="11.7109375" style="93" customWidth="1"/>
    <col min="14596" max="14596" width="17.28515625" style="93" customWidth="1"/>
    <col min="14597" max="14597" width="16" style="93" customWidth="1"/>
    <col min="14598" max="14598" width="22.7109375" style="93" customWidth="1"/>
    <col min="14599" max="14848" width="9.140625" style="93"/>
    <col min="14849" max="14849" width="8.28515625" style="93" customWidth="1"/>
    <col min="14850" max="14850" width="33.7109375" style="93" customWidth="1"/>
    <col min="14851" max="14851" width="11.7109375" style="93" customWidth="1"/>
    <col min="14852" max="14852" width="17.28515625" style="93" customWidth="1"/>
    <col min="14853" max="14853" width="16" style="93" customWidth="1"/>
    <col min="14854" max="14854" width="22.7109375" style="93" customWidth="1"/>
    <col min="14855" max="15104" width="9.140625" style="93"/>
    <col min="15105" max="15105" width="8.28515625" style="93" customWidth="1"/>
    <col min="15106" max="15106" width="33.7109375" style="93" customWidth="1"/>
    <col min="15107" max="15107" width="11.7109375" style="93" customWidth="1"/>
    <col min="15108" max="15108" width="17.28515625" style="93" customWidth="1"/>
    <col min="15109" max="15109" width="16" style="93" customWidth="1"/>
    <col min="15110" max="15110" width="22.7109375" style="93" customWidth="1"/>
    <col min="15111" max="15360" width="9.140625" style="93"/>
    <col min="15361" max="15361" width="8.28515625" style="93" customWidth="1"/>
    <col min="15362" max="15362" width="33.7109375" style="93" customWidth="1"/>
    <col min="15363" max="15363" width="11.7109375" style="93" customWidth="1"/>
    <col min="15364" max="15364" width="17.28515625" style="93" customWidth="1"/>
    <col min="15365" max="15365" width="16" style="93" customWidth="1"/>
    <col min="15366" max="15366" width="22.7109375" style="93" customWidth="1"/>
    <col min="15367" max="15616" width="9.140625" style="93"/>
    <col min="15617" max="15617" width="8.28515625" style="93" customWidth="1"/>
    <col min="15618" max="15618" width="33.7109375" style="93" customWidth="1"/>
    <col min="15619" max="15619" width="11.7109375" style="93" customWidth="1"/>
    <col min="15620" max="15620" width="17.28515625" style="93" customWidth="1"/>
    <col min="15621" max="15621" width="16" style="93" customWidth="1"/>
    <col min="15622" max="15622" width="22.7109375" style="93" customWidth="1"/>
    <col min="15623" max="15872" width="9.140625" style="93"/>
    <col min="15873" max="15873" width="8.28515625" style="93" customWidth="1"/>
    <col min="15874" max="15874" width="33.7109375" style="93" customWidth="1"/>
    <col min="15875" max="15875" width="11.7109375" style="93" customWidth="1"/>
    <col min="15876" max="15876" width="17.28515625" style="93" customWidth="1"/>
    <col min="15877" max="15877" width="16" style="93" customWidth="1"/>
    <col min="15878" max="15878" width="22.7109375" style="93" customWidth="1"/>
    <col min="15879" max="16128" width="9.140625" style="93"/>
    <col min="16129" max="16129" width="8.28515625" style="93" customWidth="1"/>
    <col min="16130" max="16130" width="33.7109375" style="93" customWidth="1"/>
    <col min="16131" max="16131" width="11.7109375" style="93" customWidth="1"/>
    <col min="16132" max="16132" width="17.28515625" style="93" customWidth="1"/>
    <col min="16133" max="16133" width="16" style="93" customWidth="1"/>
    <col min="16134" max="16134" width="22.7109375" style="93" customWidth="1"/>
    <col min="16135" max="16384" width="9.140625" style="93"/>
  </cols>
  <sheetData>
    <row r="1" spans="1:7" ht="29.25" customHeight="1">
      <c r="A1" s="456" t="s">
        <v>151</v>
      </c>
      <c r="B1" s="456"/>
      <c r="C1" s="456"/>
      <c r="D1" s="456"/>
      <c r="E1" s="456"/>
      <c r="F1" s="456"/>
      <c r="G1" s="456"/>
    </row>
    <row r="2" spans="1:7" ht="43.9" customHeight="1">
      <c r="A2" s="455" t="str">
        <f>'Bảng Tiên lượng'!A3:F3</f>
        <v>Nhiệm vụ KH&amp;CN "Nghiên cứu nâng cấp, cải tiến hệ thống tích hợp và xử lý dữ liệu ADS-B 
(ATTECH ADS-B Integrator)"</v>
      </c>
      <c r="B2" s="455"/>
      <c r="C2" s="455"/>
      <c r="D2" s="455"/>
      <c r="E2" s="455"/>
      <c r="F2" s="455"/>
      <c r="G2" s="455"/>
    </row>
    <row r="3" spans="1:7" ht="21.75" customHeight="1">
      <c r="A3" s="455" t="s">
        <v>122</v>
      </c>
      <c r="B3" s="455"/>
      <c r="C3" s="455"/>
      <c r="D3" s="455"/>
      <c r="E3" s="455"/>
      <c r="F3" s="455"/>
      <c r="G3" s="455"/>
    </row>
    <row r="4" spans="1:7" ht="16.5" customHeight="1">
      <c r="A4" s="53"/>
      <c r="B4" s="54"/>
      <c r="C4" s="55"/>
      <c r="D4" s="54"/>
      <c r="E4" s="458"/>
      <c r="F4" s="458"/>
    </row>
    <row r="5" spans="1:7" ht="29.25" customHeight="1">
      <c r="A5" s="459" t="s">
        <v>1</v>
      </c>
      <c r="B5" s="461" t="s">
        <v>2</v>
      </c>
      <c r="C5" s="461" t="s">
        <v>3</v>
      </c>
      <c r="D5" s="461" t="s">
        <v>123</v>
      </c>
      <c r="E5" s="462" t="s">
        <v>118</v>
      </c>
      <c r="F5" s="457" t="s">
        <v>68</v>
      </c>
      <c r="G5" s="457" t="s">
        <v>5</v>
      </c>
    </row>
    <row r="6" spans="1:7" ht="29.25" customHeight="1">
      <c r="A6" s="460"/>
      <c r="B6" s="461"/>
      <c r="C6" s="461"/>
      <c r="D6" s="461"/>
      <c r="E6" s="462"/>
      <c r="F6" s="457"/>
      <c r="G6" s="457"/>
    </row>
    <row r="7" spans="1:7" ht="21" customHeight="1">
      <c r="A7" s="63" t="s">
        <v>69</v>
      </c>
      <c r="B7" s="61" t="s">
        <v>70</v>
      </c>
      <c r="C7" s="61" t="s">
        <v>71</v>
      </c>
      <c r="D7" s="61" t="s">
        <v>72</v>
      </c>
      <c r="E7" s="61" t="s">
        <v>73</v>
      </c>
      <c r="F7" s="61" t="s">
        <v>74</v>
      </c>
      <c r="G7" s="116" t="s">
        <v>137</v>
      </c>
    </row>
    <row r="8" spans="1:7" s="95" customFormat="1" ht="41.65" customHeight="1">
      <c r="A8" s="59" t="s">
        <v>6</v>
      </c>
      <c r="B8" s="60" t="str">
        <f>'Bảng Tiên lượng'!B9</f>
        <v>Nhân công thực hiện lập Hồ sơ thiết kế nhiệm vụ KH&amp;CN</v>
      </c>
      <c r="C8" s="94" t="s">
        <v>9</v>
      </c>
      <c r="D8" s="115">
        <f>SUM(D9:D28)</f>
        <v>149</v>
      </c>
      <c r="E8" s="94"/>
      <c r="F8" s="62">
        <f>SUM(F9:F24)</f>
        <v>107406145.61538464</v>
      </c>
      <c r="G8" s="103" t="s">
        <v>9</v>
      </c>
    </row>
    <row r="9" spans="1:7" ht="33.6" customHeight="1">
      <c r="A9" s="63">
        <v>1</v>
      </c>
      <c r="B9" s="64" t="str">
        <f>'Bảng Tiên lượng'!B11</f>
        <v xml:space="preserve">Lập giải pháp tổng thể, lập hồ sơ thiết kế </v>
      </c>
      <c r="C9" s="61"/>
      <c r="D9" s="113"/>
      <c r="E9" s="96"/>
      <c r="F9" s="97"/>
      <c r="G9" s="103"/>
    </row>
    <row r="10" spans="1:7" s="204" customFormat="1" ht="33.6" customHeight="1">
      <c r="A10" s="334"/>
      <c r="B10" s="335" t="str">
        <f>'Bảng Tiên lượng'!E11</f>
        <v>NVGPCNTT G3</v>
      </c>
      <c r="C10" s="69" t="s">
        <v>8</v>
      </c>
      <c r="D10" s="336">
        <f>'Bảng Tiên lượng'!D11</f>
        <v>26</v>
      </c>
      <c r="E10" s="337">
        <f>'Bang luong 2020'!G10</f>
        <v>988488.61538461538</v>
      </c>
      <c r="F10" s="338">
        <f>D10*E10</f>
        <v>25700704</v>
      </c>
      <c r="G10" s="339"/>
    </row>
    <row r="11" spans="1:7" s="204" customFormat="1" ht="27.6" customHeight="1">
      <c r="A11" s="334"/>
      <c r="B11" s="335" t="str">
        <f>'Bảng Tiên lượng'!E12</f>
        <v>NVLT H2</v>
      </c>
      <c r="C11" s="69" t="s">
        <v>8</v>
      </c>
      <c r="D11" s="336">
        <f>'Bảng Tiên lượng'!D12</f>
        <v>26</v>
      </c>
      <c r="E11" s="337">
        <f>'Bang luong 2020'!G11</f>
        <v>787396.11538461538</v>
      </c>
      <c r="F11" s="338">
        <f>D11*E11</f>
        <v>20472299</v>
      </c>
      <c r="G11" s="339"/>
    </row>
    <row r="12" spans="1:7" ht="24.6" customHeight="1">
      <c r="A12" s="63">
        <v>2</v>
      </c>
      <c r="B12" s="64" t="str">
        <f>'Bảng Tiên lượng'!B13</f>
        <v>Lập QT KTTN</v>
      </c>
      <c r="C12" s="61"/>
      <c r="D12" s="113"/>
      <c r="E12" s="96"/>
      <c r="F12" s="338"/>
      <c r="G12" s="103"/>
    </row>
    <row r="13" spans="1:7" s="204" customFormat="1" ht="24.6" customHeight="1">
      <c r="A13" s="334"/>
      <c r="B13" s="335" t="str">
        <f>'Bảng Tiên lượng'!E13</f>
        <v>NVLT H3</v>
      </c>
      <c r="C13" s="69" t="s">
        <v>8</v>
      </c>
      <c r="D13" s="336">
        <f>'Bảng Tiên lượng'!D13</f>
        <v>5</v>
      </c>
      <c r="E13" s="337">
        <f>'Bang luong 2020'!G12</f>
        <v>889947.07692307699</v>
      </c>
      <c r="F13" s="338">
        <f t="shared" ref="F13:F28" si="0">D13*E13</f>
        <v>4449735.384615385</v>
      </c>
      <c r="G13" s="339"/>
    </row>
    <row r="14" spans="1:7" ht="22.15" customHeight="1">
      <c r="A14" s="98">
        <v>3</v>
      </c>
      <c r="B14" s="64" t="str">
        <f>'Bảng Tiên lượng'!B14</f>
        <v>Lập Dự toán</v>
      </c>
      <c r="C14" s="61"/>
      <c r="D14" s="113"/>
      <c r="E14" s="96"/>
      <c r="F14" s="338"/>
      <c r="G14" s="103"/>
    </row>
    <row r="15" spans="1:7" s="204" customFormat="1" ht="23.45" customHeight="1">
      <c r="A15" s="138"/>
      <c r="B15" s="335" t="str">
        <f>'Bảng Tiên lượng'!E14</f>
        <v>NVHC K3</v>
      </c>
      <c r="C15" s="69" t="s">
        <v>8</v>
      </c>
      <c r="D15" s="336">
        <f>'Bảng Tiên lượng'!D14</f>
        <v>5</v>
      </c>
      <c r="E15" s="337">
        <f>'Bang luong 2020'!G13</f>
        <v>735550.9615384615</v>
      </c>
      <c r="F15" s="338">
        <f t="shared" si="0"/>
        <v>3677754.8076923075</v>
      </c>
      <c r="G15" s="339"/>
    </row>
    <row r="16" spans="1:7" ht="27" customHeight="1">
      <c r="A16" s="98">
        <v>4</v>
      </c>
      <c r="B16" s="64" t="str">
        <f>'Bảng Tiên lượng'!B15</f>
        <v>Hiệu chỉnh, bổ sung HSTK theo ý kiến HĐTĐ</v>
      </c>
      <c r="C16" s="61" t="s">
        <v>9</v>
      </c>
      <c r="D16" s="113"/>
      <c r="E16" s="96"/>
      <c r="F16" s="338"/>
      <c r="G16" s="103"/>
    </row>
    <row r="17" spans="1:7" s="204" customFormat="1" ht="27" customHeight="1">
      <c r="A17" s="138"/>
      <c r="B17" s="335" t="str">
        <f>'Bảng Tiên lượng'!E15</f>
        <v>NVGPCNTT G3</v>
      </c>
      <c r="C17" s="69" t="s">
        <v>8</v>
      </c>
      <c r="D17" s="336">
        <f>'Bảng Tiên lượng'!D15</f>
        <v>5</v>
      </c>
      <c r="E17" s="337">
        <f>'Bang luong 2020'!G10</f>
        <v>988488.61538461538</v>
      </c>
      <c r="F17" s="338">
        <f t="shared" si="0"/>
        <v>4942443.076923077</v>
      </c>
      <c r="G17" s="339"/>
    </row>
    <row r="18" spans="1:7" s="204" customFormat="1" ht="23.45" customHeight="1">
      <c r="A18" s="138"/>
      <c r="B18" s="340" t="str">
        <f>'Bảng Tiên lượng'!E16</f>
        <v>NVLT H2</v>
      </c>
      <c r="C18" s="69" t="s">
        <v>8</v>
      </c>
      <c r="D18" s="336">
        <f>'Bảng Tiên lượng'!D16</f>
        <v>5</v>
      </c>
      <c r="E18" s="337">
        <f>'Bang luong 2020'!G11</f>
        <v>787396.11538461538</v>
      </c>
      <c r="F18" s="338">
        <f t="shared" si="0"/>
        <v>3936980.576923077</v>
      </c>
      <c r="G18" s="339"/>
    </row>
    <row r="19" spans="1:7" ht="30" customHeight="1">
      <c r="A19" s="98">
        <v>5</v>
      </c>
      <c r="B19" s="341" t="str">
        <f>'Bảng Tiên lượng'!B17</f>
        <v xml:space="preserve">Xây dựng Tài liệu Testcase </v>
      </c>
      <c r="C19" s="61"/>
      <c r="D19" s="113"/>
      <c r="E19" s="96"/>
      <c r="F19" s="338"/>
      <c r="G19" s="103"/>
    </row>
    <row r="20" spans="1:7" s="204" customFormat="1" ht="30" customHeight="1">
      <c r="A20" s="138"/>
      <c r="B20" s="340" t="str">
        <f>'Bảng Tiên lượng'!E17</f>
        <v>NVLT H3</v>
      </c>
      <c r="C20" s="69" t="s">
        <v>8</v>
      </c>
      <c r="D20" s="336">
        <f>'Bảng Tiên lượng'!D17</f>
        <v>20</v>
      </c>
      <c r="E20" s="337">
        <f>'Bang luong 2020'!G12</f>
        <v>889947.07692307699</v>
      </c>
      <c r="F20" s="338">
        <f t="shared" si="0"/>
        <v>17798941.53846154</v>
      </c>
      <c r="G20" s="339"/>
    </row>
    <row r="21" spans="1:7" s="204" customFormat="1" ht="23.45" customHeight="1">
      <c r="A21" s="138"/>
      <c r="B21" s="340" t="str">
        <f>'Bảng Tiên lượng'!E18</f>
        <v>NVLT H2</v>
      </c>
      <c r="C21" s="69" t="s">
        <v>8</v>
      </c>
      <c r="D21" s="336">
        <f>'Bảng Tiên lượng'!D18</f>
        <v>10</v>
      </c>
      <c r="E21" s="337">
        <f>'Bang luong 2020'!G11</f>
        <v>787396.11538461538</v>
      </c>
      <c r="F21" s="338">
        <f t="shared" si="0"/>
        <v>7873961.153846154</v>
      </c>
      <c r="G21" s="339"/>
    </row>
    <row r="22" spans="1:7" ht="23.45" customHeight="1">
      <c r="A22" s="98">
        <v>6</v>
      </c>
      <c r="B22" s="341" t="str">
        <f>'Bảng Tiên lượng'!B19</f>
        <v>Viết Hướng dẫn sử dụng, tài liệu</v>
      </c>
      <c r="C22" s="61"/>
      <c r="D22" s="113"/>
      <c r="E22" s="96"/>
      <c r="F22" s="338"/>
      <c r="G22" s="103"/>
    </row>
    <row r="23" spans="1:7" s="204" customFormat="1" ht="23.45" customHeight="1">
      <c r="A23" s="138"/>
      <c r="B23" s="340" t="str">
        <f>'Bảng Tiên lượng'!E19</f>
        <v>NVLT H3</v>
      </c>
      <c r="C23" s="69" t="s">
        <v>8</v>
      </c>
      <c r="D23" s="336">
        <f>'Bảng Tiên lượng'!D19</f>
        <v>12</v>
      </c>
      <c r="E23" s="337">
        <f>'Bang luong 2020'!G12</f>
        <v>889947.07692307699</v>
      </c>
      <c r="F23" s="338">
        <f t="shared" si="0"/>
        <v>10679364.923076924</v>
      </c>
      <c r="G23" s="339"/>
    </row>
    <row r="24" spans="1:7" s="204" customFormat="1" ht="23.45" customHeight="1">
      <c r="A24" s="138"/>
      <c r="B24" s="340" t="str">
        <f>'Bảng Tiên lượng'!E20</f>
        <v>NVLT H2</v>
      </c>
      <c r="C24" s="69" t="s">
        <v>8</v>
      </c>
      <c r="D24" s="336">
        <f>'Bảng Tiên lượng'!D20</f>
        <v>10</v>
      </c>
      <c r="E24" s="337">
        <f>'Bang luong 2020'!G11</f>
        <v>787396.11538461538</v>
      </c>
      <c r="F24" s="338">
        <f t="shared" si="0"/>
        <v>7873961.153846154</v>
      </c>
      <c r="G24" s="339"/>
    </row>
    <row r="25" spans="1:7" s="204" customFormat="1" ht="41.45" customHeight="1">
      <c r="A25" s="98">
        <v>7</v>
      </c>
      <c r="B25" s="341" t="str">
        <f>'Bảng Tiên lượng'!B21</f>
        <v>Hoàn thiện HSTK, tài liệu hướng dẫn sau nghiệm thu sản phẩm mẫu</v>
      </c>
      <c r="C25" s="69"/>
      <c r="D25" s="336"/>
      <c r="E25" s="337"/>
      <c r="F25" s="338"/>
      <c r="G25" s="339"/>
    </row>
    <row r="26" spans="1:7" s="204" customFormat="1" ht="23.45" customHeight="1">
      <c r="A26" s="138"/>
      <c r="B26" s="340" t="str">
        <f>'Bảng Tiên lượng'!E22</f>
        <v>NVGPCNTT G3</v>
      </c>
      <c r="C26" s="69" t="s">
        <v>8</v>
      </c>
      <c r="D26" s="336">
        <f>'Bảng Tiên lượng'!D22</f>
        <v>5</v>
      </c>
      <c r="E26" s="337">
        <f>'Bang luong 2020'!G10</f>
        <v>988488.61538461538</v>
      </c>
      <c r="F26" s="338">
        <f t="shared" si="0"/>
        <v>4942443.076923077</v>
      </c>
      <c r="G26" s="339"/>
    </row>
    <row r="27" spans="1:7" s="204" customFormat="1" ht="23.45" customHeight="1">
      <c r="A27" s="138"/>
      <c r="B27" s="340" t="str">
        <f>'Bảng Tiên lượng'!E23</f>
        <v>NVLT H2</v>
      </c>
      <c r="C27" s="69" t="s">
        <v>8</v>
      </c>
      <c r="D27" s="336">
        <f>'Bảng Tiên lượng'!D23</f>
        <v>10</v>
      </c>
      <c r="E27" s="337">
        <f>'Bang luong 2020'!G11</f>
        <v>787396.11538461538</v>
      </c>
      <c r="F27" s="338">
        <f t="shared" si="0"/>
        <v>7873961.153846154</v>
      </c>
      <c r="G27" s="339"/>
    </row>
    <row r="28" spans="1:7" s="204" customFormat="1" ht="23.45" customHeight="1">
      <c r="A28" s="138"/>
      <c r="B28" s="340" t="str">
        <f>'Bảng Tiên lượng'!E24</f>
        <v>NVLT H3</v>
      </c>
      <c r="C28" s="69" t="s">
        <v>8</v>
      </c>
      <c r="D28" s="336">
        <f>'Bảng Tiên lượng'!D24</f>
        <v>10</v>
      </c>
      <c r="E28" s="337">
        <f>'Bang luong 2020'!G12</f>
        <v>889947.07692307699</v>
      </c>
      <c r="F28" s="338">
        <f t="shared" si="0"/>
        <v>8899470.7692307699</v>
      </c>
      <c r="G28" s="339"/>
    </row>
    <row r="29" spans="1:7" ht="23.45" customHeight="1">
      <c r="A29" s="345" t="s">
        <v>7</v>
      </c>
      <c r="B29" s="346" t="s">
        <v>231</v>
      </c>
      <c r="C29" s="347"/>
      <c r="D29" s="113"/>
      <c r="E29" s="96"/>
      <c r="F29" s="62">
        <f>F30</f>
        <v>5370307.2807692327</v>
      </c>
      <c r="G29" s="103"/>
    </row>
    <row r="30" spans="1:7" ht="34.15" customHeight="1">
      <c r="A30" s="349"/>
      <c r="B30" s="350" t="s">
        <v>268</v>
      </c>
      <c r="C30" s="351" t="s">
        <v>232</v>
      </c>
      <c r="D30" s="113"/>
      <c r="E30" s="96"/>
      <c r="F30" s="97">
        <f>5%*F8</f>
        <v>5370307.2807692327</v>
      </c>
      <c r="G30" s="103"/>
    </row>
    <row r="31" spans="1:7" s="95" customFormat="1" ht="29.25" customHeight="1">
      <c r="A31" s="345"/>
      <c r="B31" s="346" t="s">
        <v>233</v>
      </c>
      <c r="C31" s="347" t="s">
        <v>9</v>
      </c>
      <c r="D31" s="115"/>
      <c r="E31" s="355"/>
      <c r="F31" s="62">
        <f>F8+F29</f>
        <v>112776452.89615387</v>
      </c>
      <c r="G31" s="37"/>
    </row>
  </sheetData>
  <mergeCells count="11">
    <mergeCell ref="A2:G2"/>
    <mergeCell ref="A1:G1"/>
    <mergeCell ref="A3:G3"/>
    <mergeCell ref="G5:G6"/>
    <mergeCell ref="E4:F4"/>
    <mergeCell ref="A5:A6"/>
    <mergeCell ref="B5:B6"/>
    <mergeCell ref="C5:C6"/>
    <mergeCell ref="D5:D6"/>
    <mergeCell ref="E5:E6"/>
    <mergeCell ref="F5:F6"/>
  </mergeCells>
  <printOptions horizontalCentered="1"/>
  <pageMargins left="0.55000000000000004" right="0.35" top="0.35" bottom="0.35" header="0.3" footer="0.25"/>
  <pageSetup paperSize="9" scale="95" orientation="landscape" r:id="rId1"/>
  <headerFoot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21" sqref="D21"/>
    </sheetView>
  </sheetViews>
  <sheetFormatPr defaultRowHeight="15"/>
  <cols>
    <col min="1" max="1" width="6.42578125" style="93" customWidth="1"/>
    <col min="2" max="2" width="41.28515625" style="93" customWidth="1"/>
    <col min="3" max="3" width="20.85546875" style="93" customWidth="1"/>
    <col min="4" max="4" width="23.7109375" style="93" customWidth="1"/>
    <col min="5" max="5" width="23.85546875" style="93" customWidth="1"/>
    <col min="6" max="254" width="8.85546875" style="93"/>
    <col min="255" max="255" width="8.28515625" style="93" customWidth="1"/>
    <col min="256" max="256" width="33.7109375" style="93" customWidth="1"/>
    <col min="257" max="257" width="11.7109375" style="93" customWidth="1"/>
    <col min="258" max="258" width="17.28515625" style="93" customWidth="1"/>
    <col min="259" max="259" width="16" style="93" customWidth="1"/>
    <col min="260" max="260" width="22.7109375" style="93" customWidth="1"/>
    <col min="261" max="510" width="8.85546875" style="93"/>
    <col min="511" max="511" width="8.28515625" style="93" customWidth="1"/>
    <col min="512" max="512" width="33.7109375" style="93" customWidth="1"/>
    <col min="513" max="513" width="11.7109375" style="93" customWidth="1"/>
    <col min="514" max="514" width="17.28515625" style="93" customWidth="1"/>
    <col min="515" max="515" width="16" style="93" customWidth="1"/>
    <col min="516" max="516" width="22.7109375" style="93" customWidth="1"/>
    <col min="517" max="766" width="8.85546875" style="93"/>
    <col min="767" max="767" width="8.28515625" style="93" customWidth="1"/>
    <col min="768" max="768" width="33.7109375" style="93" customWidth="1"/>
    <col min="769" max="769" width="11.7109375" style="93" customWidth="1"/>
    <col min="770" max="770" width="17.28515625" style="93" customWidth="1"/>
    <col min="771" max="771" width="16" style="93" customWidth="1"/>
    <col min="772" max="772" width="22.7109375" style="93" customWidth="1"/>
    <col min="773" max="1022" width="8.85546875" style="93"/>
    <col min="1023" max="1023" width="8.28515625" style="93" customWidth="1"/>
    <col min="1024" max="1024" width="33.7109375" style="93" customWidth="1"/>
    <col min="1025" max="1025" width="11.7109375" style="93" customWidth="1"/>
    <col min="1026" max="1026" width="17.28515625" style="93" customWidth="1"/>
    <col min="1027" max="1027" width="16" style="93" customWidth="1"/>
    <col min="1028" max="1028" width="22.7109375" style="93" customWidth="1"/>
    <col min="1029" max="1278" width="8.85546875" style="93"/>
    <col min="1279" max="1279" width="8.28515625" style="93" customWidth="1"/>
    <col min="1280" max="1280" width="33.7109375" style="93" customWidth="1"/>
    <col min="1281" max="1281" width="11.7109375" style="93" customWidth="1"/>
    <col min="1282" max="1282" width="17.28515625" style="93" customWidth="1"/>
    <col min="1283" max="1283" width="16" style="93" customWidth="1"/>
    <col min="1284" max="1284" width="22.7109375" style="93" customWidth="1"/>
    <col min="1285" max="1534" width="8.85546875" style="93"/>
    <col min="1535" max="1535" width="8.28515625" style="93" customWidth="1"/>
    <col min="1536" max="1536" width="33.7109375" style="93" customWidth="1"/>
    <col min="1537" max="1537" width="11.7109375" style="93" customWidth="1"/>
    <col min="1538" max="1538" width="17.28515625" style="93" customWidth="1"/>
    <col min="1539" max="1539" width="16" style="93" customWidth="1"/>
    <col min="1540" max="1540" width="22.7109375" style="93" customWidth="1"/>
    <col min="1541" max="1790" width="8.85546875" style="93"/>
    <col min="1791" max="1791" width="8.28515625" style="93" customWidth="1"/>
    <col min="1792" max="1792" width="33.7109375" style="93" customWidth="1"/>
    <col min="1793" max="1793" width="11.7109375" style="93" customWidth="1"/>
    <col min="1794" max="1794" width="17.28515625" style="93" customWidth="1"/>
    <col min="1795" max="1795" width="16" style="93" customWidth="1"/>
    <col min="1796" max="1796" width="22.7109375" style="93" customWidth="1"/>
    <col min="1797" max="2046" width="8.85546875" style="93"/>
    <col min="2047" max="2047" width="8.28515625" style="93" customWidth="1"/>
    <col min="2048" max="2048" width="33.7109375" style="93" customWidth="1"/>
    <col min="2049" max="2049" width="11.7109375" style="93" customWidth="1"/>
    <col min="2050" max="2050" width="17.28515625" style="93" customWidth="1"/>
    <col min="2051" max="2051" width="16" style="93" customWidth="1"/>
    <col min="2052" max="2052" width="22.7109375" style="93" customWidth="1"/>
    <col min="2053" max="2302" width="8.85546875" style="93"/>
    <col min="2303" max="2303" width="8.28515625" style="93" customWidth="1"/>
    <col min="2304" max="2304" width="33.7109375" style="93" customWidth="1"/>
    <col min="2305" max="2305" width="11.7109375" style="93" customWidth="1"/>
    <col min="2306" max="2306" width="17.28515625" style="93" customWidth="1"/>
    <col min="2307" max="2307" width="16" style="93" customWidth="1"/>
    <col min="2308" max="2308" width="22.7109375" style="93" customWidth="1"/>
    <col min="2309" max="2558" width="8.85546875" style="93"/>
    <col min="2559" max="2559" width="8.28515625" style="93" customWidth="1"/>
    <col min="2560" max="2560" width="33.7109375" style="93" customWidth="1"/>
    <col min="2561" max="2561" width="11.7109375" style="93" customWidth="1"/>
    <col min="2562" max="2562" width="17.28515625" style="93" customWidth="1"/>
    <col min="2563" max="2563" width="16" style="93" customWidth="1"/>
    <col min="2564" max="2564" width="22.7109375" style="93" customWidth="1"/>
    <col min="2565" max="2814" width="8.85546875" style="93"/>
    <col min="2815" max="2815" width="8.28515625" style="93" customWidth="1"/>
    <col min="2816" max="2816" width="33.7109375" style="93" customWidth="1"/>
    <col min="2817" max="2817" width="11.7109375" style="93" customWidth="1"/>
    <col min="2818" max="2818" width="17.28515625" style="93" customWidth="1"/>
    <col min="2819" max="2819" width="16" style="93" customWidth="1"/>
    <col min="2820" max="2820" width="22.7109375" style="93" customWidth="1"/>
    <col min="2821" max="3070" width="8.85546875" style="93"/>
    <col min="3071" max="3071" width="8.28515625" style="93" customWidth="1"/>
    <col min="3072" max="3072" width="33.7109375" style="93" customWidth="1"/>
    <col min="3073" max="3073" width="11.7109375" style="93" customWidth="1"/>
    <col min="3074" max="3074" width="17.28515625" style="93" customWidth="1"/>
    <col min="3075" max="3075" width="16" style="93" customWidth="1"/>
    <col min="3076" max="3076" width="22.7109375" style="93" customWidth="1"/>
    <col min="3077" max="3326" width="8.85546875" style="93"/>
    <col min="3327" max="3327" width="8.28515625" style="93" customWidth="1"/>
    <col min="3328" max="3328" width="33.7109375" style="93" customWidth="1"/>
    <col min="3329" max="3329" width="11.7109375" style="93" customWidth="1"/>
    <col min="3330" max="3330" width="17.28515625" style="93" customWidth="1"/>
    <col min="3331" max="3331" width="16" style="93" customWidth="1"/>
    <col min="3332" max="3332" width="22.7109375" style="93" customWidth="1"/>
    <col min="3333" max="3582" width="8.85546875" style="93"/>
    <col min="3583" max="3583" width="8.28515625" style="93" customWidth="1"/>
    <col min="3584" max="3584" width="33.7109375" style="93" customWidth="1"/>
    <col min="3585" max="3585" width="11.7109375" style="93" customWidth="1"/>
    <col min="3586" max="3586" width="17.28515625" style="93" customWidth="1"/>
    <col min="3587" max="3587" width="16" style="93" customWidth="1"/>
    <col min="3588" max="3588" width="22.7109375" style="93" customWidth="1"/>
    <col min="3589" max="3838" width="8.85546875" style="93"/>
    <col min="3839" max="3839" width="8.28515625" style="93" customWidth="1"/>
    <col min="3840" max="3840" width="33.7109375" style="93" customWidth="1"/>
    <col min="3841" max="3841" width="11.7109375" style="93" customWidth="1"/>
    <col min="3842" max="3842" width="17.28515625" style="93" customWidth="1"/>
    <col min="3843" max="3843" width="16" style="93" customWidth="1"/>
    <col min="3844" max="3844" width="22.7109375" style="93" customWidth="1"/>
    <col min="3845" max="4094" width="8.85546875" style="93"/>
    <col min="4095" max="4095" width="8.28515625" style="93" customWidth="1"/>
    <col min="4096" max="4096" width="33.7109375" style="93" customWidth="1"/>
    <col min="4097" max="4097" width="11.7109375" style="93" customWidth="1"/>
    <col min="4098" max="4098" width="17.28515625" style="93" customWidth="1"/>
    <col min="4099" max="4099" width="16" style="93" customWidth="1"/>
    <col min="4100" max="4100" width="22.7109375" style="93" customWidth="1"/>
    <col min="4101" max="4350" width="8.85546875" style="93"/>
    <col min="4351" max="4351" width="8.28515625" style="93" customWidth="1"/>
    <col min="4352" max="4352" width="33.7109375" style="93" customWidth="1"/>
    <col min="4353" max="4353" width="11.7109375" style="93" customWidth="1"/>
    <col min="4354" max="4354" width="17.28515625" style="93" customWidth="1"/>
    <col min="4355" max="4355" width="16" style="93" customWidth="1"/>
    <col min="4356" max="4356" width="22.7109375" style="93" customWidth="1"/>
    <col min="4357" max="4606" width="8.85546875" style="93"/>
    <col min="4607" max="4607" width="8.28515625" style="93" customWidth="1"/>
    <col min="4608" max="4608" width="33.7109375" style="93" customWidth="1"/>
    <col min="4609" max="4609" width="11.7109375" style="93" customWidth="1"/>
    <col min="4610" max="4610" width="17.28515625" style="93" customWidth="1"/>
    <col min="4611" max="4611" width="16" style="93" customWidth="1"/>
    <col min="4612" max="4612" width="22.7109375" style="93" customWidth="1"/>
    <col min="4613" max="4862" width="8.85546875" style="93"/>
    <col min="4863" max="4863" width="8.28515625" style="93" customWidth="1"/>
    <col min="4864" max="4864" width="33.7109375" style="93" customWidth="1"/>
    <col min="4865" max="4865" width="11.7109375" style="93" customWidth="1"/>
    <col min="4866" max="4866" width="17.28515625" style="93" customWidth="1"/>
    <col min="4867" max="4867" width="16" style="93" customWidth="1"/>
    <col min="4868" max="4868" width="22.7109375" style="93" customWidth="1"/>
    <col min="4869" max="5118" width="8.85546875" style="93"/>
    <col min="5119" max="5119" width="8.28515625" style="93" customWidth="1"/>
    <col min="5120" max="5120" width="33.7109375" style="93" customWidth="1"/>
    <col min="5121" max="5121" width="11.7109375" style="93" customWidth="1"/>
    <col min="5122" max="5122" width="17.28515625" style="93" customWidth="1"/>
    <col min="5123" max="5123" width="16" style="93" customWidth="1"/>
    <col min="5124" max="5124" width="22.7109375" style="93" customWidth="1"/>
    <col min="5125" max="5374" width="8.85546875" style="93"/>
    <col min="5375" max="5375" width="8.28515625" style="93" customWidth="1"/>
    <col min="5376" max="5376" width="33.7109375" style="93" customWidth="1"/>
    <col min="5377" max="5377" width="11.7109375" style="93" customWidth="1"/>
    <col min="5378" max="5378" width="17.28515625" style="93" customWidth="1"/>
    <col min="5379" max="5379" width="16" style="93" customWidth="1"/>
    <col min="5380" max="5380" width="22.7109375" style="93" customWidth="1"/>
    <col min="5381" max="5630" width="8.85546875" style="93"/>
    <col min="5631" max="5631" width="8.28515625" style="93" customWidth="1"/>
    <col min="5632" max="5632" width="33.7109375" style="93" customWidth="1"/>
    <col min="5633" max="5633" width="11.7109375" style="93" customWidth="1"/>
    <col min="5634" max="5634" width="17.28515625" style="93" customWidth="1"/>
    <col min="5635" max="5635" width="16" style="93" customWidth="1"/>
    <col min="5636" max="5636" width="22.7109375" style="93" customWidth="1"/>
    <col min="5637" max="5886" width="8.85546875" style="93"/>
    <col min="5887" max="5887" width="8.28515625" style="93" customWidth="1"/>
    <col min="5888" max="5888" width="33.7109375" style="93" customWidth="1"/>
    <col min="5889" max="5889" width="11.7109375" style="93" customWidth="1"/>
    <col min="5890" max="5890" width="17.28515625" style="93" customWidth="1"/>
    <col min="5891" max="5891" width="16" style="93" customWidth="1"/>
    <col min="5892" max="5892" width="22.7109375" style="93" customWidth="1"/>
    <col min="5893" max="6142" width="8.85546875" style="93"/>
    <col min="6143" max="6143" width="8.28515625" style="93" customWidth="1"/>
    <col min="6144" max="6144" width="33.7109375" style="93" customWidth="1"/>
    <col min="6145" max="6145" width="11.7109375" style="93" customWidth="1"/>
    <col min="6146" max="6146" width="17.28515625" style="93" customWidth="1"/>
    <col min="6147" max="6147" width="16" style="93" customWidth="1"/>
    <col min="6148" max="6148" width="22.7109375" style="93" customWidth="1"/>
    <col min="6149" max="6398" width="8.85546875" style="93"/>
    <col min="6399" max="6399" width="8.28515625" style="93" customWidth="1"/>
    <col min="6400" max="6400" width="33.7109375" style="93" customWidth="1"/>
    <col min="6401" max="6401" width="11.7109375" style="93" customWidth="1"/>
    <col min="6402" max="6402" width="17.28515625" style="93" customWidth="1"/>
    <col min="6403" max="6403" width="16" style="93" customWidth="1"/>
    <col min="6404" max="6404" width="22.7109375" style="93" customWidth="1"/>
    <col min="6405" max="6654" width="8.85546875" style="93"/>
    <col min="6655" max="6655" width="8.28515625" style="93" customWidth="1"/>
    <col min="6656" max="6656" width="33.7109375" style="93" customWidth="1"/>
    <col min="6657" max="6657" width="11.7109375" style="93" customWidth="1"/>
    <col min="6658" max="6658" width="17.28515625" style="93" customWidth="1"/>
    <col min="6659" max="6659" width="16" style="93" customWidth="1"/>
    <col min="6660" max="6660" width="22.7109375" style="93" customWidth="1"/>
    <col min="6661" max="6910" width="8.85546875" style="93"/>
    <col min="6911" max="6911" width="8.28515625" style="93" customWidth="1"/>
    <col min="6912" max="6912" width="33.7109375" style="93" customWidth="1"/>
    <col min="6913" max="6913" width="11.7109375" style="93" customWidth="1"/>
    <col min="6914" max="6914" width="17.28515625" style="93" customWidth="1"/>
    <col min="6915" max="6915" width="16" style="93" customWidth="1"/>
    <col min="6916" max="6916" width="22.7109375" style="93" customWidth="1"/>
    <col min="6917" max="7166" width="8.85546875" style="93"/>
    <col min="7167" max="7167" width="8.28515625" style="93" customWidth="1"/>
    <col min="7168" max="7168" width="33.7109375" style="93" customWidth="1"/>
    <col min="7169" max="7169" width="11.7109375" style="93" customWidth="1"/>
    <col min="7170" max="7170" width="17.28515625" style="93" customWidth="1"/>
    <col min="7171" max="7171" width="16" style="93" customWidth="1"/>
    <col min="7172" max="7172" width="22.7109375" style="93" customWidth="1"/>
    <col min="7173" max="7422" width="8.85546875" style="93"/>
    <col min="7423" max="7423" width="8.28515625" style="93" customWidth="1"/>
    <col min="7424" max="7424" width="33.7109375" style="93" customWidth="1"/>
    <col min="7425" max="7425" width="11.7109375" style="93" customWidth="1"/>
    <col min="7426" max="7426" width="17.28515625" style="93" customWidth="1"/>
    <col min="7427" max="7427" width="16" style="93" customWidth="1"/>
    <col min="7428" max="7428" width="22.7109375" style="93" customWidth="1"/>
    <col min="7429" max="7678" width="8.85546875" style="93"/>
    <col min="7679" max="7679" width="8.28515625" style="93" customWidth="1"/>
    <col min="7680" max="7680" width="33.7109375" style="93" customWidth="1"/>
    <col min="7681" max="7681" width="11.7109375" style="93" customWidth="1"/>
    <col min="7682" max="7682" width="17.28515625" style="93" customWidth="1"/>
    <col min="7683" max="7683" width="16" style="93" customWidth="1"/>
    <col min="7684" max="7684" width="22.7109375" style="93" customWidth="1"/>
    <col min="7685" max="7934" width="8.85546875" style="93"/>
    <col min="7935" max="7935" width="8.28515625" style="93" customWidth="1"/>
    <col min="7936" max="7936" width="33.7109375" style="93" customWidth="1"/>
    <col min="7937" max="7937" width="11.7109375" style="93" customWidth="1"/>
    <col min="7938" max="7938" width="17.28515625" style="93" customWidth="1"/>
    <col min="7939" max="7939" width="16" style="93" customWidth="1"/>
    <col min="7940" max="7940" width="22.7109375" style="93" customWidth="1"/>
    <col min="7941" max="8190" width="8.85546875" style="93"/>
    <col min="8191" max="8191" width="8.28515625" style="93" customWidth="1"/>
    <col min="8192" max="8192" width="33.7109375" style="93" customWidth="1"/>
    <col min="8193" max="8193" width="11.7109375" style="93" customWidth="1"/>
    <col min="8194" max="8194" width="17.28515625" style="93" customWidth="1"/>
    <col min="8195" max="8195" width="16" style="93" customWidth="1"/>
    <col min="8196" max="8196" width="22.7109375" style="93" customWidth="1"/>
    <col min="8197" max="8446" width="8.85546875" style="93"/>
    <col min="8447" max="8447" width="8.28515625" style="93" customWidth="1"/>
    <col min="8448" max="8448" width="33.7109375" style="93" customWidth="1"/>
    <col min="8449" max="8449" width="11.7109375" style="93" customWidth="1"/>
    <col min="8450" max="8450" width="17.28515625" style="93" customWidth="1"/>
    <col min="8451" max="8451" width="16" style="93" customWidth="1"/>
    <col min="8452" max="8452" width="22.7109375" style="93" customWidth="1"/>
    <col min="8453" max="8702" width="8.85546875" style="93"/>
    <col min="8703" max="8703" width="8.28515625" style="93" customWidth="1"/>
    <col min="8704" max="8704" width="33.7109375" style="93" customWidth="1"/>
    <col min="8705" max="8705" width="11.7109375" style="93" customWidth="1"/>
    <col min="8706" max="8706" width="17.28515625" style="93" customWidth="1"/>
    <col min="8707" max="8707" width="16" style="93" customWidth="1"/>
    <col min="8708" max="8708" width="22.7109375" style="93" customWidth="1"/>
    <col min="8709" max="8958" width="8.85546875" style="93"/>
    <col min="8959" max="8959" width="8.28515625" style="93" customWidth="1"/>
    <col min="8960" max="8960" width="33.7109375" style="93" customWidth="1"/>
    <col min="8961" max="8961" width="11.7109375" style="93" customWidth="1"/>
    <col min="8962" max="8962" width="17.28515625" style="93" customWidth="1"/>
    <col min="8963" max="8963" width="16" style="93" customWidth="1"/>
    <col min="8964" max="8964" width="22.7109375" style="93" customWidth="1"/>
    <col min="8965" max="9214" width="8.85546875" style="93"/>
    <col min="9215" max="9215" width="8.28515625" style="93" customWidth="1"/>
    <col min="9216" max="9216" width="33.7109375" style="93" customWidth="1"/>
    <col min="9217" max="9217" width="11.7109375" style="93" customWidth="1"/>
    <col min="9218" max="9218" width="17.28515625" style="93" customWidth="1"/>
    <col min="9219" max="9219" width="16" style="93" customWidth="1"/>
    <col min="9220" max="9220" width="22.7109375" style="93" customWidth="1"/>
    <col min="9221" max="9470" width="8.85546875" style="93"/>
    <col min="9471" max="9471" width="8.28515625" style="93" customWidth="1"/>
    <col min="9472" max="9472" width="33.7109375" style="93" customWidth="1"/>
    <col min="9473" max="9473" width="11.7109375" style="93" customWidth="1"/>
    <col min="9474" max="9474" width="17.28515625" style="93" customWidth="1"/>
    <col min="9475" max="9475" width="16" style="93" customWidth="1"/>
    <col min="9476" max="9476" width="22.7109375" style="93" customWidth="1"/>
    <col min="9477" max="9726" width="8.85546875" style="93"/>
    <col min="9727" max="9727" width="8.28515625" style="93" customWidth="1"/>
    <col min="9728" max="9728" width="33.7109375" style="93" customWidth="1"/>
    <col min="9729" max="9729" width="11.7109375" style="93" customWidth="1"/>
    <col min="9730" max="9730" width="17.28515625" style="93" customWidth="1"/>
    <col min="9731" max="9731" width="16" style="93" customWidth="1"/>
    <col min="9732" max="9732" width="22.7109375" style="93" customWidth="1"/>
    <col min="9733" max="9982" width="8.85546875" style="93"/>
    <col min="9983" max="9983" width="8.28515625" style="93" customWidth="1"/>
    <col min="9984" max="9984" width="33.7109375" style="93" customWidth="1"/>
    <col min="9985" max="9985" width="11.7109375" style="93" customWidth="1"/>
    <col min="9986" max="9986" width="17.28515625" style="93" customWidth="1"/>
    <col min="9987" max="9987" width="16" style="93" customWidth="1"/>
    <col min="9988" max="9988" width="22.7109375" style="93" customWidth="1"/>
    <col min="9989" max="10238" width="8.85546875" style="93"/>
    <col min="10239" max="10239" width="8.28515625" style="93" customWidth="1"/>
    <col min="10240" max="10240" width="33.7109375" style="93" customWidth="1"/>
    <col min="10241" max="10241" width="11.7109375" style="93" customWidth="1"/>
    <col min="10242" max="10242" width="17.28515625" style="93" customWidth="1"/>
    <col min="10243" max="10243" width="16" style="93" customWidth="1"/>
    <col min="10244" max="10244" width="22.7109375" style="93" customWidth="1"/>
    <col min="10245" max="10494" width="8.85546875" style="93"/>
    <col min="10495" max="10495" width="8.28515625" style="93" customWidth="1"/>
    <col min="10496" max="10496" width="33.7109375" style="93" customWidth="1"/>
    <col min="10497" max="10497" width="11.7109375" style="93" customWidth="1"/>
    <col min="10498" max="10498" width="17.28515625" style="93" customWidth="1"/>
    <col min="10499" max="10499" width="16" style="93" customWidth="1"/>
    <col min="10500" max="10500" width="22.7109375" style="93" customWidth="1"/>
    <col min="10501" max="10750" width="8.85546875" style="93"/>
    <col min="10751" max="10751" width="8.28515625" style="93" customWidth="1"/>
    <col min="10752" max="10752" width="33.7109375" style="93" customWidth="1"/>
    <col min="10753" max="10753" width="11.7109375" style="93" customWidth="1"/>
    <col min="10754" max="10754" width="17.28515625" style="93" customWidth="1"/>
    <col min="10755" max="10755" width="16" style="93" customWidth="1"/>
    <col min="10756" max="10756" width="22.7109375" style="93" customWidth="1"/>
    <col min="10757" max="11006" width="8.85546875" style="93"/>
    <col min="11007" max="11007" width="8.28515625" style="93" customWidth="1"/>
    <col min="11008" max="11008" width="33.7109375" style="93" customWidth="1"/>
    <col min="11009" max="11009" width="11.7109375" style="93" customWidth="1"/>
    <col min="11010" max="11010" width="17.28515625" style="93" customWidth="1"/>
    <col min="11011" max="11011" width="16" style="93" customWidth="1"/>
    <col min="11012" max="11012" width="22.7109375" style="93" customWidth="1"/>
    <col min="11013" max="11262" width="8.85546875" style="93"/>
    <col min="11263" max="11263" width="8.28515625" style="93" customWidth="1"/>
    <col min="11264" max="11264" width="33.7109375" style="93" customWidth="1"/>
    <col min="11265" max="11265" width="11.7109375" style="93" customWidth="1"/>
    <col min="11266" max="11266" width="17.28515625" style="93" customWidth="1"/>
    <col min="11267" max="11267" width="16" style="93" customWidth="1"/>
    <col min="11268" max="11268" width="22.7109375" style="93" customWidth="1"/>
    <col min="11269" max="11518" width="8.85546875" style="93"/>
    <col min="11519" max="11519" width="8.28515625" style="93" customWidth="1"/>
    <col min="11520" max="11520" width="33.7109375" style="93" customWidth="1"/>
    <col min="11521" max="11521" width="11.7109375" style="93" customWidth="1"/>
    <col min="11522" max="11522" width="17.28515625" style="93" customWidth="1"/>
    <col min="11523" max="11523" width="16" style="93" customWidth="1"/>
    <col min="11524" max="11524" width="22.7109375" style="93" customWidth="1"/>
    <col min="11525" max="11774" width="8.85546875" style="93"/>
    <col min="11775" max="11775" width="8.28515625" style="93" customWidth="1"/>
    <col min="11776" max="11776" width="33.7109375" style="93" customWidth="1"/>
    <col min="11777" max="11777" width="11.7109375" style="93" customWidth="1"/>
    <col min="11778" max="11778" width="17.28515625" style="93" customWidth="1"/>
    <col min="11779" max="11779" width="16" style="93" customWidth="1"/>
    <col min="11780" max="11780" width="22.7109375" style="93" customWidth="1"/>
    <col min="11781" max="12030" width="8.85546875" style="93"/>
    <col min="12031" max="12031" width="8.28515625" style="93" customWidth="1"/>
    <col min="12032" max="12032" width="33.7109375" style="93" customWidth="1"/>
    <col min="12033" max="12033" width="11.7109375" style="93" customWidth="1"/>
    <col min="12034" max="12034" width="17.28515625" style="93" customWidth="1"/>
    <col min="12035" max="12035" width="16" style="93" customWidth="1"/>
    <col min="12036" max="12036" width="22.7109375" style="93" customWidth="1"/>
    <col min="12037" max="12286" width="8.85546875" style="93"/>
    <col min="12287" max="12287" width="8.28515625" style="93" customWidth="1"/>
    <col min="12288" max="12288" width="33.7109375" style="93" customWidth="1"/>
    <col min="12289" max="12289" width="11.7109375" style="93" customWidth="1"/>
    <col min="12290" max="12290" width="17.28515625" style="93" customWidth="1"/>
    <col min="12291" max="12291" width="16" style="93" customWidth="1"/>
    <col min="12292" max="12292" width="22.7109375" style="93" customWidth="1"/>
    <col min="12293" max="12542" width="8.85546875" style="93"/>
    <col min="12543" max="12543" width="8.28515625" style="93" customWidth="1"/>
    <col min="12544" max="12544" width="33.7109375" style="93" customWidth="1"/>
    <col min="12545" max="12545" width="11.7109375" style="93" customWidth="1"/>
    <col min="12546" max="12546" width="17.28515625" style="93" customWidth="1"/>
    <col min="12547" max="12547" width="16" style="93" customWidth="1"/>
    <col min="12548" max="12548" width="22.7109375" style="93" customWidth="1"/>
    <col min="12549" max="12798" width="8.85546875" style="93"/>
    <col min="12799" max="12799" width="8.28515625" style="93" customWidth="1"/>
    <col min="12800" max="12800" width="33.7109375" style="93" customWidth="1"/>
    <col min="12801" max="12801" width="11.7109375" style="93" customWidth="1"/>
    <col min="12802" max="12802" width="17.28515625" style="93" customWidth="1"/>
    <col min="12803" max="12803" width="16" style="93" customWidth="1"/>
    <col min="12804" max="12804" width="22.7109375" style="93" customWidth="1"/>
    <col min="12805" max="13054" width="8.85546875" style="93"/>
    <col min="13055" max="13055" width="8.28515625" style="93" customWidth="1"/>
    <col min="13056" max="13056" width="33.7109375" style="93" customWidth="1"/>
    <col min="13057" max="13057" width="11.7109375" style="93" customWidth="1"/>
    <col min="13058" max="13058" width="17.28515625" style="93" customWidth="1"/>
    <col min="13059" max="13059" width="16" style="93" customWidth="1"/>
    <col min="13060" max="13060" width="22.7109375" style="93" customWidth="1"/>
    <col min="13061" max="13310" width="8.85546875" style="93"/>
    <col min="13311" max="13311" width="8.28515625" style="93" customWidth="1"/>
    <col min="13312" max="13312" width="33.7109375" style="93" customWidth="1"/>
    <col min="13313" max="13313" width="11.7109375" style="93" customWidth="1"/>
    <col min="13314" max="13314" width="17.28515625" style="93" customWidth="1"/>
    <col min="13315" max="13315" width="16" style="93" customWidth="1"/>
    <col min="13316" max="13316" width="22.7109375" style="93" customWidth="1"/>
    <col min="13317" max="13566" width="8.85546875" style="93"/>
    <col min="13567" max="13567" width="8.28515625" style="93" customWidth="1"/>
    <col min="13568" max="13568" width="33.7109375" style="93" customWidth="1"/>
    <col min="13569" max="13569" width="11.7109375" style="93" customWidth="1"/>
    <col min="13570" max="13570" width="17.28515625" style="93" customWidth="1"/>
    <col min="13571" max="13571" width="16" style="93" customWidth="1"/>
    <col min="13572" max="13572" width="22.7109375" style="93" customWidth="1"/>
    <col min="13573" max="13822" width="8.85546875" style="93"/>
    <col min="13823" max="13823" width="8.28515625" style="93" customWidth="1"/>
    <col min="13824" max="13824" width="33.7109375" style="93" customWidth="1"/>
    <col min="13825" max="13825" width="11.7109375" style="93" customWidth="1"/>
    <col min="13826" max="13826" width="17.28515625" style="93" customWidth="1"/>
    <col min="13827" max="13827" width="16" style="93" customWidth="1"/>
    <col min="13828" max="13828" width="22.7109375" style="93" customWidth="1"/>
    <col min="13829" max="14078" width="8.85546875" style="93"/>
    <col min="14079" max="14079" width="8.28515625" style="93" customWidth="1"/>
    <col min="14080" max="14080" width="33.7109375" style="93" customWidth="1"/>
    <col min="14081" max="14081" width="11.7109375" style="93" customWidth="1"/>
    <col min="14082" max="14082" width="17.28515625" style="93" customWidth="1"/>
    <col min="14083" max="14083" width="16" style="93" customWidth="1"/>
    <col min="14084" max="14084" width="22.7109375" style="93" customWidth="1"/>
    <col min="14085" max="14334" width="8.85546875" style="93"/>
    <col min="14335" max="14335" width="8.28515625" style="93" customWidth="1"/>
    <col min="14336" max="14336" width="33.7109375" style="93" customWidth="1"/>
    <col min="14337" max="14337" width="11.7109375" style="93" customWidth="1"/>
    <col min="14338" max="14338" width="17.28515625" style="93" customWidth="1"/>
    <col min="14339" max="14339" width="16" style="93" customWidth="1"/>
    <col min="14340" max="14340" width="22.7109375" style="93" customWidth="1"/>
    <col min="14341" max="14590" width="8.85546875" style="93"/>
    <col min="14591" max="14591" width="8.28515625" style="93" customWidth="1"/>
    <col min="14592" max="14592" width="33.7109375" style="93" customWidth="1"/>
    <col min="14593" max="14593" width="11.7109375" style="93" customWidth="1"/>
    <col min="14594" max="14594" width="17.28515625" style="93" customWidth="1"/>
    <col min="14595" max="14595" width="16" style="93" customWidth="1"/>
    <col min="14596" max="14596" width="22.7109375" style="93" customWidth="1"/>
    <col min="14597" max="14846" width="8.85546875" style="93"/>
    <col min="14847" max="14847" width="8.28515625" style="93" customWidth="1"/>
    <col min="14848" max="14848" width="33.7109375" style="93" customWidth="1"/>
    <col min="14849" max="14849" width="11.7109375" style="93" customWidth="1"/>
    <col min="14850" max="14850" width="17.28515625" style="93" customWidth="1"/>
    <col min="14851" max="14851" width="16" style="93" customWidth="1"/>
    <col min="14852" max="14852" width="22.7109375" style="93" customWidth="1"/>
    <col min="14853" max="15102" width="8.85546875" style="93"/>
    <col min="15103" max="15103" width="8.28515625" style="93" customWidth="1"/>
    <col min="15104" max="15104" width="33.7109375" style="93" customWidth="1"/>
    <col min="15105" max="15105" width="11.7109375" style="93" customWidth="1"/>
    <col min="15106" max="15106" width="17.28515625" style="93" customWidth="1"/>
    <col min="15107" max="15107" width="16" style="93" customWidth="1"/>
    <col min="15108" max="15108" width="22.7109375" style="93" customWidth="1"/>
    <col min="15109" max="15358" width="8.85546875" style="93"/>
    <col min="15359" max="15359" width="8.28515625" style="93" customWidth="1"/>
    <col min="15360" max="15360" width="33.7109375" style="93" customWidth="1"/>
    <col min="15361" max="15361" width="11.7109375" style="93" customWidth="1"/>
    <col min="15362" max="15362" width="17.28515625" style="93" customWidth="1"/>
    <col min="15363" max="15363" width="16" style="93" customWidth="1"/>
    <col min="15364" max="15364" width="22.7109375" style="93" customWidth="1"/>
    <col min="15365" max="15614" width="8.85546875" style="93"/>
    <col min="15615" max="15615" width="8.28515625" style="93" customWidth="1"/>
    <col min="15616" max="15616" width="33.7109375" style="93" customWidth="1"/>
    <col min="15617" max="15617" width="11.7109375" style="93" customWidth="1"/>
    <col min="15618" max="15618" width="17.28515625" style="93" customWidth="1"/>
    <col min="15619" max="15619" width="16" style="93" customWidth="1"/>
    <col min="15620" max="15620" width="22.7109375" style="93" customWidth="1"/>
    <col min="15621" max="15870" width="8.85546875" style="93"/>
    <col min="15871" max="15871" width="8.28515625" style="93" customWidth="1"/>
    <col min="15872" max="15872" width="33.7109375" style="93" customWidth="1"/>
    <col min="15873" max="15873" width="11.7109375" style="93" customWidth="1"/>
    <col min="15874" max="15874" width="17.28515625" style="93" customWidth="1"/>
    <col min="15875" max="15875" width="16" style="93" customWidth="1"/>
    <col min="15876" max="15876" width="22.7109375" style="93" customWidth="1"/>
    <col min="15877" max="16126" width="8.85546875" style="93"/>
    <col min="16127" max="16127" width="8.28515625" style="93" customWidth="1"/>
    <col min="16128" max="16128" width="33.7109375" style="93" customWidth="1"/>
    <col min="16129" max="16129" width="11.7109375" style="93" customWidth="1"/>
    <col min="16130" max="16130" width="17.28515625" style="93" customWidth="1"/>
    <col min="16131" max="16131" width="16" style="93" customWidth="1"/>
    <col min="16132" max="16132" width="22.7109375" style="93" customWidth="1"/>
    <col min="16133" max="16384" width="8.85546875" style="93"/>
  </cols>
  <sheetData>
    <row r="1" spans="1:7" ht="20.25">
      <c r="A1" s="463" t="s">
        <v>288</v>
      </c>
      <c r="B1" s="463"/>
      <c r="C1" s="463"/>
      <c r="D1" s="463"/>
      <c r="E1" s="463"/>
    </row>
    <row r="2" spans="1:7" ht="45" customHeight="1">
      <c r="A2" s="455" t="str">
        <f>'Bảng Tiên lượng'!A3:F3</f>
        <v>Nhiệm vụ KH&amp;CN "Nghiên cứu nâng cấp, cải tiến hệ thống tích hợp và xử lý dữ liệu ADS-B 
(ATTECH ADS-B Integrator)"</v>
      </c>
      <c r="B2" s="455"/>
      <c r="C2" s="455"/>
      <c r="D2" s="455"/>
      <c r="E2" s="455"/>
      <c r="F2" s="403"/>
      <c r="G2" s="403"/>
    </row>
    <row r="3" spans="1:7" ht="26.45" customHeight="1">
      <c r="A3" s="464" t="s">
        <v>289</v>
      </c>
      <c r="B3" s="464"/>
      <c r="C3" s="464"/>
      <c r="D3" s="464"/>
      <c r="E3" s="464"/>
    </row>
    <row r="4" spans="1:7" ht="15.75">
      <c r="A4" s="394"/>
      <c r="B4" s="395"/>
      <c r="C4" s="396"/>
      <c r="D4" s="395"/>
      <c r="E4" s="397"/>
    </row>
    <row r="5" spans="1:7">
      <c r="A5" s="459" t="s">
        <v>1</v>
      </c>
      <c r="B5" s="461" t="s">
        <v>290</v>
      </c>
      <c r="C5" s="461" t="s">
        <v>4</v>
      </c>
      <c r="D5" s="461" t="s">
        <v>291</v>
      </c>
      <c r="E5" s="457" t="s">
        <v>292</v>
      </c>
    </row>
    <row r="6" spans="1:7">
      <c r="A6" s="460"/>
      <c r="B6" s="461"/>
      <c r="C6" s="461"/>
      <c r="D6" s="461"/>
      <c r="E6" s="457"/>
    </row>
    <row r="7" spans="1:7" ht="27" customHeight="1">
      <c r="A7" s="63" t="s">
        <v>69</v>
      </c>
      <c r="B7" s="63" t="s">
        <v>70</v>
      </c>
      <c r="C7" s="63" t="s">
        <v>71</v>
      </c>
      <c r="D7" s="63" t="s">
        <v>72</v>
      </c>
      <c r="E7" s="63" t="s">
        <v>73</v>
      </c>
    </row>
    <row r="8" spans="1:7" s="95" customFormat="1" ht="27" customHeight="1">
      <c r="A8" s="59" t="s">
        <v>6</v>
      </c>
      <c r="B8" s="398" t="s">
        <v>293</v>
      </c>
      <c r="C8" s="59" t="s">
        <v>9</v>
      </c>
      <c r="D8" s="399" t="e">
        <f>SUM(D9:D10)</f>
        <v>#REF!</v>
      </c>
      <c r="E8" s="59"/>
    </row>
    <row r="9" spans="1:7" ht="27" customHeight="1">
      <c r="A9" s="63">
        <v>1</v>
      </c>
      <c r="B9" s="400" t="s">
        <v>294</v>
      </c>
      <c r="C9" s="63" t="s">
        <v>12</v>
      </c>
      <c r="D9" s="401">
        <f>'B3.1_GT01_Chế tạo SP mẫu'!I47</f>
        <v>651560</v>
      </c>
      <c r="E9" s="63" t="s">
        <v>295</v>
      </c>
    </row>
    <row r="10" spans="1:7" ht="27" customHeight="1">
      <c r="A10" s="63">
        <v>2</v>
      </c>
      <c r="B10" s="400" t="s">
        <v>296</v>
      </c>
      <c r="C10" s="63" t="s">
        <v>286</v>
      </c>
      <c r="D10" s="401" t="e">
        <f>'B3.1_GT01_Chế tạo SP mẫu'!H7</f>
        <v>#REF!</v>
      </c>
      <c r="E10" s="402" t="s">
        <v>297</v>
      </c>
    </row>
    <row r="11" spans="1:7" s="95" customFormat="1" ht="27" customHeight="1">
      <c r="A11" s="345" t="s">
        <v>7</v>
      </c>
      <c r="B11" s="346" t="s">
        <v>231</v>
      </c>
      <c r="C11" s="347"/>
      <c r="D11" s="399" t="e">
        <f>D12</f>
        <v>#REF!</v>
      </c>
      <c r="E11" s="355"/>
    </row>
    <row r="12" spans="1:7" ht="27" customHeight="1">
      <c r="A12" s="349" t="s">
        <v>9</v>
      </c>
      <c r="B12" s="350" t="s">
        <v>268</v>
      </c>
      <c r="C12" s="351" t="s">
        <v>232</v>
      </c>
      <c r="D12" s="401" t="e">
        <f>5%*D8</f>
        <v>#REF!</v>
      </c>
      <c r="E12" s="96"/>
    </row>
    <row r="13" spans="1:7" ht="27" customHeight="1">
      <c r="A13" s="345"/>
      <c r="B13" s="346" t="s">
        <v>233</v>
      </c>
      <c r="C13" s="347" t="s">
        <v>9</v>
      </c>
      <c r="D13" s="399" t="e">
        <f>SUM(D8,D11)</f>
        <v>#REF!</v>
      </c>
      <c r="E13" s="355"/>
    </row>
  </sheetData>
  <mergeCells count="8">
    <mergeCell ref="A1:E1"/>
    <mergeCell ref="A2:E2"/>
    <mergeCell ref="A3:E3"/>
    <mergeCell ref="A5:A6"/>
    <mergeCell ref="B5:B6"/>
    <mergeCell ref="C5:C6"/>
    <mergeCell ref="D5:D6"/>
    <mergeCell ref="E5: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34" zoomScaleNormal="100" zoomScaleSheetLayoutView="85" workbookViewId="0">
      <selection activeCell="E47" sqref="E47"/>
    </sheetView>
  </sheetViews>
  <sheetFormatPr defaultRowHeight="15"/>
  <cols>
    <col min="1" max="2" width="7.140625" style="119" customWidth="1"/>
    <col min="3" max="3" width="37.7109375" style="184" customWidth="1"/>
    <col min="4" max="4" width="14.28515625" style="119" customWidth="1"/>
    <col min="5" max="5" width="12.85546875" style="119" customWidth="1"/>
    <col min="6" max="6" width="15.140625" style="93" customWidth="1"/>
    <col min="7" max="7" width="14.140625" style="93" customWidth="1"/>
    <col min="8" max="8" width="16.85546875" style="406" customWidth="1"/>
    <col min="9" max="9" width="15.28515625" style="93" customWidth="1"/>
    <col min="10" max="10" width="13.7109375" style="204" customWidth="1"/>
    <col min="11" max="11" width="9.140625" style="93"/>
    <col min="12" max="12" width="13.7109375" style="93" customWidth="1"/>
    <col min="13" max="13" width="11.7109375" style="93" customWidth="1"/>
    <col min="14" max="259" width="9.140625" style="93"/>
    <col min="260" max="260" width="8.28515625" style="93" customWidth="1"/>
    <col min="261" max="261" width="33.7109375" style="93" customWidth="1"/>
    <col min="262" max="262" width="11.7109375" style="93" customWidth="1"/>
    <col min="263" max="263" width="17.28515625" style="93" customWidth="1"/>
    <col min="264" max="264" width="16" style="93" customWidth="1"/>
    <col min="265" max="265" width="22.7109375" style="93" customWidth="1"/>
    <col min="266" max="515" width="9.140625" style="93"/>
    <col min="516" max="516" width="8.28515625" style="93" customWidth="1"/>
    <col min="517" max="517" width="33.7109375" style="93" customWidth="1"/>
    <col min="518" max="518" width="11.7109375" style="93" customWidth="1"/>
    <col min="519" max="519" width="17.28515625" style="93" customWidth="1"/>
    <col min="520" max="520" width="16" style="93" customWidth="1"/>
    <col min="521" max="521" width="22.7109375" style="93" customWidth="1"/>
    <col min="522" max="771" width="9.140625" style="93"/>
    <col min="772" max="772" width="8.28515625" style="93" customWidth="1"/>
    <col min="773" max="773" width="33.7109375" style="93" customWidth="1"/>
    <col min="774" max="774" width="11.7109375" style="93" customWidth="1"/>
    <col min="775" max="775" width="17.28515625" style="93" customWidth="1"/>
    <col min="776" max="776" width="16" style="93" customWidth="1"/>
    <col min="777" max="777" width="22.7109375" style="93" customWidth="1"/>
    <col min="778" max="1027" width="9.140625" style="93"/>
    <col min="1028" max="1028" width="8.28515625" style="93" customWidth="1"/>
    <col min="1029" max="1029" width="33.7109375" style="93" customWidth="1"/>
    <col min="1030" max="1030" width="11.7109375" style="93" customWidth="1"/>
    <col min="1031" max="1031" width="17.28515625" style="93" customWidth="1"/>
    <col min="1032" max="1032" width="16" style="93" customWidth="1"/>
    <col min="1033" max="1033" width="22.7109375" style="93" customWidth="1"/>
    <col min="1034" max="1283" width="9.140625" style="93"/>
    <col min="1284" max="1284" width="8.28515625" style="93" customWidth="1"/>
    <col min="1285" max="1285" width="33.7109375" style="93" customWidth="1"/>
    <col min="1286" max="1286" width="11.7109375" style="93" customWidth="1"/>
    <col min="1287" max="1287" width="17.28515625" style="93" customWidth="1"/>
    <col min="1288" max="1288" width="16" style="93" customWidth="1"/>
    <col min="1289" max="1289" width="22.7109375" style="93" customWidth="1"/>
    <col min="1290" max="1539" width="9.140625" style="93"/>
    <col min="1540" max="1540" width="8.28515625" style="93" customWidth="1"/>
    <col min="1541" max="1541" width="33.7109375" style="93" customWidth="1"/>
    <col min="1542" max="1542" width="11.7109375" style="93" customWidth="1"/>
    <col min="1543" max="1543" width="17.28515625" style="93" customWidth="1"/>
    <col min="1544" max="1544" width="16" style="93" customWidth="1"/>
    <col min="1545" max="1545" width="22.7109375" style="93" customWidth="1"/>
    <col min="1546" max="1795" width="9.140625" style="93"/>
    <col min="1796" max="1796" width="8.28515625" style="93" customWidth="1"/>
    <col min="1797" max="1797" width="33.7109375" style="93" customWidth="1"/>
    <col min="1798" max="1798" width="11.7109375" style="93" customWidth="1"/>
    <col min="1799" max="1799" width="17.28515625" style="93" customWidth="1"/>
    <col min="1800" max="1800" width="16" style="93" customWidth="1"/>
    <col min="1801" max="1801" width="22.7109375" style="93" customWidth="1"/>
    <col min="1802" max="2051" width="9.140625" style="93"/>
    <col min="2052" max="2052" width="8.28515625" style="93" customWidth="1"/>
    <col min="2053" max="2053" width="33.7109375" style="93" customWidth="1"/>
    <col min="2054" max="2054" width="11.7109375" style="93" customWidth="1"/>
    <col min="2055" max="2055" width="17.28515625" style="93" customWidth="1"/>
    <col min="2056" max="2056" width="16" style="93" customWidth="1"/>
    <col min="2057" max="2057" width="22.7109375" style="93" customWidth="1"/>
    <col min="2058" max="2307" width="9.140625" style="93"/>
    <col min="2308" max="2308" width="8.28515625" style="93" customWidth="1"/>
    <col min="2309" max="2309" width="33.7109375" style="93" customWidth="1"/>
    <col min="2310" max="2310" width="11.7109375" style="93" customWidth="1"/>
    <col min="2311" max="2311" width="17.28515625" style="93" customWidth="1"/>
    <col min="2312" max="2312" width="16" style="93" customWidth="1"/>
    <col min="2313" max="2313" width="22.7109375" style="93" customWidth="1"/>
    <col min="2314" max="2563" width="9.140625" style="93"/>
    <col min="2564" max="2564" width="8.28515625" style="93" customWidth="1"/>
    <col min="2565" max="2565" width="33.7109375" style="93" customWidth="1"/>
    <col min="2566" max="2566" width="11.7109375" style="93" customWidth="1"/>
    <col min="2567" max="2567" width="17.28515625" style="93" customWidth="1"/>
    <col min="2568" max="2568" width="16" style="93" customWidth="1"/>
    <col min="2569" max="2569" width="22.7109375" style="93" customWidth="1"/>
    <col min="2570" max="2819" width="9.140625" style="93"/>
    <col min="2820" max="2820" width="8.28515625" style="93" customWidth="1"/>
    <col min="2821" max="2821" width="33.7109375" style="93" customWidth="1"/>
    <col min="2822" max="2822" width="11.7109375" style="93" customWidth="1"/>
    <col min="2823" max="2823" width="17.28515625" style="93" customWidth="1"/>
    <col min="2824" max="2824" width="16" style="93" customWidth="1"/>
    <col min="2825" max="2825" width="22.7109375" style="93" customWidth="1"/>
    <col min="2826" max="3075" width="9.140625" style="93"/>
    <col min="3076" max="3076" width="8.28515625" style="93" customWidth="1"/>
    <col min="3077" max="3077" width="33.7109375" style="93" customWidth="1"/>
    <col min="3078" max="3078" width="11.7109375" style="93" customWidth="1"/>
    <col min="3079" max="3079" width="17.28515625" style="93" customWidth="1"/>
    <col min="3080" max="3080" width="16" style="93" customWidth="1"/>
    <col min="3081" max="3081" width="22.7109375" style="93" customWidth="1"/>
    <col min="3082" max="3331" width="9.140625" style="93"/>
    <col min="3332" max="3332" width="8.28515625" style="93" customWidth="1"/>
    <col min="3333" max="3333" width="33.7109375" style="93" customWidth="1"/>
    <col min="3334" max="3334" width="11.7109375" style="93" customWidth="1"/>
    <col min="3335" max="3335" width="17.28515625" style="93" customWidth="1"/>
    <col min="3336" max="3336" width="16" style="93" customWidth="1"/>
    <col min="3337" max="3337" width="22.7109375" style="93" customWidth="1"/>
    <col min="3338" max="3587" width="9.140625" style="93"/>
    <col min="3588" max="3588" width="8.28515625" style="93" customWidth="1"/>
    <col min="3589" max="3589" width="33.7109375" style="93" customWidth="1"/>
    <col min="3590" max="3590" width="11.7109375" style="93" customWidth="1"/>
    <col min="3591" max="3591" width="17.28515625" style="93" customWidth="1"/>
    <col min="3592" max="3592" width="16" style="93" customWidth="1"/>
    <col min="3593" max="3593" width="22.7109375" style="93" customWidth="1"/>
    <col min="3594" max="3843" width="9.140625" style="93"/>
    <col min="3844" max="3844" width="8.28515625" style="93" customWidth="1"/>
    <col min="3845" max="3845" width="33.7109375" style="93" customWidth="1"/>
    <col min="3846" max="3846" width="11.7109375" style="93" customWidth="1"/>
    <col min="3847" max="3847" width="17.28515625" style="93" customWidth="1"/>
    <col min="3848" max="3848" width="16" style="93" customWidth="1"/>
    <col min="3849" max="3849" width="22.7109375" style="93" customWidth="1"/>
    <col min="3850" max="4099" width="9.140625" style="93"/>
    <col min="4100" max="4100" width="8.28515625" style="93" customWidth="1"/>
    <col min="4101" max="4101" width="33.7109375" style="93" customWidth="1"/>
    <col min="4102" max="4102" width="11.7109375" style="93" customWidth="1"/>
    <col min="4103" max="4103" width="17.28515625" style="93" customWidth="1"/>
    <col min="4104" max="4104" width="16" style="93" customWidth="1"/>
    <col min="4105" max="4105" width="22.7109375" style="93" customWidth="1"/>
    <col min="4106" max="4355" width="9.140625" style="93"/>
    <col min="4356" max="4356" width="8.28515625" style="93" customWidth="1"/>
    <col min="4357" max="4357" width="33.7109375" style="93" customWidth="1"/>
    <col min="4358" max="4358" width="11.7109375" style="93" customWidth="1"/>
    <col min="4359" max="4359" width="17.28515625" style="93" customWidth="1"/>
    <col min="4360" max="4360" width="16" style="93" customWidth="1"/>
    <col min="4361" max="4361" width="22.7109375" style="93" customWidth="1"/>
    <col min="4362" max="4611" width="9.140625" style="93"/>
    <col min="4612" max="4612" width="8.28515625" style="93" customWidth="1"/>
    <col min="4613" max="4613" width="33.7109375" style="93" customWidth="1"/>
    <col min="4614" max="4614" width="11.7109375" style="93" customWidth="1"/>
    <col min="4615" max="4615" width="17.28515625" style="93" customWidth="1"/>
    <col min="4616" max="4616" width="16" style="93" customWidth="1"/>
    <col min="4617" max="4617" width="22.7109375" style="93" customWidth="1"/>
    <col min="4618" max="4867" width="9.140625" style="93"/>
    <col min="4868" max="4868" width="8.28515625" style="93" customWidth="1"/>
    <col min="4869" max="4869" width="33.7109375" style="93" customWidth="1"/>
    <col min="4870" max="4870" width="11.7109375" style="93" customWidth="1"/>
    <col min="4871" max="4871" width="17.28515625" style="93" customWidth="1"/>
    <col min="4872" max="4872" width="16" style="93" customWidth="1"/>
    <col min="4873" max="4873" width="22.7109375" style="93" customWidth="1"/>
    <col min="4874" max="5123" width="9.140625" style="93"/>
    <col min="5124" max="5124" width="8.28515625" style="93" customWidth="1"/>
    <col min="5125" max="5125" width="33.7109375" style="93" customWidth="1"/>
    <col min="5126" max="5126" width="11.7109375" style="93" customWidth="1"/>
    <col min="5127" max="5127" width="17.28515625" style="93" customWidth="1"/>
    <col min="5128" max="5128" width="16" style="93" customWidth="1"/>
    <col min="5129" max="5129" width="22.7109375" style="93" customWidth="1"/>
    <col min="5130" max="5379" width="9.140625" style="93"/>
    <col min="5380" max="5380" width="8.28515625" style="93" customWidth="1"/>
    <col min="5381" max="5381" width="33.7109375" style="93" customWidth="1"/>
    <col min="5382" max="5382" width="11.7109375" style="93" customWidth="1"/>
    <col min="5383" max="5383" width="17.28515625" style="93" customWidth="1"/>
    <col min="5384" max="5384" width="16" style="93" customWidth="1"/>
    <col min="5385" max="5385" width="22.7109375" style="93" customWidth="1"/>
    <col min="5386" max="5635" width="9.140625" style="93"/>
    <col min="5636" max="5636" width="8.28515625" style="93" customWidth="1"/>
    <col min="5637" max="5637" width="33.7109375" style="93" customWidth="1"/>
    <col min="5638" max="5638" width="11.7109375" style="93" customWidth="1"/>
    <col min="5639" max="5639" width="17.28515625" style="93" customWidth="1"/>
    <col min="5640" max="5640" width="16" style="93" customWidth="1"/>
    <col min="5641" max="5641" width="22.7109375" style="93" customWidth="1"/>
    <col min="5642" max="5891" width="9.140625" style="93"/>
    <col min="5892" max="5892" width="8.28515625" style="93" customWidth="1"/>
    <col min="5893" max="5893" width="33.7109375" style="93" customWidth="1"/>
    <col min="5894" max="5894" width="11.7109375" style="93" customWidth="1"/>
    <col min="5895" max="5895" width="17.28515625" style="93" customWidth="1"/>
    <col min="5896" max="5896" width="16" style="93" customWidth="1"/>
    <col min="5897" max="5897" width="22.7109375" style="93" customWidth="1"/>
    <col min="5898" max="6147" width="9.140625" style="93"/>
    <col min="6148" max="6148" width="8.28515625" style="93" customWidth="1"/>
    <col min="6149" max="6149" width="33.7109375" style="93" customWidth="1"/>
    <col min="6150" max="6150" width="11.7109375" style="93" customWidth="1"/>
    <col min="6151" max="6151" width="17.28515625" style="93" customWidth="1"/>
    <col min="6152" max="6152" width="16" style="93" customWidth="1"/>
    <col min="6153" max="6153" width="22.7109375" style="93" customWidth="1"/>
    <col min="6154" max="6403" width="9.140625" style="93"/>
    <col min="6404" max="6404" width="8.28515625" style="93" customWidth="1"/>
    <col min="6405" max="6405" width="33.7109375" style="93" customWidth="1"/>
    <col min="6406" max="6406" width="11.7109375" style="93" customWidth="1"/>
    <col min="6407" max="6407" width="17.28515625" style="93" customWidth="1"/>
    <col min="6408" max="6408" width="16" style="93" customWidth="1"/>
    <col min="6409" max="6409" width="22.7109375" style="93" customWidth="1"/>
    <col min="6410" max="6659" width="9.140625" style="93"/>
    <col min="6660" max="6660" width="8.28515625" style="93" customWidth="1"/>
    <col min="6661" max="6661" width="33.7109375" style="93" customWidth="1"/>
    <col min="6662" max="6662" width="11.7109375" style="93" customWidth="1"/>
    <col min="6663" max="6663" width="17.28515625" style="93" customWidth="1"/>
    <col min="6664" max="6664" width="16" style="93" customWidth="1"/>
    <col min="6665" max="6665" width="22.7109375" style="93" customWidth="1"/>
    <col min="6666" max="6915" width="9.140625" style="93"/>
    <col min="6916" max="6916" width="8.28515625" style="93" customWidth="1"/>
    <col min="6917" max="6917" width="33.7109375" style="93" customWidth="1"/>
    <col min="6918" max="6918" width="11.7109375" style="93" customWidth="1"/>
    <col min="6919" max="6919" width="17.28515625" style="93" customWidth="1"/>
    <col min="6920" max="6920" width="16" style="93" customWidth="1"/>
    <col min="6921" max="6921" width="22.7109375" style="93" customWidth="1"/>
    <col min="6922" max="7171" width="9.140625" style="93"/>
    <col min="7172" max="7172" width="8.28515625" style="93" customWidth="1"/>
    <col min="7173" max="7173" width="33.7109375" style="93" customWidth="1"/>
    <col min="7174" max="7174" width="11.7109375" style="93" customWidth="1"/>
    <col min="7175" max="7175" width="17.28515625" style="93" customWidth="1"/>
    <col min="7176" max="7176" width="16" style="93" customWidth="1"/>
    <col min="7177" max="7177" width="22.7109375" style="93" customWidth="1"/>
    <col min="7178" max="7427" width="9.140625" style="93"/>
    <col min="7428" max="7428" width="8.28515625" style="93" customWidth="1"/>
    <col min="7429" max="7429" width="33.7109375" style="93" customWidth="1"/>
    <col min="7430" max="7430" width="11.7109375" style="93" customWidth="1"/>
    <col min="7431" max="7431" width="17.28515625" style="93" customWidth="1"/>
    <col min="7432" max="7432" width="16" style="93" customWidth="1"/>
    <col min="7433" max="7433" width="22.7109375" style="93" customWidth="1"/>
    <col min="7434" max="7683" width="9.140625" style="93"/>
    <col min="7684" max="7684" width="8.28515625" style="93" customWidth="1"/>
    <col min="7685" max="7685" width="33.7109375" style="93" customWidth="1"/>
    <col min="7686" max="7686" width="11.7109375" style="93" customWidth="1"/>
    <col min="7687" max="7687" width="17.28515625" style="93" customWidth="1"/>
    <col min="7688" max="7688" width="16" style="93" customWidth="1"/>
    <col min="7689" max="7689" width="22.7109375" style="93" customWidth="1"/>
    <col min="7690" max="7939" width="9.140625" style="93"/>
    <col min="7940" max="7940" width="8.28515625" style="93" customWidth="1"/>
    <col min="7941" max="7941" width="33.7109375" style="93" customWidth="1"/>
    <col min="7942" max="7942" width="11.7109375" style="93" customWidth="1"/>
    <col min="7943" max="7943" width="17.28515625" style="93" customWidth="1"/>
    <col min="7944" max="7944" width="16" style="93" customWidth="1"/>
    <col min="7945" max="7945" width="22.7109375" style="93" customWidth="1"/>
    <col min="7946" max="8195" width="9.140625" style="93"/>
    <col min="8196" max="8196" width="8.28515625" style="93" customWidth="1"/>
    <col min="8197" max="8197" width="33.7109375" style="93" customWidth="1"/>
    <col min="8198" max="8198" width="11.7109375" style="93" customWidth="1"/>
    <col min="8199" max="8199" width="17.28515625" style="93" customWidth="1"/>
    <col min="8200" max="8200" width="16" style="93" customWidth="1"/>
    <col min="8201" max="8201" width="22.7109375" style="93" customWidth="1"/>
    <col min="8202" max="8451" width="9.140625" style="93"/>
    <col min="8452" max="8452" width="8.28515625" style="93" customWidth="1"/>
    <col min="8453" max="8453" width="33.7109375" style="93" customWidth="1"/>
    <col min="8454" max="8454" width="11.7109375" style="93" customWidth="1"/>
    <col min="8455" max="8455" width="17.28515625" style="93" customWidth="1"/>
    <col min="8456" max="8456" width="16" style="93" customWidth="1"/>
    <col min="8457" max="8457" width="22.7109375" style="93" customWidth="1"/>
    <col min="8458" max="8707" width="9.140625" style="93"/>
    <col min="8708" max="8708" width="8.28515625" style="93" customWidth="1"/>
    <col min="8709" max="8709" width="33.7109375" style="93" customWidth="1"/>
    <col min="8710" max="8710" width="11.7109375" style="93" customWidth="1"/>
    <col min="8711" max="8711" width="17.28515625" style="93" customWidth="1"/>
    <col min="8712" max="8712" width="16" style="93" customWidth="1"/>
    <col min="8713" max="8713" width="22.7109375" style="93" customWidth="1"/>
    <col min="8714" max="8963" width="9.140625" style="93"/>
    <col min="8964" max="8964" width="8.28515625" style="93" customWidth="1"/>
    <col min="8965" max="8965" width="33.7109375" style="93" customWidth="1"/>
    <col min="8966" max="8966" width="11.7109375" style="93" customWidth="1"/>
    <col min="8967" max="8967" width="17.28515625" style="93" customWidth="1"/>
    <col min="8968" max="8968" width="16" style="93" customWidth="1"/>
    <col min="8969" max="8969" width="22.7109375" style="93" customWidth="1"/>
    <col min="8970" max="9219" width="9.140625" style="93"/>
    <col min="9220" max="9220" width="8.28515625" style="93" customWidth="1"/>
    <col min="9221" max="9221" width="33.7109375" style="93" customWidth="1"/>
    <col min="9222" max="9222" width="11.7109375" style="93" customWidth="1"/>
    <col min="9223" max="9223" width="17.28515625" style="93" customWidth="1"/>
    <col min="9224" max="9224" width="16" style="93" customWidth="1"/>
    <col min="9225" max="9225" width="22.7109375" style="93" customWidth="1"/>
    <col min="9226" max="9475" width="9.140625" style="93"/>
    <col min="9476" max="9476" width="8.28515625" style="93" customWidth="1"/>
    <col min="9477" max="9477" width="33.7109375" style="93" customWidth="1"/>
    <col min="9478" max="9478" width="11.7109375" style="93" customWidth="1"/>
    <col min="9479" max="9479" width="17.28515625" style="93" customWidth="1"/>
    <col min="9480" max="9480" width="16" style="93" customWidth="1"/>
    <col min="9481" max="9481" width="22.7109375" style="93" customWidth="1"/>
    <col min="9482" max="9731" width="9.140625" style="93"/>
    <col min="9732" max="9732" width="8.28515625" style="93" customWidth="1"/>
    <col min="9733" max="9733" width="33.7109375" style="93" customWidth="1"/>
    <col min="9734" max="9734" width="11.7109375" style="93" customWidth="1"/>
    <col min="9735" max="9735" width="17.28515625" style="93" customWidth="1"/>
    <col min="9736" max="9736" width="16" style="93" customWidth="1"/>
    <col min="9737" max="9737" width="22.7109375" style="93" customWidth="1"/>
    <col min="9738" max="9987" width="9.140625" style="93"/>
    <col min="9988" max="9988" width="8.28515625" style="93" customWidth="1"/>
    <col min="9989" max="9989" width="33.7109375" style="93" customWidth="1"/>
    <col min="9990" max="9990" width="11.7109375" style="93" customWidth="1"/>
    <col min="9991" max="9991" width="17.28515625" style="93" customWidth="1"/>
    <col min="9992" max="9992" width="16" style="93" customWidth="1"/>
    <col min="9993" max="9993" width="22.7109375" style="93" customWidth="1"/>
    <col min="9994" max="10243" width="9.140625" style="93"/>
    <col min="10244" max="10244" width="8.28515625" style="93" customWidth="1"/>
    <col min="10245" max="10245" width="33.7109375" style="93" customWidth="1"/>
    <col min="10246" max="10246" width="11.7109375" style="93" customWidth="1"/>
    <col min="10247" max="10247" width="17.28515625" style="93" customWidth="1"/>
    <col min="10248" max="10248" width="16" style="93" customWidth="1"/>
    <col min="10249" max="10249" width="22.7109375" style="93" customWidth="1"/>
    <col min="10250" max="10499" width="9.140625" style="93"/>
    <col min="10500" max="10500" width="8.28515625" style="93" customWidth="1"/>
    <col min="10501" max="10501" width="33.7109375" style="93" customWidth="1"/>
    <col min="10502" max="10502" width="11.7109375" style="93" customWidth="1"/>
    <col min="10503" max="10503" width="17.28515625" style="93" customWidth="1"/>
    <col min="10504" max="10504" width="16" style="93" customWidth="1"/>
    <col min="10505" max="10505" width="22.7109375" style="93" customWidth="1"/>
    <col min="10506" max="10755" width="9.140625" style="93"/>
    <col min="10756" max="10756" width="8.28515625" style="93" customWidth="1"/>
    <col min="10757" max="10757" width="33.7109375" style="93" customWidth="1"/>
    <col min="10758" max="10758" width="11.7109375" style="93" customWidth="1"/>
    <col min="10759" max="10759" width="17.28515625" style="93" customWidth="1"/>
    <col min="10760" max="10760" width="16" style="93" customWidth="1"/>
    <col min="10761" max="10761" width="22.7109375" style="93" customWidth="1"/>
    <col min="10762" max="11011" width="9.140625" style="93"/>
    <col min="11012" max="11012" width="8.28515625" style="93" customWidth="1"/>
    <col min="11013" max="11013" width="33.7109375" style="93" customWidth="1"/>
    <col min="11014" max="11014" width="11.7109375" style="93" customWidth="1"/>
    <col min="11015" max="11015" width="17.28515625" style="93" customWidth="1"/>
    <col min="11016" max="11016" width="16" style="93" customWidth="1"/>
    <col min="11017" max="11017" width="22.7109375" style="93" customWidth="1"/>
    <col min="11018" max="11267" width="9.140625" style="93"/>
    <col min="11268" max="11268" width="8.28515625" style="93" customWidth="1"/>
    <col min="11269" max="11269" width="33.7109375" style="93" customWidth="1"/>
    <col min="11270" max="11270" width="11.7109375" style="93" customWidth="1"/>
    <col min="11271" max="11271" width="17.28515625" style="93" customWidth="1"/>
    <col min="11272" max="11272" width="16" style="93" customWidth="1"/>
    <col min="11273" max="11273" width="22.7109375" style="93" customWidth="1"/>
    <col min="11274" max="11523" width="9.140625" style="93"/>
    <col min="11524" max="11524" width="8.28515625" style="93" customWidth="1"/>
    <col min="11525" max="11525" width="33.7109375" style="93" customWidth="1"/>
    <col min="11526" max="11526" width="11.7109375" style="93" customWidth="1"/>
    <col min="11527" max="11527" width="17.28515625" style="93" customWidth="1"/>
    <col min="11528" max="11528" width="16" style="93" customWidth="1"/>
    <col min="11529" max="11529" width="22.7109375" style="93" customWidth="1"/>
    <col min="11530" max="11779" width="9.140625" style="93"/>
    <col min="11780" max="11780" width="8.28515625" style="93" customWidth="1"/>
    <col min="11781" max="11781" width="33.7109375" style="93" customWidth="1"/>
    <col min="11782" max="11782" width="11.7109375" style="93" customWidth="1"/>
    <col min="11783" max="11783" width="17.28515625" style="93" customWidth="1"/>
    <col min="11784" max="11784" width="16" style="93" customWidth="1"/>
    <col min="11785" max="11785" width="22.7109375" style="93" customWidth="1"/>
    <col min="11786" max="12035" width="9.140625" style="93"/>
    <col min="12036" max="12036" width="8.28515625" style="93" customWidth="1"/>
    <col min="12037" max="12037" width="33.7109375" style="93" customWidth="1"/>
    <col min="12038" max="12038" width="11.7109375" style="93" customWidth="1"/>
    <col min="12039" max="12039" width="17.28515625" style="93" customWidth="1"/>
    <col min="12040" max="12040" width="16" style="93" customWidth="1"/>
    <col min="12041" max="12041" width="22.7109375" style="93" customWidth="1"/>
    <col min="12042" max="12291" width="9.140625" style="93"/>
    <col min="12292" max="12292" width="8.28515625" style="93" customWidth="1"/>
    <col min="12293" max="12293" width="33.7109375" style="93" customWidth="1"/>
    <col min="12294" max="12294" width="11.7109375" style="93" customWidth="1"/>
    <col min="12295" max="12295" width="17.28515625" style="93" customWidth="1"/>
    <col min="12296" max="12296" width="16" style="93" customWidth="1"/>
    <col min="12297" max="12297" width="22.7109375" style="93" customWidth="1"/>
    <col min="12298" max="12547" width="9.140625" style="93"/>
    <col min="12548" max="12548" width="8.28515625" style="93" customWidth="1"/>
    <col min="12549" max="12549" width="33.7109375" style="93" customWidth="1"/>
    <col min="12550" max="12550" width="11.7109375" style="93" customWidth="1"/>
    <col min="12551" max="12551" width="17.28515625" style="93" customWidth="1"/>
    <col min="12552" max="12552" width="16" style="93" customWidth="1"/>
    <col min="12553" max="12553" width="22.7109375" style="93" customWidth="1"/>
    <col min="12554" max="12803" width="9.140625" style="93"/>
    <col min="12804" max="12804" width="8.28515625" style="93" customWidth="1"/>
    <col min="12805" max="12805" width="33.7109375" style="93" customWidth="1"/>
    <col min="12806" max="12806" width="11.7109375" style="93" customWidth="1"/>
    <col min="12807" max="12807" width="17.28515625" style="93" customWidth="1"/>
    <col min="12808" max="12808" width="16" style="93" customWidth="1"/>
    <col min="12809" max="12809" width="22.7109375" style="93" customWidth="1"/>
    <col min="12810" max="13059" width="9.140625" style="93"/>
    <col min="13060" max="13060" width="8.28515625" style="93" customWidth="1"/>
    <col min="13061" max="13061" width="33.7109375" style="93" customWidth="1"/>
    <col min="13062" max="13062" width="11.7109375" style="93" customWidth="1"/>
    <col min="13063" max="13063" width="17.28515625" style="93" customWidth="1"/>
    <col min="13064" max="13064" width="16" style="93" customWidth="1"/>
    <col min="13065" max="13065" width="22.7109375" style="93" customWidth="1"/>
    <col min="13066" max="13315" width="9.140625" style="93"/>
    <col min="13316" max="13316" width="8.28515625" style="93" customWidth="1"/>
    <col min="13317" max="13317" width="33.7109375" style="93" customWidth="1"/>
    <col min="13318" max="13318" width="11.7109375" style="93" customWidth="1"/>
    <col min="13319" max="13319" width="17.28515625" style="93" customWidth="1"/>
    <col min="13320" max="13320" width="16" style="93" customWidth="1"/>
    <col min="13321" max="13321" width="22.7109375" style="93" customWidth="1"/>
    <col min="13322" max="13571" width="9.140625" style="93"/>
    <col min="13572" max="13572" width="8.28515625" style="93" customWidth="1"/>
    <col min="13573" max="13573" width="33.7109375" style="93" customWidth="1"/>
    <col min="13574" max="13574" width="11.7109375" style="93" customWidth="1"/>
    <col min="13575" max="13575" width="17.28515625" style="93" customWidth="1"/>
    <col min="13576" max="13576" width="16" style="93" customWidth="1"/>
    <col min="13577" max="13577" width="22.7109375" style="93" customWidth="1"/>
    <col min="13578" max="13827" width="9.140625" style="93"/>
    <col min="13828" max="13828" width="8.28515625" style="93" customWidth="1"/>
    <col min="13829" max="13829" width="33.7109375" style="93" customWidth="1"/>
    <col min="13830" max="13830" width="11.7109375" style="93" customWidth="1"/>
    <col min="13831" max="13831" width="17.28515625" style="93" customWidth="1"/>
    <col min="13832" max="13832" width="16" style="93" customWidth="1"/>
    <col min="13833" max="13833" width="22.7109375" style="93" customWidth="1"/>
    <col min="13834" max="14083" width="9.140625" style="93"/>
    <col min="14084" max="14084" width="8.28515625" style="93" customWidth="1"/>
    <col min="14085" max="14085" width="33.7109375" style="93" customWidth="1"/>
    <col min="14086" max="14086" width="11.7109375" style="93" customWidth="1"/>
    <col min="14087" max="14087" width="17.28515625" style="93" customWidth="1"/>
    <col min="14088" max="14088" width="16" style="93" customWidth="1"/>
    <col min="14089" max="14089" width="22.7109375" style="93" customWidth="1"/>
    <col min="14090" max="14339" width="9.140625" style="93"/>
    <col min="14340" max="14340" width="8.28515625" style="93" customWidth="1"/>
    <col min="14341" max="14341" width="33.7109375" style="93" customWidth="1"/>
    <col min="14342" max="14342" width="11.7109375" style="93" customWidth="1"/>
    <col min="14343" max="14343" width="17.28515625" style="93" customWidth="1"/>
    <col min="14344" max="14344" width="16" style="93" customWidth="1"/>
    <col min="14345" max="14345" width="22.7109375" style="93" customWidth="1"/>
    <col min="14346" max="14595" width="9.140625" style="93"/>
    <col min="14596" max="14596" width="8.28515625" style="93" customWidth="1"/>
    <col min="14597" max="14597" width="33.7109375" style="93" customWidth="1"/>
    <col min="14598" max="14598" width="11.7109375" style="93" customWidth="1"/>
    <col min="14599" max="14599" width="17.28515625" style="93" customWidth="1"/>
    <col min="14600" max="14600" width="16" style="93" customWidth="1"/>
    <col min="14601" max="14601" width="22.7109375" style="93" customWidth="1"/>
    <col min="14602" max="14851" width="9.140625" style="93"/>
    <col min="14852" max="14852" width="8.28515625" style="93" customWidth="1"/>
    <col min="14853" max="14853" width="33.7109375" style="93" customWidth="1"/>
    <col min="14854" max="14854" width="11.7109375" style="93" customWidth="1"/>
    <col min="14855" max="14855" width="17.28515625" style="93" customWidth="1"/>
    <col min="14856" max="14856" width="16" style="93" customWidth="1"/>
    <col min="14857" max="14857" width="22.7109375" style="93" customWidth="1"/>
    <col min="14858" max="15107" width="9.140625" style="93"/>
    <col min="15108" max="15108" width="8.28515625" style="93" customWidth="1"/>
    <col min="15109" max="15109" width="33.7109375" style="93" customWidth="1"/>
    <col min="15110" max="15110" width="11.7109375" style="93" customWidth="1"/>
    <col min="15111" max="15111" width="17.28515625" style="93" customWidth="1"/>
    <col min="15112" max="15112" width="16" style="93" customWidth="1"/>
    <col min="15113" max="15113" width="22.7109375" style="93" customWidth="1"/>
    <col min="15114" max="15363" width="9.140625" style="93"/>
    <col min="15364" max="15364" width="8.28515625" style="93" customWidth="1"/>
    <col min="15365" max="15365" width="33.7109375" style="93" customWidth="1"/>
    <col min="15366" max="15366" width="11.7109375" style="93" customWidth="1"/>
    <col min="15367" max="15367" width="17.28515625" style="93" customWidth="1"/>
    <col min="15368" max="15368" width="16" style="93" customWidth="1"/>
    <col min="15369" max="15369" width="22.7109375" style="93" customWidth="1"/>
    <col min="15370" max="15619" width="9.140625" style="93"/>
    <col min="15620" max="15620" width="8.28515625" style="93" customWidth="1"/>
    <col min="15621" max="15621" width="33.7109375" style="93" customWidth="1"/>
    <col min="15622" max="15622" width="11.7109375" style="93" customWidth="1"/>
    <col min="15623" max="15623" width="17.28515625" style="93" customWidth="1"/>
    <col min="15624" max="15624" width="16" style="93" customWidth="1"/>
    <col min="15625" max="15625" width="22.7109375" style="93" customWidth="1"/>
    <col min="15626" max="15875" width="9.140625" style="93"/>
    <col min="15876" max="15876" width="8.28515625" style="93" customWidth="1"/>
    <col min="15877" max="15877" width="33.7109375" style="93" customWidth="1"/>
    <col min="15878" max="15878" width="11.7109375" style="93" customWidth="1"/>
    <col min="15879" max="15879" width="17.28515625" style="93" customWidth="1"/>
    <col min="15880" max="15880" width="16" style="93" customWidth="1"/>
    <col min="15881" max="15881" width="22.7109375" style="93" customWidth="1"/>
    <col min="15882" max="16131" width="9.140625" style="93"/>
    <col min="16132" max="16132" width="8.28515625" style="93" customWidth="1"/>
    <col min="16133" max="16133" width="33.7109375" style="93" customWidth="1"/>
    <col min="16134" max="16134" width="11.7109375" style="93" customWidth="1"/>
    <col min="16135" max="16135" width="17.28515625" style="93" customWidth="1"/>
    <col min="16136" max="16136" width="16" style="93" customWidth="1"/>
    <col min="16137" max="16137" width="22.7109375" style="93" customWidth="1"/>
    <col min="16138" max="16384" width="9.140625" style="93"/>
  </cols>
  <sheetData>
    <row r="1" spans="1:12" ht="23.25" customHeight="1">
      <c r="A1" s="456" t="s">
        <v>158</v>
      </c>
      <c r="B1" s="456"/>
      <c r="C1" s="456"/>
      <c r="D1" s="456"/>
      <c r="E1" s="456"/>
      <c r="F1" s="456"/>
      <c r="G1" s="456"/>
      <c r="H1" s="456"/>
      <c r="I1" s="456"/>
      <c r="J1" s="456"/>
    </row>
    <row r="2" spans="1:12" ht="36" customHeight="1">
      <c r="A2" s="455" t="str">
        <f>'Bảng Tiên lượng'!A3:F3</f>
        <v>Nhiệm vụ KH&amp;CN "Nghiên cứu nâng cấp, cải tiến hệ thống tích hợp và xử lý dữ liệu ADS-B 
(ATTECH ADS-B Integrator)"</v>
      </c>
      <c r="B2" s="455"/>
      <c r="C2" s="455"/>
      <c r="D2" s="455"/>
      <c r="E2" s="455"/>
      <c r="F2" s="455"/>
      <c r="G2" s="455"/>
      <c r="H2" s="455"/>
      <c r="I2" s="455"/>
      <c r="J2" s="455"/>
    </row>
    <row r="3" spans="1:12" ht="27" customHeight="1">
      <c r="A3" s="455" t="s">
        <v>154</v>
      </c>
      <c r="B3" s="455"/>
      <c r="C3" s="455"/>
      <c r="D3" s="455"/>
      <c r="E3" s="455"/>
      <c r="F3" s="455"/>
      <c r="G3" s="455"/>
      <c r="H3" s="455"/>
      <c r="I3" s="455"/>
      <c r="J3" s="455"/>
    </row>
    <row r="4" spans="1:12" s="315" customFormat="1" ht="17.45" customHeight="1">
      <c r="A4" s="466" t="s">
        <v>1</v>
      </c>
      <c r="B4" s="474" t="s">
        <v>285</v>
      </c>
      <c r="C4" s="461" t="s">
        <v>2</v>
      </c>
      <c r="D4" s="461" t="s">
        <v>3</v>
      </c>
      <c r="E4" s="468" t="s">
        <v>92</v>
      </c>
      <c r="F4" s="470" t="s">
        <v>118</v>
      </c>
      <c r="G4" s="471"/>
      <c r="H4" s="472" t="s">
        <v>68</v>
      </c>
      <c r="I4" s="473"/>
      <c r="J4" s="465" t="s">
        <v>5</v>
      </c>
    </row>
    <row r="5" spans="1:12" s="315" customFormat="1" ht="25.9" customHeight="1">
      <c r="A5" s="467"/>
      <c r="B5" s="475"/>
      <c r="C5" s="461"/>
      <c r="D5" s="461"/>
      <c r="E5" s="469"/>
      <c r="F5" s="371" t="s">
        <v>278</v>
      </c>
      <c r="G5" s="371" t="s">
        <v>279</v>
      </c>
      <c r="H5" s="405" t="s">
        <v>278</v>
      </c>
      <c r="I5" s="371" t="s">
        <v>279</v>
      </c>
      <c r="J5" s="465"/>
    </row>
    <row r="6" spans="1:12" s="315" customFormat="1" ht="15.75">
      <c r="A6" s="63" t="s">
        <v>69</v>
      </c>
      <c r="B6" s="63"/>
      <c r="C6" s="61" t="s">
        <v>70</v>
      </c>
      <c r="D6" s="61" t="s">
        <v>71</v>
      </c>
      <c r="E6" s="116" t="s">
        <v>72</v>
      </c>
      <c r="F6" s="61" t="s">
        <v>73</v>
      </c>
      <c r="G6" s="116" t="s">
        <v>280</v>
      </c>
      <c r="H6" s="97" t="s">
        <v>281</v>
      </c>
      <c r="I6" s="61" t="s">
        <v>282</v>
      </c>
      <c r="J6" s="211" t="s">
        <v>287</v>
      </c>
    </row>
    <row r="7" spans="1:12" s="359" customFormat="1" ht="35.450000000000003" customHeight="1">
      <c r="A7" s="40" t="s">
        <v>6</v>
      </c>
      <c r="B7" s="40"/>
      <c r="C7" s="109" t="str">
        <f>'Bảng Tiên lượng'!B26</f>
        <v>Nhân công thực hiện chế tạo sản phẩm mẫu</v>
      </c>
      <c r="D7" s="40" t="s">
        <v>9</v>
      </c>
      <c r="E7" s="202" t="e">
        <f>SUM(E9:E46)</f>
        <v>#REF!</v>
      </c>
      <c r="F7" s="118"/>
      <c r="G7" s="118"/>
      <c r="H7" s="118" t="e">
        <f>SUM(H9:H46)</f>
        <v>#REF!</v>
      </c>
      <c r="I7" s="62" t="s">
        <v>9</v>
      </c>
      <c r="J7" s="212"/>
      <c r="K7" s="315"/>
      <c r="L7" s="360"/>
    </row>
    <row r="8" spans="1:12" s="315" customFormat="1" ht="19.149999999999999" customHeight="1">
      <c r="A8" s="38">
        <v>1</v>
      </c>
      <c r="B8" s="38"/>
      <c r="C8" s="110" t="str">
        <f>'Bảng Tiên lượng'!B28</f>
        <v>Nâng cấp, bổ sung và tích hợp phần mềm xử lý và đánh giá dữ liệu ADS-B</v>
      </c>
      <c r="D8" s="38"/>
      <c r="E8" s="103"/>
      <c r="F8" s="245"/>
      <c r="G8" s="245"/>
      <c r="H8" s="97"/>
      <c r="I8" s="244"/>
      <c r="J8" s="332"/>
      <c r="L8" s="361"/>
    </row>
    <row r="9" spans="1:12" s="71" customFormat="1" ht="19.149999999999999" customHeight="1">
      <c r="A9" s="38"/>
      <c r="B9" s="38" t="s">
        <v>286</v>
      </c>
      <c r="C9" s="328" t="str">
        <f>'Bảng Tiên lượng'!E28</f>
        <v>NVGPCNTT G3</v>
      </c>
      <c r="D9" s="343" t="s">
        <v>8</v>
      </c>
      <c r="E9" s="339">
        <f>'Bảng Tiên lượng'!D28</f>
        <v>20</v>
      </c>
      <c r="F9" s="356">
        <f>'Bang luong 2020'!G10</f>
        <v>988488.61538461538</v>
      </c>
      <c r="G9" s="356"/>
      <c r="H9" s="338">
        <f>E9*F9</f>
        <v>19769772.307692308</v>
      </c>
      <c r="I9" s="357"/>
      <c r="J9" s="332"/>
      <c r="L9" s="362"/>
    </row>
    <row r="10" spans="1:12" s="71" customFormat="1" ht="19.149999999999999" customHeight="1">
      <c r="A10" s="38">
        <v>2</v>
      </c>
      <c r="B10" s="38"/>
      <c r="C10" s="110" t="str">
        <f>'Bảng Tiên lượng'!B31</f>
        <v>Tích hợp phần mềm xử lý điện văn FPL</v>
      </c>
      <c r="D10" s="343"/>
      <c r="E10" s="339"/>
      <c r="F10" s="356"/>
      <c r="G10" s="356"/>
      <c r="H10" s="338"/>
      <c r="I10" s="357"/>
      <c r="J10" s="332"/>
      <c r="L10" s="362"/>
    </row>
    <row r="11" spans="1:12" s="71" customFormat="1" ht="19.149999999999999" customHeight="1">
      <c r="A11" s="38"/>
      <c r="B11" s="38" t="s">
        <v>286</v>
      </c>
      <c r="C11" s="328" t="e">
        <f>'Bảng Tiên lượng'!#REF!</f>
        <v>#REF!</v>
      </c>
      <c r="D11" s="343" t="s">
        <v>8</v>
      </c>
      <c r="E11" s="339" t="e">
        <f>'Bảng Tiên lượng'!#REF!</f>
        <v>#REF!</v>
      </c>
      <c r="F11" s="356">
        <f>'Bang luong 2020'!G10</f>
        <v>988488.61538461538</v>
      </c>
      <c r="G11" s="356"/>
      <c r="H11" s="338" t="e">
        <f>E11*F11</f>
        <v>#REF!</v>
      </c>
      <c r="I11" s="357"/>
      <c r="J11" s="332"/>
      <c r="L11" s="362"/>
    </row>
    <row r="12" spans="1:12" s="71" customFormat="1" ht="19.149999999999999" customHeight="1">
      <c r="A12" s="38"/>
      <c r="B12" s="38" t="s">
        <v>286</v>
      </c>
      <c r="C12" s="328" t="str">
        <f>'Bảng Tiên lượng'!E31</f>
        <v>NVGPCNTT G3</v>
      </c>
      <c r="D12" s="343" t="s">
        <v>8</v>
      </c>
      <c r="E12" s="339">
        <f>'Bảng Tiên lượng'!D31</f>
        <v>10</v>
      </c>
      <c r="F12" s="356">
        <f>'Bang luong 2020'!G11</f>
        <v>787396.11538461538</v>
      </c>
      <c r="G12" s="356"/>
      <c r="H12" s="338">
        <f>E12*F12</f>
        <v>7873961.153846154</v>
      </c>
      <c r="I12" s="357"/>
      <c r="J12" s="332"/>
      <c r="L12" s="362"/>
    </row>
    <row r="13" spans="1:12" s="71" customFormat="1" ht="30" customHeight="1">
      <c r="A13" s="38">
        <v>3</v>
      </c>
      <c r="B13" s="38"/>
      <c r="C13" s="110" t="str">
        <f>'Bảng Tiên lượng'!B32</f>
        <v>Xây dựng phần mềm đánh giá dữ liệu ADS-B(xoá)</v>
      </c>
      <c r="D13" s="38"/>
      <c r="E13" s="103"/>
      <c r="F13" s="245"/>
      <c r="G13" s="245"/>
      <c r="H13" s="338" t="s">
        <v>9</v>
      </c>
      <c r="I13" s="357"/>
      <c r="J13" s="332"/>
      <c r="L13" s="362"/>
    </row>
    <row r="14" spans="1:12" s="71" customFormat="1" ht="19.149999999999999" customHeight="1">
      <c r="A14" s="38"/>
      <c r="B14" s="38" t="s">
        <v>286</v>
      </c>
      <c r="C14" s="328" t="str">
        <f>'Bảng Tiên lượng'!E32</f>
        <v>NVGPCNTT G3</v>
      </c>
      <c r="D14" s="343" t="s">
        <v>8</v>
      </c>
      <c r="E14" s="339">
        <f>'Bảng Tiên lượng'!D32</f>
        <v>0</v>
      </c>
      <c r="F14" s="356">
        <f>'Bang luong 2020'!G10</f>
        <v>988488.61538461538</v>
      </c>
      <c r="G14" s="356"/>
      <c r="H14" s="338">
        <f t="shared" ref="H14:H46" si="0">E14*F14</f>
        <v>0</v>
      </c>
      <c r="I14" s="357"/>
      <c r="J14" s="316"/>
      <c r="L14" s="362"/>
    </row>
    <row r="15" spans="1:12" s="71" customFormat="1" ht="19.149999999999999" customHeight="1">
      <c r="A15" s="38"/>
      <c r="B15" s="38" t="s">
        <v>286</v>
      </c>
      <c r="C15" s="328" t="str">
        <f>'Bảng Tiên lượng'!E33</f>
        <v>NVLT H2</v>
      </c>
      <c r="D15" s="343" t="s">
        <v>8</v>
      </c>
      <c r="E15" s="339">
        <f>'Bảng Tiên lượng'!D33</f>
        <v>0</v>
      </c>
      <c r="F15" s="356">
        <f>'Bang luong 2020'!G11</f>
        <v>787396.11538461538</v>
      </c>
      <c r="G15" s="356"/>
      <c r="H15" s="338">
        <f t="shared" si="0"/>
        <v>0</v>
      </c>
      <c r="I15" s="357"/>
      <c r="J15" s="332"/>
    </row>
    <row r="16" spans="1:12" s="71" customFormat="1" ht="31.15" customHeight="1">
      <c r="A16" s="38">
        <v>4</v>
      </c>
      <c r="B16" s="38"/>
      <c r="C16" s="110" t="str">
        <f>'Bảng Tiên lượng'!B34</f>
        <v>Nâng cấp, bổ sung và tích hợp phần mềm cung cấp dữ liệu</v>
      </c>
      <c r="D16" s="343"/>
      <c r="E16" s="339"/>
      <c r="F16" s="356"/>
      <c r="G16" s="356"/>
      <c r="H16" s="338" t="s">
        <v>9</v>
      </c>
      <c r="I16" s="357"/>
      <c r="J16" s="332"/>
    </row>
    <row r="17" spans="1:10" s="185" customFormat="1" ht="19.149999999999999" customHeight="1">
      <c r="A17" s="38"/>
      <c r="B17" s="38" t="s">
        <v>286</v>
      </c>
      <c r="C17" s="328" t="str">
        <f>'Bảng Tiên lượng'!E34</f>
        <v>NVGPCNTT G3</v>
      </c>
      <c r="D17" s="343" t="s">
        <v>8</v>
      </c>
      <c r="E17" s="339">
        <f>'Bảng Tiên lượng'!D34</f>
        <v>10</v>
      </c>
      <c r="F17" s="356">
        <f>'Bang luong 2020'!G10</f>
        <v>988488.61538461538</v>
      </c>
      <c r="G17" s="356"/>
      <c r="H17" s="338">
        <f t="shared" si="0"/>
        <v>9884886.153846154</v>
      </c>
      <c r="I17" s="357"/>
      <c r="J17" s="332"/>
    </row>
    <row r="18" spans="1:10" s="185" customFormat="1" ht="19.149999999999999" customHeight="1">
      <c r="A18" s="38">
        <v>5</v>
      </c>
      <c r="B18" s="38"/>
      <c r="C18" s="110" t="str">
        <f>'Bảng Tiên lượng'!B35</f>
        <v>Xây dựng phần mềm tích hợp dữ liệu (xoá)</v>
      </c>
      <c r="D18" s="343"/>
      <c r="E18" s="339"/>
      <c r="F18" s="356"/>
      <c r="G18" s="356"/>
      <c r="H18" s="338"/>
      <c r="I18" s="357"/>
      <c r="J18" s="332"/>
    </row>
    <row r="19" spans="1:10" s="185" customFormat="1" ht="19.149999999999999" customHeight="1">
      <c r="A19" s="38"/>
      <c r="B19" s="38" t="s">
        <v>286</v>
      </c>
      <c r="C19" s="328" t="str">
        <f>'Bảng Tiên lượng'!E35</f>
        <v>NVGPCNTT G3</v>
      </c>
      <c r="D19" s="343" t="s">
        <v>8</v>
      </c>
      <c r="E19" s="339">
        <f>'Bảng Tiên lượng'!D35</f>
        <v>0</v>
      </c>
      <c r="F19" s="356">
        <f>'Bang luong 2020'!G10</f>
        <v>988488.61538461538</v>
      </c>
      <c r="G19" s="356"/>
      <c r="H19" s="338">
        <f t="shared" si="0"/>
        <v>0</v>
      </c>
      <c r="I19" s="357"/>
      <c r="J19" s="332"/>
    </row>
    <row r="20" spans="1:10" s="185" customFormat="1" ht="19.149999999999999" customHeight="1">
      <c r="A20" s="38"/>
      <c r="B20" s="38" t="s">
        <v>286</v>
      </c>
      <c r="C20" s="328" t="str">
        <f>'Bảng Tiên lượng'!E36</f>
        <v>NVLT H2</v>
      </c>
      <c r="D20" s="343" t="s">
        <v>8</v>
      </c>
      <c r="E20" s="339">
        <f>'Bảng Tiên lượng'!D36</f>
        <v>0</v>
      </c>
      <c r="F20" s="356">
        <f>'Bang luong 2020'!G11</f>
        <v>787396.11538461538</v>
      </c>
      <c r="G20" s="356"/>
      <c r="H20" s="338">
        <f t="shared" si="0"/>
        <v>0</v>
      </c>
      <c r="I20" s="357"/>
      <c r="J20" s="332"/>
    </row>
    <row r="21" spans="1:10" s="185" customFormat="1" ht="19.149999999999999" customHeight="1">
      <c r="A21" s="38">
        <v>6</v>
      </c>
      <c r="B21" s="38"/>
      <c r="C21" s="110" t="str">
        <f>'Bảng Tiên lượng'!B37</f>
        <v>Nâng cấp, bổ sung và tích hợp phần mềm quản trị</v>
      </c>
      <c r="D21" s="343"/>
      <c r="E21" s="339"/>
      <c r="F21" s="356"/>
      <c r="G21" s="356"/>
      <c r="H21" s="338" t="s">
        <v>9</v>
      </c>
      <c r="I21" s="357"/>
      <c r="J21" s="332"/>
    </row>
    <row r="22" spans="1:10" s="185" customFormat="1" ht="19.149999999999999" customHeight="1">
      <c r="A22" s="38"/>
      <c r="B22" s="38" t="s">
        <v>286</v>
      </c>
      <c r="C22" s="328" t="str">
        <f>'Bảng Tiên lượng'!E37</f>
        <v>NVGPCNTT G3</v>
      </c>
      <c r="D22" s="343" t="s">
        <v>8</v>
      </c>
      <c r="E22" s="339">
        <f>'Bảng Tiên lượng'!D37</f>
        <v>20</v>
      </c>
      <c r="F22" s="356">
        <f>'Bang luong 2020'!G10</f>
        <v>988488.61538461538</v>
      </c>
      <c r="G22" s="356"/>
      <c r="H22" s="338">
        <f t="shared" si="0"/>
        <v>19769772.307692308</v>
      </c>
      <c r="I22" s="357"/>
      <c r="J22" s="332"/>
    </row>
    <row r="23" spans="1:10" s="185" customFormat="1" ht="19.149999999999999" customHeight="1">
      <c r="A23" s="38">
        <v>7</v>
      </c>
      <c r="B23" s="38"/>
      <c r="C23" s="110" t="str">
        <f>'Bảng Tiên lượng'!B39</f>
        <v>Nâng cấp, bổ sung tính năng phần mềm đầu cuối khai thác</v>
      </c>
      <c r="D23" s="343"/>
      <c r="E23" s="339"/>
      <c r="F23" s="356"/>
      <c r="G23" s="356"/>
      <c r="H23" s="338" t="s">
        <v>9</v>
      </c>
      <c r="I23" s="357"/>
      <c r="J23" s="316"/>
    </row>
    <row r="24" spans="1:10" s="71" customFormat="1" ht="19.149999999999999" customHeight="1">
      <c r="A24" s="38"/>
      <c r="B24" s="38" t="s">
        <v>286</v>
      </c>
      <c r="C24" s="328" t="str">
        <f>'Bảng Tiên lượng'!E39</f>
        <v>NVLT H2</v>
      </c>
      <c r="D24" s="343" t="s">
        <v>8</v>
      </c>
      <c r="E24" s="339">
        <f>'Bảng Tiên lượng'!D39</f>
        <v>35</v>
      </c>
      <c r="F24" s="356">
        <f>'Bang luong 2020'!G11</f>
        <v>787396.11538461538</v>
      </c>
      <c r="G24" s="356"/>
      <c r="H24" s="338">
        <f t="shared" si="0"/>
        <v>27558864.03846154</v>
      </c>
      <c r="I24" s="357"/>
      <c r="J24" s="332"/>
    </row>
    <row r="25" spans="1:10" s="71" customFormat="1" ht="19.149999999999999" customHeight="1">
      <c r="A25" s="38"/>
      <c r="B25" s="38" t="s">
        <v>286</v>
      </c>
      <c r="C25" s="328" t="str">
        <f>'Bảng Tiên lượng'!E40</f>
        <v>NVGPCNTT G3</v>
      </c>
      <c r="D25" s="343" t="s">
        <v>8</v>
      </c>
      <c r="E25" s="339">
        <f>'Bảng Tiên lượng'!D40</f>
        <v>20</v>
      </c>
      <c r="F25" s="356">
        <f>'Bang luong 2020'!G10</f>
        <v>988488.61538461538</v>
      </c>
      <c r="G25" s="356"/>
      <c r="H25" s="338">
        <f t="shared" si="0"/>
        <v>19769772.307692308</v>
      </c>
      <c r="I25" s="357"/>
      <c r="J25" s="332"/>
    </row>
    <row r="26" spans="1:10" s="315" customFormat="1" ht="33" customHeight="1">
      <c r="A26" s="38">
        <v>8</v>
      </c>
      <c r="B26" s="38"/>
      <c r="C26" s="110" t="str">
        <f>'Bảng Tiên lượng'!B42</f>
        <v>Kiểm tra thử nghiệm phần mềm xử lý dữ liệu ADS-B</v>
      </c>
      <c r="D26" s="38"/>
      <c r="E26" s="103"/>
      <c r="F26" s="245"/>
      <c r="G26" s="245"/>
      <c r="H26" s="338" t="s">
        <v>9</v>
      </c>
      <c r="I26" s="357"/>
      <c r="J26" s="332"/>
    </row>
    <row r="27" spans="1:10" s="71" customFormat="1" ht="19.149999999999999" customHeight="1">
      <c r="A27" s="38"/>
      <c r="B27" s="38" t="s">
        <v>286</v>
      </c>
      <c r="C27" s="328" t="str">
        <f>'Bảng Tiên lượng'!E42</f>
        <v>NVGPCNTT G3</v>
      </c>
      <c r="D27" s="343" t="s">
        <v>8</v>
      </c>
      <c r="E27" s="339">
        <f>'Bảng Tiên lượng'!D42</f>
        <v>3</v>
      </c>
      <c r="F27" s="356">
        <f>'Bang luong 2020'!G10</f>
        <v>988488.61538461538</v>
      </c>
      <c r="G27" s="356"/>
      <c r="H27" s="338">
        <f t="shared" si="0"/>
        <v>2965465.846153846</v>
      </c>
      <c r="I27" s="357"/>
      <c r="J27" s="332"/>
    </row>
    <row r="28" spans="1:10" s="71" customFormat="1" ht="30.75" customHeight="1">
      <c r="A28" s="38">
        <v>9</v>
      </c>
      <c r="B28" s="38"/>
      <c r="C28" s="110" t="str">
        <f>'Bảng Tiên lượng'!B43</f>
        <v>Kiểm tra thử nghiệm phần mềm xử lý điện văn FPL</v>
      </c>
      <c r="D28" s="343"/>
      <c r="E28" s="339"/>
      <c r="F28" s="356"/>
      <c r="G28" s="356"/>
      <c r="H28" s="338"/>
      <c r="I28" s="357"/>
      <c r="J28" s="332"/>
    </row>
    <row r="29" spans="1:10" s="71" customFormat="1" ht="19.149999999999999" customHeight="1">
      <c r="A29" s="38"/>
      <c r="B29" s="38" t="s">
        <v>286</v>
      </c>
      <c r="C29" s="328" t="str">
        <f>'Bảng Tiên lượng'!E43</f>
        <v>NVGPCNTT G3</v>
      </c>
      <c r="D29" s="343" t="s">
        <v>8</v>
      </c>
      <c r="E29" s="339">
        <f>'Bảng Tiên lượng'!D43</f>
        <v>2</v>
      </c>
      <c r="F29" s="356">
        <f>'Bang luong 2020'!G10</f>
        <v>988488.61538461538</v>
      </c>
      <c r="G29" s="356"/>
      <c r="H29" s="338">
        <f t="shared" si="0"/>
        <v>1976977.2307692308</v>
      </c>
      <c r="I29" s="357"/>
      <c r="J29" s="332"/>
    </row>
    <row r="30" spans="1:10" s="71" customFormat="1" ht="19.149999999999999" customHeight="1">
      <c r="A30" s="38"/>
      <c r="B30" s="38" t="s">
        <v>286</v>
      </c>
      <c r="C30" s="328" t="str">
        <f>'Bảng Tiên lượng'!E44</f>
        <v>NVLT_H3</v>
      </c>
      <c r="D30" s="343" t="s">
        <v>8</v>
      </c>
      <c r="E30" s="339">
        <f>'Bảng Tiên lượng'!D44</f>
        <v>3</v>
      </c>
      <c r="F30" s="356">
        <f>'Bang luong 2020'!G12</f>
        <v>889947.07692307699</v>
      </c>
      <c r="G30" s="356"/>
      <c r="H30" s="338">
        <f t="shared" si="0"/>
        <v>2669841.230769231</v>
      </c>
      <c r="I30" s="357"/>
      <c r="J30" s="332"/>
    </row>
    <row r="31" spans="1:10" s="71" customFormat="1" ht="33.6" customHeight="1">
      <c r="A31" s="38">
        <v>10</v>
      </c>
      <c r="B31" s="38"/>
      <c r="C31" s="110" t="str">
        <f>'Bảng Tiên lượng'!B45</f>
        <v>Kiểm tra thử nghiệm phần mềm đánh giá dữ liệu ADS-B</v>
      </c>
      <c r="D31" s="38"/>
      <c r="E31" s="103"/>
      <c r="F31" s="245"/>
      <c r="G31" s="245"/>
      <c r="H31" s="338" t="s">
        <v>9</v>
      </c>
      <c r="I31" s="357"/>
      <c r="J31" s="332"/>
    </row>
    <row r="32" spans="1:10" s="71" customFormat="1" ht="30" customHeight="1">
      <c r="A32" s="38"/>
      <c r="B32" s="38" t="s">
        <v>286</v>
      </c>
      <c r="C32" s="328" t="str">
        <f>'Bảng Tiên lượng'!E45</f>
        <v>NVGPCNTT G3</v>
      </c>
      <c r="D32" s="343" t="s">
        <v>8</v>
      </c>
      <c r="E32" s="339">
        <f>'Bảng Tiên lượng'!D45</f>
        <v>5</v>
      </c>
      <c r="F32" s="356">
        <f>'Bang luong 2020'!G10</f>
        <v>988488.61538461538</v>
      </c>
      <c r="G32" s="356"/>
      <c r="H32" s="338">
        <f t="shared" si="0"/>
        <v>4942443.076923077</v>
      </c>
      <c r="I32" s="357"/>
      <c r="J32" s="316"/>
    </row>
    <row r="33" spans="1:13" s="71" customFormat="1" ht="19.149999999999999" customHeight="1">
      <c r="A33" s="38"/>
      <c r="B33" s="38" t="s">
        <v>286</v>
      </c>
      <c r="C33" s="328" t="str">
        <f>'Bảng Tiên lượng'!E46</f>
        <v>NVLT_H3</v>
      </c>
      <c r="D33" s="343" t="s">
        <v>8</v>
      </c>
      <c r="E33" s="339">
        <f>'Bảng Tiên lượng'!D46</f>
        <v>3</v>
      </c>
      <c r="F33" s="356">
        <f>'Bang luong 2020'!G12</f>
        <v>889947.07692307699</v>
      </c>
      <c r="G33" s="356"/>
      <c r="H33" s="338">
        <f t="shared" si="0"/>
        <v>2669841.230769231</v>
      </c>
      <c r="I33" s="357"/>
      <c r="J33" s="332"/>
    </row>
    <row r="34" spans="1:13" s="71" customFormat="1" ht="30" customHeight="1">
      <c r="A34" s="38">
        <v>11</v>
      </c>
      <c r="B34" s="38"/>
      <c r="C34" s="110" t="str">
        <f>'Bảng Tiên lượng'!B47</f>
        <v>Kiểm tra thử nghiệm phần mềm cung cấp dữ liệu ADS-B</v>
      </c>
      <c r="D34" s="343"/>
      <c r="E34" s="339"/>
      <c r="F34" s="356"/>
      <c r="G34" s="356"/>
      <c r="H34" s="338" t="s">
        <v>9</v>
      </c>
      <c r="I34" s="357"/>
      <c r="J34" s="332"/>
    </row>
    <row r="35" spans="1:13" s="71" customFormat="1" ht="25.9" customHeight="1">
      <c r="A35" s="38"/>
      <c r="B35" s="38" t="s">
        <v>286</v>
      </c>
      <c r="C35" s="328" t="str">
        <f>'Bảng Tiên lượng'!E47</f>
        <v>NVLT H3</v>
      </c>
      <c r="D35" s="343" t="s">
        <v>8</v>
      </c>
      <c r="E35" s="339">
        <f>'Bảng Tiên lượng'!D47</f>
        <v>5</v>
      </c>
      <c r="F35" s="356">
        <f>'Bang luong 2020'!G12</f>
        <v>889947.07692307699</v>
      </c>
      <c r="G35" s="356"/>
      <c r="H35" s="338">
        <f t="shared" si="0"/>
        <v>4449735.384615385</v>
      </c>
      <c r="I35" s="357"/>
      <c r="J35" s="332"/>
    </row>
    <row r="36" spans="1:13" s="71" customFormat="1" ht="35.25" customHeight="1">
      <c r="A36" s="38">
        <v>12</v>
      </c>
      <c r="B36" s="38"/>
      <c r="C36" s="110" t="str">
        <f>'Bảng Tiên lượng'!B48</f>
        <v>Kiểm tra thử nghiệm phần mềm tích hợp dữ liệu</v>
      </c>
      <c r="D36" s="343"/>
      <c r="E36" s="339"/>
      <c r="F36" s="356"/>
      <c r="G36" s="356"/>
      <c r="H36" s="338"/>
      <c r="I36" s="357"/>
      <c r="J36" s="332"/>
    </row>
    <row r="37" spans="1:13" s="71" customFormat="1" ht="25.9" customHeight="1">
      <c r="A37" s="38"/>
      <c r="B37" s="38"/>
      <c r="C37" s="328" t="str">
        <f>'Bảng Tiên lượng'!E48</f>
        <v>NVLT_H3</v>
      </c>
      <c r="D37" s="343" t="s">
        <v>8</v>
      </c>
      <c r="E37" s="339">
        <f>'Bảng Tiên lượng'!D48</f>
        <v>4</v>
      </c>
      <c r="F37" s="356">
        <f>'Bang luong 2020'!G12</f>
        <v>889947.07692307699</v>
      </c>
      <c r="G37" s="356"/>
      <c r="H37" s="338">
        <f t="shared" si="0"/>
        <v>3559788.307692308</v>
      </c>
      <c r="I37" s="357"/>
      <c r="J37" s="332"/>
    </row>
    <row r="38" spans="1:13" s="71" customFormat="1" ht="27.6" customHeight="1">
      <c r="A38" s="38">
        <v>13</v>
      </c>
      <c r="B38" s="38"/>
      <c r="C38" s="110" t="str">
        <f>'Bảng Tiên lượng'!B49</f>
        <v>Kiểm tra thử nghiệm phần mềm quản trị</v>
      </c>
      <c r="D38" s="343"/>
      <c r="E38" s="339"/>
      <c r="F38" s="356"/>
      <c r="G38" s="356"/>
      <c r="H38" s="338" t="s">
        <v>9</v>
      </c>
      <c r="I38" s="357"/>
      <c r="J38" s="332"/>
    </row>
    <row r="39" spans="1:13" s="71" customFormat="1" ht="21.6" customHeight="1">
      <c r="A39" s="38"/>
      <c r="B39" s="38" t="s">
        <v>286</v>
      </c>
      <c r="C39" s="328" t="str">
        <f>'Bảng Tiên lượng'!E49</f>
        <v>NVLT H3</v>
      </c>
      <c r="D39" s="343" t="s">
        <v>8</v>
      </c>
      <c r="E39" s="339">
        <f>'Bảng Tiên lượng'!D49</f>
        <v>5</v>
      </c>
      <c r="F39" s="356">
        <f>'Bang luong 2020'!G12</f>
        <v>889947.07692307699</v>
      </c>
      <c r="G39" s="356"/>
      <c r="H39" s="338">
        <f t="shared" si="0"/>
        <v>4449735.384615385</v>
      </c>
      <c r="I39" s="357"/>
      <c r="J39" s="332"/>
    </row>
    <row r="40" spans="1:13" s="71" customFormat="1" ht="21.6" customHeight="1">
      <c r="A40" s="38"/>
      <c r="B40" s="38" t="s">
        <v>286</v>
      </c>
      <c r="C40" s="328" t="str">
        <f>'Bảng Tiên lượng'!E50</f>
        <v>NVLT H2</v>
      </c>
      <c r="D40" s="343" t="s">
        <v>8</v>
      </c>
      <c r="E40" s="339">
        <f>'Bảng Tiên lượng'!D50</f>
        <v>5</v>
      </c>
      <c r="F40" s="356">
        <f>'Bang luong 2020'!G11</f>
        <v>787396.11538461538</v>
      </c>
      <c r="G40" s="356"/>
      <c r="H40" s="338">
        <f t="shared" si="0"/>
        <v>3936980.576923077</v>
      </c>
      <c r="I40" s="357"/>
      <c r="J40" s="332"/>
    </row>
    <row r="41" spans="1:13" s="71" customFormat="1" ht="31.9" customHeight="1">
      <c r="A41" s="98">
        <v>14</v>
      </c>
      <c r="B41" s="98"/>
      <c r="C41" s="110" t="str">
        <f>'Bảng Tiên lượng'!B51</f>
        <v>Kiểm tra thử nghiệm phần mềm đầu cuối khai thác</v>
      </c>
      <c r="D41" s="343" t="s">
        <v>9</v>
      </c>
      <c r="E41" s="103"/>
      <c r="F41" s="245"/>
      <c r="G41" s="245"/>
      <c r="H41" s="338" t="s">
        <v>9</v>
      </c>
      <c r="I41" s="357"/>
      <c r="J41" s="332"/>
      <c r="K41" s="315"/>
    </row>
    <row r="42" spans="1:13" s="71" customFormat="1" ht="24.6" customHeight="1">
      <c r="A42" s="98"/>
      <c r="B42" s="38" t="s">
        <v>286</v>
      </c>
      <c r="C42" s="328" t="str">
        <f>'Bảng Tiên lượng'!E51</f>
        <v>NVLT H3</v>
      </c>
      <c r="D42" s="343" t="s">
        <v>8</v>
      </c>
      <c r="E42" s="358">
        <f>'Bảng Tiên lượng'!D51</f>
        <v>15</v>
      </c>
      <c r="F42" s="356">
        <f>'Bang luong 2020'!G12</f>
        <v>889947.07692307699</v>
      </c>
      <c r="G42" s="356"/>
      <c r="H42" s="338">
        <f t="shared" si="0"/>
        <v>13349206.153846156</v>
      </c>
      <c r="I42" s="357"/>
      <c r="J42" s="332"/>
    </row>
    <row r="43" spans="1:13" s="71" customFormat="1" ht="24.6" customHeight="1">
      <c r="A43" s="98"/>
      <c r="B43" s="38" t="s">
        <v>286</v>
      </c>
      <c r="C43" s="328" t="str">
        <f>'Bảng Tiên lượng'!E52</f>
        <v>NVLT H2</v>
      </c>
      <c r="D43" s="343" t="s">
        <v>8</v>
      </c>
      <c r="E43" s="358">
        <f>'Bảng Tiên lượng'!D52</f>
        <v>5</v>
      </c>
      <c r="F43" s="356">
        <f>'Bang luong 2020'!G11</f>
        <v>787396.11538461538</v>
      </c>
      <c r="G43" s="356"/>
      <c r="H43" s="338">
        <f t="shared" si="0"/>
        <v>3936980.576923077</v>
      </c>
      <c r="I43" s="357"/>
      <c r="J43" s="332"/>
    </row>
    <row r="44" spans="1:13" s="367" customFormat="1" ht="21.6" customHeight="1">
      <c r="A44" s="98">
        <v>15</v>
      </c>
      <c r="B44" s="98"/>
      <c r="C44" s="110" t="str">
        <f>'Bảng Tiên lượng'!B53</f>
        <v>Hiệu chinh các phần mềm sau nghiệm thu</v>
      </c>
      <c r="D44" s="38"/>
      <c r="E44" s="312"/>
      <c r="F44" s="245"/>
      <c r="G44" s="245"/>
      <c r="H44" s="338" t="s">
        <v>9</v>
      </c>
      <c r="I44" s="357"/>
      <c r="J44" s="137"/>
    </row>
    <row r="45" spans="1:13" s="71" customFormat="1" ht="19.899999999999999" customHeight="1">
      <c r="A45" s="98"/>
      <c r="B45" s="38" t="s">
        <v>286</v>
      </c>
      <c r="C45" s="328" t="str">
        <f>'Bảng Tiên lượng'!E53</f>
        <v>NVGPCNTT G3</v>
      </c>
      <c r="D45" s="343" t="s">
        <v>8</v>
      </c>
      <c r="E45" s="358">
        <f>'Bảng Tiên lượng'!D53</f>
        <v>15</v>
      </c>
      <c r="F45" s="356">
        <f>'Bang luong 2020'!G10</f>
        <v>988488.61538461538</v>
      </c>
      <c r="G45" s="356"/>
      <c r="H45" s="338">
        <f t="shared" si="0"/>
        <v>14827329.23076923</v>
      </c>
      <c r="I45" s="357"/>
      <c r="J45" s="332"/>
    </row>
    <row r="46" spans="1:13" s="71" customFormat="1" ht="19.899999999999999" customHeight="1">
      <c r="A46" s="98"/>
      <c r="B46" s="38" t="s">
        <v>286</v>
      </c>
      <c r="C46" s="328" t="str">
        <f>'Bảng Tiên lượng'!E54</f>
        <v>NVLT H2</v>
      </c>
      <c r="D46" s="343" t="s">
        <v>8</v>
      </c>
      <c r="E46" s="358">
        <f>'Bảng Tiên lượng'!D54</f>
        <v>15</v>
      </c>
      <c r="F46" s="356">
        <f>'Bang luong 2020'!G11</f>
        <v>787396.11538461538</v>
      </c>
      <c r="G46" s="356"/>
      <c r="H46" s="338">
        <f t="shared" si="0"/>
        <v>11810941.73076923</v>
      </c>
      <c r="I46" s="357"/>
      <c r="J46" s="332"/>
    </row>
    <row r="47" spans="1:13" s="359" customFormat="1" ht="19.899999999999999" customHeight="1">
      <c r="A47" s="202" t="s">
        <v>7</v>
      </c>
      <c r="B47" s="202" t="s">
        <v>12</v>
      </c>
      <c r="C47" s="109" t="s">
        <v>284</v>
      </c>
      <c r="D47" s="40" t="s">
        <v>283</v>
      </c>
      <c r="E47" s="391">
        <v>4</v>
      </c>
      <c r="F47" s="392"/>
      <c r="G47" s="393">
        <f>$L$47*M47</f>
        <v>162890</v>
      </c>
      <c r="H47" s="62"/>
      <c r="I47" s="246">
        <f>E47*G47</f>
        <v>651560</v>
      </c>
      <c r="J47" s="206"/>
      <c r="L47" s="359">
        <v>7</v>
      </c>
      <c r="M47" s="359">
        <v>23270</v>
      </c>
    </row>
    <row r="48" spans="1:13" ht="31.5" customHeight="1">
      <c r="A48" s="93"/>
      <c r="B48" s="93"/>
      <c r="C48" s="93"/>
      <c r="D48" s="93"/>
      <c r="E48" s="93"/>
      <c r="J48" s="93"/>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55000000000000004" right="0.35" top="0.35" bottom="0.45" header="0.3" footer="0.25"/>
  <pageSetup scale="95" orientation="landscape" r:id="rId1"/>
  <headerFoot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activeCell="A2" sqref="A2:J2"/>
    </sheetView>
  </sheetViews>
  <sheetFormatPr defaultColWidth="10.140625" defaultRowHeight="15.75"/>
  <cols>
    <col min="1" max="1" width="5.42578125" style="52" customWidth="1"/>
    <col min="2" max="2" width="8.28515625" style="52" customWidth="1"/>
    <col min="3" max="3" width="17.28515625" style="52" customWidth="1"/>
    <col min="4" max="5" width="10.28515625" style="52" customWidth="1"/>
    <col min="6" max="6" width="12.28515625" style="52" customWidth="1"/>
    <col min="7" max="7" width="12.42578125" style="52" customWidth="1"/>
    <col min="8" max="8" width="14.7109375" style="52" customWidth="1"/>
    <col min="9" max="9" width="15" style="52" customWidth="1"/>
    <col min="10" max="10" width="14" style="52" customWidth="1"/>
    <col min="11" max="11" width="10.140625" style="52"/>
    <col min="12" max="12" width="13.140625" style="52" bestFit="1" customWidth="1"/>
    <col min="13" max="261" width="10.140625" style="52"/>
    <col min="262" max="262" width="39.7109375" style="52" customWidth="1"/>
    <col min="263" max="263" width="21.28515625" style="52" customWidth="1"/>
    <col min="264" max="264" width="17.140625" style="52" customWidth="1"/>
    <col min="265" max="265" width="23.28515625" style="52" customWidth="1"/>
    <col min="266" max="266" width="41.7109375" style="52" customWidth="1"/>
    <col min="267" max="517" width="10.140625" style="52"/>
    <col min="518" max="518" width="39.7109375" style="52" customWidth="1"/>
    <col min="519" max="519" width="21.28515625" style="52" customWidth="1"/>
    <col min="520" max="520" width="17.140625" style="52" customWidth="1"/>
    <col min="521" max="521" width="23.28515625" style="52" customWidth="1"/>
    <col min="522" max="522" width="41.7109375" style="52" customWidth="1"/>
    <col min="523" max="773" width="10.140625" style="52"/>
    <col min="774" max="774" width="39.7109375" style="52" customWidth="1"/>
    <col min="775" max="775" width="21.28515625" style="52" customWidth="1"/>
    <col min="776" max="776" width="17.140625" style="52" customWidth="1"/>
    <col min="777" max="777" width="23.28515625" style="52" customWidth="1"/>
    <col min="778" max="778" width="41.7109375" style="52" customWidth="1"/>
    <col min="779" max="1029" width="10.140625" style="52"/>
    <col min="1030" max="1030" width="39.7109375" style="52" customWidth="1"/>
    <col min="1031" max="1031" width="21.28515625" style="52" customWidth="1"/>
    <col min="1032" max="1032" width="17.140625" style="52" customWidth="1"/>
    <col min="1033" max="1033" width="23.28515625" style="52" customWidth="1"/>
    <col min="1034" max="1034" width="41.7109375" style="52" customWidth="1"/>
    <col min="1035" max="1285" width="10.140625" style="52"/>
    <col min="1286" max="1286" width="39.7109375" style="52" customWidth="1"/>
    <col min="1287" max="1287" width="21.28515625" style="52" customWidth="1"/>
    <col min="1288" max="1288" width="17.140625" style="52" customWidth="1"/>
    <col min="1289" max="1289" width="23.28515625" style="52" customWidth="1"/>
    <col min="1290" max="1290" width="41.7109375" style="52" customWidth="1"/>
    <col min="1291" max="1541" width="10.140625" style="52"/>
    <col min="1542" max="1542" width="39.7109375" style="52" customWidth="1"/>
    <col min="1543" max="1543" width="21.28515625" style="52" customWidth="1"/>
    <col min="1544" max="1544" width="17.140625" style="52" customWidth="1"/>
    <col min="1545" max="1545" width="23.28515625" style="52" customWidth="1"/>
    <col min="1546" max="1546" width="41.7109375" style="52" customWidth="1"/>
    <col min="1547" max="1797" width="10.140625" style="52"/>
    <col min="1798" max="1798" width="39.7109375" style="52" customWidth="1"/>
    <col min="1799" max="1799" width="21.28515625" style="52" customWidth="1"/>
    <col min="1800" max="1800" width="17.140625" style="52" customWidth="1"/>
    <col min="1801" max="1801" width="23.28515625" style="52" customWidth="1"/>
    <col min="1802" max="1802" width="41.7109375" style="52" customWidth="1"/>
    <col min="1803" max="2053" width="10.140625" style="52"/>
    <col min="2054" max="2054" width="39.7109375" style="52" customWidth="1"/>
    <col min="2055" max="2055" width="21.28515625" style="52" customWidth="1"/>
    <col min="2056" max="2056" width="17.140625" style="52" customWidth="1"/>
    <col min="2057" max="2057" width="23.28515625" style="52" customWidth="1"/>
    <col min="2058" max="2058" width="41.7109375" style="52" customWidth="1"/>
    <col min="2059" max="2309" width="10.140625" style="52"/>
    <col min="2310" max="2310" width="39.7109375" style="52" customWidth="1"/>
    <col min="2311" max="2311" width="21.28515625" style="52" customWidth="1"/>
    <col min="2312" max="2312" width="17.140625" style="52" customWidth="1"/>
    <col min="2313" max="2313" width="23.28515625" style="52" customWidth="1"/>
    <col min="2314" max="2314" width="41.7109375" style="52" customWidth="1"/>
    <col min="2315" max="2565" width="10.140625" style="52"/>
    <col min="2566" max="2566" width="39.7109375" style="52" customWidth="1"/>
    <col min="2567" max="2567" width="21.28515625" style="52" customWidth="1"/>
    <col min="2568" max="2568" width="17.140625" style="52" customWidth="1"/>
    <col min="2569" max="2569" width="23.28515625" style="52" customWidth="1"/>
    <col min="2570" max="2570" width="41.7109375" style="52" customWidth="1"/>
    <col min="2571" max="2821" width="10.140625" style="52"/>
    <col min="2822" max="2822" width="39.7109375" style="52" customWidth="1"/>
    <col min="2823" max="2823" width="21.28515625" style="52" customWidth="1"/>
    <col min="2824" max="2824" width="17.140625" style="52" customWidth="1"/>
    <col min="2825" max="2825" width="23.28515625" style="52" customWidth="1"/>
    <col min="2826" max="2826" width="41.7109375" style="52" customWidth="1"/>
    <col min="2827" max="3077" width="10.140625" style="52"/>
    <col min="3078" max="3078" width="39.7109375" style="52" customWidth="1"/>
    <col min="3079" max="3079" width="21.28515625" style="52" customWidth="1"/>
    <col min="3080" max="3080" width="17.140625" style="52" customWidth="1"/>
    <col min="3081" max="3081" width="23.28515625" style="52" customWidth="1"/>
    <col min="3082" max="3082" width="41.7109375" style="52" customWidth="1"/>
    <col min="3083" max="3333" width="10.140625" style="52"/>
    <col min="3334" max="3334" width="39.7109375" style="52" customWidth="1"/>
    <col min="3335" max="3335" width="21.28515625" style="52" customWidth="1"/>
    <col min="3336" max="3336" width="17.140625" style="52" customWidth="1"/>
    <col min="3337" max="3337" width="23.28515625" style="52" customWidth="1"/>
    <col min="3338" max="3338" width="41.7109375" style="52" customWidth="1"/>
    <col min="3339" max="3589" width="10.140625" style="52"/>
    <col min="3590" max="3590" width="39.7109375" style="52" customWidth="1"/>
    <col min="3591" max="3591" width="21.28515625" style="52" customWidth="1"/>
    <col min="3592" max="3592" width="17.140625" style="52" customWidth="1"/>
    <col min="3593" max="3593" width="23.28515625" style="52" customWidth="1"/>
    <col min="3594" max="3594" width="41.7109375" style="52" customWidth="1"/>
    <col min="3595" max="3845" width="10.140625" style="52"/>
    <col min="3846" max="3846" width="39.7109375" style="52" customWidth="1"/>
    <col min="3847" max="3847" width="21.28515625" style="52" customWidth="1"/>
    <col min="3848" max="3848" width="17.140625" style="52" customWidth="1"/>
    <col min="3849" max="3849" width="23.28515625" style="52" customWidth="1"/>
    <col min="3850" max="3850" width="41.7109375" style="52" customWidth="1"/>
    <col min="3851" max="4101" width="10.140625" style="52"/>
    <col min="4102" max="4102" width="39.7109375" style="52" customWidth="1"/>
    <col min="4103" max="4103" width="21.28515625" style="52" customWidth="1"/>
    <col min="4104" max="4104" width="17.140625" style="52" customWidth="1"/>
    <col min="4105" max="4105" width="23.28515625" style="52" customWidth="1"/>
    <col min="4106" max="4106" width="41.7109375" style="52" customWidth="1"/>
    <col min="4107" max="4357" width="10.140625" style="52"/>
    <col min="4358" max="4358" width="39.7109375" style="52" customWidth="1"/>
    <col min="4359" max="4359" width="21.28515625" style="52" customWidth="1"/>
    <col min="4360" max="4360" width="17.140625" style="52" customWidth="1"/>
    <col min="4361" max="4361" width="23.28515625" style="52" customWidth="1"/>
    <col min="4362" max="4362" width="41.7109375" style="52" customWidth="1"/>
    <col min="4363" max="4613" width="10.140625" style="52"/>
    <col min="4614" max="4614" width="39.7109375" style="52" customWidth="1"/>
    <col min="4615" max="4615" width="21.28515625" style="52" customWidth="1"/>
    <col min="4616" max="4616" width="17.140625" style="52" customWidth="1"/>
    <col min="4617" max="4617" width="23.28515625" style="52" customWidth="1"/>
    <col min="4618" max="4618" width="41.7109375" style="52" customWidth="1"/>
    <col min="4619" max="4869" width="10.140625" style="52"/>
    <col min="4870" max="4870" width="39.7109375" style="52" customWidth="1"/>
    <col min="4871" max="4871" width="21.28515625" style="52" customWidth="1"/>
    <col min="4872" max="4872" width="17.140625" style="52" customWidth="1"/>
    <col min="4873" max="4873" width="23.28515625" style="52" customWidth="1"/>
    <col min="4874" max="4874" width="41.7109375" style="52" customWidth="1"/>
    <col min="4875" max="5125" width="10.140625" style="52"/>
    <col min="5126" max="5126" width="39.7109375" style="52" customWidth="1"/>
    <col min="5127" max="5127" width="21.28515625" style="52" customWidth="1"/>
    <col min="5128" max="5128" width="17.140625" style="52" customWidth="1"/>
    <col min="5129" max="5129" width="23.28515625" style="52" customWidth="1"/>
    <col min="5130" max="5130" width="41.7109375" style="52" customWidth="1"/>
    <col min="5131" max="5381" width="10.140625" style="52"/>
    <col min="5382" max="5382" width="39.7109375" style="52" customWidth="1"/>
    <col min="5383" max="5383" width="21.28515625" style="52" customWidth="1"/>
    <col min="5384" max="5384" width="17.140625" style="52" customWidth="1"/>
    <col min="5385" max="5385" width="23.28515625" style="52" customWidth="1"/>
    <col min="5386" max="5386" width="41.7109375" style="52" customWidth="1"/>
    <col min="5387" max="5637" width="10.140625" style="52"/>
    <col min="5638" max="5638" width="39.7109375" style="52" customWidth="1"/>
    <col min="5639" max="5639" width="21.28515625" style="52" customWidth="1"/>
    <col min="5640" max="5640" width="17.140625" style="52" customWidth="1"/>
    <col min="5641" max="5641" width="23.28515625" style="52" customWidth="1"/>
    <col min="5642" max="5642" width="41.7109375" style="52" customWidth="1"/>
    <col min="5643" max="5893" width="10.140625" style="52"/>
    <col min="5894" max="5894" width="39.7109375" style="52" customWidth="1"/>
    <col min="5895" max="5895" width="21.28515625" style="52" customWidth="1"/>
    <col min="5896" max="5896" width="17.140625" style="52" customWidth="1"/>
    <col min="5897" max="5897" width="23.28515625" style="52" customWidth="1"/>
    <col min="5898" max="5898" width="41.7109375" style="52" customWidth="1"/>
    <col min="5899" max="6149" width="10.140625" style="52"/>
    <col min="6150" max="6150" width="39.7109375" style="52" customWidth="1"/>
    <col min="6151" max="6151" width="21.28515625" style="52" customWidth="1"/>
    <col min="6152" max="6152" width="17.140625" style="52" customWidth="1"/>
    <col min="6153" max="6153" width="23.28515625" style="52" customWidth="1"/>
    <col min="6154" max="6154" width="41.7109375" style="52" customWidth="1"/>
    <col min="6155" max="6405" width="10.140625" style="52"/>
    <col min="6406" max="6406" width="39.7109375" style="52" customWidth="1"/>
    <col min="6407" max="6407" width="21.28515625" style="52" customWidth="1"/>
    <col min="6408" max="6408" width="17.140625" style="52" customWidth="1"/>
    <col min="6409" max="6409" width="23.28515625" style="52" customWidth="1"/>
    <col min="6410" max="6410" width="41.7109375" style="52" customWidth="1"/>
    <col min="6411" max="6661" width="10.140625" style="52"/>
    <col min="6662" max="6662" width="39.7109375" style="52" customWidth="1"/>
    <col min="6663" max="6663" width="21.28515625" style="52" customWidth="1"/>
    <col min="6664" max="6664" width="17.140625" style="52" customWidth="1"/>
    <col min="6665" max="6665" width="23.28515625" style="52" customWidth="1"/>
    <col min="6666" max="6666" width="41.7109375" style="52" customWidth="1"/>
    <col min="6667" max="6917" width="10.140625" style="52"/>
    <col min="6918" max="6918" width="39.7109375" style="52" customWidth="1"/>
    <col min="6919" max="6919" width="21.28515625" style="52" customWidth="1"/>
    <col min="6920" max="6920" width="17.140625" style="52" customWidth="1"/>
    <col min="6921" max="6921" width="23.28515625" style="52" customWidth="1"/>
    <col min="6922" max="6922" width="41.7109375" style="52" customWidth="1"/>
    <col min="6923" max="7173" width="10.140625" style="52"/>
    <col min="7174" max="7174" width="39.7109375" style="52" customWidth="1"/>
    <col min="7175" max="7175" width="21.28515625" style="52" customWidth="1"/>
    <col min="7176" max="7176" width="17.140625" style="52" customWidth="1"/>
    <col min="7177" max="7177" width="23.28515625" style="52" customWidth="1"/>
    <col min="7178" max="7178" width="41.7109375" style="52" customWidth="1"/>
    <col min="7179" max="7429" width="10.140625" style="52"/>
    <col min="7430" max="7430" width="39.7109375" style="52" customWidth="1"/>
    <col min="7431" max="7431" width="21.28515625" style="52" customWidth="1"/>
    <col min="7432" max="7432" width="17.140625" style="52" customWidth="1"/>
    <col min="7433" max="7433" width="23.28515625" style="52" customWidth="1"/>
    <col min="7434" max="7434" width="41.7109375" style="52" customWidth="1"/>
    <col min="7435" max="7685" width="10.140625" style="52"/>
    <col min="7686" max="7686" width="39.7109375" style="52" customWidth="1"/>
    <col min="7687" max="7687" width="21.28515625" style="52" customWidth="1"/>
    <col min="7688" max="7688" width="17.140625" style="52" customWidth="1"/>
    <col min="7689" max="7689" width="23.28515625" style="52" customWidth="1"/>
    <col min="7690" max="7690" width="41.7109375" style="52" customWidth="1"/>
    <col min="7691" max="7941" width="10.140625" style="52"/>
    <col min="7942" max="7942" width="39.7109375" style="52" customWidth="1"/>
    <col min="7943" max="7943" width="21.28515625" style="52" customWidth="1"/>
    <col min="7944" max="7944" width="17.140625" style="52" customWidth="1"/>
    <col min="7945" max="7945" width="23.28515625" style="52" customWidth="1"/>
    <col min="7946" max="7946" width="41.7109375" style="52" customWidth="1"/>
    <col min="7947" max="8197" width="10.140625" style="52"/>
    <col min="8198" max="8198" width="39.7109375" style="52" customWidth="1"/>
    <col min="8199" max="8199" width="21.28515625" style="52" customWidth="1"/>
    <col min="8200" max="8200" width="17.140625" style="52" customWidth="1"/>
    <col min="8201" max="8201" width="23.28515625" style="52" customWidth="1"/>
    <col min="8202" max="8202" width="41.7109375" style="52" customWidth="1"/>
    <col min="8203" max="8453" width="10.140625" style="52"/>
    <col min="8454" max="8454" width="39.7109375" style="52" customWidth="1"/>
    <col min="8455" max="8455" width="21.28515625" style="52" customWidth="1"/>
    <col min="8456" max="8456" width="17.140625" style="52" customWidth="1"/>
    <col min="8457" max="8457" width="23.28515625" style="52" customWidth="1"/>
    <col min="8458" max="8458" width="41.7109375" style="52" customWidth="1"/>
    <col min="8459" max="8709" width="10.140625" style="52"/>
    <col min="8710" max="8710" width="39.7109375" style="52" customWidth="1"/>
    <col min="8711" max="8711" width="21.28515625" style="52" customWidth="1"/>
    <col min="8712" max="8712" width="17.140625" style="52" customWidth="1"/>
    <col min="8713" max="8713" width="23.28515625" style="52" customWidth="1"/>
    <col min="8714" max="8714" width="41.7109375" style="52" customWidth="1"/>
    <col min="8715" max="8965" width="10.140625" style="52"/>
    <col min="8966" max="8966" width="39.7109375" style="52" customWidth="1"/>
    <col min="8967" max="8967" width="21.28515625" style="52" customWidth="1"/>
    <col min="8968" max="8968" width="17.140625" style="52" customWidth="1"/>
    <col min="8969" max="8969" width="23.28515625" style="52" customWidth="1"/>
    <col min="8970" max="8970" width="41.7109375" style="52" customWidth="1"/>
    <col min="8971" max="9221" width="10.140625" style="52"/>
    <col min="9222" max="9222" width="39.7109375" style="52" customWidth="1"/>
    <col min="9223" max="9223" width="21.28515625" style="52" customWidth="1"/>
    <col min="9224" max="9224" width="17.140625" style="52" customWidth="1"/>
    <col min="9225" max="9225" width="23.28515625" style="52" customWidth="1"/>
    <col min="9226" max="9226" width="41.7109375" style="52" customWidth="1"/>
    <col min="9227" max="9477" width="10.140625" style="52"/>
    <col min="9478" max="9478" width="39.7109375" style="52" customWidth="1"/>
    <col min="9479" max="9479" width="21.28515625" style="52" customWidth="1"/>
    <col min="9480" max="9480" width="17.140625" style="52" customWidth="1"/>
    <col min="9481" max="9481" width="23.28515625" style="52" customWidth="1"/>
    <col min="9482" max="9482" width="41.7109375" style="52" customWidth="1"/>
    <col min="9483" max="9733" width="10.140625" style="52"/>
    <col min="9734" max="9734" width="39.7109375" style="52" customWidth="1"/>
    <col min="9735" max="9735" width="21.28515625" style="52" customWidth="1"/>
    <col min="9736" max="9736" width="17.140625" style="52" customWidth="1"/>
    <col min="9737" max="9737" width="23.28515625" style="52" customWidth="1"/>
    <col min="9738" max="9738" width="41.7109375" style="52" customWidth="1"/>
    <col min="9739" max="9989" width="10.140625" style="52"/>
    <col min="9990" max="9990" width="39.7109375" style="52" customWidth="1"/>
    <col min="9991" max="9991" width="21.28515625" style="52" customWidth="1"/>
    <col min="9992" max="9992" width="17.140625" style="52" customWidth="1"/>
    <col min="9993" max="9993" width="23.28515625" style="52" customWidth="1"/>
    <col min="9994" max="9994" width="41.7109375" style="52" customWidth="1"/>
    <col min="9995" max="10245" width="10.140625" style="52"/>
    <col min="10246" max="10246" width="39.7109375" style="52" customWidth="1"/>
    <col min="10247" max="10247" width="21.28515625" style="52" customWidth="1"/>
    <col min="10248" max="10248" width="17.140625" style="52" customWidth="1"/>
    <col min="10249" max="10249" width="23.28515625" style="52" customWidth="1"/>
    <col min="10250" max="10250" width="41.7109375" style="52" customWidth="1"/>
    <col min="10251" max="10501" width="10.140625" style="52"/>
    <col min="10502" max="10502" width="39.7109375" style="52" customWidth="1"/>
    <col min="10503" max="10503" width="21.28515625" style="52" customWidth="1"/>
    <col min="10504" max="10504" width="17.140625" style="52" customWidth="1"/>
    <col min="10505" max="10505" width="23.28515625" style="52" customWidth="1"/>
    <col min="10506" max="10506" width="41.7109375" style="52" customWidth="1"/>
    <col min="10507" max="10757" width="10.140625" style="52"/>
    <col min="10758" max="10758" width="39.7109375" style="52" customWidth="1"/>
    <col min="10759" max="10759" width="21.28515625" style="52" customWidth="1"/>
    <col min="10760" max="10760" width="17.140625" style="52" customWidth="1"/>
    <col min="10761" max="10761" width="23.28515625" style="52" customWidth="1"/>
    <col min="10762" max="10762" width="41.7109375" style="52" customWidth="1"/>
    <col min="10763" max="11013" width="10.140625" style="52"/>
    <col min="11014" max="11014" width="39.7109375" style="52" customWidth="1"/>
    <col min="11015" max="11015" width="21.28515625" style="52" customWidth="1"/>
    <col min="11016" max="11016" width="17.140625" style="52" customWidth="1"/>
    <col min="11017" max="11017" width="23.28515625" style="52" customWidth="1"/>
    <col min="11018" max="11018" width="41.7109375" style="52" customWidth="1"/>
    <col min="11019" max="11269" width="10.140625" style="52"/>
    <col min="11270" max="11270" width="39.7109375" style="52" customWidth="1"/>
    <col min="11271" max="11271" width="21.28515625" style="52" customWidth="1"/>
    <col min="11272" max="11272" width="17.140625" style="52" customWidth="1"/>
    <col min="11273" max="11273" width="23.28515625" style="52" customWidth="1"/>
    <col min="11274" max="11274" width="41.7109375" style="52" customWidth="1"/>
    <col min="11275" max="11525" width="10.140625" style="52"/>
    <col min="11526" max="11526" width="39.7109375" style="52" customWidth="1"/>
    <col min="11527" max="11527" width="21.28515625" style="52" customWidth="1"/>
    <col min="11528" max="11528" width="17.140625" style="52" customWidth="1"/>
    <col min="11529" max="11529" width="23.28515625" style="52" customWidth="1"/>
    <col min="11530" max="11530" width="41.7109375" style="52" customWidth="1"/>
    <col min="11531" max="11781" width="10.140625" style="52"/>
    <col min="11782" max="11782" width="39.7109375" style="52" customWidth="1"/>
    <col min="11783" max="11783" width="21.28515625" style="52" customWidth="1"/>
    <col min="11784" max="11784" width="17.140625" style="52" customWidth="1"/>
    <col min="11785" max="11785" width="23.28515625" style="52" customWidth="1"/>
    <col min="11786" max="11786" width="41.7109375" style="52" customWidth="1"/>
    <col min="11787" max="12037" width="10.140625" style="52"/>
    <col min="12038" max="12038" width="39.7109375" style="52" customWidth="1"/>
    <col min="12039" max="12039" width="21.28515625" style="52" customWidth="1"/>
    <col min="12040" max="12040" width="17.140625" style="52" customWidth="1"/>
    <col min="12041" max="12041" width="23.28515625" style="52" customWidth="1"/>
    <col min="12042" max="12042" width="41.7109375" style="52" customWidth="1"/>
    <col min="12043" max="12293" width="10.140625" style="52"/>
    <col min="12294" max="12294" width="39.7109375" style="52" customWidth="1"/>
    <col min="12295" max="12295" width="21.28515625" style="52" customWidth="1"/>
    <col min="12296" max="12296" width="17.140625" style="52" customWidth="1"/>
    <col min="12297" max="12297" width="23.28515625" style="52" customWidth="1"/>
    <col min="12298" max="12298" width="41.7109375" style="52" customWidth="1"/>
    <col min="12299" max="12549" width="10.140625" style="52"/>
    <col min="12550" max="12550" width="39.7109375" style="52" customWidth="1"/>
    <col min="12551" max="12551" width="21.28515625" style="52" customWidth="1"/>
    <col min="12552" max="12552" width="17.140625" style="52" customWidth="1"/>
    <col min="12553" max="12553" width="23.28515625" style="52" customWidth="1"/>
    <col min="12554" max="12554" width="41.7109375" style="52" customWidth="1"/>
    <col min="12555" max="12805" width="10.140625" style="52"/>
    <col min="12806" max="12806" width="39.7109375" style="52" customWidth="1"/>
    <col min="12807" max="12807" width="21.28515625" style="52" customWidth="1"/>
    <col min="12808" max="12808" width="17.140625" style="52" customWidth="1"/>
    <col min="12809" max="12809" width="23.28515625" style="52" customWidth="1"/>
    <col min="12810" max="12810" width="41.7109375" style="52" customWidth="1"/>
    <col min="12811" max="13061" width="10.140625" style="52"/>
    <col min="13062" max="13062" width="39.7109375" style="52" customWidth="1"/>
    <col min="13063" max="13063" width="21.28515625" style="52" customWidth="1"/>
    <col min="13064" max="13064" width="17.140625" style="52" customWidth="1"/>
    <col min="13065" max="13065" width="23.28515625" style="52" customWidth="1"/>
    <col min="13066" max="13066" width="41.7109375" style="52" customWidth="1"/>
    <col min="13067" max="13317" width="10.140625" style="52"/>
    <col min="13318" max="13318" width="39.7109375" style="52" customWidth="1"/>
    <col min="13319" max="13319" width="21.28515625" style="52" customWidth="1"/>
    <col min="13320" max="13320" width="17.140625" style="52" customWidth="1"/>
    <col min="13321" max="13321" width="23.28515625" style="52" customWidth="1"/>
    <col min="13322" max="13322" width="41.7109375" style="52" customWidth="1"/>
    <col min="13323" max="13573" width="10.140625" style="52"/>
    <col min="13574" max="13574" width="39.7109375" style="52" customWidth="1"/>
    <col min="13575" max="13575" width="21.28515625" style="52" customWidth="1"/>
    <col min="13576" max="13576" width="17.140625" style="52" customWidth="1"/>
    <col min="13577" max="13577" width="23.28515625" style="52" customWidth="1"/>
    <col min="13578" max="13578" width="41.7109375" style="52" customWidth="1"/>
    <col min="13579" max="13829" width="10.140625" style="52"/>
    <col min="13830" max="13830" width="39.7109375" style="52" customWidth="1"/>
    <col min="13831" max="13831" width="21.28515625" style="52" customWidth="1"/>
    <col min="13832" max="13832" width="17.140625" style="52" customWidth="1"/>
    <col min="13833" max="13833" width="23.28515625" style="52" customWidth="1"/>
    <col min="13834" max="13834" width="41.7109375" style="52" customWidth="1"/>
    <col min="13835" max="14085" width="10.140625" style="52"/>
    <col min="14086" max="14086" width="39.7109375" style="52" customWidth="1"/>
    <col min="14087" max="14087" width="21.28515625" style="52" customWidth="1"/>
    <col min="14088" max="14088" width="17.140625" style="52" customWidth="1"/>
    <col min="14089" max="14089" width="23.28515625" style="52" customWidth="1"/>
    <col min="14090" max="14090" width="41.7109375" style="52" customWidth="1"/>
    <col min="14091" max="14341" width="10.140625" style="52"/>
    <col min="14342" max="14342" width="39.7109375" style="52" customWidth="1"/>
    <col min="14343" max="14343" width="21.28515625" style="52" customWidth="1"/>
    <col min="14344" max="14344" width="17.140625" style="52" customWidth="1"/>
    <col min="14345" max="14345" width="23.28515625" style="52" customWidth="1"/>
    <col min="14346" max="14346" width="41.7109375" style="52" customWidth="1"/>
    <col min="14347" max="14597" width="10.140625" style="52"/>
    <col min="14598" max="14598" width="39.7109375" style="52" customWidth="1"/>
    <col min="14599" max="14599" width="21.28515625" style="52" customWidth="1"/>
    <col min="14600" max="14600" width="17.140625" style="52" customWidth="1"/>
    <col min="14601" max="14601" width="23.28515625" style="52" customWidth="1"/>
    <col min="14602" max="14602" width="41.7109375" style="52" customWidth="1"/>
    <col min="14603" max="14853" width="10.140625" style="52"/>
    <col min="14854" max="14854" width="39.7109375" style="52" customWidth="1"/>
    <col min="14855" max="14855" width="21.28515625" style="52" customWidth="1"/>
    <col min="14856" max="14856" width="17.140625" style="52" customWidth="1"/>
    <col min="14857" max="14857" width="23.28515625" style="52" customWidth="1"/>
    <col min="14858" max="14858" width="41.7109375" style="52" customWidth="1"/>
    <col min="14859" max="15109" width="10.140625" style="52"/>
    <col min="15110" max="15110" width="39.7109375" style="52" customWidth="1"/>
    <col min="15111" max="15111" width="21.28515625" style="52" customWidth="1"/>
    <col min="15112" max="15112" width="17.140625" style="52" customWidth="1"/>
    <col min="15113" max="15113" width="23.28515625" style="52" customWidth="1"/>
    <col min="15114" max="15114" width="41.7109375" style="52" customWidth="1"/>
    <col min="15115" max="15365" width="10.140625" style="52"/>
    <col min="15366" max="15366" width="39.7109375" style="52" customWidth="1"/>
    <col min="15367" max="15367" width="21.28515625" style="52" customWidth="1"/>
    <col min="15368" max="15368" width="17.140625" style="52" customWidth="1"/>
    <col min="15369" max="15369" width="23.28515625" style="52" customWidth="1"/>
    <col min="15370" max="15370" width="41.7109375" style="52" customWidth="1"/>
    <col min="15371" max="15621" width="10.140625" style="52"/>
    <col min="15622" max="15622" width="39.7109375" style="52" customWidth="1"/>
    <col min="15623" max="15623" width="21.28515625" style="52" customWidth="1"/>
    <col min="15624" max="15624" width="17.140625" style="52" customWidth="1"/>
    <col min="15625" max="15625" width="23.28515625" style="52" customWidth="1"/>
    <col min="15626" max="15626" width="41.7109375" style="52" customWidth="1"/>
    <col min="15627" max="15877" width="10.140625" style="52"/>
    <col min="15878" max="15878" width="39.7109375" style="52" customWidth="1"/>
    <col min="15879" max="15879" width="21.28515625" style="52" customWidth="1"/>
    <col min="15880" max="15880" width="17.140625" style="52" customWidth="1"/>
    <col min="15881" max="15881" width="23.28515625" style="52" customWidth="1"/>
    <col min="15882" max="15882" width="41.7109375" style="52" customWidth="1"/>
    <col min="15883" max="16133" width="10.140625" style="52"/>
    <col min="16134" max="16134" width="39.7109375" style="52" customWidth="1"/>
    <col min="16135" max="16135" width="21.28515625" style="52" customWidth="1"/>
    <col min="16136" max="16136" width="17.140625" style="52" customWidth="1"/>
    <col min="16137" max="16137" width="23.28515625" style="52" customWidth="1"/>
    <col min="16138" max="16138" width="41.7109375" style="52" customWidth="1"/>
    <col min="16139" max="16384" width="10.140625" style="52"/>
  </cols>
  <sheetData>
    <row r="1" spans="1:16" ht="24" customHeight="1">
      <c r="A1" s="476" t="s">
        <v>270</v>
      </c>
      <c r="B1" s="476"/>
      <c r="C1" s="476"/>
      <c r="D1" s="476"/>
      <c r="E1" s="476"/>
      <c r="F1" s="476"/>
      <c r="G1" s="476"/>
      <c r="H1" s="476"/>
      <c r="I1" s="476"/>
      <c r="J1" s="476"/>
    </row>
    <row r="2" spans="1:16" ht="39" customHeight="1">
      <c r="A2" s="477" t="str">
        <f>'Bảng Tiên lượng'!A3:F3</f>
        <v>Nhiệm vụ KH&amp;CN "Nghiên cứu nâng cấp, cải tiến hệ thống tích hợp và xử lý dữ liệu ADS-B 
(ATTECH ADS-B Integrator)"</v>
      </c>
      <c r="B2" s="477"/>
      <c r="C2" s="478"/>
      <c r="D2" s="478"/>
      <c r="E2" s="478"/>
      <c r="F2" s="478"/>
      <c r="G2" s="478"/>
      <c r="H2" s="478"/>
      <c r="I2" s="478"/>
      <c r="J2" s="478"/>
    </row>
    <row r="3" spans="1:16" ht="23.25" customHeight="1">
      <c r="A3" s="479" t="s">
        <v>89</v>
      </c>
      <c r="B3" s="479"/>
      <c r="C3" s="479"/>
      <c r="D3" s="479"/>
      <c r="E3" s="479"/>
      <c r="F3" s="479"/>
      <c r="G3" s="479"/>
      <c r="H3" s="479"/>
      <c r="I3" s="479"/>
      <c r="J3" s="479"/>
    </row>
    <row r="4" spans="1:16">
      <c r="A4" s="480" t="s">
        <v>22</v>
      </c>
      <c r="B4" s="482" t="s">
        <v>90</v>
      </c>
      <c r="C4" s="480" t="s">
        <v>91</v>
      </c>
      <c r="D4" s="483" t="s">
        <v>3</v>
      </c>
      <c r="E4" s="483" t="s">
        <v>92</v>
      </c>
      <c r="F4" s="485" t="s">
        <v>93</v>
      </c>
      <c r="G4" s="486"/>
      <c r="H4" s="485" t="s">
        <v>68</v>
      </c>
      <c r="I4" s="487"/>
      <c r="J4" s="486"/>
      <c r="L4" s="78"/>
      <c r="M4" s="79"/>
      <c r="N4" s="80"/>
      <c r="O4" s="80"/>
      <c r="P4" s="80"/>
    </row>
    <row r="5" spans="1:16" ht="31.5">
      <c r="A5" s="481"/>
      <c r="B5" s="482"/>
      <c r="C5" s="481"/>
      <c r="D5" s="484"/>
      <c r="E5" s="484"/>
      <c r="F5" s="81" t="s">
        <v>94</v>
      </c>
      <c r="G5" s="81" t="s">
        <v>95</v>
      </c>
      <c r="H5" s="81" t="s">
        <v>94</v>
      </c>
      <c r="I5" s="81" t="s">
        <v>95</v>
      </c>
      <c r="J5" s="81" t="s">
        <v>96</v>
      </c>
      <c r="L5" s="78"/>
      <c r="M5" s="79"/>
      <c r="N5" s="80"/>
      <c r="O5" s="80"/>
      <c r="P5" s="80"/>
    </row>
    <row r="6" spans="1:16" ht="20.25" customHeight="1">
      <c r="A6" s="82">
        <v>1</v>
      </c>
      <c r="B6" s="82" t="s">
        <v>12</v>
      </c>
      <c r="C6" s="83" t="s">
        <v>97</v>
      </c>
      <c r="D6" s="84" t="s">
        <v>98</v>
      </c>
      <c r="E6" s="85">
        <v>10</v>
      </c>
      <c r="F6" s="86">
        <v>65000</v>
      </c>
      <c r="G6" s="86">
        <f>F6*0.1</f>
        <v>6500</v>
      </c>
      <c r="H6" s="86">
        <f>E6*F6</f>
        <v>650000</v>
      </c>
      <c r="I6" s="86">
        <f>E6*G6</f>
        <v>65000</v>
      </c>
      <c r="J6" s="87">
        <f>H6+I6</f>
        <v>715000</v>
      </c>
      <c r="L6" s="78"/>
      <c r="M6" s="79"/>
      <c r="N6" s="80"/>
      <c r="O6" s="80"/>
      <c r="P6" s="80"/>
    </row>
    <row r="7" spans="1:16" ht="20.25" customHeight="1">
      <c r="A7" s="82">
        <v>2</v>
      </c>
      <c r="B7" s="82" t="s">
        <v>12</v>
      </c>
      <c r="C7" s="83" t="s">
        <v>99</v>
      </c>
      <c r="D7" s="84" t="s">
        <v>100</v>
      </c>
      <c r="E7" s="85">
        <v>2</v>
      </c>
      <c r="F7" s="86">
        <v>10000</v>
      </c>
      <c r="G7" s="86">
        <f t="shared" ref="G7:G20" si="0">F7*0.1</f>
        <v>1000</v>
      </c>
      <c r="H7" s="86">
        <f t="shared" ref="H7:H20" si="1">E7*F7</f>
        <v>20000</v>
      </c>
      <c r="I7" s="86">
        <f t="shared" ref="I7:I20" si="2">E7*G7</f>
        <v>2000</v>
      </c>
      <c r="J7" s="87">
        <f t="shared" ref="J7:J20" si="3">H7+I7</f>
        <v>22000</v>
      </c>
    </row>
    <row r="8" spans="1:16" ht="20.25" customHeight="1">
      <c r="A8" s="82">
        <v>3</v>
      </c>
      <c r="B8" s="82" t="s">
        <v>12</v>
      </c>
      <c r="C8" s="83" t="s">
        <v>101</v>
      </c>
      <c r="D8" s="84" t="s">
        <v>102</v>
      </c>
      <c r="E8" s="85">
        <v>6</v>
      </c>
      <c r="F8" s="86">
        <v>50000</v>
      </c>
      <c r="G8" s="86">
        <f t="shared" si="0"/>
        <v>5000</v>
      </c>
      <c r="H8" s="86">
        <f t="shared" si="1"/>
        <v>300000</v>
      </c>
      <c r="I8" s="86">
        <f t="shared" si="2"/>
        <v>30000</v>
      </c>
      <c r="J8" s="87">
        <f t="shared" si="3"/>
        <v>330000</v>
      </c>
    </row>
    <row r="9" spans="1:16" ht="20.25" customHeight="1">
      <c r="A9" s="82">
        <v>4</v>
      </c>
      <c r="B9" s="82" t="s">
        <v>12</v>
      </c>
      <c r="C9" s="83" t="s">
        <v>103</v>
      </c>
      <c r="D9" s="84" t="s">
        <v>102</v>
      </c>
      <c r="E9" s="85">
        <v>5</v>
      </c>
      <c r="F9" s="86">
        <v>40000</v>
      </c>
      <c r="G9" s="86">
        <f t="shared" si="0"/>
        <v>4000</v>
      </c>
      <c r="H9" s="86">
        <f t="shared" si="1"/>
        <v>200000</v>
      </c>
      <c r="I9" s="86">
        <f t="shared" si="2"/>
        <v>20000</v>
      </c>
      <c r="J9" s="87">
        <f t="shared" si="3"/>
        <v>220000</v>
      </c>
    </row>
    <row r="10" spans="1:16" ht="20.25" customHeight="1">
      <c r="A10" s="82">
        <v>5</v>
      </c>
      <c r="B10" s="82" t="s">
        <v>12</v>
      </c>
      <c r="C10" s="83" t="s">
        <v>104</v>
      </c>
      <c r="D10" s="84" t="s">
        <v>105</v>
      </c>
      <c r="E10" s="85">
        <v>5</v>
      </c>
      <c r="F10" s="86">
        <v>12000</v>
      </c>
      <c r="G10" s="86">
        <f t="shared" si="0"/>
        <v>1200</v>
      </c>
      <c r="H10" s="86">
        <f t="shared" si="1"/>
        <v>60000</v>
      </c>
      <c r="I10" s="86">
        <f t="shared" si="2"/>
        <v>6000</v>
      </c>
      <c r="J10" s="87">
        <f t="shared" si="3"/>
        <v>66000</v>
      </c>
    </row>
    <row r="11" spans="1:16" ht="20.25" customHeight="1">
      <c r="A11" s="82">
        <v>6</v>
      </c>
      <c r="B11" s="82" t="s">
        <v>12</v>
      </c>
      <c r="C11" s="83" t="s">
        <v>106</v>
      </c>
      <c r="D11" s="84" t="s">
        <v>105</v>
      </c>
      <c r="E11" s="85">
        <v>3</v>
      </c>
      <c r="F11" s="86">
        <v>15000</v>
      </c>
      <c r="G11" s="86">
        <f t="shared" si="0"/>
        <v>1500</v>
      </c>
      <c r="H11" s="86">
        <f t="shared" si="1"/>
        <v>45000</v>
      </c>
      <c r="I11" s="86">
        <f t="shared" si="2"/>
        <v>4500</v>
      </c>
      <c r="J11" s="87">
        <f t="shared" si="3"/>
        <v>49500</v>
      </c>
    </row>
    <row r="12" spans="1:16" ht="20.25" customHeight="1">
      <c r="A12" s="82">
        <v>7</v>
      </c>
      <c r="B12" s="82" t="s">
        <v>12</v>
      </c>
      <c r="C12" s="83" t="s">
        <v>269</v>
      </c>
      <c r="D12" s="84" t="s">
        <v>105</v>
      </c>
      <c r="E12" s="85">
        <v>1</v>
      </c>
      <c r="F12" s="86">
        <v>25000</v>
      </c>
      <c r="G12" s="86">
        <f t="shared" ref="G12" si="4">F12*0.1</f>
        <v>2500</v>
      </c>
      <c r="H12" s="86">
        <f t="shared" ref="H12" si="5">E12*F12</f>
        <v>25000</v>
      </c>
      <c r="I12" s="86">
        <f t="shared" ref="I12" si="6">E12*G12</f>
        <v>2500</v>
      </c>
      <c r="J12" s="87">
        <f t="shared" ref="J12" si="7">H12+I12</f>
        <v>27500</v>
      </c>
    </row>
    <row r="13" spans="1:16" ht="20.25" customHeight="1">
      <c r="A13" s="82">
        <v>8</v>
      </c>
      <c r="B13" s="82" t="s">
        <v>12</v>
      </c>
      <c r="C13" s="83" t="s">
        <v>107</v>
      </c>
      <c r="D13" s="84" t="s">
        <v>102</v>
      </c>
      <c r="E13" s="85">
        <v>5</v>
      </c>
      <c r="F13" s="86">
        <v>5000</v>
      </c>
      <c r="G13" s="86">
        <f t="shared" si="0"/>
        <v>500</v>
      </c>
      <c r="H13" s="86">
        <f t="shared" si="1"/>
        <v>25000</v>
      </c>
      <c r="I13" s="86">
        <f t="shared" si="2"/>
        <v>2500</v>
      </c>
      <c r="J13" s="87">
        <f t="shared" si="3"/>
        <v>27500</v>
      </c>
    </row>
    <row r="14" spans="1:16" ht="20.25" customHeight="1">
      <c r="A14" s="82">
        <v>9</v>
      </c>
      <c r="B14" s="82" t="s">
        <v>12</v>
      </c>
      <c r="C14" s="83" t="s">
        <v>108</v>
      </c>
      <c r="D14" s="84" t="s">
        <v>102</v>
      </c>
      <c r="E14" s="85">
        <v>2</v>
      </c>
      <c r="F14" s="86">
        <v>15000</v>
      </c>
      <c r="G14" s="86">
        <f t="shared" si="0"/>
        <v>1500</v>
      </c>
      <c r="H14" s="86">
        <f t="shared" si="1"/>
        <v>30000</v>
      </c>
      <c r="I14" s="86">
        <f t="shared" si="2"/>
        <v>3000</v>
      </c>
      <c r="J14" s="87">
        <f t="shared" si="3"/>
        <v>33000</v>
      </c>
    </row>
    <row r="15" spans="1:16" ht="20.25" customHeight="1">
      <c r="A15" s="82">
        <v>10</v>
      </c>
      <c r="B15" s="82" t="s">
        <v>12</v>
      </c>
      <c r="C15" s="83" t="s">
        <v>109</v>
      </c>
      <c r="D15" s="84" t="s">
        <v>105</v>
      </c>
      <c r="E15" s="85">
        <v>3</v>
      </c>
      <c r="F15" s="86">
        <v>8000</v>
      </c>
      <c r="G15" s="86">
        <f t="shared" si="0"/>
        <v>800</v>
      </c>
      <c r="H15" s="86">
        <f t="shared" si="1"/>
        <v>24000</v>
      </c>
      <c r="I15" s="86">
        <f t="shared" si="2"/>
        <v>2400</v>
      </c>
      <c r="J15" s="87">
        <f t="shared" si="3"/>
        <v>26400</v>
      </c>
    </row>
    <row r="16" spans="1:16" ht="20.25" customHeight="1">
      <c r="A16" s="82">
        <v>11</v>
      </c>
      <c r="B16" s="82" t="s">
        <v>12</v>
      </c>
      <c r="C16" s="83" t="s">
        <v>110</v>
      </c>
      <c r="D16" s="84" t="s">
        <v>102</v>
      </c>
      <c r="E16" s="85">
        <v>10</v>
      </c>
      <c r="F16" s="86">
        <v>15000</v>
      </c>
      <c r="G16" s="86">
        <f t="shared" si="0"/>
        <v>1500</v>
      </c>
      <c r="H16" s="86">
        <f t="shared" si="1"/>
        <v>150000</v>
      </c>
      <c r="I16" s="86">
        <f t="shared" si="2"/>
        <v>15000</v>
      </c>
      <c r="J16" s="87">
        <f t="shared" si="3"/>
        <v>165000</v>
      </c>
    </row>
    <row r="17" spans="1:12" ht="20.25" customHeight="1">
      <c r="A17" s="82">
        <v>12</v>
      </c>
      <c r="B17" s="82" t="s">
        <v>12</v>
      </c>
      <c r="C17" s="83" t="s">
        <v>111</v>
      </c>
      <c r="D17" s="84" t="s">
        <v>102</v>
      </c>
      <c r="E17" s="85">
        <v>1</v>
      </c>
      <c r="F17" s="86">
        <v>40000</v>
      </c>
      <c r="G17" s="86">
        <f t="shared" si="0"/>
        <v>4000</v>
      </c>
      <c r="H17" s="86">
        <f t="shared" si="1"/>
        <v>40000</v>
      </c>
      <c r="I17" s="86">
        <f t="shared" si="2"/>
        <v>4000</v>
      </c>
      <c r="J17" s="87">
        <f t="shared" si="3"/>
        <v>44000</v>
      </c>
    </row>
    <row r="18" spans="1:12" ht="20.25" customHeight="1">
      <c r="A18" s="82">
        <v>13</v>
      </c>
      <c r="B18" s="82" t="s">
        <v>12</v>
      </c>
      <c r="C18" s="83" t="s">
        <v>112</v>
      </c>
      <c r="D18" s="84" t="s">
        <v>113</v>
      </c>
      <c r="E18" s="85">
        <v>1</v>
      </c>
      <c r="F18" s="86">
        <v>25000</v>
      </c>
      <c r="G18" s="86">
        <f t="shared" si="0"/>
        <v>2500</v>
      </c>
      <c r="H18" s="86">
        <f t="shared" si="1"/>
        <v>25000</v>
      </c>
      <c r="I18" s="86">
        <f t="shared" si="2"/>
        <v>2500</v>
      </c>
      <c r="J18" s="87">
        <f t="shared" si="3"/>
        <v>27500</v>
      </c>
    </row>
    <row r="19" spans="1:12" ht="20.25" customHeight="1">
      <c r="A19" s="82">
        <v>14</v>
      </c>
      <c r="B19" s="82" t="s">
        <v>12</v>
      </c>
      <c r="C19" s="83" t="s">
        <v>114</v>
      </c>
      <c r="D19" s="84" t="s">
        <v>113</v>
      </c>
      <c r="E19" s="85">
        <v>2</v>
      </c>
      <c r="F19" s="86">
        <v>10000</v>
      </c>
      <c r="G19" s="86">
        <f t="shared" si="0"/>
        <v>1000</v>
      </c>
      <c r="H19" s="86">
        <f t="shared" si="1"/>
        <v>20000</v>
      </c>
      <c r="I19" s="86">
        <f t="shared" si="2"/>
        <v>2000</v>
      </c>
      <c r="J19" s="87">
        <f t="shared" si="3"/>
        <v>22000</v>
      </c>
    </row>
    <row r="20" spans="1:12" ht="20.25" customHeight="1">
      <c r="A20" s="82">
        <v>15</v>
      </c>
      <c r="B20" s="82" t="s">
        <v>12</v>
      </c>
      <c r="C20" s="83" t="s">
        <v>115</v>
      </c>
      <c r="D20" s="84" t="s">
        <v>102</v>
      </c>
      <c r="E20" s="85">
        <v>20</v>
      </c>
      <c r="F20" s="86">
        <v>5000</v>
      </c>
      <c r="G20" s="86">
        <f t="shared" si="0"/>
        <v>500</v>
      </c>
      <c r="H20" s="86">
        <f t="shared" si="1"/>
        <v>100000</v>
      </c>
      <c r="I20" s="86">
        <f t="shared" si="2"/>
        <v>10000</v>
      </c>
      <c r="J20" s="87">
        <f t="shared" si="3"/>
        <v>110000</v>
      </c>
    </row>
    <row r="21" spans="1:12" s="91" customFormat="1" ht="20.25" customHeight="1">
      <c r="A21" s="88" t="s">
        <v>9</v>
      </c>
      <c r="B21" s="89"/>
      <c r="C21" s="89" t="s">
        <v>116</v>
      </c>
      <c r="D21" s="89"/>
      <c r="E21" s="89"/>
      <c r="F21" s="89"/>
      <c r="G21" s="89"/>
      <c r="H21" s="90">
        <f>SUM(H6:H20)</f>
        <v>1714000</v>
      </c>
      <c r="I21" s="90">
        <f>SUM(I6:I20)</f>
        <v>171400</v>
      </c>
      <c r="J21" s="90">
        <f>SUM(H21:I21)</f>
        <v>1885400</v>
      </c>
      <c r="L21" s="92"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55000000000000004" right="0.35" top="0.35" bottom="0.35" header="0.3" footer="0.25"/>
  <pageSetup paperSize="9" scale="95"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Bia</vt:lpstr>
      <vt:lpstr>Thuyet minh</vt:lpstr>
      <vt:lpstr>Gói thầu</vt:lpstr>
      <vt:lpstr>TH_CP</vt:lpstr>
      <vt:lpstr>B1_CP_Lập BC</vt:lpstr>
      <vt:lpstr>B2_CP_Lập HSTK</vt:lpstr>
      <vt:lpstr>B3_TH_GT01</vt:lpstr>
      <vt:lpstr>B3.1_GT01_Chế tạo SP mẫu</vt:lpstr>
      <vt:lpstr>B4_CP_VPP</vt:lpstr>
      <vt:lpstr>B5_CP_TĐNT</vt:lpstr>
      <vt:lpstr>B6_CP chung</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'B6_CP chung'!Print_Area</vt:lpstr>
      <vt:lpstr>'Bang luong 2020'!Print_Area</vt:lpstr>
      <vt:lpstr>'Bảng Tiên lượng'!Print_Area</vt:lpstr>
      <vt:lpstr>Bia!Print_Area</vt:lpstr>
      <vt:lpstr>'Gói thầu'!Print_Area</vt:lpstr>
      <vt:lpstr>TH_CP!Print_Area</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Windows User</cp:lastModifiedBy>
  <cp:lastPrinted>2020-07-15T03:43:37Z</cp:lastPrinted>
  <dcterms:created xsi:type="dcterms:W3CDTF">2017-08-08T03:40:50Z</dcterms:created>
  <dcterms:modified xsi:type="dcterms:W3CDTF">2020-08-18T10:02:25Z</dcterms:modified>
</cp:coreProperties>
</file>