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mc:AlternateContent xmlns:mc="http://schemas.openxmlformats.org/markup-compatibility/2006">
    <mc:Choice Requires="x15">
      <x15ac:absPath xmlns:x15ac="http://schemas.microsoft.com/office/spreadsheetml/2010/11/ac" url="E:\THUY ANH\Thuy Anh\DE TAI\2020\ADS-B\HSTK\"/>
    </mc:Choice>
  </mc:AlternateContent>
  <xr:revisionPtr revIDLastSave="0" documentId="13_ncr:1_{550B018C-8F5B-4BDF-8817-A630E317987E}" xr6:coauthVersionLast="45" xr6:coauthVersionMax="45" xr10:uidLastSave="{00000000-0000-0000-0000-000000000000}"/>
  <bookViews>
    <workbookView xWindow="-108" yWindow="-108" windowWidth="23256" windowHeight="12600" tabRatio="809" firstSheet="5" activeTab="9" xr2:uid="{00000000-000D-0000-FFFF-FFFF00000000}"/>
  </bookViews>
  <sheets>
    <sheet name="Bia" sheetId="22" state="hidden" r:id="rId1"/>
    <sheet name="Thuyet minh" sheetId="23" state="hidden" r:id="rId2"/>
    <sheet name="Bìa" sheetId="25" r:id="rId3"/>
    <sheet name="TM" sheetId="26" r:id="rId4"/>
    <sheet name="Gói thầu" sheetId="15" r:id="rId5"/>
    <sheet name="TH_CP" sheetId="12" r:id="rId6"/>
    <sheet name="B1_CP_Lập BC" sheetId="7" r:id="rId7"/>
    <sheet name="B2_CP_Lập HSTK" sheetId="8" r:id="rId8"/>
    <sheet name="B3_TH_GT01" sheetId="24" r:id="rId9"/>
    <sheet name="B3.1_GT01_Chế tạo SP mẫu" sheetId="13" r:id="rId10"/>
    <sheet name="B4_CP_VPP" sheetId="5" r:id="rId11"/>
    <sheet name="B5_CP_TĐNT" sheetId="4" r:id="rId12"/>
    <sheet name="Bang luong 2020" sheetId="21" r:id="rId13"/>
    <sheet name="Bảng Tiên lượng" sheetId="1" r:id="rId14"/>
    <sheet name="Tổng công " sheetId="20" state="hidden" r:id="rId15"/>
    <sheet name="Sheet2" sheetId="2" state="hidden" r:id="rId16"/>
  </sheets>
  <definedNames>
    <definedName name="_xlnm.Print_Area" localSheetId="6">'B1_CP_Lập BC'!$A$1:$G$9</definedName>
    <definedName name="_xlnm.Print_Area" localSheetId="7">'B2_CP_Lập HSTK'!$A$1:$H$33</definedName>
    <definedName name="_xlnm.Print_Area" localSheetId="9">'B3.1_GT01_Chế tạo SP mẫu'!$A$1:$J$55</definedName>
    <definedName name="_xlnm.Print_Area" localSheetId="10">B4_CP_VPP!$A$1:$J$21</definedName>
    <definedName name="_xlnm.Print_Area" localSheetId="11">B5_CP_TĐNT!$A$1:$F$26</definedName>
    <definedName name="_xlnm.Print_Area" localSheetId="12">'Bang luong 2020'!$A$1:$H$13</definedName>
    <definedName name="_xlnm.Print_Area" localSheetId="13">'Bảng Tiên lượng'!$A$1:$F$65</definedName>
    <definedName name="_xlnm.Print_Area" localSheetId="0">Bia!$A$1:$I$24</definedName>
    <definedName name="_xlnm.Print_Area" localSheetId="2">Bìa!$A$1:$K$21</definedName>
    <definedName name="_xlnm.Print_Area" localSheetId="4">'Gói thầu'!$A$1:$F$13</definedName>
    <definedName name="_xlnm.Print_Area" localSheetId="5">TH_CP!$A$1:$G$15</definedName>
    <definedName name="_xlnm.Print_Titles" localSheetId="7">'B2_CP_Lập HSTK'!$5:$7</definedName>
    <definedName name="_xlnm.Print_Titles" localSheetId="9">'B3.1_GT01_Chế tạo SP mẫu'!$4:$6</definedName>
    <definedName name="_xlnm.Print_Titles" localSheetId="11">B5_CP_TĐNT!$4:$6</definedName>
    <definedName name="_xlnm.Print_Titles" localSheetId="13">'Bảng Tiên lượng'!$4:$4</definedName>
    <definedName name="_xlnm.Print_Titles" localSheetId="5">TH_CP!$3:$3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7" l="1"/>
  <c r="F7" i="7" l="1"/>
  <c r="D5" i="12" s="1"/>
  <c r="J27" i="1" l="1"/>
  <c r="E38" i="13"/>
  <c r="E37" i="13"/>
  <c r="C38" i="13"/>
  <c r="C37" i="13"/>
  <c r="C36" i="13"/>
  <c r="C46" i="13"/>
  <c r="C27" i="13" l="1"/>
  <c r="C26" i="13"/>
  <c r="E17" i="13"/>
  <c r="C17" i="13"/>
  <c r="E16" i="13"/>
  <c r="C16" i="13"/>
  <c r="C15" i="13"/>
  <c r="C25" i="13"/>
  <c r="D26" i="1" l="1"/>
  <c r="M26" i="1" s="1"/>
  <c r="E53" i="13" l="1"/>
  <c r="C53" i="13"/>
  <c r="C52" i="13"/>
  <c r="E55" i="13"/>
  <c r="C55" i="13"/>
  <c r="C54" i="13"/>
  <c r="E30" i="8"/>
  <c r="C30" i="8"/>
  <c r="C29" i="8"/>
  <c r="D9" i="1"/>
  <c r="C28" i="13" l="1"/>
  <c r="E24" i="13"/>
  <c r="E23" i="13"/>
  <c r="C24" i="13"/>
  <c r="C23" i="13"/>
  <c r="C22" i="13"/>
  <c r="E21" i="13"/>
  <c r="E19" i="13"/>
  <c r="C21" i="13"/>
  <c r="C20" i="13"/>
  <c r="C19" i="13"/>
  <c r="C18" i="13"/>
  <c r="E14" i="13"/>
  <c r="C14" i="13"/>
  <c r="E12" i="13"/>
  <c r="E11" i="13"/>
  <c r="C12" i="13"/>
  <c r="C11" i="13"/>
  <c r="C13" i="13"/>
  <c r="E9" i="13"/>
  <c r="C9" i="13"/>
  <c r="C8" i="13"/>
  <c r="E42" i="13" l="1"/>
  <c r="C42" i="13"/>
  <c r="C41" i="13"/>
  <c r="C33" i="13"/>
  <c r="E32" i="13"/>
  <c r="E31" i="13"/>
  <c r="C32" i="13"/>
  <c r="C31" i="13"/>
  <c r="C30" i="13"/>
  <c r="A2" i="24" l="1"/>
  <c r="B9" i="15" l="1"/>
  <c r="G12" i="5" l="1"/>
  <c r="I12" i="5" s="1"/>
  <c r="H12" i="5"/>
  <c r="E51" i="13"/>
  <c r="E50" i="13"/>
  <c r="C51" i="13"/>
  <c r="C50" i="13"/>
  <c r="C49" i="13"/>
  <c r="E48" i="13"/>
  <c r="E47" i="13"/>
  <c r="C48" i="13"/>
  <c r="C47" i="13"/>
  <c r="E45" i="13"/>
  <c r="E44" i="13"/>
  <c r="C45" i="13"/>
  <c r="C44" i="13"/>
  <c r="C43" i="13"/>
  <c r="E40" i="13"/>
  <c r="C40" i="13"/>
  <c r="C39" i="13"/>
  <c r="E35" i="13"/>
  <c r="C35" i="13"/>
  <c r="C34" i="13"/>
  <c r="E34" i="13"/>
  <c r="E29" i="13"/>
  <c r="C29" i="13"/>
  <c r="E27" i="13"/>
  <c r="E26" i="13"/>
  <c r="C10" i="13"/>
  <c r="C7" i="13"/>
  <c r="E27" i="8"/>
  <c r="E28" i="8"/>
  <c r="E26" i="8"/>
  <c r="C28" i="8"/>
  <c r="C27" i="8"/>
  <c r="C26" i="8"/>
  <c r="C25" i="8"/>
  <c r="E24" i="8"/>
  <c r="E23" i="8"/>
  <c r="C24" i="8"/>
  <c r="C23" i="8"/>
  <c r="C22" i="8"/>
  <c r="E21" i="8"/>
  <c r="E20" i="8"/>
  <c r="C21" i="8"/>
  <c r="C20" i="8"/>
  <c r="C19" i="8"/>
  <c r="E18" i="8"/>
  <c r="E17" i="8"/>
  <c r="C18" i="8"/>
  <c r="C17" i="8"/>
  <c r="C16" i="8"/>
  <c r="E15" i="8"/>
  <c r="C15" i="8"/>
  <c r="E13" i="8"/>
  <c r="C13" i="8"/>
  <c r="C12" i="8"/>
  <c r="E11" i="8"/>
  <c r="E10" i="8"/>
  <c r="C11" i="8"/>
  <c r="C10" i="8"/>
  <c r="C9" i="8"/>
  <c r="C8" i="8"/>
  <c r="D10" i="21"/>
  <c r="F10" i="21"/>
  <c r="G10" i="21" l="1"/>
  <c r="F37" i="13" s="1"/>
  <c r="H37" i="13" s="1"/>
  <c r="F16" i="13"/>
  <c r="H16" i="13" s="1"/>
  <c r="F9" i="13"/>
  <c r="H9" i="13" s="1"/>
  <c r="J12" i="5"/>
  <c r="E8" i="8"/>
  <c r="E7" i="13"/>
  <c r="F21" i="13"/>
  <c r="H21" i="13" s="1"/>
  <c r="F29" i="13"/>
  <c r="H29" i="13" s="1"/>
  <c r="F14" i="13"/>
  <c r="H14" i="13" s="1"/>
  <c r="F31" i="13"/>
  <c r="H31" i="13" s="1"/>
  <c r="F26" i="8"/>
  <c r="G26" i="8" s="1"/>
  <c r="F23" i="13"/>
  <c r="H23" i="13" s="1"/>
  <c r="F19" i="13"/>
  <c r="H19" i="13" s="1"/>
  <c r="F10" i="8"/>
  <c r="G10" i="8" s="1"/>
  <c r="F17" i="8"/>
  <c r="G17" i="8" s="1"/>
  <c r="F11" i="13" l="1"/>
  <c r="H11" i="13" s="1"/>
  <c r="F26" i="13"/>
  <c r="F12" i="13"/>
  <c r="H12" i="13" s="1"/>
  <c r="F34" i="13"/>
  <c r="H34" i="13" s="1"/>
  <c r="F50" i="13"/>
  <c r="H50" i="13" s="1"/>
  <c r="C14" i="8"/>
  <c r="F13" i="21"/>
  <c r="D13" i="21"/>
  <c r="F12" i="21"/>
  <c r="D12" i="21"/>
  <c r="F11" i="21"/>
  <c r="D11" i="21"/>
  <c r="D9" i="21"/>
  <c r="D8" i="21"/>
  <c r="D7" i="21"/>
  <c r="D6" i="21"/>
  <c r="D5" i="21"/>
  <c r="D4" i="21"/>
  <c r="D3" i="21"/>
  <c r="G12" i="21" l="1"/>
  <c r="G11" i="21"/>
  <c r="G13" i="21"/>
  <c r="K13" i="21" s="1"/>
  <c r="F27" i="13" l="1"/>
  <c r="H27" i="13" s="1"/>
  <c r="F17" i="13"/>
  <c r="H17" i="13" s="1"/>
  <c r="F38" i="13"/>
  <c r="H38" i="13" s="1"/>
  <c r="F35" i="13"/>
  <c r="H35" i="13" s="1"/>
  <c r="F53" i="13"/>
  <c r="H53" i="13" s="1"/>
  <c r="F24" i="13"/>
  <c r="H24" i="13" s="1"/>
  <c r="F55" i="13"/>
  <c r="H55" i="13" s="1"/>
  <c r="F30" i="8"/>
  <c r="G30" i="8" s="1"/>
  <c r="F48" i="13"/>
  <c r="H48" i="13" s="1"/>
  <c r="H26" i="13"/>
  <c r="F27" i="8"/>
  <c r="G27" i="8" s="1"/>
  <c r="F21" i="8"/>
  <c r="G21" i="8" s="1"/>
  <c r="F51" i="13"/>
  <c r="H51" i="13" s="1"/>
  <c r="F45" i="13"/>
  <c r="H45" i="13" s="1"/>
  <c r="F24" i="8"/>
  <c r="G24" i="8" s="1"/>
  <c r="F18" i="8"/>
  <c r="G18" i="8" s="1"/>
  <c r="F11" i="8"/>
  <c r="G11" i="8" s="1"/>
  <c r="F15" i="8"/>
  <c r="G15" i="8" s="1"/>
  <c r="F42" i="13"/>
  <c r="H42" i="13" s="1"/>
  <c r="F32" i="13"/>
  <c r="H32" i="13" s="1"/>
  <c r="F40" i="13"/>
  <c r="H40" i="13" s="1"/>
  <c r="F28" i="8"/>
  <c r="G28" i="8" s="1"/>
  <c r="F23" i="8"/>
  <c r="G23" i="8" s="1"/>
  <c r="F47" i="13"/>
  <c r="H47" i="13" s="1"/>
  <c r="F20" i="8"/>
  <c r="G20" i="8" s="1"/>
  <c r="F13" i="8"/>
  <c r="G13" i="8" s="1"/>
  <c r="F44" i="13"/>
  <c r="H44" i="13" s="1"/>
  <c r="G8" i="8" l="1"/>
  <c r="H7" i="13"/>
  <c r="D10" i="24" s="1"/>
  <c r="D7" i="12" l="1"/>
  <c r="D8" i="24"/>
  <c r="G32" i="8"/>
  <c r="G31" i="8" s="1"/>
  <c r="D11" i="12" s="1"/>
  <c r="D6" i="12"/>
  <c r="B1" i="20"/>
  <c r="D12" i="24" l="1"/>
  <c r="D11" i="24" s="1"/>
  <c r="D12" i="12" s="1"/>
  <c r="F12" i="12" s="1"/>
  <c r="G33" i="8"/>
  <c r="F11" i="12"/>
  <c r="B4" i="20"/>
  <c r="D13" i="24" l="1"/>
  <c r="B5" i="20"/>
  <c r="F7" i="12" l="1"/>
  <c r="A2" i="15"/>
  <c r="C12" i="15" l="1"/>
  <c r="C11" i="15" s="1"/>
  <c r="B12" i="15"/>
  <c r="B8" i="15" l="1"/>
  <c r="B3" i="20" l="1"/>
  <c r="A2" i="13" l="1"/>
  <c r="A2" i="12"/>
  <c r="A2" i="8" l="1"/>
  <c r="D5" i="1"/>
  <c r="B5" i="15"/>
  <c r="A2" i="7"/>
  <c r="A2" i="5"/>
  <c r="H20" i="5"/>
  <c r="G20" i="5"/>
  <c r="I20" i="5" s="1"/>
  <c r="H19" i="5"/>
  <c r="G19" i="5"/>
  <c r="I19" i="5" s="1"/>
  <c r="H18" i="5"/>
  <c r="G18" i="5"/>
  <c r="I18" i="5" s="1"/>
  <c r="H17" i="5"/>
  <c r="G17" i="5"/>
  <c r="I17" i="5" s="1"/>
  <c r="H16" i="5"/>
  <c r="G16" i="5"/>
  <c r="I16" i="5" s="1"/>
  <c r="H15" i="5"/>
  <c r="G15" i="5"/>
  <c r="I15" i="5" s="1"/>
  <c r="H14" i="5"/>
  <c r="G14" i="5"/>
  <c r="I14" i="5" s="1"/>
  <c r="H13" i="5"/>
  <c r="G13" i="5"/>
  <c r="I13" i="5" s="1"/>
  <c r="H11" i="5"/>
  <c r="G11" i="5"/>
  <c r="I11" i="5" s="1"/>
  <c r="H10" i="5"/>
  <c r="G10" i="5"/>
  <c r="I10" i="5" s="1"/>
  <c r="H9" i="5"/>
  <c r="G9" i="5"/>
  <c r="I9" i="5" s="1"/>
  <c r="H8" i="5"/>
  <c r="G8" i="5"/>
  <c r="I8" i="5" s="1"/>
  <c r="H7" i="5"/>
  <c r="G7" i="5"/>
  <c r="I7" i="5" s="1"/>
  <c r="H6" i="5"/>
  <c r="G6" i="5"/>
  <c r="I6" i="5" s="1"/>
  <c r="A2" i="4"/>
  <c r="F25" i="4"/>
  <c r="F24" i="4"/>
  <c r="F22" i="4"/>
  <c r="F21" i="4"/>
  <c r="F20" i="4"/>
  <c r="F19" i="4"/>
  <c r="F16" i="4"/>
  <c r="F15" i="4"/>
  <c r="F14" i="4"/>
  <c r="F13" i="4"/>
  <c r="F11" i="4"/>
  <c r="F10" i="4"/>
  <c r="F9" i="4"/>
  <c r="F8" i="4"/>
  <c r="B7" i="15" l="1"/>
  <c r="J7" i="5"/>
  <c r="J11" i="5"/>
  <c r="J16" i="5"/>
  <c r="J20" i="5"/>
  <c r="F23" i="4"/>
  <c r="J10" i="5"/>
  <c r="J15" i="5"/>
  <c r="J19" i="5"/>
  <c r="F7" i="4"/>
  <c r="J13" i="5"/>
  <c r="J17" i="5"/>
  <c r="J8" i="5"/>
  <c r="F18" i="4"/>
  <c r="F17" i="4" s="1"/>
  <c r="F12" i="4"/>
  <c r="J14" i="5"/>
  <c r="J18" i="5"/>
  <c r="I21" i="5"/>
  <c r="J9" i="5"/>
  <c r="B2" i="20"/>
  <c r="J6" i="5"/>
  <c r="H21" i="5"/>
  <c r="F26" i="4" l="1"/>
  <c r="D13" i="12" s="1"/>
  <c r="D9" i="12"/>
  <c r="E9" i="12" s="1"/>
  <c r="E8" i="12" s="1"/>
  <c r="J21" i="5"/>
  <c r="F13" i="12" l="1"/>
  <c r="C9" i="15" s="1"/>
  <c r="E9" i="15" s="1"/>
  <c r="F6" i="12"/>
  <c r="C7" i="15" s="1"/>
  <c r="D8" i="12"/>
  <c r="F8" i="12" s="1"/>
  <c r="C8" i="15" s="1"/>
  <c r="E8" i="15" s="1"/>
  <c r="F9" i="12"/>
  <c r="F5" i="12"/>
  <c r="C5" i="15" s="1"/>
  <c r="E7" i="15" l="1"/>
  <c r="E5" i="15"/>
  <c r="E4" i="15" s="1"/>
  <c r="C4" i="15"/>
  <c r="D4" i="12" l="1"/>
  <c r="F43" i="2"/>
  <c r="F26" i="2"/>
  <c r="F24" i="2"/>
  <c r="F22" i="2"/>
  <c r="F20" i="2"/>
  <c r="F16" i="2"/>
  <c r="H50" i="2"/>
  <c r="F49" i="2"/>
  <c r="F50" i="2"/>
  <c r="F48" i="2"/>
  <c r="F46" i="2"/>
  <c r="F40" i="2"/>
  <c r="F38" i="2"/>
  <c r="F36" i="2"/>
  <c r="F32" i="2"/>
  <c r="H27" i="2"/>
  <c r="F27" i="2"/>
  <c r="H11" i="2"/>
  <c r="E57" i="2"/>
  <c r="E50" i="2"/>
  <c r="E27" i="2"/>
  <c r="E11" i="2"/>
  <c r="D58" i="2"/>
  <c r="G57" i="2"/>
  <c r="G56" i="2"/>
  <c r="G52" i="2"/>
  <c r="H58" i="2" l="1"/>
  <c r="F4" i="12"/>
  <c r="G58" i="2"/>
  <c r="D12" i="15" l="1"/>
  <c r="D11" i="15" s="1"/>
  <c r="E12" i="15" l="1"/>
  <c r="E11" i="15" s="1"/>
  <c r="D10" i="12" l="1"/>
  <c r="D14" i="12" l="1"/>
  <c r="D15" i="12"/>
  <c r="F10" i="12"/>
  <c r="E14" i="12" l="1"/>
  <c r="E15" i="12" s="1"/>
  <c r="I10" i="12"/>
  <c r="I15" i="12" l="1"/>
  <c r="C6" i="15"/>
  <c r="C13" i="15" s="1"/>
  <c r="F14" i="12"/>
  <c r="F15" i="12" s="1"/>
  <c r="D10" i="15" l="1"/>
  <c r="E10" i="15" l="1"/>
  <c r="E6" i="15" s="1"/>
  <c r="D13" i="15"/>
  <c r="E13" i="15" s="1"/>
  <c r="E11" i="22" l="1"/>
  <c r="E12" i="25"/>
</calcChain>
</file>

<file path=xl/sharedStrings.xml><?xml version="1.0" encoding="utf-8"?>
<sst xmlns="http://schemas.openxmlformats.org/spreadsheetml/2006/main" count="697" uniqueCount="321">
  <si>
    <t>BẢNG TIÊN LƯỢNG CÔNG VIỆC</t>
  </si>
  <si>
    <t>TT</t>
  </si>
  <si>
    <t>NỘI DUNG CÔNG VIỆC</t>
  </si>
  <si>
    <t>ĐƠN VỊ TÍNH</t>
  </si>
  <si>
    <t>CÁCH TÍNH</t>
  </si>
  <si>
    <t>GHI CHÚ</t>
  </si>
  <si>
    <t>I</t>
  </si>
  <si>
    <t>II</t>
  </si>
  <si>
    <t>Công</t>
  </si>
  <si>
    <t xml:space="preserve"> </t>
  </si>
  <si>
    <t>Người lập bảng</t>
  </si>
  <si>
    <t xml:space="preserve">     Biểu mẫu này áp dụng đối với các công việc tính toán tiên lượng đơn giản</t>
  </si>
  <si>
    <t>BG</t>
  </si>
  <si>
    <t>III</t>
  </si>
  <si>
    <t>IV</t>
  </si>
  <si>
    <t>Tích hợp các phần mềm của hệ thống</t>
  </si>
  <si>
    <t>Kiểm tra, thử nghiệm phần mềm vị trí Controller</t>
  </si>
  <si>
    <t>Kiểm tra, thử nghiệm phần mềm Xử lý trung tâm</t>
  </si>
  <si>
    <t>V</t>
  </si>
  <si>
    <t>Kiểm tra, thử nghiệm phần mềm vị trí FDP</t>
  </si>
  <si>
    <t>Kiểm tra, thử nghiệm hệ thống Stripbase</t>
  </si>
  <si>
    <t>Hiệu chỉnh phần mềm theo ý kiến Hội đông nghiệm thu</t>
  </si>
  <si>
    <t>STT</t>
  </si>
  <si>
    <t>Yêu cầu</t>
  </si>
  <si>
    <t>Ước lượng khối lượng (công)</t>
  </si>
  <si>
    <t>Phần mềm vị trí FDP</t>
  </si>
  <si>
    <t>Chuyển đổi cơ sở dữ liệu sang MySQL.</t>
  </si>
  <si>
    <t>Xử lý, hiển thị đầy đủ tham số bay và thông tin liên quan cho strip.</t>
  </si>
  <si>
    <t>Bổ sung các tham số phục vụ cho việc xử lý chuyến bay</t>
  </si>
  <si>
    <t>Quản lý điện văn AFTN và AMHS liên quan đến từng chuyến bay.</t>
  </si>
  <si>
    <t>Xử lý strip theo định dạng strip tại sân cho phần mềm vị trí FDP.</t>
  </si>
  <si>
    <t>Quản lý Strip</t>
  </si>
  <si>
    <t>Hiệu chỉnh việc in ấn cho máy in strip chuyên dụng.</t>
  </si>
  <si>
    <t>Tạo và gửi điện văn kết thúc sau khi kết thúc việc điều hành tới 2 hệ thống AFTN và AMHS</t>
  </si>
  <si>
    <t>Phần mềm vị trí Controller</t>
  </si>
  <si>
    <t>Hiển thị Strip</t>
  </si>
  <si>
    <t>Hiển thị thông tin chuyến bay</t>
  </si>
  <si>
    <t>Xây dựng tính năng hỗ trợ thao tác của không lưu trên strip.</t>
  </si>
  <si>
    <t>Giám sát, hiển thị thông tin về các hoạt động bay thuộc trách nhiệm.</t>
  </si>
  <si>
    <t>Mô phỏng hoạt động bay của khu vực</t>
  </si>
  <si>
    <t>Truyền thông</t>
  </si>
  <si>
    <t>Phần mềm Xử lý trung tâm</t>
  </si>
  <si>
    <t>Kết nối, xử lý điện văn với hệ thống AFTN/AMHS</t>
  </si>
  <si>
    <t>Kết nối, xử lý dữ liệu từ hệ thống ADS-B</t>
  </si>
  <si>
    <t>Xử lý điện văn liên quan đến hoạt động bay.</t>
  </si>
  <si>
    <t>Quản lý, xử lý strip theo định dạng strip tại sân.</t>
  </si>
  <si>
    <t>Tính toán thông tin của chuyến bay (Thuê khoán chuyên môn)</t>
  </si>
  <si>
    <t>Xử lý việc thay đổi, tương tác của Controller trên strip.</t>
  </si>
  <si>
    <t>Gửi điện văn kết thúc sau khi kết thúc việc điều hành qua hệ thống AFTN/AMHS.</t>
  </si>
  <si>
    <t>Quản lý, giám sát hệ thống.</t>
  </si>
  <si>
    <t>1.               </t>
  </si>
  <si>
    <t>2.               </t>
  </si>
  <si>
    <t>3.               </t>
  </si>
  <si>
    <t>4.               </t>
  </si>
  <si>
    <t>5.               </t>
  </si>
  <si>
    <t>6.               </t>
  </si>
  <si>
    <t>7.               </t>
  </si>
  <si>
    <t>8.               </t>
  </si>
  <si>
    <t>Tích hợp, kiểm tra thủ nghiệm</t>
  </si>
  <si>
    <t>Hướng dẫn, kiểm tra, tích hợp phần mềm thuê khoán</t>
  </si>
  <si>
    <t>KHỐI LƯỢNG</t>
  </si>
  <si>
    <t>Nghiên cứu yêu cầu, nghiên cứu giải pháp. Lập báo cáo nhiệm vụ KH&amp;CN</t>
  </si>
  <si>
    <t>Ghi chú</t>
  </si>
  <si>
    <t>G3</t>
  </si>
  <si>
    <t>H2</t>
  </si>
  <si>
    <t>K3</t>
  </si>
  <si>
    <t>SỐ LƯỢNG NGƯỜI THAM GIA</t>
  </si>
  <si>
    <t>ĐỊNH MỨC</t>
  </si>
  <si>
    <t>THÀNH TIỀN</t>
  </si>
  <si>
    <t>(1)</t>
  </si>
  <si>
    <t>(2)</t>
  </si>
  <si>
    <t>(3)</t>
  </si>
  <si>
    <t>(4)</t>
  </si>
  <si>
    <t>(5)</t>
  </si>
  <si>
    <t>(6) = (5) x (4)</t>
  </si>
  <si>
    <t>Hội đồng</t>
  </si>
  <si>
    <t>Chủ trì thẩm định</t>
  </si>
  <si>
    <t>Thành viên tham gia thẩm định</t>
  </si>
  <si>
    <t>Thư ký hội đồng thẩm định</t>
  </si>
  <si>
    <t>Đại biểu mời tham dự (CQCTĐT; CNĐT)</t>
  </si>
  <si>
    <t>Chi phí thẩm định HSTK</t>
  </si>
  <si>
    <t>Chi họp Hội đồng nghiệm thu</t>
  </si>
  <si>
    <t>Chủ tịch Hội đồng nghiệm thu</t>
  </si>
  <si>
    <t>Thành viên Hội đồng nghiệm thu</t>
  </si>
  <si>
    <t>Thư ký Hội đồng nghiệm thu</t>
  </si>
  <si>
    <t>Chi nhận xét đánh giá</t>
  </si>
  <si>
    <t>Nhận xét đánh giá của Ủy viên Hội đồng</t>
  </si>
  <si>
    <t>Nhận xét đánh giá của Ủy viên phản biện Hội đồng</t>
  </si>
  <si>
    <t>Chi phí thẩm định báo cáo nhiệm vụ KH&amp;CN</t>
  </si>
  <si>
    <t>Mục: Văn phòng phẩm</t>
  </si>
  <si>
    <t>MÃ HIỆU ĐG</t>
  </si>
  <si>
    <t>NỘI DUNG</t>
  </si>
  <si>
    <t>SỐ LƯỢNG</t>
  </si>
  <si>
    <t>ĐƠN GIÁ</t>
  </si>
  <si>
    <t>TRƯỚC THUẾ</t>
  </si>
  <si>
    <t>THUẾ GTGT</t>
  </si>
  <si>
    <t>SAU THUẾ</t>
  </si>
  <si>
    <t xml:space="preserve">Giấy A4 INDO </t>
  </si>
  <si>
    <t>ram</t>
  </si>
  <si>
    <t>Tập giấy note</t>
  </si>
  <si>
    <t>tập</t>
  </si>
  <si>
    <t xml:space="preserve">Cặp file 7cm </t>
  </si>
  <si>
    <t>cái</t>
  </si>
  <si>
    <t xml:space="preserve">Cặp file 5cm </t>
  </si>
  <si>
    <t>Kẹp sắt 25mm</t>
  </si>
  <si>
    <t>hộp</t>
  </si>
  <si>
    <t>Bút bi </t>
  </si>
  <si>
    <t>Bút dấu dòng</t>
  </si>
  <si>
    <t>Ghim vòng</t>
  </si>
  <si>
    <t>Đĩa DVD loại tốt</t>
  </si>
  <si>
    <t xml:space="preserve">Ghim dập nhỏ </t>
  </si>
  <si>
    <t>Băng dính trong</t>
  </si>
  <si>
    <t>cuộn</t>
  </si>
  <si>
    <t>Băng dính xanh</t>
  </si>
  <si>
    <t>Túi Clear bag</t>
  </si>
  <si>
    <t>Tổng</t>
  </si>
  <si>
    <t>TỔNG CỘNG</t>
  </si>
  <si>
    <t xml:space="preserve">ĐƠN GIÁ </t>
  </si>
  <si>
    <t>Hiệu chỉnh, bổ sung HSTK theo ý kiến HĐTĐ</t>
  </si>
  <si>
    <t>Hiệu chỉnh, bổ sung báo cáo nhiệm vụ KH&amp;CN theo ý kiến HĐTĐ</t>
  </si>
  <si>
    <t>Mục: Lập báo cáo nhiệm vụ KH&amp;CN</t>
  </si>
  <si>
    <t>Mục: Lập Hồ sơ thiết kế nhiệm vụ KH&amp;CN</t>
  </si>
  <si>
    <t xml:space="preserve">KHỐI LƯỢNG </t>
  </si>
  <si>
    <t>Khoản mục chi phí</t>
  </si>
  <si>
    <t>Cách tính</t>
  </si>
  <si>
    <t>Giá trị trước thuế</t>
  </si>
  <si>
    <t>Thuế GTGT</t>
  </si>
  <si>
    <t>Giá trị sau thuế</t>
  </si>
  <si>
    <t>Tiền công lao động trực tiếp</t>
  </si>
  <si>
    <t>Xem chi tiết bảng 2</t>
  </si>
  <si>
    <t>Xem chi tiết bảng 5</t>
  </si>
  <si>
    <t>Chi phí khác phục vụ nhiệm vụ khoa học &amp; công nghệ</t>
  </si>
  <si>
    <t>Chi phí quản lý chung nhiệm vụ khoa học &amp; công nghệ</t>
  </si>
  <si>
    <t>Thẩm định, nghiệm thu</t>
  </si>
  <si>
    <t>Dự phòng phí</t>
  </si>
  <si>
    <t>Chi phí nghiệm thu nhiệm vụ KH&amp;CN</t>
  </si>
  <si>
    <t>5% (I+II+III+IV)</t>
  </si>
  <si>
    <t>I+II+III+IV+V</t>
  </si>
  <si>
    <t>BẢNG TỔNG HỢP CHI PHÍ THEO GÓI THẦU</t>
  </si>
  <si>
    <t>NỘI DUNG CHI PHÍ</t>
  </si>
  <si>
    <t>GIÁ TRỊ CHƯA
 PHÂN BỔ DỰ PHÒNG PHÍ</t>
  </si>
  <si>
    <t xml:space="preserve"> DỰ PHÒNG PHÍ (5%)</t>
  </si>
  <si>
    <t>GIÁ TRỊ</t>
  </si>
  <si>
    <t xml:space="preserve">Phần công việc không áp dụng hình thức lựa chọn nhà thầu                                                                                                                                                                                                                                                                                                                                                                                                                                                                                                                                                                                                                                                                                                                                                                                                                                                                                                                                                                                                                                                                                                                                                                                                                                                                                                                                                                                                                                                                                                                                                                                                                                                                                                                                                                                                                                                                                                                                                                                                                                                                                                                                                                                                                                                                                                                                                                                                                                                                                                                      </t>
  </si>
  <si>
    <t>Chi phí dự phòng chưa phân bổ</t>
  </si>
  <si>
    <t>Phần công việc thuộc kế hoạch lựa chọn nhà thầu</t>
  </si>
  <si>
    <t>Phần công việc đã thực hiện</t>
  </si>
  <si>
    <t>Xem chi tiết bảng 4</t>
  </si>
  <si>
    <t>Gói thầu số 01: Chế tạo sản phẩm mẫu</t>
  </si>
  <si>
    <t>Xem chi tiết bảng 3</t>
  </si>
  <si>
    <t>Nhân công thực hiện chế tạo sản phẩm mẫu</t>
  </si>
  <si>
    <t>Chế tạo sản phẩm mẫu</t>
  </si>
  <si>
    <t>Lập QT KTTN</t>
  </si>
  <si>
    <t>H3</t>
  </si>
  <si>
    <t>H4</t>
  </si>
  <si>
    <t>Lương và CP bảo hiểm bình quân/ngày</t>
  </si>
  <si>
    <t>HĐ</t>
  </si>
  <si>
    <t>Định mức</t>
  </si>
  <si>
    <t>Xem chi tiết bảng 1</t>
  </si>
  <si>
    <t>Lương trung bình/ngày</t>
  </si>
  <si>
    <t>Các khoản trích
theo lương BQ (BHXH-BHYT-BHTN-KPCĐ)</t>
  </si>
  <si>
    <t>Các khoản trích
theo lương BQ/ngày (BHXH-BHYT-BHTN-KPCĐ)</t>
  </si>
  <si>
    <t>A2</t>
  </si>
  <si>
    <t>C1</t>
  </si>
  <si>
    <t>D1</t>
  </si>
  <si>
    <t>E1</t>
  </si>
  <si>
    <t>E2</t>
  </si>
  <si>
    <t>E3</t>
  </si>
  <si>
    <t>F3</t>
  </si>
  <si>
    <t>TỔNG CÔNG TY QUẢN LÝ BAY VIỆT NAM</t>
  </si>
  <si>
    <t>CỘNG HÒA XÃ HỘI CHỦ NGHĨA VIỆT NAM</t>
  </si>
  <si>
    <t>CÔNG TY TNHH KỸ THUẬT QLB</t>
  </si>
  <si>
    <t>Độc lập - Tự do - Hạnh phúc</t>
  </si>
  <si>
    <t>-----------------------------</t>
  </si>
  <si>
    <t>Hà Nội,  Ngày   tháng    năm 2019</t>
  </si>
  <si>
    <t>DỰ TOÁN NHIỆM VỤ KH&amp;CN</t>
  </si>
  <si>
    <t>(Ban hành kèm theo Quyết định số          /QĐ-CQĐHQ  ngày       tháng         năm 2019    )</t>
  </si>
  <si>
    <t>Tên đề tài</t>
  </si>
  <si>
    <t>:</t>
  </si>
  <si>
    <t>Chủ nhiệm đề tài</t>
  </si>
  <si>
    <t>Bộ phận chủ trì đề tài</t>
  </si>
  <si>
    <t>PHÒNG NGHIÊN CỨU PHÁT TRIỂN</t>
  </si>
  <si>
    <t>Giá trị dự toán</t>
  </si>
  <si>
    <t xml:space="preserve">ĐỒNG </t>
  </si>
  <si>
    <t>Bằng chữ</t>
  </si>
  <si>
    <t xml:space="preserve">                    PHÊ DUYỆT</t>
  </si>
  <si>
    <t>GIÁM ĐỐC QUỸ</t>
  </si>
  <si>
    <t>HỘI ĐỒNG KHCN</t>
  </si>
  <si>
    <t>BỘ PHẬN LẬP DỰ TOÁN</t>
  </si>
  <si>
    <t>CHỦ NHIỆM NHIỆM VỤ</t>
  </si>
  <si>
    <t>Nguyễn Tiến Hùng</t>
  </si>
  <si>
    <t>THUYẾT MINH DỰ TOÁN</t>
  </si>
  <si>
    <t xml:space="preserve">  Căn cứ lập dự toán:</t>
  </si>
  <si>
    <t>- Căn cứ Điều lệ tổ chức và hoạt động của Quỹ phát triển khoa học và công nghệ của Công ty TNHH Kỹ thuật Quản lý bay ban hành kèm theo Quyết định số 72/QĐ-CTCT của Chủ tịch Công ty ngày 10/02/2017;</t>
  </si>
  <si>
    <t>- Căn cứ Quy chế quản lý hoạt động khoa học công nghệ và quản lý chi tiêu quỹ phát triển KH&amp;CN của Công ty TNHH Kỹ thuật Quản lý ban hành kèm theo Quyết định số 457/QĐ-CTCT ngày 29/8/2017 của Chủ tịch Công ty TNHH Kỹ thuật Quản lý bay;</t>
  </si>
  <si>
    <t>- Vận dụng quyết định số 79/QĐ-BXD ngày 15/2/2017 của Bộ xây dựng về việc Quyết định công bố định mức chi phí quản lý dự án và tư vấn đầu tư xây dựng.</t>
  </si>
  <si>
    <t>- Hồ sơ  thiết kế do phòng Nghiên cứu phát triển lập;</t>
  </si>
  <si>
    <t>Ghi chú:</t>
  </si>
  <si>
    <t xml:space="preserve"> - Chi phí nhân công được tính trên cơ sở lương bình quân và chi phí theo lương (BHXH-BHYT-BHTN-KPCĐ) bình quân kế hoạch năm 2019 theo các nhóm/bậc lương hiện có tại Công ty đã được GĐ Công ty phê duyệt.</t>
  </si>
  <si>
    <t>- Giá của các vật tư linh kiện được lấy theo báo giá tại thời điểm lập dự toán chưa bao gồm thuế VAT</t>
  </si>
  <si>
    <t xml:space="preserve"> Người lập</t>
  </si>
  <si>
    <t>Nguyễn Minh Hiền</t>
  </si>
  <si>
    <t>Ngô Quý Tuấn</t>
  </si>
  <si>
    <t>Nghiên cứu, thiết kế, chế tạo bộ chuyển đổi dữ liệu giám sát các hệ thống VOR/DME hiện có của Công ty thành dữ liệu giám sát SNMP</t>
  </si>
  <si>
    <t>Nhiệm vụ KH&amp;CN “Nghiên cứu, thiết kế, chế tạo bộ chuyển đổi dữ liệu giám sát các hệ thống VOR/DME hiện có của Công ty thành dữ liệu giám sát SNMP”</t>
  </si>
  <si>
    <t>-  Căn cứ Quyết định số 100/QĐ-HĐQLQ ngày 21/02/2019 của Chủ tịch Hội đồng quản lý quỹ về việc phê duyệt báo cáo nhiệm vụ KH&amp;CN “Nghiên cứu, thiết kế, chế tạo bộ chuyển đổi dữ liệu giám sát các hệ thống VOR/DME hiện có của Công ty thành dữ liệu giám sát SNMP”;</t>
  </si>
  <si>
    <t>-  Căn cứ Quyết định số 577/QĐ-HĐQLQ ngày 07/11/2019 của Chủ tịch Hội đồng quản lý quỹ về việc phê duyệt điều chỉnh tiến độ, kinh phí thực hiện nhiệm vụ KH&amp;CN “Nghiên cứu, thiết kế, chế tạo bộ chuyển đổi dữ liệu giám sát các hệ thống VOR/DME hiện có của Công ty thành dữ liệu giám sát SNMP”;</t>
  </si>
  <si>
    <t xml:space="preserve">Lương bình quân tháng
(lương KH năm 2020) </t>
  </si>
  <si>
    <t>Lập Dự toán</t>
  </si>
  <si>
    <t>Thực hiện nghiệm thu sản phẩm mẫu</t>
  </si>
  <si>
    <t>Nhóm/Bậc</t>
  </si>
  <si>
    <t>NVHC_K3</t>
  </si>
  <si>
    <t xml:space="preserve">Chi phí chung </t>
  </si>
  <si>
    <t>5%(I)</t>
  </si>
  <si>
    <t>Cộng I+II</t>
  </si>
  <si>
    <t>Nhân công thực hiện lập báo cáo nhiệm vụ KH&amp;CN</t>
  </si>
  <si>
    <t>Nhân công thực hiện lập Hồ sơ thiết kế nhiệm vụ KH&amp;CN</t>
  </si>
  <si>
    <t>Chi phí chung lập HSTK nhiệm vụ KH&amp;CN</t>
  </si>
  <si>
    <t>Chi phí chung chế tạo sản phẩm mẫu nhiệm vụ KH&amp;CN</t>
  </si>
  <si>
    <t xml:space="preserve">Lập báo cáo nhiệm vụ </t>
  </si>
  <si>
    <t xml:space="preserve">Lập giải pháp tổng thể, lập hồ sơ thiết kế </t>
  </si>
  <si>
    <t>Lập hồ sơ thiết kế</t>
  </si>
  <si>
    <t>NVGPCNTT_G3</t>
  </si>
  <si>
    <t xml:space="preserve">Xây dựng Tài liệu Testcase </t>
  </si>
  <si>
    <t>NVLT_H3</t>
  </si>
  <si>
    <t>Chi phí khác</t>
  </si>
  <si>
    <t xml:space="preserve">Nhân công kiểm tra thử nghiệm hệ thống </t>
  </si>
  <si>
    <t xml:space="preserve">Hoàn thiện hồ sơ thiết kế </t>
  </si>
  <si>
    <t xml:space="preserve">Hoàn thiện tài liệu hướng dẫn </t>
  </si>
  <si>
    <t>NVLT_H2</t>
  </si>
  <si>
    <t>Nhiệm vụ KH&amp;CN "Nghiên cứu nâng cấp, cải tiến hệ thống tích hợp và xử lý dữ liệu ADS-B 
(ATTECH ADS-B Integrator)"</t>
  </si>
  <si>
    <t>Hoàn thiện HSTK, tài liệu hướng dẫn sau nghiệm thu sản phẩm mẫu</t>
  </si>
  <si>
    <t xml:space="preserve">Chi phí chung phân bổ </t>
  </si>
  <si>
    <t>Kẹp sắt 51mm</t>
  </si>
  <si>
    <t>Lập báo nhiệm vụ KH&amp;CN</t>
  </si>
  <si>
    <t>Lập Hồ sơ thiết kế nhiệm vụ KH&amp;CN</t>
  </si>
  <si>
    <t>Văn phòng phẩm</t>
  </si>
  <si>
    <t>NHÂN CÔNG</t>
  </si>
  <si>
    <t>VẬT LIỆU</t>
  </si>
  <si>
    <t>(6)</t>
  </si>
  <si>
    <t>Số hiệu ĐM-ĐG</t>
  </si>
  <si>
    <t>(9)</t>
  </si>
  <si>
    <t>Mục: Bảng tổng hợp Gói thầu số 01: Chế tạo sản phẩm mẫu</t>
  </si>
  <si>
    <t>KHOẢN MỤC CHI PHÍ</t>
  </si>
  <si>
    <t>KẾT QUẢ</t>
  </si>
  <si>
    <t>KÝ HIỆU</t>
  </si>
  <si>
    <t>Chi phí sản xuất trực tiếp</t>
  </si>
  <si>
    <t>Vật liệu</t>
  </si>
  <si>
    <t>VL</t>
  </si>
  <si>
    <t>Nhân công</t>
  </si>
  <si>
    <t>NC</t>
  </si>
  <si>
    <t xml:space="preserve"> NVLT_H2</t>
  </si>
  <si>
    <t>VPP</t>
  </si>
  <si>
    <t>Gói</t>
  </si>
  <si>
    <t>ĐƠN GIÁ LƯƠNG KẾ HOẠCH NĂM 2020</t>
  </si>
  <si>
    <t>Lương KH BQ 2020</t>
  </si>
  <si>
    <t>Kẹp sắt 41mm</t>
  </si>
  <si>
    <t>(7) = (5) x (6)</t>
  </si>
  <si>
    <t>(8)</t>
  </si>
  <si>
    <t>Lập, trình phê duyệt phương án tự thực hiện, lập các biên bản và tờ trình thẩm định…</t>
  </si>
  <si>
    <t>Mục : Thẩm định BC nhiệm vụ, HSTK,  nghiệm thu nhiệm vụ KH&amp;CN</t>
  </si>
  <si>
    <t>TỔNG CỘNG = I+II+III</t>
  </si>
  <si>
    <t>Bổ sung tính năng lựa chọn giao thức truyền dẫn dữ liệu ADS-B(multicast và unicast)</t>
  </si>
  <si>
    <t>Bổ sung tính năng hợp nhất (fusion) dữ liệu từ các máy thu/hệ thống tích hợp ADS-B</t>
  </si>
  <si>
    <t>Bổ sung tính năng đồng bộ dữ liệu ADS-B giữa 03 trung tâm.</t>
  </si>
  <si>
    <t>Bổ sung tính năng cảnh báo xung đột trung hạn (MTCA).</t>
  </si>
  <si>
    <t>Tích hợp bản đồ địa hình (google earth).</t>
  </si>
  <si>
    <t>Bổ sung đầy đủ các tìnhnh huống cảnh báo về STCA</t>
  </si>
  <si>
    <t>Kiểm tra thử nghiệm tính năng cảnh báo xung đột trung hạn (MTCA).</t>
  </si>
  <si>
    <t>Kiểm tra thử nghiệm tính năng tích hợp bản đồ địa hình (google earth).</t>
  </si>
  <si>
    <t>Hiệu chỉnh các phần mềm sau nghiệm thu</t>
  </si>
  <si>
    <t>Tích hợp các tính năng bổ sung vào phần mềm xử lý trung tâm</t>
  </si>
  <si>
    <t>Tích hợp các tính năng bổ sung vào phần mềm đầu cuối hiển thị.</t>
  </si>
  <si>
    <t>Kiểm tra thử nghiệm tính năng lựa chọn giao thức truyền dẫn dữ liệu ADS-B (multicast và unicast)</t>
  </si>
  <si>
    <t>Kiểm tra thử nghiệm tích hợp các tính năng bổ sung vào phần mềm đầu cuối hiển thị.</t>
  </si>
  <si>
    <t>Kiểm tra thử nghiệm tính năng đồng bộ dữ liệu ADS-B giữa 03 trung tâm.</t>
  </si>
  <si>
    <t>Kiểm tra thử nghiệm tính năng hợp nhất (fusion) dữ liệu từ các máy thu/hệ thống tích hợp ADS-B.</t>
  </si>
  <si>
    <t>Kiểm tra thử nghiệm tích hợp các tính năng bổ sung vào phần mềm xử lý trung tâm.</t>
  </si>
  <si>
    <t>Kiểm tra thử nghiệm các tìnhnh huống cảnh báo về STCA.</t>
  </si>
  <si>
    <t>Viết Hướng dẫn sử dụng.</t>
  </si>
  <si>
    <t>(7) = (4) x (5)</t>
  </si>
  <si>
    <t>Ngày         tháng         năm 2020</t>
  </si>
  <si>
    <t xml:space="preserve">BẢNG 1: DỰ TOÁN CHI TIẾT </t>
  </si>
  <si>
    <t xml:space="preserve">BẢNG 2: DỰ TOÁN CHI TIẾT </t>
  </si>
  <si>
    <t>BẢNG 3: DỰ TOÁN TỔNG HỢP</t>
  </si>
  <si>
    <t xml:space="preserve">BẢNG 3: DỰ TOÁN CHI TIẾT </t>
  </si>
  <si>
    <t xml:space="preserve">BẢNG 4: DỰ TOÁN CHI TIẾT </t>
  </si>
  <si>
    <t xml:space="preserve">BẢNG 5: DỰ TOÁN CHI TIẾT </t>
  </si>
  <si>
    <t xml:space="preserve">   Tên nhiệm vụ KH&amp;CN</t>
  </si>
  <si>
    <t xml:space="preserve">   Chủ nhiệm nhiệm vụ</t>
  </si>
  <si>
    <t xml:space="preserve">   Bộ phận chủ trì nhiệm vụ</t>
  </si>
  <si>
    <t xml:space="preserve">   Giá trị dự toán</t>
  </si>
  <si>
    <t>ĐỒNG</t>
  </si>
  <si>
    <t xml:space="preserve">   Bằng chữ</t>
  </si>
  <si>
    <t xml:space="preserve">                             PHÊ DUYỆT</t>
  </si>
  <si>
    <t>GIÁM ĐỐC</t>
  </si>
  <si>
    <t xml:space="preserve"> NGHIÊN CỨU NÂNG CẤP, CẢI TIẾN HỆ THỐNG TÍCH HỢP VÀ XỬ LÝ DỮ LIỆU ADS-B (ATTECH ADS-B INTEGRATOR)"</t>
  </si>
  <si>
    <t>NGUYẾN ĐỨC NHƯỢNG</t>
  </si>
  <si>
    <t>Nguyễn Đức Nhượng</t>
  </si>
  <si>
    <t xml:space="preserve">      Căn cứ lập dự toán:</t>
  </si>
  <si>
    <t>- Căn cứ Quy chế quản lý hoạt động khoa học công nghệ và quản lý chi tiêu quỹ phát triển KH&amp;CN của Công ty TNHH Kỹ thuật Quản lý ban hành kèm theo Quyết định số 581/QĐ-CTCT ngày 08/11/2019 của Chủ tịch Công ty TNHH Kỹ thuật Quản lý bay;</t>
  </si>
  <si>
    <t>- Căn cứ Hồ sơ  thiết kế do phòng Nghiên cứu phát triển lập.</t>
  </si>
  <si>
    <t>- Chi phí lập báo cáo nhiệm vụ được tính theo Chi phí thực tế</t>
  </si>
  <si>
    <t>Đặng Thị Thúy Anh</t>
  </si>
  <si>
    <t>- Căn cứ Quyết định số 666/QĐ-HĐQLQ ngày 31/12/2018 của Chủ tịch Hội đồng quản lý quỹ về việc phê duyệt phê duyệt kế hoạch hoạt động khoa học và công nghệ năm 2020 của Công ty TNHH Kỹ thuật Quản lý bay;</t>
  </si>
  <si>
    <t>Đã thực hiện</t>
  </si>
  <si>
    <t>Lương trực tiếp</t>
  </si>
  <si>
    <t>Thực hiện lập Báo cáo nhiệm vụ</t>
  </si>
  <si>
    <t>NVTKCTSP_H2</t>
  </si>
  <si>
    <t>NVTKCTSP_G1</t>
  </si>
  <si>
    <t>CHI PHÍ TRỰC TIẾP</t>
  </si>
  <si>
    <t>Chi phí nhân công được tính trên cơ sở lương bình quân và chi phí theo lương (BHXH-BHYT-BHTN-KPCĐ) bình quân kế hoạch năm 2020 theo các nhóm/bậc lương hiện có tại Công ty đã được Giám đốc Công ty phê duyệt. Riêng chi phí nhân công thực hiện lập Báo cáo nhiệm vụ được là phần công việc đã thực hiện, do đó tính theo giá trị được ghi nhận theo sổ sách kế toán.</t>
  </si>
  <si>
    <t>- Căn cứ Quyết định số 651/QĐ-HĐQLQ ngày 28/9/2020 của Chủ tịch Công ty – Chủ tịch Hội đồng quản lý quỹ về việc phê duyệt báo cáo nhiệm vụ KH&amp;CN "Nghiên cứu nâng cấp, cải tiến hệ thống tích hợp và xử lý dữ liệu ADS-B (ATTECH ADS-B Integrator)";</t>
  </si>
  <si>
    <t>(7)</t>
  </si>
  <si>
    <t>Giá trị được ghi nhận theo sổ sách kế toán</t>
  </si>
  <si>
    <t>Ba trăm hai mươi lăm triệu bốn trăm hai mươi chín ngàn năm trăm bốn mươi ba đồng.</t>
  </si>
  <si>
    <t>(Ban hành kèm theo Quyết định số          /QĐ-CQĐHQ  ngày       tháng         năm 2021)</t>
  </si>
  <si>
    <t>Hà Nội,  ngày      tháng      năm 2021</t>
  </si>
  <si>
    <t>(8) = (4) x (6)</t>
  </si>
  <si>
    <t xml:space="preserve">Thực hiện lập hồ sơ, các biên bản và tờ trình </t>
  </si>
  <si>
    <t xml:space="preserve"> BẢNG TỔNG HỢP CHI PHÍ DỰ TOÁN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</si>
</sst>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64" formatCode="_-* #,##0.00\ _₫_-;\-* #,##0.00\ _₫_-;_-* &quot;-&quot;??\ _₫_-;_-@_-"/>
    <numFmt numFmtId="165" formatCode="_(* #,##0_);_(* \(#,##0\);_(* &quot;-&quot;??_);_(@_)"/>
    <numFmt numFmtId="166" formatCode="_-* #,##0\ _₫_-;\-* #,##0\ _₫_-;_-* &quot;-&quot;??\ _₫_-;_-@_-"/>
    <numFmt numFmtId="167" formatCode="_-* #,##0.000\ _₫_-;\-* #,##0.000\ _₫_-;_-* &quot;-&quot;??\ _₫_-;_-@_-"/>
    <numFmt numFmtId="168" formatCode="* #,##0\ ;* \(#,##0\);* \-#\ ;@\ "/>
    <numFmt numFmtId="169" formatCode="\ * #,##0.00\ ;\ * \(#,##0.00\);\ * \-#\ ;\ @\ "/>
    <numFmt numFmtId="170" formatCode="\ * #,##0.00&quot;    &quot;;\-* #,##0.00&quot;    &quot;;\ * \-#&quot;    &quot;;\ @\ "/>
    <numFmt numFmtId="171" formatCode="\ * #,##0\ ;\ * \(#,##0\);\ * \-#\ ;\ @\ "/>
  </numFmts>
  <fonts count="115">
    <font>
      <sz val="11"/>
      <color theme="1"/>
      <name val="Calibri"/>
      <family val="2"/>
      <scheme val="minor"/>
    </font>
    <font>
      <sz val="12"/>
      <name val="Times New Roman"/>
      <family val="1"/>
    </font>
    <font>
      <b/>
      <sz val="12"/>
      <name val="Times New Roman"/>
      <family val="1"/>
    </font>
    <font>
      <i/>
      <sz val="12"/>
      <name val="Times New Roman"/>
      <family val="1"/>
    </font>
    <font>
      <b/>
      <i/>
      <u/>
      <sz val="12"/>
      <name val="Times New Roman"/>
      <family val="1"/>
    </font>
    <font>
      <sz val="10"/>
      <name val="Arial"/>
      <family val="2"/>
    </font>
    <font>
      <sz val="11"/>
      <color theme="1"/>
      <name val="Calibri"/>
      <family val="2"/>
      <scheme val="minor"/>
    </font>
    <font>
      <sz val="12"/>
      <name val="Times New Roman"/>
      <family val="1"/>
      <charset val="163"/>
    </font>
    <font>
      <b/>
      <sz val="12"/>
      <name val="Times New Roman"/>
      <family val="1"/>
      <charset val="163"/>
    </font>
    <font>
      <b/>
      <i/>
      <sz val="12"/>
      <name val="Times New Roman"/>
      <family val="1"/>
    </font>
    <font>
      <sz val="10"/>
      <name val=".VnTime"/>
      <family val="2"/>
    </font>
    <font>
      <sz val="12"/>
      <name val="Arial"/>
      <family val="2"/>
    </font>
    <font>
      <sz val="10"/>
      <name val="VNI-Times"/>
    </font>
    <font>
      <i/>
      <sz val="12"/>
      <name val="Arial"/>
      <family val="2"/>
    </font>
    <font>
      <sz val="10"/>
      <color theme="1"/>
      <name val="Calibri"/>
      <family val="2"/>
      <scheme val="minor"/>
    </font>
    <font>
      <b/>
      <sz val="10"/>
      <color theme="1"/>
      <name val="Times New Roman"/>
      <family val="1"/>
      <charset val="163"/>
    </font>
    <font>
      <sz val="10"/>
      <color theme="1"/>
      <name val="Times New Roman"/>
      <family val="1"/>
      <charset val="163"/>
    </font>
    <font>
      <b/>
      <sz val="10"/>
      <color theme="1"/>
      <name val="Calibri"/>
      <family val="2"/>
      <charset val="163"/>
      <scheme val="minor"/>
    </font>
    <font>
      <b/>
      <sz val="12"/>
      <color theme="1"/>
      <name val="Times New Roman"/>
      <family val="1"/>
    </font>
    <font>
      <b/>
      <sz val="12"/>
      <name val="Arial"/>
      <family val="2"/>
    </font>
    <font>
      <sz val="11"/>
      <name val="UVnTime"/>
    </font>
    <font>
      <sz val="11"/>
      <name val="Times New Roman"/>
      <family val="1"/>
    </font>
    <font>
      <sz val="13"/>
      <color theme="1"/>
      <name val="Times New Roman"/>
      <family val="2"/>
    </font>
    <font>
      <sz val="12"/>
      <color indexed="8"/>
      <name val="Times New Roman"/>
      <family val="1"/>
    </font>
    <font>
      <sz val="13"/>
      <color indexed="8"/>
      <name val="Times New Roman"/>
      <family val="2"/>
    </font>
    <font>
      <sz val="12"/>
      <color theme="1"/>
      <name val="Times New Roman"/>
      <family val="1"/>
    </font>
    <font>
      <sz val="12"/>
      <color theme="1"/>
      <name val="VnBravo Times"/>
      <family val="2"/>
    </font>
    <font>
      <b/>
      <sz val="12"/>
      <color theme="1"/>
      <name val="VnBravo Times"/>
      <family val="2"/>
    </font>
    <font>
      <u/>
      <sz val="11"/>
      <color theme="10"/>
      <name val="Calibri"/>
      <family val="2"/>
      <charset val="163"/>
      <scheme val="minor"/>
    </font>
    <font>
      <i/>
      <sz val="12"/>
      <color theme="1"/>
      <name val="Times New Roman"/>
      <family val="1"/>
    </font>
    <font>
      <u/>
      <sz val="11"/>
      <color theme="10"/>
      <name val="Times New Roman"/>
      <family val="1"/>
    </font>
    <font>
      <sz val="13"/>
      <name val="Times New Roman"/>
      <family val="1"/>
    </font>
    <font>
      <b/>
      <sz val="14"/>
      <name val="Times New Roman"/>
      <family val="1"/>
    </font>
    <font>
      <b/>
      <sz val="13"/>
      <name val="Times New Roman"/>
      <family val="1"/>
    </font>
    <font>
      <b/>
      <i/>
      <sz val="13"/>
      <name val="Times New Roman"/>
      <family val="1"/>
    </font>
    <font>
      <b/>
      <sz val="12"/>
      <name val="Roman"/>
      <family val="1"/>
      <charset val="255"/>
    </font>
    <font>
      <sz val="12"/>
      <name val="Arial"/>
      <family val="2"/>
      <charset val="163"/>
    </font>
    <font>
      <b/>
      <i/>
      <sz val="12"/>
      <name val="Arial"/>
      <family val="2"/>
      <charset val="163"/>
    </font>
    <font>
      <b/>
      <sz val="12"/>
      <name val="Arial"/>
      <family val="2"/>
      <charset val="163"/>
    </font>
    <font>
      <b/>
      <i/>
      <sz val="12"/>
      <name val="Times New Roman"/>
      <family val="1"/>
      <charset val="163"/>
    </font>
    <font>
      <sz val="12"/>
      <color rgb="FFFF0000"/>
      <name val="Times New Roman"/>
      <family val="1"/>
      <charset val="163"/>
    </font>
    <font>
      <sz val="12"/>
      <color rgb="FFFF0000"/>
      <name val="Arial"/>
      <family val="2"/>
      <charset val="163"/>
    </font>
    <font>
      <b/>
      <i/>
      <sz val="12"/>
      <color rgb="FFFF0000"/>
      <name val="Arial"/>
      <family val="2"/>
      <charset val="163"/>
    </font>
    <font>
      <i/>
      <sz val="13"/>
      <name val="Times New Roman"/>
      <family val="1"/>
    </font>
    <font>
      <b/>
      <sz val="16"/>
      <name val="Times New Roman"/>
      <family val="1"/>
    </font>
    <font>
      <b/>
      <sz val="14"/>
      <color theme="1"/>
      <name val="Times New Roman"/>
      <family val="1"/>
    </font>
    <font>
      <b/>
      <sz val="16"/>
      <color theme="1"/>
      <name val="Times New Roman"/>
      <family val="1"/>
    </font>
    <font>
      <sz val="14"/>
      <name val="Times New Roman"/>
      <family val="1"/>
    </font>
    <font>
      <b/>
      <sz val="12"/>
      <color indexed="8"/>
      <name val="Times New Roman"/>
      <family val="1"/>
    </font>
    <font>
      <b/>
      <sz val="11"/>
      <name val="Times New Roman"/>
      <family val="1"/>
    </font>
    <font>
      <sz val="10"/>
      <name val=".VnTime"/>
      <charset val="1"/>
    </font>
    <font>
      <b/>
      <i/>
      <sz val="14"/>
      <name val="Times New Roman"/>
      <family val="1"/>
    </font>
    <font>
      <sz val="11"/>
      <color rgb="FF000000"/>
      <name val="Calibri"/>
      <family val="2"/>
      <charset val="1"/>
    </font>
    <font>
      <sz val="10"/>
      <color rgb="FFFFFFFF"/>
      <name val="Calibri"/>
      <family val="2"/>
      <charset val="1"/>
    </font>
    <font>
      <b/>
      <sz val="10"/>
      <color rgb="FF000000"/>
      <name val="Calibri"/>
      <family val="2"/>
      <charset val="1"/>
    </font>
    <font>
      <sz val="10"/>
      <color rgb="FFCC0000"/>
      <name val="Calibri"/>
      <family val="2"/>
      <charset val="1"/>
    </font>
    <font>
      <sz val="10"/>
      <name val="Arial"/>
      <family val="2"/>
      <charset val="1"/>
    </font>
    <font>
      <b/>
      <sz val="10"/>
      <color rgb="FFFFFFFF"/>
      <name val="Calibri"/>
      <family val="2"/>
      <charset val="1"/>
    </font>
    <font>
      <i/>
      <sz val="10"/>
      <color rgb="FF808080"/>
      <name val="Calibri"/>
      <family val="2"/>
      <charset val="1"/>
    </font>
    <font>
      <sz val="10"/>
      <color rgb="FF006600"/>
      <name val="Calibri"/>
      <family val="2"/>
      <charset val="1"/>
    </font>
    <font>
      <sz val="18"/>
      <color rgb="FF000000"/>
      <name val="Calibri"/>
      <family val="2"/>
      <charset val="1"/>
    </font>
    <font>
      <b/>
      <sz val="24"/>
      <color rgb="FF000000"/>
      <name val="Calibri"/>
      <family val="2"/>
      <charset val="1"/>
    </font>
    <font>
      <sz val="12"/>
      <color rgb="FF000000"/>
      <name val="Calibri"/>
      <family val="2"/>
      <charset val="1"/>
    </font>
    <font>
      <u/>
      <sz val="11"/>
      <color rgb="FF0563C1"/>
      <name val="Calibri"/>
      <family val="2"/>
      <charset val="1"/>
    </font>
    <font>
      <u/>
      <sz val="10"/>
      <color rgb="FF0000EE"/>
      <name val="Calibri"/>
      <family val="2"/>
      <charset val="1"/>
    </font>
    <font>
      <sz val="10"/>
      <color rgb="FF996600"/>
      <name val="Calibri"/>
      <family val="2"/>
      <charset val="1"/>
    </font>
    <font>
      <sz val="12"/>
      <name val="Times New Roman"/>
      <family val="1"/>
      <charset val="1"/>
    </font>
    <font>
      <sz val="10"/>
      <name val=".VnTime"/>
      <family val="2"/>
      <charset val="1"/>
    </font>
    <font>
      <sz val="13"/>
      <color rgb="FF000000"/>
      <name val="Times New Roman"/>
      <family val="2"/>
      <charset val="1"/>
    </font>
    <font>
      <sz val="11"/>
      <name val="UVnTime"/>
      <charset val="1"/>
    </font>
    <font>
      <sz val="12"/>
      <color rgb="FF000000"/>
      <name val="Times New Roman"/>
      <family val="2"/>
      <charset val="1"/>
    </font>
    <font>
      <sz val="10"/>
      <color rgb="FF333333"/>
      <name val="Calibri"/>
      <family val="2"/>
      <charset val="1"/>
    </font>
    <font>
      <sz val="12"/>
      <color theme="1"/>
      <name val="Times New Roman"/>
      <family val="2"/>
    </font>
    <font>
      <i/>
      <sz val="14"/>
      <name val="Times New Roman"/>
      <family val="1"/>
    </font>
    <font>
      <b/>
      <sz val="30"/>
      <name val="Times New Roman"/>
      <family val="1"/>
    </font>
    <font>
      <b/>
      <sz val="28"/>
      <name val="Times New Roman"/>
      <family val="1"/>
    </font>
    <font>
      <sz val="28"/>
      <name val="Times New Roman"/>
      <family val="1"/>
    </font>
    <font>
      <b/>
      <sz val="14"/>
      <name val="Times"/>
      <family val="1"/>
    </font>
    <font>
      <sz val="11"/>
      <color indexed="8"/>
      <name val="Calibri"/>
      <family val="2"/>
    </font>
    <font>
      <sz val="10"/>
      <name val="Times New Roman"/>
      <family val="1"/>
    </font>
    <font>
      <b/>
      <i/>
      <sz val="11"/>
      <name val="Times New Roman"/>
      <family val="1"/>
    </font>
    <font>
      <b/>
      <i/>
      <u/>
      <sz val="13"/>
      <name val="Times New Roman"/>
      <family val="1"/>
    </font>
    <font>
      <sz val="10"/>
      <name val=".VnTime"/>
    </font>
    <font>
      <sz val="10"/>
      <name val=".VnArial"/>
      <family val="2"/>
    </font>
    <font>
      <sz val="8"/>
      <name val="Calibri"/>
      <family val="2"/>
      <scheme val="minor"/>
    </font>
    <font>
      <sz val="11"/>
      <color rgb="FF000000"/>
      <name val="Calibri"/>
      <family val="2"/>
    </font>
    <font>
      <sz val="11"/>
      <color indexed="9"/>
      <name val="Calibri"/>
      <family val="2"/>
    </font>
    <font>
      <b/>
      <sz val="12"/>
      <color rgb="FF000000"/>
      <name val="Times New Roman"/>
      <family val="1"/>
    </font>
    <font>
      <sz val="12"/>
      <color rgb="FF000000"/>
      <name val="Times New Roman"/>
      <family val="1"/>
    </font>
    <font>
      <sz val="10"/>
      <name val="VNI-Times"/>
      <charset val="1"/>
    </font>
    <font>
      <i/>
      <sz val="10"/>
      <name val="Times New Roman"/>
      <family val="1"/>
    </font>
    <font>
      <sz val="12"/>
      <color rgb="FFFF0000"/>
      <name val="Times New Roman"/>
      <family val="1"/>
    </font>
    <font>
      <sz val="10"/>
      <color rgb="FF000000"/>
      <name val="Arial"/>
      <family val="2"/>
    </font>
    <font>
      <sz val="16"/>
      <color rgb="FF000000"/>
      <name val=".VnArialH"/>
    </font>
    <font>
      <b/>
      <sz val="14"/>
      <color rgb="FF000000"/>
      <name val="Times New Roman"/>
      <family val="1"/>
    </font>
    <font>
      <sz val="13"/>
      <color rgb="FF000000"/>
      <name val="Times New Roman"/>
      <family val="1"/>
    </font>
    <font>
      <sz val="14"/>
      <color rgb="FF000000"/>
      <name val="Times New Roman"/>
      <family val="1"/>
    </font>
    <font>
      <i/>
      <sz val="14"/>
      <color rgb="FF000000"/>
      <name val="Times New Roman"/>
      <family val="1"/>
    </font>
    <font>
      <i/>
      <sz val="13"/>
      <color rgb="FF000000"/>
      <name val="Times New Roman"/>
      <family val="1"/>
    </font>
    <font>
      <sz val="16"/>
      <color rgb="FF000000"/>
      <name val="Times New Roman"/>
      <family val="1"/>
    </font>
    <font>
      <b/>
      <sz val="20"/>
      <color rgb="FF000000"/>
      <name val="Times New Roman"/>
      <family val="1"/>
    </font>
    <font>
      <b/>
      <i/>
      <sz val="14"/>
      <color rgb="FF000000"/>
      <name val="Times New Roman"/>
      <family val="1"/>
    </font>
    <font>
      <b/>
      <sz val="16"/>
      <color rgb="FF000000"/>
      <name val="Times New Roman"/>
      <family val="1"/>
    </font>
    <font>
      <b/>
      <sz val="13"/>
      <color rgb="FF000000"/>
      <name val="Times New Roman"/>
      <family val="1"/>
    </font>
    <font>
      <sz val="28"/>
      <color rgb="FF000000"/>
      <name val="Times New Roman"/>
      <family val="1"/>
    </font>
    <font>
      <b/>
      <sz val="16"/>
      <color rgb="FF000000"/>
      <name val=".VnAvantH"/>
    </font>
    <font>
      <sz val="14"/>
      <color rgb="FF000000"/>
      <name val="Arial"/>
      <family val="2"/>
    </font>
    <font>
      <b/>
      <i/>
      <sz val="12"/>
      <color rgb="FF000000"/>
      <name val="Times New Roman"/>
      <family val="1"/>
    </font>
    <font>
      <b/>
      <i/>
      <u/>
      <sz val="12"/>
      <color rgb="FF000000"/>
      <name val="Times New Roman"/>
      <family val="1"/>
    </font>
    <font>
      <b/>
      <u/>
      <sz val="12"/>
      <color rgb="FF000000"/>
      <name val="Times New Roman"/>
      <family val="1"/>
    </font>
    <font>
      <sz val="13"/>
      <color rgb="FFFF0000"/>
      <name val="Times New Roman"/>
      <family val="1"/>
    </font>
    <font>
      <b/>
      <sz val="12"/>
      <name val="Times New Roman"/>
      <family val="1"/>
      <charset val="1"/>
    </font>
    <font>
      <i/>
      <sz val="10"/>
      <name val="Times New Roman"/>
      <family val="1"/>
      <charset val="1"/>
    </font>
    <font>
      <i/>
      <sz val="12"/>
      <name val="Times New Roman"/>
      <family val="1"/>
      <charset val="1"/>
    </font>
    <font>
      <b/>
      <sz val="15"/>
      <color rgb="FF000000"/>
      <name val="Times New Roman"/>
      <family val="1"/>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rgb="FF000000"/>
        <bgColor rgb="FF222222"/>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FFFFF"/>
      </patternFill>
    </fill>
    <fill>
      <patternFill patternType="solid">
        <fgColor indexed="1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right/>
      <top style="thin">
        <color indexed="64"/>
      </top>
      <bottom/>
      <diagonal/>
    </border>
    <border>
      <left style="thin">
        <color rgb="FF808080"/>
      </left>
      <right style="thin">
        <color rgb="FF808080"/>
      </right>
      <top style="thin">
        <color rgb="FF808080"/>
      </top>
      <bottom style="thin">
        <color rgb="FF80808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104">
    <xf numFmtId="0" fontId="0" fillId="0" borderId="0"/>
    <xf numFmtId="164" fontId="6" fillId="0" borderId="0" applyFont="0" applyFill="0" applyBorder="0" applyAlignment="0" applyProtection="0"/>
    <xf numFmtId="0" fontId="5" fillId="0" borderId="0"/>
    <xf numFmtId="0" fontId="10" fillId="0" borderId="0"/>
    <xf numFmtId="0" fontId="12" fillId="0" borderId="0"/>
    <xf numFmtId="0" fontId="5" fillId="0" borderId="0"/>
    <xf numFmtId="43" fontId="10" fillId="0" borderId="0" applyFont="0" applyFill="0" applyBorder="0" applyAlignment="0" applyProtection="0"/>
    <xf numFmtId="0" fontId="10" fillId="0" borderId="0"/>
    <xf numFmtId="0" fontId="20" fillId="0" borderId="0"/>
    <xf numFmtId="0" fontId="1" fillId="0" borderId="0"/>
    <xf numFmtId="43" fontId="10" fillId="0" borderId="0" applyFont="0" applyFill="0" applyBorder="0" applyAlignment="0" applyProtection="0"/>
    <xf numFmtId="0" fontId="5" fillId="0" borderId="0"/>
    <xf numFmtId="0" fontId="22" fillId="0" borderId="0"/>
    <xf numFmtId="43" fontId="5" fillId="0" borderId="0" applyFont="0" applyFill="0" applyBorder="0" applyAlignment="0" applyProtection="0"/>
    <xf numFmtId="43" fontId="24" fillId="0" borderId="0" applyFont="0" applyFill="0" applyBorder="0" applyAlignment="0" applyProtection="0"/>
    <xf numFmtId="0" fontId="28" fillId="0" borderId="0" applyNumberFormat="0" applyFill="0" applyBorder="0" applyAlignment="0" applyProtection="0"/>
    <xf numFmtId="0" fontId="20" fillId="0" borderId="0"/>
    <xf numFmtId="43" fontId="20" fillId="0" borderId="0" applyFont="0" applyFill="0" applyBorder="0" applyAlignment="0" applyProtection="0"/>
    <xf numFmtId="0" fontId="5" fillId="0" borderId="0"/>
    <xf numFmtId="0" fontId="5" fillId="0" borderId="0"/>
    <xf numFmtId="0" fontId="1" fillId="0" borderId="0"/>
    <xf numFmtId="0" fontId="5" fillId="0" borderId="0"/>
    <xf numFmtId="0" fontId="50" fillId="0" borderId="0"/>
    <xf numFmtId="0" fontId="52" fillId="0" borderId="0"/>
    <xf numFmtId="170" fontId="52" fillId="0" borderId="0" applyBorder="0" applyProtection="0"/>
    <xf numFmtId="0" fontId="53" fillId="5" borderId="0" applyBorder="0" applyProtection="0"/>
    <xf numFmtId="0" fontId="53" fillId="5" borderId="0" applyBorder="0" applyProtection="0"/>
    <xf numFmtId="0" fontId="53" fillId="5" borderId="0" applyBorder="0" applyProtection="0"/>
    <xf numFmtId="0" fontId="54" fillId="0" borderId="0" applyBorder="0" applyProtection="0"/>
    <xf numFmtId="0" fontId="53" fillId="6" borderId="0" applyBorder="0" applyProtection="0"/>
    <xf numFmtId="0" fontId="53" fillId="6" borderId="0" applyBorder="0" applyProtection="0"/>
    <xf numFmtId="0" fontId="53" fillId="6" borderId="0" applyBorder="0" applyProtection="0"/>
    <xf numFmtId="0" fontId="54" fillId="7" borderId="0" applyBorder="0" applyProtection="0"/>
    <xf numFmtId="0" fontId="54" fillId="7" borderId="0" applyBorder="0" applyProtection="0"/>
    <xf numFmtId="0" fontId="54" fillId="7" borderId="0" applyBorder="0" applyProtection="0"/>
    <xf numFmtId="0" fontId="54" fillId="0" borderId="0" applyBorder="0" applyProtection="0"/>
    <xf numFmtId="0" fontId="54" fillId="0" borderId="0" applyBorder="0" applyProtection="0"/>
    <xf numFmtId="0" fontId="55" fillId="8" borderId="0" applyBorder="0" applyProtection="0"/>
    <xf numFmtId="0" fontId="55" fillId="8" borderId="0" applyBorder="0" applyProtection="0"/>
    <xf numFmtId="0" fontId="55" fillId="8" borderId="0" applyBorder="0" applyProtection="0"/>
    <xf numFmtId="169" fontId="52" fillId="0" borderId="0" applyBorder="0" applyProtection="0"/>
    <xf numFmtId="169" fontId="52" fillId="0" borderId="0" applyBorder="0" applyProtection="0"/>
    <xf numFmtId="0" fontId="56" fillId="0" borderId="0" applyBorder="0" applyProtection="0"/>
    <xf numFmtId="169" fontId="52" fillId="0" borderId="0" applyBorder="0" applyProtection="0"/>
    <xf numFmtId="169" fontId="52" fillId="0" borderId="0" applyBorder="0" applyProtection="0"/>
    <xf numFmtId="169" fontId="52" fillId="0" borderId="0" applyBorder="0" applyProtection="0"/>
    <xf numFmtId="0" fontId="57" fillId="9" borderId="0" applyBorder="0" applyProtection="0"/>
    <xf numFmtId="0" fontId="57" fillId="9" borderId="0" applyBorder="0" applyProtection="0"/>
    <xf numFmtId="0" fontId="57" fillId="9" borderId="0" applyBorder="0" applyProtection="0"/>
    <xf numFmtId="0" fontId="58" fillId="0" borderId="0" applyBorder="0" applyProtection="0"/>
    <xf numFmtId="0" fontId="58" fillId="0" borderId="0" applyBorder="0" applyProtection="0"/>
    <xf numFmtId="0" fontId="58" fillId="0" borderId="0" applyBorder="0" applyProtection="0"/>
    <xf numFmtId="0" fontId="59" fillId="10" borderId="0" applyBorder="0" applyProtection="0"/>
    <xf numFmtId="0" fontId="59" fillId="10" borderId="0" applyBorder="0" applyProtection="0"/>
    <xf numFmtId="0" fontId="59" fillId="10" borderId="0" applyBorder="0" applyProtection="0"/>
    <xf numFmtId="0" fontId="60" fillId="0" borderId="0" applyBorder="0" applyProtection="0"/>
    <xf numFmtId="0" fontId="60" fillId="0" borderId="0" applyBorder="0" applyProtection="0"/>
    <xf numFmtId="0" fontId="60" fillId="0" borderId="0" applyBorder="0" applyProtection="0"/>
    <xf numFmtId="0" fontId="61" fillId="0" borderId="0" applyBorder="0" applyProtection="0"/>
    <xf numFmtId="0" fontId="61" fillId="0" borderId="0" applyBorder="0" applyProtection="0"/>
    <xf numFmtId="0" fontId="62" fillId="0" borderId="0" applyBorder="0" applyProtection="0"/>
    <xf numFmtId="0" fontId="62" fillId="0" borderId="0" applyBorder="0" applyProtection="0"/>
    <xf numFmtId="0" fontId="62" fillId="0" borderId="0" applyBorder="0" applyProtection="0"/>
    <xf numFmtId="0" fontId="61" fillId="0" borderId="0" applyBorder="0" applyProtection="0"/>
    <xf numFmtId="0" fontId="63" fillId="0" borderId="0" applyBorder="0" applyProtection="0"/>
    <xf numFmtId="0" fontId="64" fillId="0" borderId="0" applyBorder="0" applyProtection="0"/>
    <xf numFmtId="0" fontId="64" fillId="0" borderId="0" applyBorder="0" applyProtection="0"/>
    <xf numFmtId="0" fontId="65" fillId="11" borderId="0" applyBorder="0" applyProtection="0"/>
    <xf numFmtId="0" fontId="65" fillId="11" borderId="0" applyBorder="0" applyProtection="0"/>
    <xf numFmtId="0" fontId="65" fillId="11" borderId="0" applyBorder="0" applyProtection="0"/>
    <xf numFmtId="0" fontId="56" fillId="0" borderId="0"/>
    <xf numFmtId="0" fontId="66" fillId="0" borderId="0"/>
    <xf numFmtId="0" fontId="56" fillId="0" borderId="0"/>
    <xf numFmtId="0" fontId="56" fillId="0" borderId="0"/>
    <xf numFmtId="0" fontId="67" fillId="0" borderId="0"/>
    <xf numFmtId="0" fontId="68" fillId="0" borderId="0"/>
    <xf numFmtId="0" fontId="69" fillId="0" borderId="0"/>
    <xf numFmtId="0" fontId="56" fillId="0" borderId="0"/>
    <xf numFmtId="0" fontId="70" fillId="0" borderId="0"/>
    <xf numFmtId="0" fontId="56" fillId="0" borderId="0"/>
    <xf numFmtId="0" fontId="71" fillId="11" borderId="23" applyProtection="0"/>
    <xf numFmtId="0" fontId="71" fillId="11" borderId="23" applyProtection="0"/>
    <xf numFmtId="0" fontId="71" fillId="11" borderId="23"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2" fillId="0" borderId="0" applyBorder="0" applyProtection="0"/>
    <xf numFmtId="0" fontId="55" fillId="0" borderId="0" applyBorder="0" applyProtection="0"/>
    <xf numFmtId="0" fontId="55" fillId="0" borderId="0" applyBorder="0" applyProtection="0"/>
    <xf numFmtId="0" fontId="55" fillId="0" borderId="0" applyBorder="0" applyProtection="0"/>
    <xf numFmtId="0" fontId="52" fillId="0" borderId="0"/>
    <xf numFmtId="0" fontId="72" fillId="0" borderId="0"/>
    <xf numFmtId="0" fontId="12" fillId="0" borderId="0"/>
    <xf numFmtId="0" fontId="5" fillId="0" borderId="0"/>
    <xf numFmtId="0" fontId="78" fillId="0" borderId="0"/>
    <xf numFmtId="0" fontId="10" fillId="0" borderId="0"/>
    <xf numFmtId="0" fontId="82" fillId="0" borderId="0"/>
    <xf numFmtId="0" fontId="10" fillId="0" borderId="0"/>
    <xf numFmtId="0" fontId="83" fillId="0" borderId="0"/>
    <xf numFmtId="0" fontId="85" fillId="0" borderId="0"/>
    <xf numFmtId="0" fontId="86" fillId="12" borderId="0" applyNumberFormat="0" applyBorder="0" applyAlignment="0" applyProtection="0"/>
    <xf numFmtId="0" fontId="89" fillId="0" borderId="0"/>
  </cellStyleXfs>
  <cellXfs count="551">
    <xf numFmtId="0" fontId="0" fillId="0" borderId="0" xfId="0"/>
    <xf numFmtId="0" fontId="1" fillId="0" borderId="0" xfId="0" applyFont="1" applyAlignment="1">
      <alignment horizontal="center" vertical="top"/>
    </xf>
    <xf numFmtId="3" fontId="1" fillId="0" borderId="1" xfId="3" applyNumberFormat="1" applyFont="1" applyBorder="1" applyAlignment="1">
      <alignment horizontal="left" vertical="center" wrapText="1"/>
    </xf>
    <xf numFmtId="0" fontId="3" fillId="0" borderId="0" xfId="0" applyFont="1" applyFill="1" applyBorder="1" applyAlignment="1">
      <alignment horizontal="center" vertical="top"/>
    </xf>
    <xf numFmtId="0" fontId="3" fillId="0" borderId="0" xfId="0" applyFont="1" applyFill="1" applyBorder="1" applyAlignment="1">
      <alignment vertical="top"/>
    </xf>
    <xf numFmtId="49" fontId="3" fillId="0" borderId="0" xfId="0" applyNumberFormat="1" applyFont="1" applyFill="1" applyBorder="1" applyAlignment="1">
      <alignment vertical="top"/>
    </xf>
    <xf numFmtId="49" fontId="1" fillId="0" borderId="0" xfId="0" applyNumberFormat="1" applyFont="1" applyBorder="1" applyAlignment="1">
      <alignment vertical="top" wrapText="1"/>
    </xf>
    <xf numFmtId="0" fontId="1" fillId="0" borderId="0" xfId="0" applyFont="1" applyAlignment="1">
      <alignment vertical="top"/>
    </xf>
    <xf numFmtId="0" fontId="11" fillId="0" borderId="0" xfId="0" applyFont="1" applyAlignment="1">
      <alignment horizontal="center" vertical="top"/>
    </xf>
    <xf numFmtId="49" fontId="13" fillId="0" borderId="0" xfId="0" applyNumberFormat="1" applyFont="1" applyFill="1" applyBorder="1" applyAlignment="1">
      <alignment vertical="top"/>
    </xf>
    <xf numFmtId="0" fontId="11" fillId="0" borderId="0" xfId="0" applyFont="1" applyAlignment="1">
      <alignment vertical="top"/>
    </xf>
    <xf numFmtId="0" fontId="8" fillId="0" borderId="0" xfId="0" applyFont="1" applyAlignment="1">
      <alignment horizontal="center" vertical="top"/>
    </xf>
    <xf numFmtId="0" fontId="14" fillId="0" borderId="0" xfId="0" applyFont="1" applyBorder="1"/>
    <xf numFmtId="0" fontId="15" fillId="0" borderId="0" xfId="0" applyFont="1" applyBorder="1" applyAlignment="1">
      <alignment horizontal="center" vertical="center" wrapText="1"/>
    </xf>
    <xf numFmtId="0" fontId="17" fillId="0" borderId="0" xfId="0" applyFont="1" applyBorder="1"/>
    <xf numFmtId="0" fontId="16" fillId="0" borderId="0"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1" xfId="0" applyFont="1" applyBorder="1" applyAlignment="1">
      <alignment horizontal="justify" vertical="center" wrapText="1"/>
    </xf>
    <xf numFmtId="0" fontId="15" fillId="0" borderId="2"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9" xfId="0" applyFont="1" applyBorder="1" applyAlignment="1">
      <alignment horizontal="justify" vertical="center" wrapText="1"/>
    </xf>
    <xf numFmtId="0" fontId="16" fillId="0" borderId="10"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7" xfId="0" applyFont="1" applyBorder="1" applyAlignment="1">
      <alignment horizontal="center" vertical="center" wrapText="1"/>
    </xf>
    <xf numFmtId="0" fontId="14" fillId="0" borderId="0" xfId="0" applyFont="1" applyBorder="1" applyAlignment="1">
      <alignment horizontal="center"/>
    </xf>
    <xf numFmtId="0" fontId="14" fillId="0" borderId="6" xfId="0" applyFont="1" applyBorder="1"/>
    <xf numFmtId="0" fontId="14" fillId="0" borderId="8" xfId="0" applyFont="1" applyBorder="1"/>
    <xf numFmtId="0" fontId="15" fillId="2" borderId="3" xfId="0" applyFont="1" applyFill="1" applyBorder="1" applyAlignment="1">
      <alignment horizontal="center" vertical="center" wrapText="1"/>
    </xf>
    <xf numFmtId="0" fontId="15" fillId="2" borderId="4" xfId="0" applyFont="1" applyFill="1" applyBorder="1" applyAlignment="1">
      <alignment horizontal="justify" vertical="center" wrapText="1"/>
    </xf>
    <xf numFmtId="0" fontId="15" fillId="2" borderId="5"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justify" vertical="center" wrapText="1"/>
    </xf>
    <xf numFmtId="0" fontId="16" fillId="2" borderId="13" xfId="0" applyFont="1" applyFill="1" applyBorder="1" applyAlignment="1">
      <alignment horizontal="center" vertical="center" wrapText="1"/>
    </xf>
    <xf numFmtId="0" fontId="2" fillId="0" borderId="0" xfId="0" applyFont="1" applyAlignment="1">
      <alignment horizontal="center" vertical="top"/>
    </xf>
    <xf numFmtId="0" fontId="1" fillId="0" borderId="0" xfId="0" applyFont="1" applyAlignment="1">
      <alignment horizontal="center" vertical="center"/>
    </xf>
    <xf numFmtId="0" fontId="2"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7" fillId="0" borderId="1" xfId="0" applyFont="1" applyBorder="1" applyAlignment="1">
      <alignment horizontal="center" vertical="center" wrapText="1"/>
    </xf>
    <xf numFmtId="0" fontId="7" fillId="0" borderId="1" xfId="2" applyFont="1" applyBorder="1" applyAlignment="1">
      <alignment horizontal="center" vertical="center"/>
    </xf>
    <xf numFmtId="0" fontId="1" fillId="0" borderId="0" xfId="0" applyFont="1" applyBorder="1" applyAlignment="1">
      <alignment horizontal="center" vertical="center"/>
    </xf>
    <xf numFmtId="0" fontId="11" fillId="0" borderId="0" xfId="0" applyFont="1" applyAlignment="1">
      <alignment horizontal="center" vertical="center"/>
    </xf>
    <xf numFmtId="0" fontId="11" fillId="0" borderId="0" xfId="5" applyFont="1"/>
    <xf numFmtId="0" fontId="19" fillId="0" borderId="0" xfId="5" applyFont="1" applyAlignment="1">
      <alignment wrapText="1"/>
    </xf>
    <xf numFmtId="0" fontId="1" fillId="0" borderId="1" xfId="5" applyFont="1" applyBorder="1" applyAlignment="1">
      <alignment horizontal="center" vertical="center" wrapText="1"/>
    </xf>
    <xf numFmtId="165" fontId="1" fillId="0" borderId="1" xfId="6" applyNumberFormat="1" applyFont="1" applyBorder="1" applyAlignment="1">
      <alignment vertical="center" wrapText="1"/>
    </xf>
    <xf numFmtId="0" fontId="1" fillId="0" borderId="1" xfId="7" applyFont="1" applyBorder="1" applyAlignment="1">
      <alignment horizontal="center" vertical="center" wrapText="1"/>
    </xf>
    <xf numFmtId="0" fontId="11" fillId="0" borderId="0" xfId="5" applyFont="1" applyAlignment="1">
      <alignment horizontal="center"/>
    </xf>
    <xf numFmtId="165" fontId="11" fillId="0" borderId="0" xfId="6" applyNumberFormat="1" applyFont="1"/>
    <xf numFmtId="0" fontId="1" fillId="0" borderId="0" xfId="9" applyFont="1"/>
    <xf numFmtId="0" fontId="1" fillId="0" borderId="0" xfId="4" applyFont="1" applyBorder="1" applyAlignment="1">
      <alignment vertical="center" wrapText="1"/>
    </xf>
    <xf numFmtId="0" fontId="2" fillId="0" borderId="0" xfId="4" applyFont="1" applyBorder="1" applyAlignment="1">
      <alignment horizontal="center" vertical="center" wrapText="1"/>
    </xf>
    <xf numFmtId="0" fontId="2" fillId="0" borderId="0" xfId="4" applyFont="1" applyBorder="1" applyAlignment="1">
      <alignment horizontal="centerContinuous" vertical="center" wrapText="1"/>
    </xf>
    <xf numFmtId="0" fontId="21" fillId="0" borderId="1" xfId="4" quotePrefix="1" applyFont="1" applyBorder="1" applyAlignment="1">
      <alignment horizontal="center" vertical="center" wrapText="1"/>
    </xf>
    <xf numFmtId="0" fontId="21" fillId="0" borderId="1" xfId="4" quotePrefix="1" applyNumberFormat="1" applyFont="1" applyBorder="1" applyAlignment="1">
      <alignment horizontal="center" vertical="center" wrapText="1"/>
    </xf>
    <xf numFmtId="0" fontId="21" fillId="0" borderId="0" xfId="9" applyFont="1"/>
    <xf numFmtId="0" fontId="2" fillId="0" borderId="1" xfId="4" quotePrefix="1" applyFont="1" applyBorder="1" applyAlignment="1">
      <alignment horizontal="center" vertical="center" wrapText="1"/>
    </xf>
    <xf numFmtId="0" fontId="2" fillId="0" borderId="1" xfId="4" quotePrefix="1" applyNumberFormat="1" applyFont="1" applyBorder="1" applyAlignment="1">
      <alignment horizontal="left" vertical="center" wrapText="1"/>
    </xf>
    <xf numFmtId="0" fontId="1" fillId="0" borderId="1" xfId="4" quotePrefix="1" applyNumberFormat="1" applyFont="1" applyBorder="1" applyAlignment="1">
      <alignment horizontal="center" vertical="center" wrapText="1"/>
    </xf>
    <xf numFmtId="165" fontId="2" fillId="0" borderId="1" xfId="4" quotePrefix="1" applyNumberFormat="1" applyFont="1" applyBorder="1" applyAlignment="1">
      <alignment horizontal="center" vertical="center" wrapText="1"/>
    </xf>
    <xf numFmtId="0" fontId="1" fillId="0" borderId="1" xfId="4" quotePrefix="1" applyFont="1" applyBorder="1" applyAlignment="1">
      <alignment horizontal="center" vertical="center" wrapText="1"/>
    </xf>
    <xf numFmtId="0" fontId="1" fillId="0" borderId="1" xfId="4" quotePrefix="1" applyNumberFormat="1" applyFont="1" applyBorder="1" applyAlignment="1">
      <alignment horizontal="left" vertical="center" wrapText="1"/>
    </xf>
    <xf numFmtId="165" fontId="1" fillId="0" borderId="1" xfId="10" applyNumberFormat="1" applyFont="1" applyBorder="1" applyAlignment="1">
      <alignment vertical="center"/>
    </xf>
    <xf numFmtId="0" fontId="1" fillId="0" borderId="0" xfId="11" applyFont="1"/>
    <xf numFmtId="0" fontId="9" fillId="0" borderId="1" xfId="4" quotePrefix="1" applyFont="1" applyBorder="1" applyAlignment="1">
      <alignment horizontal="center" vertical="center" wrapText="1"/>
    </xf>
    <xf numFmtId="0" fontId="9" fillId="0" borderId="1" xfId="4" quotePrefix="1" applyNumberFormat="1" applyFont="1" applyBorder="1" applyAlignment="1">
      <alignment horizontal="left" vertical="center" wrapText="1"/>
    </xf>
    <xf numFmtId="0" fontId="3" fillId="0" borderId="1" xfId="4" quotePrefix="1" applyNumberFormat="1" applyFont="1" applyBorder="1" applyAlignment="1">
      <alignment horizontal="center" vertical="center" wrapText="1"/>
    </xf>
    <xf numFmtId="165" fontId="9" fillId="0" borderId="1" xfId="4" quotePrefix="1" applyNumberFormat="1" applyFont="1" applyBorder="1" applyAlignment="1">
      <alignment horizontal="center" vertical="center" wrapText="1"/>
    </xf>
    <xf numFmtId="0" fontId="3" fillId="0" borderId="0" xfId="2" applyFont="1"/>
    <xf numFmtId="0" fontId="1" fillId="0" borderId="0" xfId="2" applyFont="1"/>
    <xf numFmtId="165" fontId="9" fillId="0" borderId="1" xfId="10" applyNumberFormat="1" applyFont="1" applyBorder="1" applyAlignment="1">
      <alignment vertical="center"/>
    </xf>
    <xf numFmtId="0" fontId="1" fillId="0" borderId="1" xfId="2" applyFont="1" applyBorder="1"/>
    <xf numFmtId="165" fontId="2" fillId="0" borderId="1" xfId="10" applyNumberFormat="1" applyFont="1" applyBorder="1" applyAlignment="1">
      <alignment vertical="center"/>
    </xf>
    <xf numFmtId="165" fontId="1" fillId="0" borderId="0" xfId="2" applyNumberFormat="1" applyFont="1"/>
    <xf numFmtId="3" fontId="9" fillId="0" borderId="0" xfId="4" applyNumberFormat="1" applyFont="1" applyFill="1" applyBorder="1" applyAlignment="1">
      <alignment horizontal="center" vertical="center" wrapText="1"/>
    </xf>
    <xf numFmtId="3" fontId="1" fillId="3" borderId="0" xfId="4" applyNumberFormat="1" applyFont="1" applyFill="1" applyBorder="1" applyAlignment="1">
      <alignment horizontal="center" vertical="center" wrapText="1"/>
    </xf>
    <xf numFmtId="3" fontId="9" fillId="0" borderId="0" xfId="13" applyNumberFormat="1" applyFont="1" applyFill="1" applyBorder="1" applyAlignment="1">
      <alignment horizontal="center" vertical="center" wrapText="1"/>
    </xf>
    <xf numFmtId="0" fontId="2" fillId="0" borderId="1" xfId="12" applyFont="1" applyBorder="1" applyAlignment="1">
      <alignment horizontal="center" vertical="center" wrapText="1"/>
    </xf>
    <xf numFmtId="0" fontId="23" fillId="0" borderId="1" xfId="12" applyFont="1" applyFill="1" applyBorder="1" applyAlignment="1">
      <alignment horizontal="center" vertical="center"/>
    </xf>
    <xf numFmtId="0" fontId="1" fillId="0" borderId="1" xfId="12" applyFont="1" applyFill="1" applyBorder="1" applyAlignment="1">
      <alignment vertical="center" wrapText="1"/>
    </xf>
    <xf numFmtId="0" fontId="1" fillId="0" borderId="1" xfId="12" applyFont="1" applyBorder="1" applyAlignment="1">
      <alignment horizontal="center" vertical="center"/>
    </xf>
    <xf numFmtId="0" fontId="1" fillId="0" borderId="1" xfId="12" applyFont="1" applyBorder="1" applyAlignment="1">
      <alignment horizontal="center" vertical="center" wrapText="1"/>
    </xf>
    <xf numFmtId="165" fontId="23" fillId="0" borderId="1" xfId="14" applyNumberFormat="1" applyFont="1" applyBorder="1" applyAlignment="1">
      <alignment vertical="center"/>
    </xf>
    <xf numFmtId="165" fontId="1" fillId="0" borderId="1" xfId="9" applyNumberFormat="1" applyFont="1" applyBorder="1" applyAlignment="1">
      <alignment vertical="center"/>
    </xf>
    <xf numFmtId="0" fontId="1" fillId="0" borderId="1" xfId="9" applyFont="1" applyBorder="1" applyAlignment="1">
      <alignment horizontal="center"/>
    </xf>
    <xf numFmtId="0" fontId="2" fillId="0" borderId="1" xfId="9" applyFont="1" applyBorder="1"/>
    <xf numFmtId="165" fontId="2" fillId="0" borderId="1" xfId="9" applyNumberFormat="1" applyFont="1" applyBorder="1"/>
    <xf numFmtId="0" fontId="2" fillId="0" borderId="0" xfId="9" applyFont="1"/>
    <xf numFmtId="165" fontId="2" fillId="0" borderId="0" xfId="9" applyNumberFormat="1" applyFont="1"/>
    <xf numFmtId="0" fontId="11" fillId="0" borderId="0" xfId="2" applyFont="1"/>
    <xf numFmtId="0" fontId="2" fillId="0" borderId="1" xfId="4" quotePrefix="1" applyNumberFormat="1" applyFont="1" applyBorder="1" applyAlignment="1">
      <alignment horizontal="center" vertical="center" wrapText="1"/>
    </xf>
    <xf numFmtId="0" fontId="19" fillId="0" borderId="0" xfId="2" applyFont="1"/>
    <xf numFmtId="165" fontId="1" fillId="0" borderId="1" xfId="6" applyNumberFormat="1" applyFont="1" applyBorder="1" applyAlignment="1">
      <alignment vertical="center"/>
    </xf>
    <xf numFmtId="165" fontId="1" fillId="0" borderId="1" xfId="4" quotePrefix="1" applyNumberFormat="1" applyFont="1" applyBorder="1" applyAlignment="1">
      <alignment horizontal="center" vertical="center" wrapText="1"/>
    </xf>
    <xf numFmtId="0" fontId="1" fillId="0" borderId="1" xfId="2" applyFont="1" applyBorder="1" applyAlignment="1">
      <alignment horizontal="center" vertical="center"/>
    </xf>
    <xf numFmtId="0" fontId="4" fillId="0" borderId="0" xfId="0" applyFont="1" applyFill="1" applyBorder="1" applyAlignment="1">
      <alignment horizontal="center" vertical="top"/>
    </xf>
    <xf numFmtId="49" fontId="13" fillId="0" borderId="0" xfId="0" applyNumberFormat="1" applyFont="1" applyFill="1" applyBorder="1" applyAlignment="1">
      <alignment horizontal="center" vertical="top"/>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1" fontId="2" fillId="0" borderId="1" xfId="0" applyNumberFormat="1" applyFont="1" applyBorder="1" applyAlignment="1">
      <alignment horizontal="center" vertical="center" wrapText="1"/>
    </xf>
    <xf numFmtId="165" fontId="1" fillId="0" borderId="1" xfId="1" applyNumberFormat="1" applyFont="1" applyBorder="1" applyAlignment="1">
      <alignment horizontal="center" vertical="center" wrapText="1"/>
    </xf>
    <xf numFmtId="1" fontId="8" fillId="0" borderId="1" xfId="0" applyNumberFormat="1" applyFont="1" applyBorder="1" applyAlignment="1">
      <alignment horizontal="center" vertical="center" wrapText="1"/>
    </xf>
    <xf numFmtId="1" fontId="1" fillId="0" borderId="1" xfId="0" applyNumberFormat="1" applyFont="1" applyBorder="1" applyAlignment="1">
      <alignment horizontal="center" vertical="center" wrapText="1"/>
    </xf>
    <xf numFmtId="0" fontId="7" fillId="0" borderId="1" xfId="4" quotePrefix="1" applyNumberFormat="1" applyFont="1" applyBorder="1" applyAlignment="1">
      <alignment horizontal="center" vertical="center" wrapText="1"/>
    </xf>
    <xf numFmtId="0" fontId="2" fillId="0"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7" fillId="0" borderId="1" xfId="0" applyFont="1" applyFill="1" applyBorder="1" applyAlignment="1">
      <alignment horizontal="left" vertical="center" wrapText="1"/>
    </xf>
    <xf numFmtId="1" fontId="1" fillId="0" borderId="1" xfId="4" quotePrefix="1" applyNumberFormat="1" applyFont="1" applyBorder="1" applyAlignment="1">
      <alignment horizontal="center" vertical="center" wrapText="1"/>
    </xf>
    <xf numFmtId="1" fontId="2" fillId="0" borderId="1" xfId="4" quotePrefix="1" applyNumberFormat="1" applyFont="1" applyBorder="1" applyAlignment="1">
      <alignment horizontal="center" vertical="center" wrapText="1"/>
    </xf>
    <xf numFmtId="49" fontId="1" fillId="0" borderId="1" xfId="4" quotePrefix="1"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165" fontId="2" fillId="0" borderId="1" xfId="1" applyNumberFormat="1" applyFont="1" applyBorder="1" applyAlignment="1">
      <alignment horizontal="center" vertical="center" wrapText="1"/>
    </xf>
    <xf numFmtId="0" fontId="11" fillId="0" borderId="0" xfId="2" applyFont="1" applyAlignment="1">
      <alignment horizontal="center"/>
    </xf>
    <xf numFmtId="0" fontId="25" fillId="0" borderId="0" xfId="0" applyFont="1"/>
    <xf numFmtId="0" fontId="26" fillId="0" borderId="0" xfId="0" applyFont="1" applyBorder="1"/>
    <xf numFmtId="0" fontId="27" fillId="0" borderId="0" xfId="0" applyFont="1" applyBorder="1"/>
    <xf numFmtId="165" fontId="26" fillId="0" borderId="0" xfId="0" applyNumberFormat="1" applyFont="1" applyBorder="1"/>
    <xf numFmtId="0" fontId="1" fillId="0" borderId="1" xfId="0" applyFont="1" applyBorder="1" applyAlignment="1">
      <alignment horizontal="left" vertical="center" wrapText="1"/>
    </xf>
    <xf numFmtId="165" fontId="1" fillId="0" borderId="1" xfId="0" applyNumberFormat="1" applyFont="1" applyBorder="1" applyAlignment="1">
      <alignment horizontal="center" vertical="center" wrapText="1"/>
    </xf>
    <xf numFmtId="0" fontId="18" fillId="0" borderId="1" xfId="0" applyFont="1" applyBorder="1" applyAlignment="1">
      <alignment vertical="center" wrapText="1"/>
    </xf>
    <xf numFmtId="0" fontId="18" fillId="0" borderId="1" xfId="0" applyFont="1" applyBorder="1"/>
    <xf numFmtId="0" fontId="18" fillId="0" borderId="0" xfId="0" applyFont="1"/>
    <xf numFmtId="0" fontId="25" fillId="0" borderId="1" xfId="0" applyFont="1" applyBorder="1" applyAlignment="1">
      <alignment vertical="center" wrapText="1"/>
    </xf>
    <xf numFmtId="0" fontId="25" fillId="0" borderId="1" xfId="0" applyFont="1" applyBorder="1"/>
    <xf numFmtId="0" fontId="29" fillId="0" borderId="0" xfId="0" applyFont="1"/>
    <xf numFmtId="165" fontId="25" fillId="0" borderId="0" xfId="0" applyNumberFormat="1" applyFont="1"/>
    <xf numFmtId="0" fontId="30" fillId="0" borderId="1" xfId="15" applyFont="1" applyBorder="1" applyAlignment="1">
      <alignment horizontal="center" vertical="center" wrapText="1"/>
    </xf>
    <xf numFmtId="0" fontId="25" fillId="0" borderId="1" xfId="0" applyFont="1" applyBorder="1" applyAlignment="1">
      <alignment horizontal="center"/>
    </xf>
    <xf numFmtId="0" fontId="18" fillId="0" borderId="1" xfId="0" applyFont="1" applyBorder="1" applyAlignment="1">
      <alignment horizontal="center" vertical="center"/>
    </xf>
    <xf numFmtId="0" fontId="1" fillId="0" borderId="1" xfId="2" applyFont="1" applyBorder="1" applyAlignment="1">
      <alignment vertical="center" wrapText="1"/>
    </xf>
    <xf numFmtId="0" fontId="3" fillId="0" borderId="1" xfId="2" applyFont="1" applyBorder="1" applyAlignment="1">
      <alignment horizontal="center" vertical="center"/>
    </xf>
    <xf numFmtId="0" fontId="7" fillId="0" borderId="1" xfId="2" applyFont="1" applyBorder="1" applyAlignment="1">
      <alignment horizontal="left" vertical="center" wrapText="1"/>
    </xf>
    <xf numFmtId="0" fontId="1" fillId="0" borderId="0" xfId="0" applyFont="1" applyAlignment="1">
      <alignment horizontal="left" vertical="top" wrapText="1"/>
    </xf>
    <xf numFmtId="0" fontId="4" fillId="0" borderId="0" xfId="0" applyFont="1" applyFill="1" applyBorder="1" applyAlignment="1">
      <alignment horizontal="left" vertical="top" wrapText="1"/>
    </xf>
    <xf numFmtId="0" fontId="1" fillId="0" borderId="0" xfId="0" applyFont="1" applyBorder="1" applyAlignment="1">
      <alignment horizontal="left" vertical="top" wrapText="1"/>
    </xf>
    <xf numFmtId="0" fontId="11" fillId="0" borderId="0" xfId="0" applyFont="1" applyAlignment="1">
      <alignment horizontal="left" vertical="top" wrapText="1"/>
    </xf>
    <xf numFmtId="0" fontId="31" fillId="0" borderId="0" xfId="16" applyNumberFormat="1" applyFont="1" applyFill="1" applyBorder="1" applyAlignment="1">
      <alignment horizontal="center" vertical="center"/>
    </xf>
    <xf numFmtId="9" fontId="31" fillId="0" borderId="0" xfId="16" applyNumberFormat="1" applyFont="1" applyFill="1" applyBorder="1" applyAlignment="1">
      <alignment horizontal="center" vertical="center"/>
    </xf>
    <xf numFmtId="0" fontId="33" fillId="0" borderId="1" xfId="16" applyNumberFormat="1" applyFont="1" applyFill="1" applyBorder="1" applyAlignment="1">
      <alignment horizontal="center" vertical="center" wrapText="1"/>
    </xf>
    <xf numFmtId="0" fontId="2" fillId="0" borderId="0" xfId="16" applyNumberFormat="1" applyFont="1" applyFill="1" applyAlignment="1">
      <alignment horizontal="center" vertical="center"/>
    </xf>
    <xf numFmtId="0" fontId="1" fillId="0" borderId="0" xfId="16" applyNumberFormat="1" applyFont="1" applyFill="1" applyAlignment="1">
      <alignment vertical="center"/>
    </xf>
    <xf numFmtId="0" fontId="31" fillId="0" borderId="19" xfId="16" applyNumberFormat="1" applyFont="1" applyFill="1" applyBorder="1" applyAlignment="1">
      <alignment horizontal="center" vertical="center" wrapText="1"/>
    </xf>
    <xf numFmtId="0" fontId="31" fillId="0" borderId="19" xfId="16" applyNumberFormat="1" applyFont="1" applyFill="1" applyBorder="1" applyAlignment="1">
      <alignment horizontal="justify" vertical="center" wrapText="1"/>
    </xf>
    <xf numFmtId="3" fontId="31" fillId="0" borderId="19" xfId="17" applyNumberFormat="1" applyFont="1" applyFill="1" applyBorder="1" applyAlignment="1">
      <alignment horizontal="center" vertical="center" wrapText="1"/>
    </xf>
    <xf numFmtId="0" fontId="1" fillId="0" borderId="0" xfId="16" applyNumberFormat="1" applyFont="1" applyFill="1" applyAlignment="1">
      <alignment horizontal="center" vertical="center"/>
    </xf>
    <xf numFmtId="0" fontId="31" fillId="0" borderId="1" xfId="16" applyNumberFormat="1" applyFont="1" applyFill="1" applyBorder="1" applyAlignment="1">
      <alignment horizontal="center" vertical="center" wrapText="1"/>
    </xf>
    <xf numFmtId="0" fontId="33" fillId="0" borderId="19" xfId="16" applyNumberFormat="1" applyFont="1" applyFill="1" applyBorder="1" applyAlignment="1">
      <alignment horizontal="center" vertical="center" wrapText="1"/>
    </xf>
    <xf numFmtId="3" fontId="31" fillId="0" borderId="19" xfId="16" applyNumberFormat="1" applyFont="1" applyFill="1" applyBorder="1" applyAlignment="1">
      <alignment vertical="center" wrapText="1"/>
    </xf>
    <xf numFmtId="0" fontId="31" fillId="0" borderId="20" xfId="2" applyFont="1" applyFill="1" applyBorder="1" applyAlignment="1">
      <alignment horizontal="left" vertical="center" wrapText="1"/>
    </xf>
    <xf numFmtId="3" fontId="34" fillId="0" borderId="19" xfId="17" applyNumberFormat="1" applyFont="1" applyFill="1" applyBorder="1" applyAlignment="1">
      <alignment horizontal="center" vertical="center" wrapText="1"/>
    </xf>
    <xf numFmtId="0" fontId="3" fillId="0" borderId="0" xfId="16" applyNumberFormat="1" applyFont="1" applyFill="1" applyAlignment="1">
      <alignment horizontal="center" vertical="center"/>
    </xf>
    <xf numFmtId="0" fontId="3" fillId="0" borderId="0" xfId="16" applyNumberFormat="1" applyFont="1" applyFill="1" applyAlignment="1">
      <alignment vertical="center"/>
    </xf>
    <xf numFmtId="3" fontId="3" fillId="0" borderId="0" xfId="16" applyNumberFormat="1" applyFont="1" applyFill="1" applyAlignment="1">
      <alignment vertical="center"/>
    </xf>
    <xf numFmtId="3" fontId="2" fillId="0" borderId="0" xfId="16" applyNumberFormat="1" applyFont="1" applyFill="1" applyAlignment="1">
      <alignment horizontal="center" vertical="center"/>
    </xf>
    <xf numFmtId="3" fontId="2" fillId="0" borderId="0" xfId="16" applyNumberFormat="1" applyFont="1" applyFill="1" applyAlignment="1">
      <alignment vertical="center"/>
    </xf>
    <xf numFmtId="0" fontId="2" fillId="0" borderId="0" xfId="16" applyNumberFormat="1" applyFont="1" applyFill="1" applyAlignment="1">
      <alignment vertical="center"/>
    </xf>
    <xf numFmtId="3" fontId="3" fillId="0" borderId="0" xfId="16" applyNumberFormat="1" applyFont="1" applyFill="1" applyAlignment="1">
      <alignment horizontal="center" vertical="center"/>
    </xf>
    <xf numFmtId="3" fontId="31" fillId="0" borderId="1" xfId="16" applyNumberFormat="1" applyFont="1" applyFill="1" applyBorder="1" applyAlignment="1">
      <alignment horizontal="center" vertical="center" wrapText="1"/>
    </xf>
    <xf numFmtId="3" fontId="35" fillId="0" borderId="0" xfId="16" applyNumberFormat="1" applyFont="1" applyFill="1" applyAlignment="1">
      <alignment horizontal="center" vertical="center"/>
    </xf>
    <xf numFmtId="0" fontId="31" fillId="0" borderId="0" xfId="16" applyNumberFormat="1" applyFont="1" applyFill="1" applyAlignment="1">
      <alignment vertical="center"/>
    </xf>
    <xf numFmtId="3" fontId="31" fillId="0" borderId="0" xfId="16" applyNumberFormat="1" applyFont="1" applyFill="1" applyAlignment="1">
      <alignment horizontal="right" vertical="center"/>
    </xf>
    <xf numFmtId="3" fontId="31" fillId="0" borderId="0" xfId="17" applyNumberFormat="1" applyFont="1" applyFill="1" applyAlignment="1">
      <alignment horizontal="center" vertical="center"/>
    </xf>
    <xf numFmtId="0" fontId="31" fillId="0" borderId="0" xfId="16" applyNumberFormat="1" applyFont="1" applyFill="1" applyAlignment="1">
      <alignment horizontal="center" vertical="center"/>
    </xf>
    <xf numFmtId="3" fontId="31" fillId="0" borderId="0" xfId="16" applyNumberFormat="1" applyFont="1" applyFill="1" applyAlignment="1">
      <alignment vertical="center"/>
    </xf>
    <xf numFmtId="4" fontId="31" fillId="0" borderId="0" xfId="17" applyNumberFormat="1" applyFont="1" applyFill="1" applyAlignment="1">
      <alignment horizontal="center" vertical="center"/>
    </xf>
    <xf numFmtId="0" fontId="31" fillId="0" borderId="21" xfId="16" applyNumberFormat="1" applyFont="1" applyFill="1" applyBorder="1" applyAlignment="1">
      <alignment horizontal="center" vertical="center" wrapText="1"/>
    </xf>
    <xf numFmtId="0" fontId="31" fillId="0" borderId="21" xfId="16" applyNumberFormat="1" applyFont="1" applyFill="1" applyBorder="1" applyAlignment="1">
      <alignment horizontal="justify" vertical="center" wrapText="1"/>
    </xf>
    <xf numFmtId="0" fontId="33" fillId="0" borderId="20" xfId="2" applyFont="1" applyFill="1" applyBorder="1" applyAlignment="1">
      <alignment horizontal="left" vertical="center" wrapText="1"/>
    </xf>
    <xf numFmtId="0" fontId="33" fillId="0" borderId="19" xfId="2" applyFont="1" applyFill="1" applyBorder="1" applyAlignment="1">
      <alignment horizontal="justify" vertical="center" wrapText="1"/>
    </xf>
    <xf numFmtId="0" fontId="33" fillId="0" borderId="21" xfId="16" applyNumberFormat="1" applyFont="1" applyFill="1" applyBorder="1" applyAlignment="1">
      <alignment horizontal="center" vertical="center" wrapText="1"/>
    </xf>
    <xf numFmtId="0" fontId="33" fillId="0" borderId="21" xfId="16" applyNumberFormat="1" applyFont="1" applyFill="1" applyBorder="1" applyAlignment="1">
      <alignment horizontal="left" vertical="center" wrapText="1"/>
    </xf>
    <xf numFmtId="0" fontId="11" fillId="0" borderId="0" xfId="2" applyFont="1" applyAlignment="1">
      <alignment wrapText="1"/>
    </xf>
    <xf numFmtId="0" fontId="3" fillId="0" borderId="0" xfId="2" applyFont="1" applyAlignment="1">
      <alignment horizontal="left" indent="2"/>
    </xf>
    <xf numFmtId="0" fontId="7" fillId="0" borderId="0" xfId="0" applyFont="1" applyAlignment="1">
      <alignment horizontal="center" vertical="top"/>
    </xf>
    <xf numFmtId="0" fontId="36" fillId="0" borderId="0" xfId="0" applyFont="1" applyAlignment="1">
      <alignment horizontal="center" vertical="top"/>
    </xf>
    <xf numFmtId="2" fontId="7" fillId="0" borderId="0" xfId="0" applyNumberFormat="1" applyFont="1" applyAlignment="1">
      <alignment horizontal="center" vertical="top"/>
    </xf>
    <xf numFmtId="2" fontId="2" fillId="0" borderId="0" xfId="0" applyNumberFormat="1" applyFont="1" applyAlignment="1">
      <alignment horizontal="center" vertical="top"/>
    </xf>
    <xf numFmtId="2" fontId="36" fillId="0" borderId="0" xfId="2" applyNumberFormat="1" applyFont="1" applyAlignment="1">
      <alignment vertical="top"/>
    </xf>
    <xf numFmtId="2" fontId="37" fillId="0" borderId="0" xfId="2" applyNumberFormat="1" applyFont="1" applyAlignment="1">
      <alignment vertical="top"/>
    </xf>
    <xf numFmtId="2" fontId="38" fillId="0" borderId="0" xfId="2" applyNumberFormat="1" applyFont="1" applyAlignment="1">
      <alignment vertical="top"/>
    </xf>
    <xf numFmtId="2" fontId="39" fillId="0" borderId="0" xfId="2" applyNumberFormat="1" applyFont="1" applyAlignment="1">
      <alignment vertical="top"/>
    </xf>
    <xf numFmtId="2" fontId="36" fillId="0" borderId="0" xfId="0" applyNumberFormat="1" applyFont="1" applyAlignment="1">
      <alignment horizontal="center" vertical="top"/>
    </xf>
    <xf numFmtId="0" fontId="40" fillId="0" borderId="0" xfId="0" applyFont="1" applyAlignment="1">
      <alignment horizontal="center" vertical="top"/>
    </xf>
    <xf numFmtId="2" fontId="41" fillId="0" borderId="0" xfId="2" applyNumberFormat="1" applyFont="1" applyAlignment="1">
      <alignment vertical="top"/>
    </xf>
    <xf numFmtId="0" fontId="40" fillId="0" borderId="0" xfId="0" applyFont="1" applyAlignment="1">
      <alignment horizontal="center" vertical="center"/>
    </xf>
    <xf numFmtId="0" fontId="40" fillId="0" borderId="0" xfId="0" applyFont="1" applyAlignment="1">
      <alignment horizontal="left" vertical="top" wrapText="1"/>
    </xf>
    <xf numFmtId="0" fontId="40" fillId="0" borderId="0" xfId="0" applyFont="1" applyAlignment="1">
      <alignment vertical="top"/>
    </xf>
    <xf numFmtId="2" fontId="42" fillId="0" borderId="0" xfId="2" applyNumberFormat="1" applyFont="1" applyAlignment="1">
      <alignment vertical="top"/>
    </xf>
    <xf numFmtId="0" fontId="2" fillId="0" borderId="1" xfId="2" applyFont="1" applyBorder="1" applyAlignment="1">
      <alignment horizontal="center" vertical="center"/>
    </xf>
    <xf numFmtId="0" fontId="13" fillId="0" borderId="0" xfId="2" applyFont="1"/>
    <xf numFmtId="3" fontId="43" fillId="0" borderId="21" xfId="17" applyNumberFormat="1" applyFont="1" applyFill="1" applyBorder="1" applyAlignment="1">
      <alignment horizontal="center" vertical="center" wrapText="1"/>
    </xf>
    <xf numFmtId="0" fontId="2" fillId="0" borderId="1" xfId="2" applyFont="1" applyBorder="1" applyAlignment="1">
      <alignment vertical="center"/>
    </xf>
    <xf numFmtId="49" fontId="3" fillId="0" borderId="1" xfId="4" quotePrefix="1" applyNumberFormat="1" applyFont="1" applyBorder="1" applyAlignment="1">
      <alignment horizontal="center" vertical="center" wrapText="1"/>
    </xf>
    <xf numFmtId="0" fontId="9" fillId="0" borderId="2" xfId="2" applyFont="1" applyBorder="1"/>
    <xf numFmtId="0" fontId="28" fillId="0" borderId="1" xfId="15" applyBorder="1" applyAlignment="1">
      <alignment horizontal="center" vertical="center" wrapText="1"/>
    </xf>
    <xf numFmtId="0" fontId="28" fillId="0" borderId="0" xfId="15" applyAlignment="1">
      <alignment horizontal="center" vertical="center"/>
    </xf>
    <xf numFmtId="3" fontId="40" fillId="0" borderId="0" xfId="4" quotePrefix="1" applyNumberFormat="1" applyFont="1" applyBorder="1" applyAlignment="1">
      <alignment horizontal="left" vertical="center" wrapText="1"/>
    </xf>
    <xf numFmtId="165" fontId="1" fillId="0" borderId="1" xfId="6" applyNumberFormat="1" applyFont="1" applyBorder="1" applyAlignment="1">
      <alignment horizontal="center" vertical="center" wrapText="1"/>
    </xf>
    <xf numFmtId="3" fontId="1" fillId="4" borderId="1" xfId="21" applyNumberFormat="1" applyFont="1" applyFill="1" applyBorder="1" applyAlignment="1">
      <alignment vertical="center" wrapText="1"/>
    </xf>
    <xf numFmtId="0" fontId="2" fillId="3" borderId="1" xfId="2" applyFont="1" applyFill="1" applyBorder="1" applyAlignment="1">
      <alignment horizontal="center" vertical="center"/>
    </xf>
    <xf numFmtId="0" fontId="48" fillId="0" borderId="1" xfId="0" applyFont="1" applyBorder="1" applyAlignment="1">
      <alignment vertical="center" wrapText="1"/>
    </xf>
    <xf numFmtId="0" fontId="7" fillId="0" borderId="1" xfId="4" quotePrefix="1" applyNumberFormat="1" applyFont="1" applyFill="1" applyBorder="1" applyAlignment="1">
      <alignment horizontal="center" vertical="center" wrapText="1"/>
    </xf>
    <xf numFmtId="0" fontId="2" fillId="3" borderId="1" xfId="4" quotePrefix="1" applyNumberFormat="1"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0" borderId="1" xfId="2" applyFont="1" applyFill="1" applyBorder="1" applyAlignment="1">
      <alignment horizontal="left" vertical="center" wrapText="1"/>
    </xf>
    <xf numFmtId="0" fontId="7" fillId="3" borderId="1" xfId="4" quotePrefix="1" applyNumberFormat="1" applyFont="1" applyFill="1" applyBorder="1" applyAlignment="1">
      <alignment horizontal="center" vertical="center" wrapText="1"/>
    </xf>
    <xf numFmtId="0" fontId="1" fillId="3" borderId="1" xfId="2" applyFont="1" applyFill="1" applyBorder="1" applyAlignment="1">
      <alignment horizontal="center" vertical="center" wrapText="1"/>
    </xf>
    <xf numFmtId="3" fontId="1" fillId="0" borderId="1" xfId="3" applyNumberFormat="1" applyFont="1" applyFill="1" applyBorder="1" applyAlignment="1">
      <alignment horizontal="left" vertical="center" wrapText="1"/>
    </xf>
    <xf numFmtId="0" fontId="7" fillId="3" borderId="0" xfId="2" applyFont="1" applyFill="1" applyBorder="1" applyAlignment="1">
      <alignment horizontal="center" vertical="center"/>
    </xf>
    <xf numFmtId="3" fontId="1" fillId="0" borderId="0" xfId="3" applyNumberFormat="1" applyFont="1" applyFill="1" applyBorder="1" applyAlignment="1">
      <alignment horizontal="left" vertical="center" wrapText="1"/>
    </xf>
    <xf numFmtId="0" fontId="1" fillId="0" borderId="0" xfId="0" applyFont="1" applyFill="1" applyBorder="1" applyAlignment="1">
      <alignment horizontal="center" vertical="center" wrapText="1"/>
    </xf>
    <xf numFmtId="0" fontId="7" fillId="3" borderId="0" xfId="4" quotePrefix="1" applyNumberFormat="1" applyFont="1" applyFill="1" applyBorder="1" applyAlignment="1">
      <alignment horizontal="center" vertical="center" wrapText="1"/>
    </xf>
    <xf numFmtId="1" fontId="0" fillId="0" borderId="0" xfId="0" applyNumberFormat="1"/>
    <xf numFmtId="0" fontId="49" fillId="0" borderId="1" xfId="5" applyFont="1" applyBorder="1" applyAlignment="1">
      <alignment horizontal="center" vertical="center" wrapText="1"/>
    </xf>
    <xf numFmtId="165" fontId="49" fillId="0" borderId="1" xfId="6" applyNumberFormat="1" applyFont="1" applyBorder="1" applyAlignment="1">
      <alignment horizontal="center" vertical="center" wrapText="1"/>
    </xf>
    <xf numFmtId="3" fontId="49" fillId="3" borderId="1" xfId="0" applyNumberFormat="1" applyFont="1" applyFill="1" applyBorder="1" applyAlignment="1">
      <alignment horizontal="center" vertical="center" wrapText="1"/>
    </xf>
    <xf numFmtId="0" fontId="1" fillId="0" borderId="1" xfId="7" applyFont="1" applyBorder="1" applyAlignment="1">
      <alignment vertical="center" wrapText="1"/>
    </xf>
    <xf numFmtId="0" fontId="11" fillId="0" borderId="1" xfId="5" applyFont="1" applyBorder="1"/>
    <xf numFmtId="3" fontId="1" fillId="3" borderId="14" xfId="0" applyNumberFormat="1" applyFont="1" applyFill="1" applyBorder="1" applyAlignment="1">
      <alignment horizontal="center" vertical="center"/>
    </xf>
    <xf numFmtId="41" fontId="1" fillId="0" borderId="1" xfId="4" quotePrefix="1" applyNumberFormat="1" applyFont="1" applyBorder="1" applyAlignment="1">
      <alignment horizontal="center" vertical="center" wrapText="1"/>
    </xf>
    <xf numFmtId="165" fontId="1" fillId="0" borderId="1" xfId="1" applyNumberFormat="1" applyFont="1" applyBorder="1" applyAlignment="1">
      <alignment vertical="center" wrapText="1"/>
    </xf>
    <xf numFmtId="0" fontId="7" fillId="0" borderId="1" xfId="0" applyFont="1" applyFill="1" applyBorder="1" applyAlignment="1">
      <alignment horizontal="center" vertical="center" wrapText="1"/>
    </xf>
    <xf numFmtId="0" fontId="1" fillId="0" borderId="0" xfId="77" applyFont="1" applyFill="1" applyBorder="1"/>
    <xf numFmtId="0" fontId="1" fillId="0" borderId="29" xfId="77" applyFont="1" applyFill="1" applyBorder="1"/>
    <xf numFmtId="0" fontId="1" fillId="0" borderId="30" xfId="77" applyFont="1" applyFill="1" applyBorder="1"/>
    <xf numFmtId="0" fontId="1" fillId="0" borderId="31" xfId="77" applyFont="1" applyFill="1" applyBorder="1"/>
    <xf numFmtId="0" fontId="52" fillId="0" borderId="0" xfId="23"/>
    <xf numFmtId="0" fontId="32" fillId="0" borderId="0" xfId="77" applyFont="1" applyFill="1" applyBorder="1" applyAlignment="1">
      <alignment horizontal="centerContinuous" vertical="center"/>
    </xf>
    <xf numFmtId="0" fontId="31" fillId="0" borderId="0" xfId="77" quotePrefix="1" applyFont="1" applyFill="1" applyBorder="1" applyAlignment="1">
      <alignment horizontal="centerContinuous" vertical="center"/>
    </xf>
    <xf numFmtId="0" fontId="33" fillId="0" borderId="0" xfId="77" quotePrefix="1" applyFont="1" applyFill="1" applyBorder="1" applyAlignment="1">
      <alignment horizontal="centerContinuous" vertical="center"/>
    </xf>
    <xf numFmtId="0" fontId="31" fillId="0" borderId="0" xfId="77" applyFont="1" applyFill="1" applyBorder="1" applyAlignment="1">
      <alignment horizontal="centerContinuous" vertical="center"/>
    </xf>
    <xf numFmtId="0" fontId="47" fillId="0" borderId="0" xfId="77" applyFont="1" applyFill="1" applyBorder="1" applyAlignment="1">
      <alignment horizontal="center" vertical="center"/>
    </xf>
    <xf numFmtId="0" fontId="73" fillId="0" borderId="0" xfId="77" applyFont="1" applyFill="1" applyBorder="1" applyAlignment="1">
      <alignment horizontal="centerContinuous" vertical="center"/>
    </xf>
    <xf numFmtId="0" fontId="43" fillId="0" borderId="0" xfId="77" applyFont="1" applyFill="1" applyBorder="1" applyAlignment="1">
      <alignment horizontal="center" vertical="center"/>
    </xf>
    <xf numFmtId="0" fontId="74" fillId="0" borderId="0" xfId="77" applyFont="1" applyFill="1" applyBorder="1" applyAlignment="1">
      <alignment horizontal="centerContinuous" vertical="center"/>
    </xf>
    <xf numFmtId="0" fontId="75" fillId="0" borderId="0" xfId="77" applyFont="1" applyFill="1" applyBorder="1" applyAlignment="1">
      <alignment horizontal="centerContinuous" vertical="center"/>
    </xf>
    <xf numFmtId="0" fontId="33" fillId="0" borderId="0" xfId="94" applyFont="1" applyFill="1" applyBorder="1" applyAlignment="1">
      <alignment horizontal="centerContinuous" vertical="center"/>
    </xf>
    <xf numFmtId="0" fontId="76" fillId="0" borderId="0" xfId="77" applyFont="1" applyFill="1" applyBorder="1" applyAlignment="1">
      <alignment horizontal="centerContinuous" vertical="center"/>
    </xf>
    <xf numFmtId="0" fontId="32" fillId="0" borderId="0" xfId="77" applyFont="1" applyFill="1" applyBorder="1" applyAlignment="1">
      <alignment horizontal="center" vertical="center"/>
    </xf>
    <xf numFmtId="0" fontId="32" fillId="0" borderId="0" xfId="77" applyFont="1" applyFill="1" applyBorder="1" applyAlignment="1">
      <alignment horizontal="center" vertical="justify"/>
    </xf>
    <xf numFmtId="4" fontId="32" fillId="0" borderId="0" xfId="77" applyNumberFormat="1" applyFont="1" applyFill="1" applyBorder="1" applyAlignment="1">
      <alignment vertical="center"/>
    </xf>
    <xf numFmtId="0" fontId="32" fillId="0" borderId="0" xfId="77" applyFont="1" applyFill="1" applyBorder="1" applyAlignment="1">
      <alignment vertical="center" wrapText="1"/>
    </xf>
    <xf numFmtId="3" fontId="32" fillId="0" borderId="0" xfId="77" applyNumberFormat="1" applyFont="1" applyFill="1" applyBorder="1" applyAlignment="1">
      <alignment horizontal="left" vertical="center"/>
    </xf>
    <xf numFmtId="0" fontId="51" fillId="0" borderId="0" xfId="77" applyFont="1" applyFill="1" applyBorder="1" applyAlignment="1">
      <alignment horizontal="left" vertical="center"/>
    </xf>
    <xf numFmtId="3" fontId="51" fillId="0" borderId="0" xfId="77" applyNumberFormat="1" applyFont="1" applyFill="1" applyBorder="1" applyAlignment="1">
      <alignment horizontal="left" vertical="center"/>
    </xf>
    <xf numFmtId="0" fontId="33" fillId="0" borderId="0" xfId="77" applyFont="1" applyFill="1" applyBorder="1" applyAlignment="1">
      <alignment vertical="center"/>
    </xf>
    <xf numFmtId="0" fontId="33" fillId="0" borderId="0" xfId="77" applyFont="1" applyFill="1" applyBorder="1" applyAlignment="1">
      <alignment horizontal="left" vertical="center"/>
    </xf>
    <xf numFmtId="0" fontId="33" fillId="0" borderId="0" xfId="77" applyFont="1" applyFill="1" applyBorder="1" applyAlignment="1">
      <alignment horizontal="center" vertical="center"/>
    </xf>
    <xf numFmtId="0" fontId="1" fillId="0" borderId="0" xfId="77" applyFont="1" applyFill="1" applyBorder="1" applyAlignment="1">
      <alignment vertical="center"/>
    </xf>
    <xf numFmtId="0" fontId="1" fillId="0" borderId="0" xfId="77" applyFont="1" applyFill="1" applyBorder="1"/>
    <xf numFmtId="0" fontId="21" fillId="0" borderId="0" xfId="96" applyFont="1" applyFill="1" applyAlignment="1">
      <alignment vertical="center"/>
    </xf>
    <xf numFmtId="0" fontId="21" fillId="0" borderId="0" xfId="96" applyFont="1" applyFill="1" applyAlignment="1">
      <alignment horizontal="justify" vertical="center" wrapText="1"/>
    </xf>
    <xf numFmtId="0" fontId="47" fillId="0" borderId="0" xfId="95" applyFont="1"/>
    <xf numFmtId="0" fontId="79" fillId="0" borderId="0" xfId="96" applyFont="1" applyFill="1" applyAlignment="1">
      <alignment vertical="center"/>
    </xf>
    <xf numFmtId="0" fontId="47" fillId="0" borderId="0" xfId="96" applyFont="1" applyFill="1" applyAlignment="1">
      <alignment vertical="center"/>
    </xf>
    <xf numFmtId="0" fontId="1" fillId="0" borderId="0" xfId="96" applyFont="1" applyFill="1" applyAlignment="1">
      <alignment horizontal="justify" vertical="center" wrapText="1"/>
    </xf>
    <xf numFmtId="3" fontId="1" fillId="0" borderId="0" xfId="96" applyNumberFormat="1" applyFont="1" applyFill="1" applyAlignment="1">
      <alignment horizontal="center" vertical="center"/>
    </xf>
    <xf numFmtId="0" fontId="1" fillId="0" borderId="0" xfId="96" applyFont="1" applyFill="1" applyAlignment="1">
      <alignment horizontal="center" vertical="center"/>
    </xf>
    <xf numFmtId="0" fontId="1" fillId="0" borderId="0" xfId="96" applyFont="1" applyFill="1" applyAlignment="1">
      <alignment vertical="center"/>
    </xf>
    <xf numFmtId="0" fontId="2" fillId="0" borderId="0" xfId="96" applyFont="1" applyFill="1" applyAlignment="1">
      <alignment vertical="center"/>
    </xf>
    <xf numFmtId="0" fontId="2" fillId="0" borderId="25" xfId="77" applyFont="1" applyFill="1" applyBorder="1" applyAlignment="1">
      <alignment horizontal="centerContinuous" vertical="center"/>
    </xf>
    <xf numFmtId="0" fontId="1" fillId="0" borderId="26" xfId="77" applyFont="1" applyFill="1" applyBorder="1" applyAlignment="1">
      <alignment horizontal="centerContinuous" vertical="center"/>
    </xf>
    <xf numFmtId="0" fontId="33" fillId="0" borderId="28" xfId="77" applyFont="1" applyFill="1" applyBorder="1" applyAlignment="1">
      <alignment horizontal="centerContinuous" vertical="center"/>
    </xf>
    <xf numFmtId="0" fontId="31" fillId="0" borderId="27" xfId="77" quotePrefix="1" applyFont="1" applyFill="1" applyBorder="1" applyAlignment="1">
      <alignment horizontal="centerContinuous" vertical="center"/>
    </xf>
    <xf numFmtId="0" fontId="33" fillId="0" borderId="28" xfId="77" quotePrefix="1" applyFont="1" applyFill="1" applyBorder="1" applyAlignment="1">
      <alignment horizontal="centerContinuous" vertical="center"/>
    </xf>
    <xf numFmtId="0" fontId="47" fillId="0" borderId="27" xfId="77" applyFont="1" applyFill="1" applyBorder="1" applyAlignment="1">
      <alignment horizontal="center" vertical="center"/>
    </xf>
    <xf numFmtId="0" fontId="47" fillId="0" borderId="28" xfId="77" applyFont="1" applyFill="1" applyBorder="1" applyAlignment="1">
      <alignment horizontal="centerContinuous" vertical="center"/>
    </xf>
    <xf numFmtId="0" fontId="43" fillId="0" borderId="28" xfId="77" applyFont="1" applyFill="1" applyBorder="1" applyAlignment="1">
      <alignment horizontal="center" vertical="center"/>
    </xf>
    <xf numFmtId="0" fontId="74" fillId="0" borderId="27" xfId="77" applyFont="1" applyFill="1" applyBorder="1" applyAlignment="1">
      <alignment horizontal="centerContinuous" vertical="center"/>
    </xf>
    <xf numFmtId="0" fontId="75" fillId="0" borderId="28" xfId="77" applyFont="1" applyFill="1" applyBorder="1" applyAlignment="1">
      <alignment horizontal="centerContinuous" vertical="center"/>
    </xf>
    <xf numFmtId="0" fontId="51" fillId="0" borderId="27" xfId="94" applyFont="1" applyFill="1" applyBorder="1" applyAlignment="1">
      <alignment horizontal="centerContinuous" vertical="center"/>
    </xf>
    <xf numFmtId="0" fontId="76" fillId="0" borderId="28" xfId="77" applyFont="1" applyFill="1" applyBorder="1" applyAlignment="1">
      <alignment horizontal="centerContinuous" vertical="center"/>
    </xf>
    <xf numFmtId="0" fontId="32" fillId="0" borderId="28" xfId="77" applyFont="1" applyFill="1" applyBorder="1" applyAlignment="1">
      <alignment vertical="center" wrapText="1"/>
    </xf>
    <xf numFmtId="0" fontId="51" fillId="0" borderId="27" xfId="77" applyFont="1" applyFill="1" applyBorder="1" applyAlignment="1">
      <alignment horizontal="left" vertical="center"/>
    </xf>
    <xf numFmtId="3" fontId="45" fillId="0" borderId="0" xfId="23" applyNumberFormat="1" applyFont="1" applyBorder="1"/>
    <xf numFmtId="3" fontId="51" fillId="0" borderId="28" xfId="77" applyNumberFormat="1" applyFont="1" applyFill="1" applyBorder="1" applyAlignment="1">
      <alignment horizontal="left" vertical="center"/>
    </xf>
    <xf numFmtId="0" fontId="5" fillId="0" borderId="27" xfId="95" applyBorder="1"/>
    <xf numFmtId="0" fontId="33" fillId="0" borderId="28" xfId="77" applyFont="1" applyFill="1" applyBorder="1" applyAlignment="1">
      <alignment horizontal="center" vertical="center"/>
    </xf>
    <xf numFmtId="0" fontId="1" fillId="0" borderId="28" xfId="77" applyFont="1" applyFill="1" applyBorder="1" applyAlignment="1">
      <alignment horizontal="left" vertical="center"/>
    </xf>
    <xf numFmtId="0" fontId="1" fillId="0" borderId="29" xfId="77" applyFont="1" applyFill="1" applyBorder="1"/>
    <xf numFmtId="0" fontId="1" fillId="0" borderId="30" xfId="77" applyFont="1" applyFill="1" applyBorder="1"/>
    <xf numFmtId="0" fontId="1" fillId="0" borderId="31" xfId="77" applyFont="1" applyFill="1" applyBorder="1"/>
    <xf numFmtId="0" fontId="33" fillId="0" borderId="0" xfId="96" applyFont="1" applyFill="1" applyAlignment="1">
      <alignment horizontal="centerContinuous" vertical="center" wrapText="1"/>
    </xf>
    <xf numFmtId="0" fontId="31" fillId="0" borderId="0" xfId="96" applyFont="1" applyFill="1" applyAlignment="1">
      <alignment vertical="center"/>
    </xf>
    <xf numFmtId="0" fontId="33" fillId="0" borderId="0" xfId="96" applyFont="1" applyFill="1" applyAlignment="1">
      <alignment vertical="center"/>
    </xf>
    <xf numFmtId="0" fontId="1" fillId="0" borderId="1" xfId="2" applyFont="1" applyFill="1" applyBorder="1" applyAlignment="1">
      <alignment horizontal="center" vertical="center"/>
    </xf>
    <xf numFmtId="0" fontId="1" fillId="0" borderId="0" xfId="2" applyFont="1"/>
    <xf numFmtId="0" fontId="3" fillId="0" borderId="21" xfId="2" applyFont="1" applyBorder="1" applyAlignment="1">
      <alignment horizontal="center" vertical="center" wrapText="1"/>
    </xf>
    <xf numFmtId="168" fontId="49" fillId="0" borderId="1" xfId="22" applyNumberFormat="1" applyFont="1" applyBorder="1" applyAlignment="1">
      <alignment horizontal="center" vertical="center" wrapText="1"/>
    </xf>
    <xf numFmtId="0" fontId="1" fillId="3" borderId="1" xfId="4" quotePrefix="1" applyNumberFormat="1" applyFont="1" applyFill="1" applyBorder="1" applyAlignment="1">
      <alignment horizontal="center" vertical="center" wrapText="1"/>
    </xf>
    <xf numFmtId="0" fontId="1" fillId="3" borderId="1" xfId="2" applyFont="1" applyFill="1" applyBorder="1" applyAlignment="1">
      <alignment horizontal="center" vertical="center"/>
    </xf>
    <xf numFmtId="0" fontId="3" fillId="0" borderId="1" xfId="0" applyFont="1" applyFill="1" applyBorder="1" applyAlignment="1">
      <alignment horizontal="left" vertical="center" wrapText="1"/>
    </xf>
    <xf numFmtId="165" fontId="3" fillId="0" borderId="1" xfId="1" applyNumberFormat="1" applyFont="1" applyBorder="1" applyAlignment="1">
      <alignment horizontal="center" vertical="center" wrapText="1"/>
    </xf>
    <xf numFmtId="0" fontId="3" fillId="0" borderId="1" xfId="2" applyFont="1" applyBorder="1" applyAlignment="1">
      <alignment vertical="center" wrapText="1"/>
    </xf>
    <xf numFmtId="0" fontId="3" fillId="0" borderId="1" xfId="4" quotePrefix="1" applyFont="1" applyBorder="1" applyAlignment="1">
      <alignment horizontal="center" vertical="center" wrapText="1"/>
    </xf>
    <xf numFmtId="0" fontId="3" fillId="0" borderId="1" xfId="4" quotePrefix="1" applyNumberFormat="1" applyFont="1" applyBorder="1" applyAlignment="1">
      <alignment horizontal="left" vertical="center" wrapText="1"/>
    </xf>
    <xf numFmtId="1" fontId="3" fillId="0" borderId="1" xfId="4" quotePrefix="1" applyNumberFormat="1" applyFont="1" applyBorder="1" applyAlignment="1">
      <alignment horizontal="center" vertical="center" wrapText="1"/>
    </xf>
    <xf numFmtId="165" fontId="3" fillId="0" borderId="1" xfId="6" applyNumberFormat="1" applyFont="1" applyBorder="1" applyAlignment="1">
      <alignment vertical="center"/>
    </xf>
    <xf numFmtId="165" fontId="3" fillId="0" borderId="1" xfId="4" quotePrefix="1" applyNumberFormat="1" applyFont="1" applyBorder="1" applyAlignment="1">
      <alignment horizontal="center" vertical="center" wrapText="1"/>
    </xf>
    <xf numFmtId="0" fontId="3" fillId="0" borderId="1" xfId="0" applyFont="1" applyFill="1" applyBorder="1" applyAlignment="1">
      <alignment horizontal="center" vertical="center" wrapText="1"/>
    </xf>
    <xf numFmtId="1" fontId="3" fillId="0" borderId="1" xfId="4" quotePrefix="1" applyNumberFormat="1" applyFont="1" applyBorder="1" applyAlignment="1">
      <alignment horizontal="left" vertical="center" wrapText="1"/>
    </xf>
    <xf numFmtId="1" fontId="1" fillId="0" borderId="1" xfId="4" quotePrefix="1" applyNumberFormat="1" applyFont="1" applyBorder="1" applyAlignment="1">
      <alignment horizontal="left" vertical="center" wrapText="1"/>
    </xf>
    <xf numFmtId="0" fontId="3" fillId="0" borderId="1" xfId="0" applyFont="1" applyBorder="1" applyAlignment="1">
      <alignment horizontal="center" vertical="center" wrapText="1"/>
    </xf>
    <xf numFmtId="0" fontId="2" fillId="0" borderId="1" xfId="101" applyFont="1" applyBorder="1" applyAlignment="1">
      <alignment horizontal="center" vertical="center" wrapText="1"/>
    </xf>
    <xf numFmtId="0" fontId="87" fillId="0" borderId="1" xfId="102" applyFont="1" applyFill="1" applyBorder="1" applyAlignment="1" applyProtection="1">
      <alignment horizontal="left" vertical="center" wrapText="1"/>
    </xf>
    <xf numFmtId="0" fontId="87" fillId="0" borderId="1" xfId="4" applyFont="1" applyBorder="1" applyAlignment="1">
      <alignment horizontal="center" vertical="center" wrapText="1"/>
    </xf>
    <xf numFmtId="0" fontId="1" fillId="0" borderId="1" xfId="101" applyFont="1" applyBorder="1" applyAlignment="1">
      <alignment horizontal="center" vertical="center" wrapText="1"/>
    </xf>
    <xf numFmtId="0" fontId="88" fillId="0" borderId="1" xfId="102" applyFont="1" applyFill="1" applyBorder="1" applyAlignment="1" applyProtection="1">
      <alignment horizontal="left" vertical="center" wrapText="1"/>
    </xf>
    <xf numFmtId="0" fontId="88" fillId="0" borderId="1" xfId="4" applyFont="1" applyBorder="1" applyAlignment="1">
      <alignment horizontal="center" vertical="center" wrapText="1"/>
    </xf>
    <xf numFmtId="165" fontId="2" fillId="0" borderId="1" xfId="6" applyNumberFormat="1" applyFont="1" applyBorder="1" applyAlignment="1">
      <alignment vertical="center"/>
    </xf>
    <xf numFmtId="165" fontId="3" fillId="0" borderId="1" xfId="1" applyNumberFormat="1" applyFont="1" applyBorder="1" applyAlignment="1">
      <alignment vertical="center" wrapText="1"/>
    </xf>
    <xf numFmtId="41" fontId="3" fillId="0" borderId="1" xfId="4" quotePrefix="1" applyNumberFormat="1" applyFont="1" applyBorder="1" applyAlignment="1">
      <alignment horizontal="center" vertical="center" wrapText="1"/>
    </xf>
    <xf numFmtId="0" fontId="3" fillId="0" borderId="1" xfId="2" applyFont="1" applyFill="1" applyBorder="1" applyAlignment="1">
      <alignment horizontal="center" vertical="center"/>
    </xf>
    <xf numFmtId="0" fontId="2" fillId="0" borderId="0" xfId="2" applyFont="1"/>
    <xf numFmtId="167" fontId="2" fillId="0" borderId="0" xfId="1" applyNumberFormat="1" applyFont="1"/>
    <xf numFmtId="167" fontId="1" fillId="0" borderId="0" xfId="1" applyNumberFormat="1" applyFont="1"/>
    <xf numFmtId="167" fontId="3" fillId="0" borderId="0" xfId="1" applyNumberFormat="1" applyFont="1"/>
    <xf numFmtId="0" fontId="31" fillId="0" borderId="19" xfId="16" applyNumberFormat="1" applyFont="1" applyFill="1" applyBorder="1" applyAlignment="1">
      <alignment horizontal="left" vertical="center" wrapText="1"/>
    </xf>
    <xf numFmtId="0" fontId="1" fillId="0" borderId="0" xfId="2" applyFont="1"/>
    <xf numFmtId="0" fontId="1" fillId="0" borderId="1" xfId="0" quotePrefix="1" applyFont="1" applyBorder="1" applyAlignment="1">
      <alignment horizontal="center" vertical="center" wrapText="1"/>
    </xf>
    <xf numFmtId="3" fontId="2" fillId="0" borderId="1" xfId="3" applyNumberFormat="1" applyFont="1" applyFill="1" applyBorder="1" applyAlignment="1">
      <alignment horizontal="left" vertical="center" wrapText="1"/>
    </xf>
    <xf numFmtId="0" fontId="2" fillId="0" borderId="14" xfId="2" applyFont="1" applyBorder="1" applyAlignment="1">
      <alignment horizontal="center" vertical="center"/>
    </xf>
    <xf numFmtId="3" fontId="2" fillId="0" borderId="1" xfId="4" applyNumberFormat="1" applyFont="1" applyFill="1" applyBorder="1" applyAlignment="1">
      <alignment horizontal="center" vertical="center" wrapText="1"/>
    </xf>
    <xf numFmtId="0" fontId="7" fillId="0" borderId="2"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 xfId="98" applyFont="1" applyFill="1" applyBorder="1" applyAlignment="1">
      <alignment horizontal="left" vertical="center" wrapText="1"/>
    </xf>
    <xf numFmtId="0" fontId="1" fillId="0" borderId="1" xfId="0" applyFont="1" applyBorder="1" applyAlignment="1">
      <alignment vertical="center" wrapText="1"/>
    </xf>
    <xf numFmtId="0" fontId="2" fillId="0" borderId="1" xfId="98" applyFont="1" applyFill="1" applyBorder="1" applyAlignment="1">
      <alignment horizontal="left" vertical="center" wrapText="1"/>
    </xf>
    <xf numFmtId="0" fontId="2" fillId="0" borderId="14" xfId="2" applyFont="1" applyBorder="1" applyAlignment="1">
      <alignment horizontal="left" vertical="center" wrapText="1"/>
    </xf>
    <xf numFmtId="0" fontId="2" fillId="0" borderId="14" xfId="0" applyFont="1" applyBorder="1" applyAlignment="1">
      <alignment horizontal="center" vertical="center" wrapText="1"/>
    </xf>
    <xf numFmtId="0" fontId="2" fillId="0" borderId="14" xfId="4" quotePrefix="1" applyNumberFormat="1" applyFont="1" applyFill="1" applyBorder="1" applyAlignment="1">
      <alignment horizontal="center" vertical="center" wrapText="1"/>
    </xf>
    <xf numFmtId="0" fontId="7" fillId="0" borderId="14" xfId="4" quotePrefix="1" applyNumberFormat="1" applyFont="1" applyBorder="1" applyAlignment="1">
      <alignment horizontal="center" vertical="center" wrapText="1"/>
    </xf>
    <xf numFmtId="0" fontId="1" fillId="0" borderId="14" xfId="0" quotePrefix="1" applyFont="1" applyBorder="1" applyAlignment="1">
      <alignment horizontal="center" vertical="center" wrapText="1"/>
    </xf>
    <xf numFmtId="3" fontId="1" fillId="4" borderId="14" xfId="21" applyNumberFormat="1" applyFont="1" applyFill="1" applyBorder="1" applyAlignment="1">
      <alignment horizontal="center" vertical="center" wrapText="1"/>
    </xf>
    <xf numFmtId="3" fontId="1" fillId="0" borderId="1" xfId="0" applyNumberFormat="1" applyFont="1" applyFill="1" applyBorder="1" applyAlignment="1">
      <alignment horizontal="left" vertical="center" wrapText="1"/>
    </xf>
    <xf numFmtId="0" fontId="1" fillId="0" borderId="0" xfId="4" applyFont="1" applyAlignment="1">
      <alignment vertical="center" wrapText="1"/>
    </xf>
    <xf numFmtId="0" fontId="2" fillId="0" borderId="0" xfId="4" applyFont="1" applyAlignment="1">
      <alignment horizontal="center" vertical="center" wrapText="1"/>
    </xf>
    <xf numFmtId="0" fontId="2" fillId="0" borderId="0" xfId="4" applyFont="1" applyAlignment="1">
      <alignment horizontal="centerContinuous" vertical="center" wrapText="1"/>
    </xf>
    <xf numFmtId="3" fontId="9" fillId="0" borderId="0" xfId="4" applyNumberFormat="1" applyFont="1" applyAlignment="1">
      <alignment horizontal="center" vertical="center" wrapText="1"/>
    </xf>
    <xf numFmtId="0" fontId="2" fillId="0" borderId="1" xfId="4" quotePrefix="1" applyFont="1" applyBorder="1" applyAlignment="1">
      <alignment horizontal="left" vertical="center" wrapText="1"/>
    </xf>
    <xf numFmtId="166" fontId="2" fillId="0" borderId="1" xfId="1" quotePrefix="1" applyNumberFormat="1" applyFont="1" applyBorder="1" applyAlignment="1">
      <alignment horizontal="center" vertical="center" wrapText="1"/>
    </xf>
    <xf numFmtId="0" fontId="1" fillId="0" borderId="1" xfId="4" quotePrefix="1" applyFont="1" applyBorder="1" applyAlignment="1">
      <alignment horizontal="left" vertical="center" wrapText="1"/>
    </xf>
    <xf numFmtId="166" fontId="1" fillId="0" borderId="1" xfId="1" quotePrefix="1" applyNumberFormat="1" applyFont="1" applyBorder="1" applyAlignment="1">
      <alignment horizontal="center" vertical="center" wrapText="1"/>
    </xf>
    <xf numFmtId="3" fontId="1" fillId="0" borderId="1" xfId="4" quotePrefix="1" applyNumberFormat="1" applyFont="1" applyBorder="1" applyAlignment="1">
      <alignment horizontal="center" vertical="center" wrapText="1"/>
    </xf>
    <xf numFmtId="4" fontId="32" fillId="0" borderId="0" xfId="4" applyNumberFormat="1" applyFont="1" applyBorder="1" applyAlignment="1">
      <alignment vertical="center" wrapText="1"/>
    </xf>
    <xf numFmtId="165" fontId="2" fillId="0" borderId="1" xfId="4" applyNumberFormat="1" applyFont="1" applyFill="1" applyBorder="1" applyAlignment="1">
      <alignment horizontal="center" vertical="center" wrapText="1"/>
    </xf>
    <xf numFmtId="165" fontId="11" fillId="0" borderId="0" xfId="2" applyNumberFormat="1" applyFont="1"/>
    <xf numFmtId="0" fontId="1" fillId="0" borderId="2" xfId="2" applyFont="1" applyBorder="1" applyAlignment="1">
      <alignment horizontal="center" vertical="center"/>
    </xf>
    <xf numFmtId="0" fontId="1" fillId="0" borderId="0" xfId="0" applyFont="1" applyFill="1" applyBorder="1" applyAlignment="1">
      <alignment horizontal="left" vertical="center" wrapText="1"/>
    </xf>
    <xf numFmtId="0" fontId="1" fillId="0" borderId="0" xfId="98" applyFont="1" applyFill="1" applyBorder="1" applyAlignment="1">
      <alignment horizontal="left" vertical="center" wrapText="1"/>
    </xf>
    <xf numFmtId="0" fontId="1" fillId="0" borderId="2" xfId="2" applyFont="1" applyBorder="1" applyAlignment="1">
      <alignment horizontal="center" vertical="center"/>
    </xf>
    <xf numFmtId="0" fontId="1" fillId="0" borderId="0" xfId="2" applyFont="1"/>
    <xf numFmtId="0" fontId="3" fillId="0" borderId="2" xfId="2" applyFont="1" applyBorder="1"/>
    <xf numFmtId="0" fontId="90" fillId="0" borderId="1" xfId="0" applyFont="1" applyBorder="1" applyAlignment="1">
      <alignment horizontal="center" vertical="center" wrapText="1"/>
    </xf>
    <xf numFmtId="0" fontId="3" fillId="0" borderId="21" xfId="2" applyFont="1" applyBorder="1" applyAlignment="1">
      <alignment vertical="center" wrapText="1"/>
    </xf>
    <xf numFmtId="0" fontId="3" fillId="0" borderId="1" xfId="2" applyFont="1" applyBorder="1" applyAlignment="1">
      <alignment horizontal="center" vertical="center" wrapText="1"/>
    </xf>
    <xf numFmtId="0" fontId="1" fillId="0" borderId="0" xfId="2" applyFont="1"/>
    <xf numFmtId="164" fontId="11" fillId="0" borderId="0" xfId="1" applyFont="1"/>
    <xf numFmtId="0" fontId="79" fillId="0" borderId="1" xfId="0" applyFont="1" applyBorder="1" applyAlignment="1">
      <alignment horizontal="center" vertical="center" wrapText="1"/>
    </xf>
    <xf numFmtId="3" fontId="33" fillId="0" borderId="21" xfId="16" applyNumberFormat="1" applyFont="1" applyFill="1" applyBorder="1" applyAlignment="1">
      <alignment horizontal="right" vertical="center" wrapText="1"/>
    </xf>
    <xf numFmtId="3" fontId="31" fillId="0" borderId="19" xfId="17" applyNumberFormat="1" applyFont="1" applyFill="1" applyBorder="1" applyAlignment="1">
      <alignment horizontal="right" vertical="center" wrapText="1"/>
    </xf>
    <xf numFmtId="3" fontId="33" fillId="0" borderId="19" xfId="17" applyNumberFormat="1" applyFont="1" applyFill="1" applyBorder="1" applyAlignment="1">
      <alignment horizontal="right" vertical="center" wrapText="1"/>
    </xf>
    <xf numFmtId="3" fontId="31" fillId="0" borderId="20" xfId="17" applyNumberFormat="1" applyFont="1" applyFill="1" applyBorder="1" applyAlignment="1">
      <alignment horizontal="right" vertical="center" wrapText="1"/>
    </xf>
    <xf numFmtId="3" fontId="33" fillId="0" borderId="1" xfId="17" applyNumberFormat="1" applyFont="1" applyFill="1" applyBorder="1" applyAlignment="1">
      <alignment horizontal="right" vertical="center" wrapText="1"/>
    </xf>
    <xf numFmtId="3" fontId="31" fillId="0" borderId="0" xfId="17" applyNumberFormat="1" applyFont="1" applyFill="1" applyBorder="1" applyAlignment="1">
      <alignment horizontal="right" vertical="center" wrapText="1"/>
    </xf>
    <xf numFmtId="3" fontId="31" fillId="0" borderId="21" xfId="17" applyNumberFormat="1" applyFont="1" applyFill="1" applyBorder="1" applyAlignment="1">
      <alignment horizontal="right" vertical="center" wrapText="1"/>
    </xf>
    <xf numFmtId="0" fontId="33" fillId="0" borderId="21" xfId="16" applyNumberFormat="1" applyFont="1" applyFill="1" applyBorder="1" applyAlignment="1">
      <alignment horizontal="right" vertical="center" wrapText="1"/>
    </xf>
    <xf numFmtId="0" fontId="91" fillId="0" borderId="1" xfId="0" applyFont="1" applyBorder="1" applyAlignment="1">
      <alignment vertical="center" wrapText="1"/>
    </xf>
    <xf numFmtId="0" fontId="1" fillId="0" borderId="1" xfId="0" applyFont="1" applyBorder="1" applyAlignment="1">
      <alignment horizontal="center" vertical="top"/>
    </xf>
    <xf numFmtId="2" fontId="7" fillId="0" borderId="1" xfId="0" applyNumberFormat="1" applyFont="1" applyBorder="1" applyAlignment="1">
      <alignment horizontal="center" vertical="center" wrapText="1"/>
    </xf>
    <xf numFmtId="0" fontId="93" fillId="0" borderId="0" xfId="92" applyFont="1"/>
    <xf numFmtId="0" fontId="96" fillId="0" borderId="34" xfId="20" applyFont="1" applyBorder="1" applyAlignment="1">
      <alignment horizontal="center" vertical="center"/>
    </xf>
    <xf numFmtId="0" fontId="96" fillId="0" borderId="0" xfId="20" applyFont="1" applyAlignment="1">
      <alignment horizontal="center" vertical="center"/>
    </xf>
    <xf numFmtId="0" fontId="98" fillId="0" borderId="0" xfId="20" applyFont="1" applyAlignment="1">
      <alignment horizontal="center" vertical="center"/>
    </xf>
    <xf numFmtId="0" fontId="98" fillId="0" borderId="35" xfId="20" applyFont="1" applyBorder="1" applyAlignment="1">
      <alignment horizontal="center" vertical="center"/>
    </xf>
    <xf numFmtId="0" fontId="99" fillId="0" borderId="0" xfId="92" applyFont="1"/>
    <xf numFmtId="0" fontId="102" fillId="0" borderId="0" xfId="92" applyFont="1"/>
    <xf numFmtId="0" fontId="101" fillId="0" borderId="34" xfId="94" applyFont="1" applyBorder="1" applyAlignment="1">
      <alignment horizontal="center" vertical="center"/>
    </xf>
    <xf numFmtId="0" fontId="103" fillId="0" borderId="0" xfId="94" applyFont="1" applyAlignment="1">
      <alignment horizontal="center" vertical="center"/>
    </xf>
    <xf numFmtId="0" fontId="104" fillId="0" borderId="0" xfId="20" applyFont="1" applyAlignment="1">
      <alignment horizontal="center" vertical="center"/>
    </xf>
    <xf numFmtId="0" fontId="104" fillId="0" borderId="35" xfId="20" applyFont="1" applyBorder="1" applyAlignment="1">
      <alignment horizontal="center" vertical="center"/>
    </xf>
    <xf numFmtId="0" fontId="94" fillId="0" borderId="0" xfId="20" applyFont="1" applyAlignment="1">
      <alignment horizontal="center" vertical="center"/>
    </xf>
    <xf numFmtId="0" fontId="105" fillId="0" borderId="0" xfId="92" applyFont="1"/>
    <xf numFmtId="0" fontId="94" fillId="0" borderId="0" xfId="20" applyFont="1" applyAlignment="1">
      <alignment horizontal="center" wrapText="1"/>
    </xf>
    <xf numFmtId="4" fontId="94" fillId="0" borderId="0" xfId="20" applyNumberFormat="1" applyFont="1" applyAlignment="1">
      <alignment vertical="center"/>
    </xf>
    <xf numFmtId="0" fontId="94" fillId="0" borderId="0" xfId="20" applyFont="1" applyAlignment="1">
      <alignment vertical="center" wrapText="1"/>
    </xf>
    <xf numFmtId="0" fontId="92" fillId="0" borderId="35" xfId="2" applyFont="1" applyBorder="1"/>
    <xf numFmtId="3" fontId="94" fillId="0" borderId="0" xfId="20" applyNumberFormat="1" applyFont="1" applyAlignment="1">
      <alignment horizontal="left" vertical="center"/>
    </xf>
    <xf numFmtId="0" fontId="92" fillId="0" borderId="34" xfId="2" applyFont="1" applyBorder="1"/>
    <xf numFmtId="0" fontId="106" fillId="0" borderId="0" xfId="2" applyFont="1"/>
    <xf numFmtId="0" fontId="106" fillId="0" borderId="35" xfId="2" applyFont="1" applyBorder="1"/>
    <xf numFmtId="0" fontId="92" fillId="0" borderId="0" xfId="2" applyFont="1"/>
    <xf numFmtId="0" fontId="88" fillId="0" borderId="37" xfId="20" applyFont="1" applyBorder="1"/>
    <xf numFmtId="0" fontId="88" fillId="0" borderId="38" xfId="20" applyFont="1" applyBorder="1"/>
    <xf numFmtId="0" fontId="88" fillId="0" borderId="39" xfId="20" applyFont="1" applyBorder="1"/>
    <xf numFmtId="4" fontId="103" fillId="0" borderId="0" xfId="96" applyNumberFormat="1" applyFont="1" applyAlignment="1">
      <alignment vertical="center" wrapText="1"/>
    </xf>
    <xf numFmtId="0" fontId="107" fillId="0" borderId="0" xfId="96" applyFont="1" applyAlignment="1">
      <alignment horizontal="left" vertical="center" wrapText="1"/>
    </xf>
    <xf numFmtId="0" fontId="108" fillId="0" borderId="0" xfId="96" applyFont="1" applyAlignment="1">
      <alignment horizontal="left" vertical="center" wrapText="1"/>
    </xf>
    <xf numFmtId="0" fontId="88" fillId="0" borderId="0" xfId="95" applyFont="1"/>
    <xf numFmtId="0" fontId="88" fillId="0" borderId="0" xfId="95" applyFont="1" applyAlignment="1">
      <alignment horizontal="left" vertical="center"/>
    </xf>
    <xf numFmtId="0" fontId="88" fillId="0" borderId="0" xfId="95" applyFont="1" applyAlignment="1">
      <alignment horizontal="left" wrapText="1"/>
    </xf>
    <xf numFmtId="0" fontId="88" fillId="0" borderId="0" xfId="96" applyFont="1" applyAlignment="1">
      <alignment vertical="center"/>
    </xf>
    <xf numFmtId="0" fontId="88" fillId="0" borderId="0" xfId="95" applyFont="1" applyAlignment="1">
      <alignment vertical="center" wrapText="1"/>
    </xf>
    <xf numFmtId="0" fontId="103" fillId="0" borderId="0" xfId="96" applyFont="1" applyAlignment="1">
      <alignment vertical="center"/>
    </xf>
    <xf numFmtId="0" fontId="0" fillId="0" borderId="0" xfId="0"/>
    <xf numFmtId="0" fontId="110" fillId="0" borderId="0" xfId="96" applyFont="1" applyAlignment="1">
      <alignment vertical="center"/>
    </xf>
    <xf numFmtId="0" fontId="95" fillId="0" borderId="0" xfId="96" applyFont="1" applyAlignment="1">
      <alignment vertical="center"/>
    </xf>
    <xf numFmtId="3" fontId="9" fillId="0" borderId="0" xfId="4" applyNumberFormat="1" applyFont="1" applyBorder="1" applyAlignment="1">
      <alignment horizontal="center" vertical="center" wrapText="1"/>
    </xf>
    <xf numFmtId="0" fontId="2" fillId="0" borderId="1" xfId="70" applyFont="1" applyBorder="1" applyAlignment="1">
      <alignment horizontal="center" vertical="center"/>
    </xf>
    <xf numFmtId="0" fontId="2" fillId="0" borderId="1" xfId="70" applyFont="1" applyBorder="1" applyAlignment="1">
      <alignment horizontal="center" vertical="center" wrapText="1"/>
    </xf>
    <xf numFmtId="0" fontId="111" fillId="0" borderId="1" xfId="103" applyFont="1" applyBorder="1" applyAlignment="1">
      <alignment horizontal="center" vertical="center" wrapText="1"/>
    </xf>
    <xf numFmtId="3" fontId="111" fillId="0" borderId="1" xfId="103" applyNumberFormat="1" applyFont="1" applyBorder="1" applyAlignment="1">
      <alignment horizontal="center" vertical="center" wrapText="1"/>
    </xf>
    <xf numFmtId="0" fontId="66" fillId="0" borderId="1" xfId="103" applyFont="1" applyBorder="1" applyAlignment="1">
      <alignment horizontal="center" vertical="center" wrapText="1"/>
    </xf>
    <xf numFmtId="49" fontId="66" fillId="0" borderId="1" xfId="103" applyNumberFormat="1" applyFont="1" applyBorder="1" applyAlignment="1">
      <alignment horizontal="center" vertical="center" wrapText="1"/>
    </xf>
    <xf numFmtId="0" fontId="111" fillId="0" borderId="1" xfId="103" applyFont="1" applyBorder="1" applyAlignment="1">
      <alignment horizontal="left" vertical="center" wrapText="1"/>
    </xf>
    <xf numFmtId="171" fontId="111" fillId="0" borderId="1" xfId="103" applyNumberFormat="1" applyFont="1" applyBorder="1" applyAlignment="1">
      <alignment horizontal="center" vertical="center" wrapText="1"/>
    </xf>
    <xf numFmtId="0" fontId="111" fillId="0" borderId="1" xfId="0" applyFont="1" applyBorder="1" applyAlignment="1">
      <alignment horizontal="center" vertical="center" wrapText="1"/>
    </xf>
    <xf numFmtId="0" fontId="1" fillId="0" borderId="1" xfId="103" applyFont="1" applyBorder="1" applyAlignment="1">
      <alignment horizontal="center" vertical="center" wrapText="1"/>
    </xf>
    <xf numFmtId="0" fontId="112" fillId="0" borderId="1" xfId="0" applyFont="1" applyBorder="1" applyAlignment="1">
      <alignment horizontal="center" vertical="center" wrapText="1"/>
    </xf>
    <xf numFmtId="0" fontId="113" fillId="0" borderId="1" xfId="0" applyFont="1" applyBorder="1" applyAlignment="1">
      <alignment horizontal="left" vertical="center" wrapText="1"/>
    </xf>
    <xf numFmtId="0" fontId="113" fillId="0" borderId="1" xfId="0" applyFont="1" applyBorder="1" applyAlignment="1">
      <alignment horizontal="center" vertical="center" wrapText="1"/>
    </xf>
    <xf numFmtId="171" fontId="113" fillId="0" borderId="1" xfId="103" applyNumberFormat="1" applyFont="1" applyBorder="1" applyAlignment="1">
      <alignment horizontal="right" vertical="center" wrapText="1"/>
    </xf>
    <xf numFmtId="164" fontId="113" fillId="0" borderId="1" xfId="1" applyFont="1" applyBorder="1" applyAlignment="1">
      <alignment horizontal="left" vertical="center" wrapText="1"/>
    </xf>
    <xf numFmtId="164" fontId="113" fillId="0" borderId="1" xfId="1" applyNumberFormat="1" applyFont="1" applyBorder="1" applyAlignment="1">
      <alignment horizontal="left" vertical="center" wrapText="1"/>
    </xf>
    <xf numFmtId="164" fontId="9" fillId="0" borderId="1" xfId="1" applyFont="1" applyBorder="1" applyAlignment="1">
      <alignment horizontal="center" vertical="center" wrapText="1"/>
    </xf>
    <xf numFmtId="0" fontId="32" fillId="0" borderId="0" xfId="95" applyFont="1" applyBorder="1" applyAlignment="1">
      <alignment horizontal="center" vertical="center"/>
    </xf>
    <xf numFmtId="0" fontId="33" fillId="0" borderId="0" xfId="77" applyFont="1" applyFill="1" applyBorder="1" applyAlignment="1">
      <alignment horizontal="center" vertical="center"/>
    </xf>
    <xf numFmtId="0" fontId="32" fillId="0" borderId="28" xfId="95" applyFont="1" applyBorder="1" applyAlignment="1">
      <alignment horizontal="center" vertical="center"/>
    </xf>
    <xf numFmtId="0" fontId="51" fillId="0" borderId="27" xfId="77" applyFont="1" applyFill="1" applyBorder="1" applyAlignment="1">
      <alignment horizontal="left" vertical="center"/>
    </xf>
    <xf numFmtId="0" fontId="51" fillId="0" borderId="0" xfId="77" applyFont="1" applyFill="1" applyBorder="1" applyAlignment="1">
      <alignment horizontal="left" vertical="center"/>
    </xf>
    <xf numFmtId="3" fontId="51" fillId="0" borderId="0" xfId="77" applyNumberFormat="1" applyFont="1" applyFill="1" applyBorder="1" applyAlignment="1">
      <alignment horizontal="left" vertical="center" wrapText="1"/>
    </xf>
    <xf numFmtId="3" fontId="51" fillId="0" borderId="28" xfId="77" applyNumberFormat="1" applyFont="1" applyFill="1" applyBorder="1" applyAlignment="1">
      <alignment horizontal="left" vertical="center" wrapText="1"/>
    </xf>
    <xf numFmtId="0" fontId="33" fillId="0" borderId="27" xfId="77" applyFont="1" applyFill="1" applyBorder="1" applyAlignment="1">
      <alignment horizontal="center" vertical="center" wrapText="1"/>
    </xf>
    <xf numFmtId="0" fontId="33" fillId="0" borderId="0" xfId="77" applyFont="1" applyFill="1" applyBorder="1" applyAlignment="1">
      <alignment horizontal="center" vertical="center" wrapText="1"/>
    </xf>
    <xf numFmtId="0" fontId="5" fillId="0" borderId="27" xfId="95" applyBorder="1"/>
    <xf numFmtId="4" fontId="32" fillId="0" borderId="0" xfId="77" applyNumberFormat="1" applyFont="1" applyFill="1" applyBorder="1" applyAlignment="1">
      <alignment horizontal="center" vertical="center"/>
    </xf>
    <xf numFmtId="4" fontId="32" fillId="0" borderId="28" xfId="77" applyNumberFormat="1" applyFont="1" applyFill="1" applyBorder="1" applyAlignment="1">
      <alignment horizontal="center" vertical="center"/>
    </xf>
    <xf numFmtId="4" fontId="33" fillId="0" borderId="0" xfId="77" applyNumberFormat="1" applyFont="1" applyFill="1" applyBorder="1" applyAlignment="1">
      <alignment horizontal="left" vertical="center"/>
    </xf>
    <xf numFmtId="4" fontId="33" fillId="0" borderId="28" xfId="77" applyNumberFormat="1" applyFont="1" applyFill="1" applyBorder="1" applyAlignment="1">
      <alignment horizontal="left" vertical="center"/>
    </xf>
    <xf numFmtId="0" fontId="33" fillId="0" borderId="28" xfId="77" applyFont="1" applyFill="1" applyBorder="1" applyAlignment="1">
      <alignment horizontal="center" vertical="center"/>
    </xf>
    <xf numFmtId="0" fontId="2" fillId="0" borderId="24" xfId="77" applyFont="1" applyFill="1" applyBorder="1" applyAlignment="1">
      <alignment horizontal="center" vertical="center"/>
    </xf>
    <xf numFmtId="0" fontId="2" fillId="0" borderId="25" xfId="77" applyFont="1" applyFill="1" applyBorder="1" applyAlignment="1">
      <alignment horizontal="center" vertical="center"/>
    </xf>
    <xf numFmtId="0" fontId="32" fillId="0" borderId="27" xfId="77" applyFont="1" applyFill="1" applyBorder="1" applyAlignment="1">
      <alignment horizontal="center" vertical="center"/>
    </xf>
    <xf numFmtId="0" fontId="32" fillId="0" borderId="0" xfId="77" applyFont="1" applyFill="1" applyBorder="1" applyAlignment="1">
      <alignment horizontal="center" vertical="center"/>
    </xf>
    <xf numFmtId="4" fontId="32" fillId="0" borderId="0" xfId="77" applyNumberFormat="1" applyFont="1" applyFill="1" applyBorder="1" applyAlignment="1">
      <alignment horizontal="left" vertical="center" wrapText="1"/>
    </xf>
    <xf numFmtId="4" fontId="32" fillId="0" borderId="28" xfId="77" applyNumberFormat="1" applyFont="1" applyFill="1" applyBorder="1" applyAlignment="1">
      <alignment horizontal="left" vertical="center" wrapText="1"/>
    </xf>
    <xf numFmtId="4" fontId="77" fillId="0" borderId="0" xfId="71" applyNumberFormat="1" applyFont="1" applyFill="1" applyBorder="1" applyAlignment="1">
      <alignment horizontal="left" vertical="center" wrapText="1"/>
    </xf>
    <xf numFmtId="4" fontId="77" fillId="0" borderId="28" xfId="71" applyNumberFormat="1" applyFont="1" applyFill="1" applyBorder="1" applyAlignment="1">
      <alignment horizontal="left" vertical="center" wrapText="1"/>
    </xf>
    <xf numFmtId="0" fontId="31" fillId="0" borderId="0" xfId="95" quotePrefix="1" applyFont="1" applyAlignment="1">
      <alignment horizontal="left" vertical="center" wrapText="1"/>
    </xf>
    <xf numFmtId="0" fontId="32" fillId="0" borderId="0" xfId="96" applyFont="1" applyFill="1" applyAlignment="1">
      <alignment horizontal="center" vertical="center" wrapText="1"/>
    </xf>
    <xf numFmtId="0" fontId="33" fillId="0" borderId="0" xfId="96" applyNumberFormat="1" applyFont="1" applyFill="1" applyAlignment="1">
      <alignment horizontal="center" vertical="center" wrapText="1"/>
    </xf>
    <xf numFmtId="0" fontId="31" fillId="0" borderId="0" xfId="96" quotePrefix="1" applyFont="1" applyFill="1" applyAlignment="1">
      <alignment horizontal="left" vertical="center" wrapText="1"/>
    </xf>
    <xf numFmtId="0" fontId="80" fillId="0" borderId="0" xfId="96" applyFont="1" applyFill="1" applyAlignment="1">
      <alignment horizontal="center" vertical="center"/>
    </xf>
    <xf numFmtId="0" fontId="33" fillId="0" borderId="0" xfId="96" applyFont="1" applyFill="1" applyAlignment="1">
      <alignment horizontal="center" vertical="center"/>
    </xf>
    <xf numFmtId="0" fontId="34" fillId="0" borderId="0" xfId="96" applyFont="1" applyFill="1" applyAlignment="1">
      <alignment horizontal="left" vertical="center" wrapText="1"/>
    </xf>
    <xf numFmtId="0" fontId="81" fillId="0" borderId="0" xfId="96" applyFont="1" applyFill="1" applyAlignment="1">
      <alignment horizontal="left" vertical="center" wrapText="1"/>
    </xf>
    <xf numFmtId="0" fontId="94" fillId="0" borderId="0" xfId="20" applyFont="1" applyAlignment="1">
      <alignment horizontal="center" vertical="center"/>
    </xf>
    <xf numFmtId="0" fontId="94" fillId="0" borderId="35" xfId="20" applyFont="1" applyBorder="1" applyAlignment="1">
      <alignment horizontal="center" vertical="center"/>
    </xf>
    <xf numFmtId="0" fontId="96" fillId="0" borderId="0" xfId="2" applyFont="1" applyAlignment="1">
      <alignment horizontal="center" vertical="center"/>
    </xf>
    <xf numFmtId="0" fontId="96" fillId="0" borderId="35" xfId="2" applyFont="1" applyBorder="1" applyAlignment="1">
      <alignment horizontal="center" vertical="center"/>
    </xf>
    <xf numFmtId="0" fontId="101" fillId="0" borderId="34" xfId="20" applyFont="1" applyBorder="1" applyAlignment="1">
      <alignment horizontal="left" vertical="center"/>
    </xf>
    <xf numFmtId="3" fontId="101" fillId="0" borderId="35" xfId="20" applyNumberFormat="1" applyFont="1" applyBorder="1" applyAlignment="1">
      <alignment horizontal="left" vertical="center"/>
    </xf>
    <xf numFmtId="0" fontId="0" fillId="0" borderId="36" xfId="0" applyBorder="1"/>
    <xf numFmtId="4" fontId="94" fillId="0" borderId="35" xfId="20" applyNumberFormat="1" applyFont="1" applyBorder="1" applyAlignment="1">
      <alignment horizontal="left" vertical="center"/>
    </xf>
    <xf numFmtId="0" fontId="94" fillId="0" borderId="35" xfId="20" applyFont="1" applyBorder="1" applyAlignment="1">
      <alignment horizontal="left" vertical="center" wrapText="1"/>
    </xf>
    <xf numFmtId="4" fontId="94" fillId="0" borderId="35" xfId="9" applyNumberFormat="1" applyFont="1" applyBorder="1" applyAlignment="1">
      <alignment horizontal="left" vertical="center" wrapText="1"/>
    </xf>
    <xf numFmtId="0" fontId="97" fillId="0" borderId="35" xfId="20" applyFont="1" applyBorder="1" applyAlignment="1">
      <alignment horizontal="center" vertical="center"/>
    </xf>
    <xf numFmtId="0" fontId="100" fillId="0" borderId="36" xfId="20" applyFont="1" applyBorder="1" applyAlignment="1">
      <alignment horizontal="center" vertical="center"/>
    </xf>
    <xf numFmtId="0" fontId="101" fillId="0" borderId="36" xfId="94" applyFont="1" applyBorder="1" applyAlignment="1">
      <alignment horizontal="center" vertical="center"/>
    </xf>
    <xf numFmtId="0" fontId="87" fillId="0" borderId="32" xfId="20" applyFont="1" applyBorder="1" applyAlignment="1">
      <alignment horizontal="center" vertical="center"/>
    </xf>
    <xf numFmtId="0" fontId="87" fillId="0" borderId="33" xfId="20" applyFont="1" applyBorder="1" applyAlignment="1">
      <alignment horizontal="center" vertical="center"/>
    </xf>
    <xf numFmtId="0" fontId="94" fillId="0" borderId="34" xfId="20" applyFont="1" applyBorder="1" applyAlignment="1">
      <alignment horizontal="center" vertical="center"/>
    </xf>
    <xf numFmtId="0" fontId="95" fillId="0" borderId="34" xfId="20" applyFont="1" applyBorder="1" applyAlignment="1">
      <alignment horizontal="center" vertical="center"/>
    </xf>
    <xf numFmtId="0" fontId="95" fillId="0" borderId="35" xfId="20" applyFont="1" applyBorder="1" applyAlignment="1">
      <alignment horizontal="center" vertical="center"/>
    </xf>
    <xf numFmtId="0" fontId="1" fillId="0" borderId="0" xfId="95" quotePrefix="1" applyFont="1" applyAlignment="1">
      <alignment horizontal="left" vertical="center" wrapText="1"/>
    </xf>
    <xf numFmtId="0" fontId="0" fillId="0" borderId="0" xfId="0"/>
    <xf numFmtId="0" fontId="88" fillId="0" borderId="0" xfId="95" quotePrefix="1" applyFont="1" applyAlignment="1">
      <alignment horizontal="left" vertical="center" wrapText="1"/>
    </xf>
    <xf numFmtId="0" fontId="88" fillId="0" borderId="0" xfId="95" applyFont="1" applyAlignment="1">
      <alignment horizontal="left" vertical="center" wrapText="1"/>
    </xf>
    <xf numFmtId="0" fontId="88" fillId="0" borderId="0" xfId="95" quotePrefix="1" applyFont="1" applyAlignment="1">
      <alignment horizontal="left" vertical="center"/>
    </xf>
    <xf numFmtId="0" fontId="88" fillId="0" borderId="0" xfId="95" applyFont="1" applyAlignment="1">
      <alignment horizontal="left" vertical="center"/>
    </xf>
    <xf numFmtId="0" fontId="88" fillId="0" borderId="0" xfId="102" quotePrefix="1" applyFont="1" applyFill="1" applyAlignment="1" applyProtection="1">
      <alignment horizontal="left" vertical="center"/>
    </xf>
    <xf numFmtId="0" fontId="88" fillId="0" borderId="0" xfId="102" applyFont="1" applyFill="1" applyAlignment="1" applyProtection="1">
      <alignment horizontal="left" vertical="center"/>
    </xf>
    <xf numFmtId="0" fontId="109" fillId="0" borderId="0" xfId="95" applyFont="1" applyAlignment="1">
      <alignment horizontal="center" wrapText="1"/>
    </xf>
    <xf numFmtId="0" fontId="103" fillId="0" borderId="0" xfId="96" applyFont="1" applyAlignment="1">
      <alignment horizontal="center" vertical="center" wrapText="1"/>
    </xf>
    <xf numFmtId="0" fontId="107" fillId="0" borderId="0" xfId="96" applyFont="1" applyAlignment="1">
      <alignment horizontal="left" vertical="center" wrapText="1"/>
    </xf>
    <xf numFmtId="0" fontId="88" fillId="0" borderId="0" xfId="96" quotePrefix="1" applyFont="1" applyAlignment="1">
      <alignment horizontal="left" vertical="center" wrapText="1"/>
    </xf>
    <xf numFmtId="0" fontId="88" fillId="0" borderId="0" xfId="96" applyFont="1" applyAlignment="1">
      <alignment horizontal="left" vertical="center" wrapText="1"/>
    </xf>
    <xf numFmtId="0" fontId="88" fillId="0" borderId="0" xfId="102" quotePrefix="1" applyFont="1" applyFill="1" applyAlignment="1" applyProtection="1">
      <alignment horizontal="left" vertical="center" wrapText="1"/>
    </xf>
    <xf numFmtId="0" fontId="88" fillId="0" borderId="0" xfId="102" applyFont="1" applyFill="1" applyAlignment="1" applyProtection="1">
      <alignment horizontal="left" vertical="center" wrapText="1"/>
    </xf>
    <xf numFmtId="0" fontId="44" fillId="0" borderId="0" xfId="16" applyNumberFormat="1" applyFont="1" applyFill="1" applyBorder="1" applyAlignment="1">
      <alignment horizontal="center" vertical="center"/>
    </xf>
    <xf numFmtId="4" fontId="32" fillId="0" borderId="0" xfId="16" applyNumberFormat="1" applyFont="1" applyFill="1" applyBorder="1" applyAlignment="1">
      <alignment horizontal="center" vertical="center" wrapText="1"/>
    </xf>
    <xf numFmtId="0" fontId="25" fillId="0" borderId="0" xfId="0" applyFont="1" applyAlignment="1">
      <alignment horizontal="left" vertical="center" wrapText="1"/>
    </xf>
    <xf numFmtId="0" fontId="29" fillId="0" borderId="0" xfId="0" applyFont="1" applyAlignment="1">
      <alignment horizontal="left" vertical="center" wrapText="1"/>
    </xf>
    <xf numFmtId="0" fontId="46" fillId="0" borderId="0" xfId="0" applyFont="1" applyAlignment="1">
      <alignment horizontal="center" vertical="center"/>
    </xf>
    <xf numFmtId="4" fontId="45" fillId="0" borderId="0" xfId="0" applyNumberFormat="1" applyFont="1" applyAlignment="1">
      <alignment horizontal="center" vertical="center" wrapText="1"/>
    </xf>
    <xf numFmtId="0" fontId="45" fillId="0" borderId="0" xfId="0" applyFont="1" applyAlignment="1">
      <alignment horizontal="center" vertical="center" wrapText="1"/>
    </xf>
    <xf numFmtId="0" fontId="25" fillId="0" borderId="0" xfId="0" applyFont="1" applyAlignment="1">
      <alignment vertical="top" wrapText="1"/>
    </xf>
    <xf numFmtId="0" fontId="66" fillId="0" borderId="2" xfId="0" applyFont="1" applyBorder="1" applyAlignment="1">
      <alignment horizontal="center" vertical="center" wrapText="1"/>
    </xf>
    <xf numFmtId="0" fontId="66" fillId="0" borderId="14" xfId="0" applyFont="1" applyBorder="1" applyAlignment="1">
      <alignment horizontal="center" vertical="center" wrapText="1"/>
    </xf>
    <xf numFmtId="4" fontId="32" fillId="0" borderId="0" xfId="4" applyNumberFormat="1" applyFont="1" applyBorder="1" applyAlignment="1">
      <alignment horizontal="center" vertical="center" wrapText="1"/>
    </xf>
    <xf numFmtId="0" fontId="44" fillId="0" borderId="0" xfId="8" applyFont="1" applyFill="1" applyBorder="1" applyAlignment="1">
      <alignment horizontal="center" vertical="center" wrapText="1"/>
    </xf>
    <xf numFmtId="3" fontId="2" fillId="0" borderId="1" xfId="4" applyNumberFormat="1" applyFont="1" applyBorder="1" applyAlignment="1">
      <alignment horizontal="center" vertical="center" wrapText="1"/>
    </xf>
    <xf numFmtId="3" fontId="9" fillId="0" borderId="0" xfId="4" applyNumberFormat="1" applyFont="1" applyBorder="1" applyAlignment="1">
      <alignment horizontal="center" vertical="center" wrapText="1"/>
    </xf>
    <xf numFmtId="0" fontId="2" fillId="0" borderId="2" xfId="2" applyFont="1" applyBorder="1" applyAlignment="1">
      <alignment horizontal="center" vertical="center"/>
    </xf>
    <xf numFmtId="0" fontId="2" fillId="0" borderId="14" xfId="2" applyFont="1" applyBorder="1" applyAlignment="1">
      <alignment horizontal="center" vertical="center"/>
    </xf>
    <xf numFmtId="0" fontId="2" fillId="0" borderId="1" xfId="4" applyFont="1" applyBorder="1" applyAlignment="1">
      <alignment horizontal="center" vertical="center" wrapText="1"/>
    </xf>
    <xf numFmtId="3" fontId="2" fillId="0" borderId="1" xfId="4" applyNumberFormat="1" applyFont="1" applyFill="1" applyBorder="1" applyAlignment="1">
      <alignment horizontal="center" vertical="center" wrapText="1"/>
    </xf>
    <xf numFmtId="0" fontId="2" fillId="0" borderId="2" xfId="2" applyFont="1" applyBorder="1" applyAlignment="1">
      <alignment horizontal="center" vertical="center" wrapText="1"/>
    </xf>
    <xf numFmtId="0" fontId="2" fillId="0" borderId="14" xfId="2" applyFont="1" applyBorder="1" applyAlignment="1">
      <alignment horizontal="center" vertical="center" wrapText="1"/>
    </xf>
    <xf numFmtId="0" fontId="44" fillId="0" borderId="0" xfId="8" applyFont="1" applyAlignment="1">
      <alignment horizontal="center" vertical="center" wrapText="1"/>
    </xf>
    <xf numFmtId="4" fontId="32" fillId="0" borderId="0" xfId="4" applyNumberFormat="1" applyFont="1" applyAlignment="1">
      <alignment horizontal="center" vertical="center" wrapText="1"/>
    </xf>
    <xf numFmtId="0" fontId="2" fillId="0" borderId="2" xfId="4" applyFont="1" applyBorder="1" applyAlignment="1">
      <alignment horizontal="center" vertical="center" wrapText="1"/>
    </xf>
    <xf numFmtId="0" fontId="2" fillId="0" borderId="14" xfId="4" applyFont="1" applyBorder="1" applyAlignment="1">
      <alignment horizontal="center" vertical="center" wrapText="1"/>
    </xf>
    <xf numFmtId="3" fontId="2" fillId="0" borderId="16" xfId="4" applyNumberFormat="1" applyFont="1" applyFill="1" applyBorder="1" applyAlignment="1">
      <alignment horizontal="center" vertical="center" wrapText="1"/>
    </xf>
    <xf numFmtId="3" fontId="2" fillId="0" borderId="17" xfId="4" applyNumberFormat="1" applyFont="1" applyFill="1" applyBorder="1" applyAlignment="1">
      <alignment horizontal="center" vertical="center" wrapText="1"/>
    </xf>
    <xf numFmtId="3" fontId="2" fillId="0" borderId="16" xfId="4" applyNumberFormat="1" applyFont="1" applyBorder="1" applyAlignment="1">
      <alignment horizontal="center" vertical="center" wrapText="1"/>
    </xf>
    <xf numFmtId="3" fontId="2" fillId="0" borderId="17" xfId="4" applyNumberFormat="1" applyFont="1" applyBorder="1" applyAlignment="1">
      <alignment horizontal="center" vertical="center" wrapText="1"/>
    </xf>
    <xf numFmtId="0" fontId="44" fillId="0" borderId="0" xfId="9" applyFont="1" applyAlignment="1">
      <alignment horizontal="center" vertical="center"/>
    </xf>
    <xf numFmtId="4" fontId="32" fillId="0" borderId="0" xfId="9" applyNumberFormat="1" applyFont="1" applyAlignment="1">
      <alignment horizontal="center" vertical="center" wrapText="1"/>
    </xf>
    <xf numFmtId="0" fontId="47" fillId="0" borderId="0" xfId="0" applyFont="1" applyAlignment="1">
      <alignment horizontal="center" vertical="center" wrapText="1"/>
    </xf>
    <xf numFmtId="0" fontId="32" fillId="0" borderId="0" xfId="9" applyFont="1" applyAlignment="1">
      <alignment horizontal="center" vertical="center"/>
    </xf>
    <xf numFmtId="0" fontId="2" fillId="0" borderId="2" xfId="12" applyFont="1" applyFill="1" applyBorder="1" applyAlignment="1">
      <alignment horizontal="center" vertical="center" wrapText="1"/>
    </xf>
    <xf numFmtId="0" fontId="2" fillId="0" borderId="14" xfId="12" applyFont="1" applyFill="1" applyBorder="1" applyAlignment="1">
      <alignment horizontal="center" vertical="center" wrapText="1"/>
    </xf>
    <xf numFmtId="0" fontId="2" fillId="0" borderId="1" xfId="4" applyNumberFormat="1" applyFont="1" applyBorder="1" applyAlignment="1">
      <alignment horizontal="center" vertical="center" wrapText="1"/>
    </xf>
    <xf numFmtId="0" fontId="2" fillId="0" borderId="2" xfId="12" applyFont="1" applyBorder="1" applyAlignment="1">
      <alignment horizontal="center" vertical="center" wrapText="1"/>
    </xf>
    <xf numFmtId="0" fontId="2" fillId="0" borderId="14" xfId="12" applyFont="1" applyBorder="1" applyAlignment="1">
      <alignment horizontal="center" vertical="center" wrapText="1"/>
    </xf>
    <xf numFmtId="0" fontId="2" fillId="0" borderId="16" xfId="12" applyFont="1" applyBorder="1" applyAlignment="1">
      <alignment horizontal="center" vertical="center" wrapText="1"/>
    </xf>
    <xf numFmtId="0" fontId="2" fillId="0" borderId="17" xfId="12" applyFont="1" applyBorder="1" applyAlignment="1">
      <alignment horizontal="center" vertical="center" wrapText="1"/>
    </xf>
    <xf numFmtId="0" fontId="2" fillId="0" borderId="18" xfId="12" applyFont="1" applyBorder="1" applyAlignment="1">
      <alignment horizontal="center" vertical="center" wrapText="1"/>
    </xf>
    <xf numFmtId="0" fontId="1" fillId="0" borderId="0" xfId="2" applyFont="1"/>
    <xf numFmtId="0" fontId="32" fillId="0" borderId="0" xfId="4" applyFont="1" applyBorder="1" applyAlignment="1">
      <alignment horizontal="center" vertical="center" wrapText="1"/>
    </xf>
    <xf numFmtId="0" fontId="32" fillId="0" borderId="15" xfId="5" applyFont="1" applyBorder="1" applyAlignment="1">
      <alignment horizontal="center" vertical="center" wrapText="1"/>
    </xf>
    <xf numFmtId="49" fontId="3" fillId="0" borderId="0" xfId="0" applyNumberFormat="1" applyFont="1" applyFill="1" applyBorder="1" applyAlignment="1">
      <alignment horizontal="justify" vertical="top" wrapText="1"/>
    </xf>
    <xf numFmtId="49" fontId="1" fillId="0" borderId="0" xfId="0" applyNumberFormat="1" applyFont="1" applyBorder="1" applyAlignment="1">
      <alignment horizontal="justify" vertical="top" wrapText="1"/>
    </xf>
    <xf numFmtId="0" fontId="1" fillId="0" borderId="0" xfId="0" applyFont="1" applyAlignment="1">
      <alignment horizontal="center" vertical="top" wrapText="1"/>
    </xf>
    <xf numFmtId="0" fontId="32" fillId="0" borderId="0" xfId="0" applyFont="1" applyAlignment="1">
      <alignment horizontal="center" vertical="center" wrapText="1"/>
    </xf>
    <xf numFmtId="0" fontId="7" fillId="0" borderId="22" xfId="0" applyFont="1" applyBorder="1" applyAlignment="1">
      <alignment horizontal="center" wrapText="1"/>
    </xf>
    <xf numFmtId="0" fontId="2" fillId="0" borderId="0" xfId="0" applyFont="1" applyBorder="1" applyAlignment="1">
      <alignment horizontal="center" vertical="top"/>
    </xf>
    <xf numFmtId="0" fontId="16" fillId="0" borderId="6" xfId="0" applyFont="1" applyBorder="1" applyAlignment="1">
      <alignment horizontal="center" vertical="center" wrapText="1"/>
    </xf>
    <xf numFmtId="0" fontId="16" fillId="0" borderId="1" xfId="0" applyFont="1" applyBorder="1" applyAlignment="1">
      <alignment horizontal="justify" vertical="center" wrapText="1"/>
    </xf>
    <xf numFmtId="0" fontId="16" fillId="0" borderId="6" xfId="0" applyFont="1" applyBorder="1" applyAlignment="1">
      <alignment vertical="center" wrapText="1"/>
    </xf>
    <xf numFmtId="0" fontId="14" fillId="0" borderId="0" xfId="0" applyFont="1" applyBorder="1" applyAlignment="1">
      <alignment horizontal="center"/>
    </xf>
    <xf numFmtId="0" fontId="16" fillId="0" borderId="7" xfId="0" applyFont="1" applyBorder="1" applyAlignment="1">
      <alignment horizontal="center" vertical="center" wrapText="1"/>
    </xf>
    <xf numFmtId="0" fontId="114" fillId="0" borderId="0" xfId="96" applyFont="1" applyAlignment="1">
      <alignment horizontal="center" vertical="center" wrapText="1"/>
    </xf>
    <xf numFmtId="0" fontId="103" fillId="0" borderId="0" xfId="96" applyFont="1" applyAlignment="1">
      <alignment horizontal="center" vertical="center"/>
    </xf>
    <xf numFmtId="0" fontId="95" fillId="0" borderId="0" xfId="96" applyFont="1" applyAlignment="1">
      <alignment horizontal="center" vertical="center"/>
    </xf>
  </cellXfs>
  <cellStyles count="104">
    <cellStyle name="Accent 1 17" xfId="25" xr:uid="{00000000-0005-0000-0000-000000000000}"/>
    <cellStyle name="Accent 1 5" xfId="26" xr:uid="{00000000-0005-0000-0000-000001000000}"/>
    <cellStyle name="Accent 1 6" xfId="27" xr:uid="{00000000-0005-0000-0000-000002000000}"/>
    <cellStyle name="Accent 16" xfId="28" xr:uid="{00000000-0005-0000-0000-000003000000}"/>
    <cellStyle name="Accent 2 18" xfId="29" xr:uid="{00000000-0005-0000-0000-000004000000}"/>
    <cellStyle name="Accent 2 6" xfId="30" xr:uid="{00000000-0005-0000-0000-000005000000}"/>
    <cellStyle name="Accent 2 7" xfId="31" xr:uid="{00000000-0005-0000-0000-000006000000}"/>
    <cellStyle name="Accent 3 19" xfId="32" xr:uid="{00000000-0005-0000-0000-000007000000}"/>
    <cellStyle name="Accent 3 7" xfId="33" xr:uid="{00000000-0005-0000-0000-000008000000}"/>
    <cellStyle name="Accent 3 8" xfId="34" xr:uid="{00000000-0005-0000-0000-000009000000}"/>
    <cellStyle name="Accent 4" xfId="35" xr:uid="{00000000-0005-0000-0000-00000A000000}"/>
    <cellStyle name="Accent 5" xfId="36" xr:uid="{00000000-0005-0000-0000-00000B000000}"/>
    <cellStyle name="Accent1 2 8" xfId="22" xr:uid="{00000000-0005-0000-0000-00000C000000}"/>
    <cellStyle name="Accent2 2 7" xfId="102" xr:uid="{00000000-0005-0000-0000-00000D000000}"/>
    <cellStyle name="Bad 13" xfId="37" xr:uid="{00000000-0005-0000-0000-00000E000000}"/>
    <cellStyle name="Bad 8" xfId="38" xr:uid="{00000000-0005-0000-0000-00000F000000}"/>
    <cellStyle name="Bad 9" xfId="39" xr:uid="{00000000-0005-0000-0000-000010000000}"/>
    <cellStyle name="Comma" xfId="1" builtinId="3"/>
    <cellStyle name="Comma 10" xfId="6" xr:uid="{00000000-0005-0000-0000-000012000000}"/>
    <cellStyle name="Comma 10 2" xfId="40" xr:uid="{00000000-0005-0000-0000-000013000000}"/>
    <cellStyle name="Comma 12" xfId="13" xr:uid="{00000000-0005-0000-0000-000014000000}"/>
    <cellStyle name="Comma 12 2" xfId="41" xr:uid="{00000000-0005-0000-0000-000015000000}"/>
    <cellStyle name="Comma 2" xfId="42" xr:uid="{00000000-0005-0000-0000-000016000000}"/>
    <cellStyle name="Comma 3" xfId="24" xr:uid="{00000000-0005-0000-0000-000017000000}"/>
    <cellStyle name="Comma 34" xfId="10" xr:uid="{00000000-0005-0000-0000-000018000000}"/>
    <cellStyle name="Comma 34 2" xfId="43" xr:uid="{00000000-0005-0000-0000-000019000000}"/>
    <cellStyle name="Comma 6 2 2" xfId="17" xr:uid="{00000000-0005-0000-0000-00001A000000}"/>
    <cellStyle name="Comma 6 2 2 2" xfId="44" xr:uid="{00000000-0005-0000-0000-00001B000000}"/>
    <cellStyle name="Comma 6 9" xfId="14" xr:uid="{00000000-0005-0000-0000-00001C000000}"/>
    <cellStyle name="Comma 6 9 2" xfId="45" xr:uid="{00000000-0005-0000-0000-00001D000000}"/>
    <cellStyle name="Error 10" xfId="46" xr:uid="{00000000-0005-0000-0000-00001E000000}"/>
    <cellStyle name="Error 15" xfId="47" xr:uid="{00000000-0005-0000-0000-00001F000000}"/>
    <cellStyle name="Error 9" xfId="48" xr:uid="{00000000-0005-0000-0000-000020000000}"/>
    <cellStyle name="Footnote 10" xfId="49" xr:uid="{00000000-0005-0000-0000-000021000000}"/>
    <cellStyle name="Footnote 11" xfId="50" xr:uid="{00000000-0005-0000-0000-000022000000}"/>
    <cellStyle name="Footnote 8" xfId="51" xr:uid="{00000000-0005-0000-0000-000023000000}"/>
    <cellStyle name="Good 11" xfId="52" xr:uid="{00000000-0005-0000-0000-000024000000}"/>
    <cellStyle name="Good 12" xfId="53" xr:uid="{00000000-0005-0000-0000-000025000000}"/>
    <cellStyle name="Good 13" xfId="54" xr:uid="{00000000-0005-0000-0000-000026000000}"/>
    <cellStyle name="Heading 1 14" xfId="55" xr:uid="{00000000-0005-0000-0000-000027000000}"/>
    <cellStyle name="Heading 1 15" xfId="56" xr:uid="{00000000-0005-0000-0000-000028000000}"/>
    <cellStyle name="Heading 1 4" xfId="57" xr:uid="{00000000-0005-0000-0000-000029000000}"/>
    <cellStyle name="Heading 13" xfId="58" xr:uid="{00000000-0005-0000-0000-00002A000000}"/>
    <cellStyle name="Heading 14" xfId="59" xr:uid="{00000000-0005-0000-0000-00002B000000}"/>
    <cellStyle name="Heading 2 15" xfId="60" xr:uid="{00000000-0005-0000-0000-00002C000000}"/>
    <cellStyle name="Heading 2 16" xfId="61" xr:uid="{00000000-0005-0000-0000-00002D000000}"/>
    <cellStyle name="Heading 2 5" xfId="62" xr:uid="{00000000-0005-0000-0000-00002E000000}"/>
    <cellStyle name="Heading 3 2" xfId="63" xr:uid="{00000000-0005-0000-0000-00002F000000}"/>
    <cellStyle name="Hyperlink" xfId="15" builtinId="8"/>
    <cellStyle name="Hyperlink 16" xfId="64" xr:uid="{00000000-0005-0000-0000-000031000000}"/>
    <cellStyle name="Hyperlink 17" xfId="65" xr:uid="{00000000-0005-0000-0000-000032000000}"/>
    <cellStyle name="Hyperlink 9" xfId="66" xr:uid="{00000000-0005-0000-0000-000033000000}"/>
    <cellStyle name="Neutral 12" xfId="67" xr:uid="{00000000-0005-0000-0000-000034000000}"/>
    <cellStyle name="Neutral 17" xfId="68" xr:uid="{00000000-0005-0000-0000-000035000000}"/>
    <cellStyle name="Neutral 18" xfId="69" xr:uid="{00000000-0005-0000-0000-000036000000}"/>
    <cellStyle name="Normal" xfId="0" builtinId="0"/>
    <cellStyle name="Normal 10 2" xfId="95" xr:uid="{00000000-0005-0000-0000-000038000000}"/>
    <cellStyle name="Normal 10 9" xfId="2" xr:uid="{00000000-0005-0000-0000-000039000000}"/>
    <cellStyle name="Normal 10 9 2" xfId="70" xr:uid="{00000000-0005-0000-0000-00003A000000}"/>
    <cellStyle name="Normal 11" xfId="9" xr:uid="{00000000-0005-0000-0000-00003B000000}"/>
    <cellStyle name="Normal 11 2" xfId="71" xr:uid="{00000000-0005-0000-0000-00003C000000}"/>
    <cellStyle name="Normal 13 2" xfId="96" xr:uid="{00000000-0005-0000-0000-00003D000000}"/>
    <cellStyle name="Normal 14 2 3" xfId="19" xr:uid="{00000000-0005-0000-0000-00003E000000}"/>
    <cellStyle name="Normal 14 2 3 2" xfId="72" xr:uid="{00000000-0005-0000-0000-00003F000000}"/>
    <cellStyle name="Normal 14 3" xfId="18" xr:uid="{00000000-0005-0000-0000-000040000000}"/>
    <cellStyle name="Normal 14 3 2" xfId="73" xr:uid="{00000000-0005-0000-0000-000041000000}"/>
    <cellStyle name="Normal 15" xfId="97" xr:uid="{00000000-0005-0000-0000-000042000000}"/>
    <cellStyle name="Normal 15 2" xfId="7" xr:uid="{00000000-0005-0000-0000-000043000000}"/>
    <cellStyle name="Normal 15 2 2" xfId="74" xr:uid="{00000000-0005-0000-0000-000044000000}"/>
    <cellStyle name="Normal 16 2" xfId="12" xr:uid="{00000000-0005-0000-0000-000045000000}"/>
    <cellStyle name="Normal 16 2 2" xfId="75" xr:uid="{00000000-0005-0000-0000-000046000000}"/>
    <cellStyle name="Normal 16 3" xfId="16" xr:uid="{00000000-0005-0000-0000-000047000000}"/>
    <cellStyle name="Normal 16 3 2" xfId="76" xr:uid="{00000000-0005-0000-0000-000048000000}"/>
    <cellStyle name="Normal 2" xfId="20" xr:uid="{00000000-0005-0000-0000-000049000000}"/>
    <cellStyle name="Normal 2 14 2" xfId="100" xr:uid="{00000000-0005-0000-0000-00004A000000}"/>
    <cellStyle name="Normal 2 2" xfId="77" xr:uid="{00000000-0005-0000-0000-00004B000000}"/>
    <cellStyle name="Normal 2 3" xfId="99" xr:uid="{00000000-0005-0000-0000-00004C000000}"/>
    <cellStyle name="Normal 20" xfId="78" xr:uid="{00000000-0005-0000-0000-00004D000000}"/>
    <cellStyle name="Normal 3" xfId="93" xr:uid="{00000000-0005-0000-0000-00004E000000}"/>
    <cellStyle name="Normal 4" xfId="23" xr:uid="{00000000-0005-0000-0000-00004F000000}"/>
    <cellStyle name="Normal 42" xfId="11" xr:uid="{00000000-0005-0000-0000-000050000000}"/>
    <cellStyle name="Normal 42 2" xfId="79" xr:uid="{00000000-0005-0000-0000-000051000000}"/>
    <cellStyle name="Normal 48" xfId="101" xr:uid="{00000000-0005-0000-0000-000052000000}"/>
    <cellStyle name="Normal 5" xfId="98" xr:uid="{00000000-0005-0000-0000-000053000000}"/>
    <cellStyle name="Normal_CS PHU CAT, QUI NHON (N08-07) TD 2 2" xfId="3" xr:uid="{00000000-0005-0000-0000-000054000000}"/>
    <cellStyle name="Normal_DT san xuat Cabin 04 robot 21.11.2016" xfId="5" xr:uid="{00000000-0005-0000-0000-000055000000}"/>
    <cellStyle name="Normal_DT_KSat_he_thong_tiep_dat_dai_KSKL_Vinh" xfId="8" xr:uid="{00000000-0005-0000-0000-000056000000}"/>
    <cellStyle name="Normal_QCPP_Mau TKe" xfId="21" xr:uid="{00000000-0005-0000-0000-000057000000}"/>
    <cellStyle name="Normal_Sheet1_DT_KSat_he_thong_tiep_dat_dai_KSKL_Vinh" xfId="4" xr:uid="{00000000-0005-0000-0000-000058000000}"/>
    <cellStyle name="Normal_Sheet1_DT_KSat_he_thong_tiep_dat_dai_KSKL_Vinh 2" xfId="103" xr:uid="{00000000-0005-0000-0000-000059000000}"/>
    <cellStyle name="Normal_TONG DU TOAN CANTHO 5-12(sua sau tham ke)" xfId="94" xr:uid="{00000000-0005-0000-0000-00005A000000}"/>
    <cellStyle name="Note 18" xfId="80" xr:uid="{00000000-0005-0000-0000-00005B000000}"/>
    <cellStyle name="Note 19" xfId="81" xr:uid="{00000000-0005-0000-0000-00005C000000}"/>
    <cellStyle name="Note 7" xfId="82" xr:uid="{00000000-0005-0000-0000-00005D000000}"/>
    <cellStyle name="Status 10" xfId="83" xr:uid="{00000000-0005-0000-0000-00005E000000}"/>
    <cellStyle name="Status 19" xfId="84" xr:uid="{00000000-0005-0000-0000-00005F000000}"/>
    <cellStyle name="Status 20" xfId="85" xr:uid="{00000000-0005-0000-0000-000060000000}"/>
    <cellStyle name="Text 20" xfId="86" xr:uid="{00000000-0005-0000-0000-000061000000}"/>
    <cellStyle name="Text 21" xfId="87" xr:uid="{00000000-0005-0000-0000-000062000000}"/>
    <cellStyle name="Text 6" xfId="88" xr:uid="{00000000-0005-0000-0000-000063000000}"/>
    <cellStyle name="Warning 14" xfId="89" xr:uid="{00000000-0005-0000-0000-000064000000}"/>
    <cellStyle name="Warning 21" xfId="90" xr:uid="{00000000-0005-0000-0000-000065000000}"/>
    <cellStyle name="Warning 22" xfId="91" xr:uid="{00000000-0005-0000-0000-000066000000}"/>
    <cellStyle name="?_ Att. 1- Cover" xfId="92" xr:uid="{00000000-0005-0000-0000-00006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123825</xdr:rowOff>
    </xdr:from>
    <xdr:to>
      <xdr:col>6</xdr:col>
      <xdr:colOff>0</xdr:colOff>
      <xdr:row>1</xdr:row>
      <xdr:rowOff>0</xdr:rowOff>
    </xdr:to>
    <xdr:grpSp>
      <xdr:nvGrpSpPr>
        <xdr:cNvPr id="2" name="Group 4">
          <a:extLst>
            <a:ext uri="{FF2B5EF4-FFF2-40B4-BE49-F238E27FC236}">
              <a16:creationId xmlns:a16="http://schemas.microsoft.com/office/drawing/2014/main" id="{00000000-0008-0000-0000-000002000000}"/>
            </a:ext>
          </a:extLst>
        </xdr:cNvPr>
        <xdr:cNvGrpSpPr>
          <a:grpSpLocks/>
        </xdr:cNvGrpSpPr>
      </xdr:nvGrpSpPr>
      <xdr:grpSpPr bwMode="auto">
        <a:xfrm>
          <a:off x="95250" y="123825"/>
          <a:ext cx="8873490" cy="638175"/>
          <a:chOff x="11" y="13"/>
          <a:chExt cx="702" cy="67"/>
        </a:xfrm>
      </xdr:grpSpPr>
      <xdr:sp macro="" textlink="">
        <xdr:nvSpPr>
          <xdr:cNvPr id="3" name="Text Box 5">
            <a:extLst>
              <a:ext uri="{FF2B5EF4-FFF2-40B4-BE49-F238E27FC236}">
                <a16:creationId xmlns:a16="http://schemas.microsoft.com/office/drawing/2014/main" id="{00000000-0008-0000-0000-000003000000}"/>
              </a:ext>
            </a:extLst>
          </xdr:cNvPr>
          <xdr:cNvSpPr txBox="1">
            <a:spLocks noChangeArrowheads="1"/>
          </xdr:cNvSpPr>
        </xdr:nvSpPr>
        <xdr:spPr bwMode="auto">
          <a:xfrm>
            <a:off x="537" y="13"/>
            <a:ext cx="176" cy="6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BM-TK-01</a:t>
            </a:r>
          </a:p>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Lần BH: 06</a:t>
            </a:r>
          </a:p>
          <a:p>
            <a:pPr algn="l" rtl="0">
              <a:defRPr sz="1000"/>
            </a:pPr>
            <a:r>
              <a:rPr lang="en-US" sz="1200" b="0" i="0" u="none" strike="noStrike" baseline="0">
                <a:solidFill>
                  <a:srgbClr val="000000"/>
                </a:solidFill>
                <a:latin typeface="Times New Roman" panose="02020603050405020304" pitchFamily="18" charset="0"/>
                <a:cs typeface="Times New Roman" panose="02020603050405020304" pitchFamily="18" charset="0"/>
              </a:rPr>
              <a:t>Ngày HL: 01/01/2018</a:t>
            </a:r>
          </a:p>
          <a:p>
            <a:pPr algn="l" rtl="0">
              <a:defRPr sz="1000"/>
            </a:pPr>
            <a:endParaRPr lang="en-US" sz="1200" b="0" i="0" u="none" strike="noStrike" baseline="0">
              <a:solidFill>
                <a:srgbClr val="000000"/>
              </a:solidFill>
              <a:latin typeface=".VnTime"/>
            </a:endParaRPr>
          </a:p>
        </xdr:txBody>
      </xdr:sp>
      <xdr:sp macro="" textlink="">
        <xdr:nvSpPr>
          <xdr:cNvPr id="4" name="Text Box 6">
            <a:extLst>
              <a:ext uri="{FF2B5EF4-FFF2-40B4-BE49-F238E27FC236}">
                <a16:creationId xmlns:a16="http://schemas.microsoft.com/office/drawing/2014/main" id="{00000000-0008-0000-0000-000004000000}"/>
              </a:ext>
            </a:extLst>
          </xdr:cNvPr>
          <xdr:cNvSpPr txBox="1">
            <a:spLocks noChangeArrowheads="1"/>
          </xdr:cNvSpPr>
        </xdr:nvSpPr>
        <xdr:spPr bwMode="auto">
          <a:xfrm>
            <a:off x="11" y="13"/>
            <a:ext cx="507" cy="6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9001:2008</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grpSp>
    <xdr:clientData/>
  </xdr:twoCellAnchor>
  <xdr:twoCellAnchor>
    <xdr:from>
      <xdr:col>0</xdr:col>
      <xdr:colOff>95250</xdr:colOff>
      <xdr:row>0</xdr:row>
      <xdr:rowOff>123825</xdr:rowOff>
    </xdr:from>
    <xdr:to>
      <xdr:col>3</xdr:col>
      <xdr:colOff>892451</xdr:colOff>
      <xdr:row>1</xdr:row>
      <xdr:rowOff>0</xdr:rowOff>
    </xdr:to>
    <xdr:sp macro="" textlink="">
      <xdr:nvSpPr>
        <xdr:cNvPr id="5" name="Text Box 6">
          <a:extLst>
            <a:ext uri="{FF2B5EF4-FFF2-40B4-BE49-F238E27FC236}">
              <a16:creationId xmlns:a16="http://schemas.microsoft.com/office/drawing/2014/main" id="{3BB083C7-0783-47BE-88DA-248A424F3100}"/>
            </a:ext>
          </a:extLst>
        </xdr:cNvPr>
        <xdr:cNvSpPr txBox="1">
          <a:spLocks noChangeArrowheads="1"/>
        </xdr:cNvSpPr>
      </xdr:nvSpPr>
      <xdr:spPr bwMode="auto">
        <a:xfrm>
          <a:off x="95250" y="123825"/>
          <a:ext cx="6778901" cy="5111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36576" bIns="0" anchor="t" upright="1"/>
        <a:lstStyle/>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CÔNG TY TNHH KỸ THUẬT QUẢN LÝ BAY</a:t>
          </a:r>
        </a:p>
        <a:p>
          <a:pPr algn="ctr" rtl="0">
            <a:defRPr sz="1000"/>
          </a:pPr>
          <a:r>
            <a:rPr lang="en-US" sz="1200" b="1" i="0" u="none" strike="noStrike" baseline="0">
              <a:solidFill>
                <a:srgbClr val="000000"/>
              </a:solidFill>
              <a:latin typeface="Times New Roman" panose="02020603050405020304" pitchFamily="18" charset="0"/>
              <a:cs typeface="Times New Roman" panose="02020603050405020304" pitchFamily="18" charset="0"/>
            </a:rPr>
            <a:t> ATTECH ISO 9001:2015</a:t>
          </a:r>
          <a:endParaRPr lang="en-US" sz="1200" b="0" i="0" u="none" strike="noStrike" baseline="0">
            <a:solidFill>
              <a:srgbClr val="000000"/>
            </a:solidFill>
            <a:latin typeface="Times New Roman" panose="02020603050405020304" pitchFamily="18" charset="0"/>
            <a:cs typeface="Times New Roman" panose="02020603050405020304" pitchFamily="18" charset="0"/>
          </a:endParaRPr>
        </a:p>
        <a:p>
          <a:pPr algn="ctr"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workbookViewId="0">
      <selection activeCell="A12" sqref="A12:M12"/>
    </sheetView>
  </sheetViews>
  <sheetFormatPr defaultRowHeight="14.4"/>
  <cols>
    <col min="3" max="3" width="7.33203125" customWidth="1"/>
    <col min="4" max="4" width="6.33203125" customWidth="1"/>
    <col min="5" max="5" width="16.6640625" customWidth="1"/>
    <col min="6" max="6" width="13" customWidth="1"/>
    <col min="7" max="7" width="31.33203125" customWidth="1"/>
    <col min="9" max="9" width="25" customWidth="1"/>
  </cols>
  <sheetData>
    <row r="1" spans="1:9" ht="28.5" customHeight="1">
      <c r="A1" s="445" t="s">
        <v>169</v>
      </c>
      <c r="B1" s="446"/>
      <c r="C1" s="446"/>
      <c r="D1" s="446"/>
      <c r="E1" s="446"/>
      <c r="F1" s="446"/>
      <c r="G1" s="263" t="s">
        <v>170</v>
      </c>
      <c r="H1" s="263"/>
      <c r="I1" s="264"/>
    </row>
    <row r="2" spans="1:9" ht="17.399999999999999">
      <c r="A2" s="447" t="s">
        <v>171</v>
      </c>
      <c r="B2" s="448"/>
      <c r="C2" s="448"/>
      <c r="D2" s="448"/>
      <c r="E2" s="448"/>
      <c r="F2" s="448"/>
      <c r="G2" s="230" t="s">
        <v>172</v>
      </c>
      <c r="H2" s="230"/>
      <c r="I2" s="265"/>
    </row>
    <row r="3" spans="1:9" ht="16.8">
      <c r="A3" s="266" t="s">
        <v>173</v>
      </c>
      <c r="B3" s="231"/>
      <c r="C3" s="231"/>
      <c r="D3" s="231"/>
      <c r="E3" s="231"/>
      <c r="F3" s="231"/>
      <c r="G3" s="232" t="s">
        <v>173</v>
      </c>
      <c r="H3" s="233"/>
      <c r="I3" s="267"/>
    </row>
    <row r="4" spans="1:9" ht="18">
      <c r="A4" s="268"/>
      <c r="B4" s="234"/>
      <c r="C4" s="234"/>
      <c r="D4" s="234"/>
      <c r="E4" s="234"/>
      <c r="F4" s="234"/>
      <c r="G4" s="235" t="s">
        <v>174</v>
      </c>
      <c r="H4" s="235"/>
      <c r="I4" s="269"/>
    </row>
    <row r="5" spans="1:9" ht="18">
      <c r="A5" s="268"/>
      <c r="B5" s="234"/>
      <c r="C5" s="234"/>
      <c r="D5" s="234"/>
      <c r="E5" s="234"/>
      <c r="F5" s="234"/>
      <c r="G5" s="234"/>
      <c r="H5" s="236"/>
      <c r="I5" s="270"/>
    </row>
    <row r="6" spans="1:9" ht="37.200000000000003">
      <c r="A6" s="271" t="s">
        <v>175</v>
      </c>
      <c r="B6" s="237"/>
      <c r="C6" s="238"/>
      <c r="D6" s="238"/>
      <c r="E6" s="238"/>
      <c r="F6" s="238"/>
      <c r="G6" s="238"/>
      <c r="H6" s="238"/>
      <c r="I6" s="272"/>
    </row>
    <row r="7" spans="1:9" ht="35.4">
      <c r="A7" s="273" t="s">
        <v>176</v>
      </c>
      <c r="B7" s="239"/>
      <c r="C7" s="240"/>
      <c r="D7" s="240"/>
      <c r="E7" s="240"/>
      <c r="F7" s="240"/>
      <c r="G7" s="240"/>
      <c r="H7" s="240"/>
      <c r="I7" s="274"/>
    </row>
    <row r="8" spans="1:9" ht="38.25" customHeight="1">
      <c r="A8" s="433" t="s">
        <v>177</v>
      </c>
      <c r="B8" s="434"/>
      <c r="C8" s="434"/>
      <c r="D8" s="241" t="s">
        <v>178</v>
      </c>
      <c r="E8" s="449" t="s">
        <v>203</v>
      </c>
      <c r="F8" s="449"/>
      <c r="G8" s="449"/>
      <c r="H8" s="449"/>
      <c r="I8" s="450"/>
    </row>
    <row r="9" spans="1:9" ht="25.5" customHeight="1">
      <c r="A9" s="433" t="s">
        <v>179</v>
      </c>
      <c r="B9" s="434"/>
      <c r="C9" s="434"/>
      <c r="D9" s="242" t="s">
        <v>178</v>
      </c>
      <c r="E9" s="451" t="s">
        <v>202</v>
      </c>
      <c r="F9" s="451"/>
      <c r="G9" s="451"/>
      <c r="H9" s="451"/>
      <c r="I9" s="452"/>
    </row>
    <row r="10" spans="1:9" ht="18">
      <c r="A10" s="433" t="s">
        <v>180</v>
      </c>
      <c r="B10" s="434"/>
      <c r="C10" s="434"/>
      <c r="D10" s="241" t="s">
        <v>178</v>
      </c>
      <c r="E10" s="243" t="s">
        <v>181</v>
      </c>
      <c r="F10" s="244"/>
      <c r="G10" s="244"/>
      <c r="H10" s="244"/>
      <c r="I10" s="275"/>
    </row>
    <row r="11" spans="1:9" ht="18">
      <c r="A11" s="433" t="s">
        <v>182</v>
      </c>
      <c r="B11" s="434"/>
      <c r="C11" s="434"/>
      <c r="D11" s="241" t="s">
        <v>178</v>
      </c>
      <c r="E11" s="245">
        <f>'Gói thầu'!E13</f>
        <v>325429542.67151922</v>
      </c>
      <c r="F11" s="244" t="s">
        <v>183</v>
      </c>
      <c r="G11" s="244"/>
      <c r="H11" s="244"/>
      <c r="I11" s="275"/>
    </row>
    <row r="12" spans="1:9" ht="18">
      <c r="A12" s="433" t="s">
        <v>184</v>
      </c>
      <c r="B12" s="434"/>
      <c r="C12" s="434"/>
      <c r="D12" s="241" t="s">
        <v>178</v>
      </c>
      <c r="E12" s="435"/>
      <c r="F12" s="435"/>
      <c r="G12" s="435"/>
      <c r="H12" s="435"/>
      <c r="I12" s="436"/>
    </row>
    <row r="13" spans="1:9" ht="18">
      <c r="A13" s="276"/>
      <c r="B13" s="246"/>
      <c r="C13" s="246"/>
      <c r="D13" s="241"/>
      <c r="E13" s="277"/>
      <c r="F13" s="247"/>
      <c r="G13" s="247"/>
      <c r="H13" s="247"/>
      <c r="I13" s="278"/>
    </row>
    <row r="14" spans="1:9" ht="10.5" customHeight="1">
      <c r="A14" s="439"/>
      <c r="B14" s="440"/>
      <c r="C14" s="440"/>
      <c r="D14" s="440"/>
      <c r="E14" s="440"/>
      <c r="F14" s="440"/>
      <c r="G14" s="440"/>
      <c r="H14" s="440"/>
      <c r="I14" s="441"/>
    </row>
    <row r="15" spans="1:9" ht="16.8">
      <c r="A15" s="279"/>
      <c r="B15" s="442" t="s">
        <v>185</v>
      </c>
      <c r="C15" s="442"/>
      <c r="D15" s="442"/>
      <c r="E15" s="442"/>
      <c r="F15" s="442"/>
      <c r="G15" s="442"/>
      <c r="H15" s="442"/>
      <c r="I15" s="443"/>
    </row>
    <row r="16" spans="1:9" ht="16.8">
      <c r="A16" s="437" t="s">
        <v>186</v>
      </c>
      <c r="B16" s="438"/>
      <c r="C16" s="431" t="s">
        <v>187</v>
      </c>
      <c r="D16" s="431"/>
      <c r="E16" s="431"/>
      <c r="F16" s="431" t="s">
        <v>188</v>
      </c>
      <c r="G16" s="431"/>
      <c r="H16" s="431" t="s">
        <v>189</v>
      </c>
      <c r="I16" s="444"/>
    </row>
    <row r="17" spans="1:9" ht="16.8">
      <c r="A17" s="279"/>
      <c r="B17" s="248"/>
      <c r="C17" s="248"/>
      <c r="D17" s="249"/>
      <c r="E17" s="249"/>
      <c r="F17" s="249"/>
      <c r="G17" s="250"/>
      <c r="H17" s="250"/>
      <c r="I17" s="280"/>
    </row>
    <row r="18" spans="1:9" ht="16.8">
      <c r="A18" s="279"/>
      <c r="B18" s="248"/>
      <c r="C18" s="248"/>
      <c r="D18" s="249"/>
      <c r="E18" s="249"/>
      <c r="F18" s="249"/>
      <c r="G18" s="250"/>
      <c r="H18" s="250"/>
      <c r="I18" s="280"/>
    </row>
    <row r="19" spans="1:9" ht="16.8">
      <c r="A19" s="279"/>
      <c r="B19" s="248"/>
      <c r="C19" s="248"/>
      <c r="D19" s="249"/>
      <c r="E19" s="249"/>
      <c r="F19" s="249"/>
      <c r="G19" s="250"/>
      <c r="H19" s="250"/>
      <c r="I19" s="280"/>
    </row>
    <row r="20" spans="1:9" ht="16.8">
      <c r="A20" s="279"/>
      <c r="B20" s="248"/>
      <c r="C20" s="248"/>
      <c r="D20" s="249"/>
      <c r="E20" s="249"/>
      <c r="F20" s="249"/>
      <c r="G20" s="250"/>
      <c r="H20" s="250"/>
      <c r="I20" s="280"/>
    </row>
    <row r="21" spans="1:9" ht="17.399999999999999">
      <c r="A21" s="279"/>
      <c r="B21" s="251"/>
      <c r="C21" s="251"/>
      <c r="D21" s="251"/>
      <c r="E21" s="251"/>
      <c r="F21" s="430" t="s">
        <v>190</v>
      </c>
      <c r="G21" s="430"/>
      <c r="H21" s="430" t="s">
        <v>202</v>
      </c>
      <c r="I21" s="432"/>
    </row>
    <row r="22" spans="1:9" ht="15.6">
      <c r="A22" s="279"/>
      <c r="B22" s="251"/>
      <c r="C22" s="251"/>
      <c r="D22" s="251"/>
      <c r="E22" s="251"/>
      <c r="F22" s="251"/>
      <c r="G22" s="251"/>
      <c r="H22" s="252"/>
      <c r="I22" s="281"/>
    </row>
    <row r="23" spans="1:9" ht="16.2" thickBot="1">
      <c r="A23" s="282"/>
      <c r="B23" s="283"/>
      <c r="C23" s="283"/>
      <c r="D23" s="283"/>
      <c r="E23" s="283"/>
      <c r="F23" s="283"/>
      <c r="G23" s="283"/>
      <c r="H23" s="283"/>
      <c r="I23" s="284"/>
    </row>
    <row r="24" spans="1:9" ht="16.2" hidden="1" thickBot="1">
      <c r="A24" s="226"/>
      <c r="B24" s="227"/>
      <c r="C24" s="227"/>
      <c r="D24" s="227"/>
      <c r="E24" s="227"/>
      <c r="F24" s="227"/>
      <c r="G24" s="227"/>
      <c r="H24" s="227"/>
      <c r="I24" s="228"/>
    </row>
    <row r="25" spans="1:9" ht="15.6">
      <c r="A25" s="225"/>
      <c r="B25" s="225"/>
      <c r="C25" s="225"/>
      <c r="D25" s="225"/>
      <c r="E25" s="225"/>
      <c r="F25" s="225"/>
      <c r="G25" s="225"/>
      <c r="H25" s="225"/>
      <c r="I25" s="225"/>
    </row>
    <row r="26" spans="1:9" ht="15.6">
      <c r="A26" s="225"/>
      <c r="B26" s="225"/>
      <c r="C26" s="225"/>
      <c r="D26" s="225"/>
      <c r="E26" s="225"/>
      <c r="F26" s="225"/>
      <c r="G26" s="225"/>
      <c r="H26" s="225"/>
      <c r="I26" s="225"/>
    </row>
  </sheetData>
  <mergeCells count="18">
    <mergeCell ref="A10:C10"/>
    <mergeCell ref="A1:F1"/>
    <mergeCell ref="A2:F2"/>
    <mergeCell ref="A8:C8"/>
    <mergeCell ref="E8:I8"/>
    <mergeCell ref="A9:C9"/>
    <mergeCell ref="E9:I9"/>
    <mergeCell ref="F21:G21"/>
    <mergeCell ref="F16:G16"/>
    <mergeCell ref="H21:I21"/>
    <mergeCell ref="A11:C11"/>
    <mergeCell ref="A12:C12"/>
    <mergeCell ref="E12:I12"/>
    <mergeCell ref="A16:B16"/>
    <mergeCell ref="C16:E16"/>
    <mergeCell ref="A14:I14"/>
    <mergeCell ref="B15:I15"/>
    <mergeCell ref="H16:I16"/>
  </mergeCells>
  <printOptions horizontalCentered="1" verticalCentered="1"/>
  <pageMargins left="0.7" right="0.45" top="0.5" bottom="0.5" header="0.3" footer="0.3"/>
  <pageSetup paperSize="9" scale="10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6"/>
  <sheetViews>
    <sheetView tabSelected="1" view="pageBreakPreview" topLeftCell="A43" zoomScale="85" zoomScaleNormal="100" zoomScaleSheetLayoutView="85" workbookViewId="0">
      <selection activeCell="J4" sqref="J4:J5"/>
    </sheetView>
  </sheetViews>
  <sheetFormatPr defaultRowHeight="15.6"/>
  <cols>
    <col min="1" max="1" width="5" style="115" customWidth="1"/>
    <col min="2" max="2" width="9.5546875" style="115" customWidth="1"/>
    <col min="3" max="3" width="32.109375" style="174" customWidth="1"/>
    <col min="4" max="4" width="10.6640625" style="115" customWidth="1"/>
    <col min="5" max="5" width="11.5546875" style="115" customWidth="1"/>
    <col min="6" max="6" width="14.44140625" style="91" customWidth="1"/>
    <col min="7" max="7" width="11.88671875" style="91" customWidth="1"/>
    <col min="8" max="8" width="15.33203125" style="351" customWidth="1"/>
    <col min="9" max="9" width="13.77734375" style="91" customWidth="1"/>
    <col min="10" max="10" width="11.109375" style="192" customWidth="1"/>
    <col min="11" max="11" width="9.109375" style="91"/>
    <col min="12" max="12" width="13.6640625" style="91" customWidth="1"/>
    <col min="13" max="13" width="11.6640625" style="91" customWidth="1"/>
    <col min="14" max="259" width="9.109375" style="91"/>
    <col min="260" max="260" width="8.33203125" style="91" customWidth="1"/>
    <col min="261" max="261" width="33.6640625" style="91" customWidth="1"/>
    <col min="262" max="262" width="11.6640625" style="91" customWidth="1"/>
    <col min="263" max="263" width="17.33203125" style="91" customWidth="1"/>
    <col min="264" max="264" width="16" style="91" customWidth="1"/>
    <col min="265" max="265" width="22.6640625" style="91" customWidth="1"/>
    <col min="266" max="515" width="9.109375" style="91"/>
    <col min="516" max="516" width="8.33203125" style="91" customWidth="1"/>
    <col min="517" max="517" width="33.6640625" style="91" customWidth="1"/>
    <col min="518" max="518" width="11.6640625" style="91" customWidth="1"/>
    <col min="519" max="519" width="17.33203125" style="91" customWidth="1"/>
    <col min="520" max="520" width="16" style="91" customWidth="1"/>
    <col min="521" max="521" width="22.6640625" style="91" customWidth="1"/>
    <col min="522" max="771" width="9.109375" style="91"/>
    <col min="772" max="772" width="8.33203125" style="91" customWidth="1"/>
    <col min="773" max="773" width="33.6640625" style="91" customWidth="1"/>
    <col min="774" max="774" width="11.6640625" style="91" customWidth="1"/>
    <col min="775" max="775" width="17.33203125" style="91" customWidth="1"/>
    <col min="776" max="776" width="16" style="91" customWidth="1"/>
    <col min="777" max="777" width="22.6640625" style="91" customWidth="1"/>
    <col min="778" max="1027" width="9.109375" style="91"/>
    <col min="1028" max="1028" width="8.33203125" style="91" customWidth="1"/>
    <col min="1029" max="1029" width="33.6640625" style="91" customWidth="1"/>
    <col min="1030" max="1030" width="11.6640625" style="91" customWidth="1"/>
    <col min="1031" max="1031" width="17.33203125" style="91" customWidth="1"/>
    <col min="1032" max="1032" width="16" style="91" customWidth="1"/>
    <col min="1033" max="1033" width="22.6640625" style="91" customWidth="1"/>
    <col min="1034" max="1283" width="9.109375" style="91"/>
    <col min="1284" max="1284" width="8.33203125" style="91" customWidth="1"/>
    <col min="1285" max="1285" width="33.6640625" style="91" customWidth="1"/>
    <col min="1286" max="1286" width="11.6640625" style="91" customWidth="1"/>
    <col min="1287" max="1287" width="17.33203125" style="91" customWidth="1"/>
    <col min="1288" max="1288" width="16" style="91" customWidth="1"/>
    <col min="1289" max="1289" width="22.6640625" style="91" customWidth="1"/>
    <col min="1290" max="1539" width="9.109375" style="91"/>
    <col min="1540" max="1540" width="8.33203125" style="91" customWidth="1"/>
    <col min="1541" max="1541" width="33.6640625" style="91" customWidth="1"/>
    <col min="1542" max="1542" width="11.6640625" style="91" customWidth="1"/>
    <col min="1543" max="1543" width="17.33203125" style="91" customWidth="1"/>
    <col min="1544" max="1544" width="16" style="91" customWidth="1"/>
    <col min="1545" max="1545" width="22.6640625" style="91" customWidth="1"/>
    <col min="1546" max="1795" width="9.109375" style="91"/>
    <col min="1796" max="1796" width="8.33203125" style="91" customWidth="1"/>
    <col min="1797" max="1797" width="33.6640625" style="91" customWidth="1"/>
    <col min="1798" max="1798" width="11.6640625" style="91" customWidth="1"/>
    <col min="1799" max="1799" width="17.33203125" style="91" customWidth="1"/>
    <col min="1800" max="1800" width="16" style="91" customWidth="1"/>
    <col min="1801" max="1801" width="22.6640625" style="91" customWidth="1"/>
    <col min="1802" max="2051" width="9.109375" style="91"/>
    <col min="2052" max="2052" width="8.33203125" style="91" customWidth="1"/>
    <col min="2053" max="2053" width="33.6640625" style="91" customWidth="1"/>
    <col min="2054" max="2054" width="11.6640625" style="91" customWidth="1"/>
    <col min="2055" max="2055" width="17.33203125" style="91" customWidth="1"/>
    <col min="2056" max="2056" width="16" style="91" customWidth="1"/>
    <col min="2057" max="2057" width="22.6640625" style="91" customWidth="1"/>
    <col min="2058" max="2307" width="9.109375" style="91"/>
    <col min="2308" max="2308" width="8.33203125" style="91" customWidth="1"/>
    <col min="2309" max="2309" width="33.6640625" style="91" customWidth="1"/>
    <col min="2310" max="2310" width="11.6640625" style="91" customWidth="1"/>
    <col min="2311" max="2311" width="17.33203125" style="91" customWidth="1"/>
    <col min="2312" max="2312" width="16" style="91" customWidth="1"/>
    <col min="2313" max="2313" width="22.6640625" style="91" customWidth="1"/>
    <col min="2314" max="2563" width="9.109375" style="91"/>
    <col min="2564" max="2564" width="8.33203125" style="91" customWidth="1"/>
    <col min="2565" max="2565" width="33.6640625" style="91" customWidth="1"/>
    <col min="2566" max="2566" width="11.6640625" style="91" customWidth="1"/>
    <col min="2567" max="2567" width="17.33203125" style="91" customWidth="1"/>
    <col min="2568" max="2568" width="16" style="91" customWidth="1"/>
    <col min="2569" max="2569" width="22.6640625" style="91" customWidth="1"/>
    <col min="2570" max="2819" width="9.109375" style="91"/>
    <col min="2820" max="2820" width="8.33203125" style="91" customWidth="1"/>
    <col min="2821" max="2821" width="33.6640625" style="91" customWidth="1"/>
    <col min="2822" max="2822" width="11.6640625" style="91" customWidth="1"/>
    <col min="2823" max="2823" width="17.33203125" style="91" customWidth="1"/>
    <col min="2824" max="2824" width="16" style="91" customWidth="1"/>
    <col min="2825" max="2825" width="22.6640625" style="91" customWidth="1"/>
    <col min="2826" max="3075" width="9.109375" style="91"/>
    <col min="3076" max="3076" width="8.33203125" style="91" customWidth="1"/>
    <col min="3077" max="3077" width="33.6640625" style="91" customWidth="1"/>
    <col min="3078" max="3078" width="11.6640625" style="91" customWidth="1"/>
    <col min="3079" max="3079" width="17.33203125" style="91" customWidth="1"/>
    <col min="3080" max="3080" width="16" style="91" customWidth="1"/>
    <col min="3081" max="3081" width="22.6640625" style="91" customWidth="1"/>
    <col min="3082" max="3331" width="9.109375" style="91"/>
    <col min="3332" max="3332" width="8.33203125" style="91" customWidth="1"/>
    <col min="3333" max="3333" width="33.6640625" style="91" customWidth="1"/>
    <col min="3334" max="3334" width="11.6640625" style="91" customWidth="1"/>
    <col min="3335" max="3335" width="17.33203125" style="91" customWidth="1"/>
    <col min="3336" max="3336" width="16" style="91" customWidth="1"/>
    <col min="3337" max="3337" width="22.6640625" style="91" customWidth="1"/>
    <col min="3338" max="3587" width="9.109375" style="91"/>
    <col min="3588" max="3588" width="8.33203125" style="91" customWidth="1"/>
    <col min="3589" max="3589" width="33.6640625" style="91" customWidth="1"/>
    <col min="3590" max="3590" width="11.6640625" style="91" customWidth="1"/>
    <col min="3591" max="3591" width="17.33203125" style="91" customWidth="1"/>
    <col min="3592" max="3592" width="16" style="91" customWidth="1"/>
    <col min="3593" max="3593" width="22.6640625" style="91" customWidth="1"/>
    <col min="3594" max="3843" width="9.109375" style="91"/>
    <col min="3844" max="3844" width="8.33203125" style="91" customWidth="1"/>
    <col min="3845" max="3845" width="33.6640625" style="91" customWidth="1"/>
    <col min="3846" max="3846" width="11.6640625" style="91" customWidth="1"/>
    <col min="3847" max="3847" width="17.33203125" style="91" customWidth="1"/>
    <col min="3848" max="3848" width="16" style="91" customWidth="1"/>
    <col min="3849" max="3849" width="22.6640625" style="91" customWidth="1"/>
    <col min="3850" max="4099" width="9.109375" style="91"/>
    <col min="4100" max="4100" width="8.33203125" style="91" customWidth="1"/>
    <col min="4101" max="4101" width="33.6640625" style="91" customWidth="1"/>
    <col min="4102" max="4102" width="11.6640625" style="91" customWidth="1"/>
    <col min="4103" max="4103" width="17.33203125" style="91" customWidth="1"/>
    <col min="4104" max="4104" width="16" style="91" customWidth="1"/>
    <col min="4105" max="4105" width="22.6640625" style="91" customWidth="1"/>
    <col min="4106" max="4355" width="9.109375" style="91"/>
    <col min="4356" max="4356" width="8.33203125" style="91" customWidth="1"/>
    <col min="4357" max="4357" width="33.6640625" style="91" customWidth="1"/>
    <col min="4358" max="4358" width="11.6640625" style="91" customWidth="1"/>
    <col min="4359" max="4359" width="17.33203125" style="91" customWidth="1"/>
    <col min="4360" max="4360" width="16" style="91" customWidth="1"/>
    <col min="4361" max="4361" width="22.6640625" style="91" customWidth="1"/>
    <col min="4362" max="4611" width="9.109375" style="91"/>
    <col min="4612" max="4612" width="8.33203125" style="91" customWidth="1"/>
    <col min="4613" max="4613" width="33.6640625" style="91" customWidth="1"/>
    <col min="4614" max="4614" width="11.6640625" style="91" customWidth="1"/>
    <col min="4615" max="4615" width="17.33203125" style="91" customWidth="1"/>
    <col min="4616" max="4616" width="16" style="91" customWidth="1"/>
    <col min="4617" max="4617" width="22.6640625" style="91" customWidth="1"/>
    <col min="4618" max="4867" width="9.109375" style="91"/>
    <col min="4868" max="4868" width="8.33203125" style="91" customWidth="1"/>
    <col min="4869" max="4869" width="33.6640625" style="91" customWidth="1"/>
    <col min="4870" max="4870" width="11.6640625" style="91" customWidth="1"/>
    <col min="4871" max="4871" width="17.33203125" style="91" customWidth="1"/>
    <col min="4872" max="4872" width="16" style="91" customWidth="1"/>
    <col min="4873" max="4873" width="22.6640625" style="91" customWidth="1"/>
    <col min="4874" max="5123" width="9.109375" style="91"/>
    <col min="5124" max="5124" width="8.33203125" style="91" customWidth="1"/>
    <col min="5125" max="5125" width="33.6640625" style="91" customWidth="1"/>
    <col min="5126" max="5126" width="11.6640625" style="91" customWidth="1"/>
    <col min="5127" max="5127" width="17.33203125" style="91" customWidth="1"/>
    <col min="5128" max="5128" width="16" style="91" customWidth="1"/>
    <col min="5129" max="5129" width="22.6640625" style="91" customWidth="1"/>
    <col min="5130" max="5379" width="9.109375" style="91"/>
    <col min="5380" max="5380" width="8.33203125" style="91" customWidth="1"/>
    <col min="5381" max="5381" width="33.6640625" style="91" customWidth="1"/>
    <col min="5382" max="5382" width="11.6640625" style="91" customWidth="1"/>
    <col min="5383" max="5383" width="17.33203125" style="91" customWidth="1"/>
    <col min="5384" max="5384" width="16" style="91" customWidth="1"/>
    <col min="5385" max="5385" width="22.6640625" style="91" customWidth="1"/>
    <col min="5386" max="5635" width="9.109375" style="91"/>
    <col min="5636" max="5636" width="8.33203125" style="91" customWidth="1"/>
    <col min="5637" max="5637" width="33.6640625" style="91" customWidth="1"/>
    <col min="5638" max="5638" width="11.6640625" style="91" customWidth="1"/>
    <col min="5639" max="5639" width="17.33203125" style="91" customWidth="1"/>
    <col min="5640" max="5640" width="16" style="91" customWidth="1"/>
    <col min="5641" max="5641" width="22.6640625" style="91" customWidth="1"/>
    <col min="5642" max="5891" width="9.109375" style="91"/>
    <col min="5892" max="5892" width="8.33203125" style="91" customWidth="1"/>
    <col min="5893" max="5893" width="33.6640625" style="91" customWidth="1"/>
    <col min="5894" max="5894" width="11.6640625" style="91" customWidth="1"/>
    <col min="5895" max="5895" width="17.33203125" style="91" customWidth="1"/>
    <col min="5896" max="5896" width="16" style="91" customWidth="1"/>
    <col min="5897" max="5897" width="22.6640625" style="91" customWidth="1"/>
    <col min="5898" max="6147" width="9.109375" style="91"/>
    <col min="6148" max="6148" width="8.33203125" style="91" customWidth="1"/>
    <col min="6149" max="6149" width="33.6640625" style="91" customWidth="1"/>
    <col min="6150" max="6150" width="11.6640625" style="91" customWidth="1"/>
    <col min="6151" max="6151" width="17.33203125" style="91" customWidth="1"/>
    <col min="6152" max="6152" width="16" style="91" customWidth="1"/>
    <col min="6153" max="6153" width="22.6640625" style="91" customWidth="1"/>
    <col min="6154" max="6403" width="9.109375" style="91"/>
    <col min="6404" max="6404" width="8.33203125" style="91" customWidth="1"/>
    <col min="6405" max="6405" width="33.6640625" style="91" customWidth="1"/>
    <col min="6406" max="6406" width="11.6640625" style="91" customWidth="1"/>
    <col min="6407" max="6407" width="17.33203125" style="91" customWidth="1"/>
    <col min="6408" max="6408" width="16" style="91" customWidth="1"/>
    <col min="6409" max="6409" width="22.6640625" style="91" customWidth="1"/>
    <col min="6410" max="6659" width="9.109375" style="91"/>
    <col min="6660" max="6660" width="8.33203125" style="91" customWidth="1"/>
    <col min="6661" max="6661" width="33.6640625" style="91" customWidth="1"/>
    <col min="6662" max="6662" width="11.6640625" style="91" customWidth="1"/>
    <col min="6663" max="6663" width="17.33203125" style="91" customWidth="1"/>
    <col min="6664" max="6664" width="16" style="91" customWidth="1"/>
    <col min="6665" max="6665" width="22.6640625" style="91" customWidth="1"/>
    <col min="6666" max="6915" width="9.109375" style="91"/>
    <col min="6916" max="6916" width="8.33203125" style="91" customWidth="1"/>
    <col min="6917" max="6917" width="33.6640625" style="91" customWidth="1"/>
    <col min="6918" max="6918" width="11.6640625" style="91" customWidth="1"/>
    <col min="6919" max="6919" width="17.33203125" style="91" customWidth="1"/>
    <col min="6920" max="6920" width="16" style="91" customWidth="1"/>
    <col min="6921" max="6921" width="22.6640625" style="91" customWidth="1"/>
    <col min="6922" max="7171" width="9.109375" style="91"/>
    <col min="7172" max="7172" width="8.33203125" style="91" customWidth="1"/>
    <col min="7173" max="7173" width="33.6640625" style="91" customWidth="1"/>
    <col min="7174" max="7174" width="11.6640625" style="91" customWidth="1"/>
    <col min="7175" max="7175" width="17.33203125" style="91" customWidth="1"/>
    <col min="7176" max="7176" width="16" style="91" customWidth="1"/>
    <col min="7177" max="7177" width="22.6640625" style="91" customWidth="1"/>
    <col min="7178" max="7427" width="9.109375" style="91"/>
    <col min="7428" max="7428" width="8.33203125" style="91" customWidth="1"/>
    <col min="7429" max="7429" width="33.6640625" style="91" customWidth="1"/>
    <col min="7430" max="7430" width="11.6640625" style="91" customWidth="1"/>
    <col min="7431" max="7431" width="17.33203125" style="91" customWidth="1"/>
    <col min="7432" max="7432" width="16" style="91" customWidth="1"/>
    <col min="7433" max="7433" width="22.6640625" style="91" customWidth="1"/>
    <col min="7434" max="7683" width="9.109375" style="91"/>
    <col min="7684" max="7684" width="8.33203125" style="91" customWidth="1"/>
    <col min="7685" max="7685" width="33.6640625" style="91" customWidth="1"/>
    <col min="7686" max="7686" width="11.6640625" style="91" customWidth="1"/>
    <col min="7687" max="7687" width="17.33203125" style="91" customWidth="1"/>
    <col min="7688" max="7688" width="16" style="91" customWidth="1"/>
    <col min="7689" max="7689" width="22.6640625" style="91" customWidth="1"/>
    <col min="7690" max="7939" width="9.109375" style="91"/>
    <col min="7940" max="7940" width="8.33203125" style="91" customWidth="1"/>
    <col min="7941" max="7941" width="33.6640625" style="91" customWidth="1"/>
    <col min="7942" max="7942" width="11.6640625" style="91" customWidth="1"/>
    <col min="7943" max="7943" width="17.33203125" style="91" customWidth="1"/>
    <col min="7944" max="7944" width="16" style="91" customWidth="1"/>
    <col min="7945" max="7945" width="22.6640625" style="91" customWidth="1"/>
    <col min="7946" max="8195" width="9.109375" style="91"/>
    <col min="8196" max="8196" width="8.33203125" style="91" customWidth="1"/>
    <col min="8197" max="8197" width="33.6640625" style="91" customWidth="1"/>
    <col min="8198" max="8198" width="11.6640625" style="91" customWidth="1"/>
    <col min="8199" max="8199" width="17.33203125" style="91" customWidth="1"/>
    <col min="8200" max="8200" width="16" style="91" customWidth="1"/>
    <col min="8201" max="8201" width="22.6640625" style="91" customWidth="1"/>
    <col min="8202" max="8451" width="9.109375" style="91"/>
    <col min="8452" max="8452" width="8.33203125" style="91" customWidth="1"/>
    <col min="8453" max="8453" width="33.6640625" style="91" customWidth="1"/>
    <col min="8454" max="8454" width="11.6640625" style="91" customWidth="1"/>
    <col min="8455" max="8455" width="17.33203125" style="91" customWidth="1"/>
    <col min="8456" max="8456" width="16" style="91" customWidth="1"/>
    <col min="8457" max="8457" width="22.6640625" style="91" customWidth="1"/>
    <col min="8458" max="8707" width="9.109375" style="91"/>
    <col min="8708" max="8708" width="8.33203125" style="91" customWidth="1"/>
    <col min="8709" max="8709" width="33.6640625" style="91" customWidth="1"/>
    <col min="8710" max="8710" width="11.6640625" style="91" customWidth="1"/>
    <col min="8711" max="8711" width="17.33203125" style="91" customWidth="1"/>
    <col min="8712" max="8712" width="16" style="91" customWidth="1"/>
    <col min="8713" max="8713" width="22.6640625" style="91" customWidth="1"/>
    <col min="8714" max="8963" width="9.109375" style="91"/>
    <col min="8964" max="8964" width="8.33203125" style="91" customWidth="1"/>
    <col min="8965" max="8965" width="33.6640625" style="91" customWidth="1"/>
    <col min="8966" max="8966" width="11.6640625" style="91" customWidth="1"/>
    <col min="8967" max="8967" width="17.33203125" style="91" customWidth="1"/>
    <col min="8968" max="8968" width="16" style="91" customWidth="1"/>
    <col min="8969" max="8969" width="22.6640625" style="91" customWidth="1"/>
    <col min="8970" max="9219" width="9.109375" style="91"/>
    <col min="9220" max="9220" width="8.33203125" style="91" customWidth="1"/>
    <col min="9221" max="9221" width="33.6640625" style="91" customWidth="1"/>
    <col min="9222" max="9222" width="11.6640625" style="91" customWidth="1"/>
    <col min="9223" max="9223" width="17.33203125" style="91" customWidth="1"/>
    <col min="9224" max="9224" width="16" style="91" customWidth="1"/>
    <col min="9225" max="9225" width="22.6640625" style="91" customWidth="1"/>
    <col min="9226" max="9475" width="9.109375" style="91"/>
    <col min="9476" max="9476" width="8.33203125" style="91" customWidth="1"/>
    <col min="9477" max="9477" width="33.6640625" style="91" customWidth="1"/>
    <col min="9478" max="9478" width="11.6640625" style="91" customWidth="1"/>
    <col min="9479" max="9479" width="17.33203125" style="91" customWidth="1"/>
    <col min="9480" max="9480" width="16" style="91" customWidth="1"/>
    <col min="9481" max="9481" width="22.6640625" style="91" customWidth="1"/>
    <col min="9482" max="9731" width="9.109375" style="91"/>
    <col min="9732" max="9732" width="8.33203125" style="91" customWidth="1"/>
    <col min="9733" max="9733" width="33.6640625" style="91" customWidth="1"/>
    <col min="9734" max="9734" width="11.6640625" style="91" customWidth="1"/>
    <col min="9735" max="9735" width="17.33203125" style="91" customWidth="1"/>
    <col min="9736" max="9736" width="16" style="91" customWidth="1"/>
    <col min="9737" max="9737" width="22.6640625" style="91" customWidth="1"/>
    <col min="9738" max="9987" width="9.109375" style="91"/>
    <col min="9988" max="9988" width="8.33203125" style="91" customWidth="1"/>
    <col min="9989" max="9989" width="33.6640625" style="91" customWidth="1"/>
    <col min="9990" max="9990" width="11.6640625" style="91" customWidth="1"/>
    <col min="9991" max="9991" width="17.33203125" style="91" customWidth="1"/>
    <col min="9992" max="9992" width="16" style="91" customWidth="1"/>
    <col min="9993" max="9993" width="22.6640625" style="91" customWidth="1"/>
    <col min="9994" max="10243" width="9.109375" style="91"/>
    <col min="10244" max="10244" width="8.33203125" style="91" customWidth="1"/>
    <col min="10245" max="10245" width="33.6640625" style="91" customWidth="1"/>
    <col min="10246" max="10246" width="11.6640625" style="91" customWidth="1"/>
    <col min="10247" max="10247" width="17.33203125" style="91" customWidth="1"/>
    <col min="10248" max="10248" width="16" style="91" customWidth="1"/>
    <col min="10249" max="10249" width="22.6640625" style="91" customWidth="1"/>
    <col min="10250" max="10499" width="9.109375" style="91"/>
    <col min="10500" max="10500" width="8.33203125" style="91" customWidth="1"/>
    <col min="10501" max="10501" width="33.6640625" style="91" customWidth="1"/>
    <col min="10502" max="10502" width="11.6640625" style="91" customWidth="1"/>
    <col min="10503" max="10503" width="17.33203125" style="91" customWidth="1"/>
    <col min="10504" max="10504" width="16" style="91" customWidth="1"/>
    <col min="10505" max="10505" width="22.6640625" style="91" customWidth="1"/>
    <col min="10506" max="10755" width="9.109375" style="91"/>
    <col min="10756" max="10756" width="8.33203125" style="91" customWidth="1"/>
    <col min="10757" max="10757" width="33.6640625" style="91" customWidth="1"/>
    <col min="10758" max="10758" width="11.6640625" style="91" customWidth="1"/>
    <col min="10759" max="10759" width="17.33203125" style="91" customWidth="1"/>
    <col min="10760" max="10760" width="16" style="91" customWidth="1"/>
    <col min="10761" max="10761" width="22.6640625" style="91" customWidth="1"/>
    <col min="10762" max="11011" width="9.109375" style="91"/>
    <col min="11012" max="11012" width="8.33203125" style="91" customWidth="1"/>
    <col min="11013" max="11013" width="33.6640625" style="91" customWidth="1"/>
    <col min="11014" max="11014" width="11.6640625" style="91" customWidth="1"/>
    <col min="11015" max="11015" width="17.33203125" style="91" customWidth="1"/>
    <col min="11016" max="11016" width="16" style="91" customWidth="1"/>
    <col min="11017" max="11017" width="22.6640625" style="91" customWidth="1"/>
    <col min="11018" max="11267" width="9.109375" style="91"/>
    <col min="11268" max="11268" width="8.33203125" style="91" customWidth="1"/>
    <col min="11269" max="11269" width="33.6640625" style="91" customWidth="1"/>
    <col min="11270" max="11270" width="11.6640625" style="91" customWidth="1"/>
    <col min="11271" max="11271" width="17.33203125" style="91" customWidth="1"/>
    <col min="11272" max="11272" width="16" style="91" customWidth="1"/>
    <col min="11273" max="11273" width="22.6640625" style="91" customWidth="1"/>
    <col min="11274" max="11523" width="9.109375" style="91"/>
    <col min="11524" max="11524" width="8.33203125" style="91" customWidth="1"/>
    <col min="11525" max="11525" width="33.6640625" style="91" customWidth="1"/>
    <col min="11526" max="11526" width="11.6640625" style="91" customWidth="1"/>
    <col min="11527" max="11527" width="17.33203125" style="91" customWidth="1"/>
    <col min="11528" max="11528" width="16" style="91" customWidth="1"/>
    <col min="11529" max="11529" width="22.6640625" style="91" customWidth="1"/>
    <col min="11530" max="11779" width="9.109375" style="91"/>
    <col min="11780" max="11780" width="8.33203125" style="91" customWidth="1"/>
    <col min="11781" max="11781" width="33.6640625" style="91" customWidth="1"/>
    <col min="11782" max="11782" width="11.6640625" style="91" customWidth="1"/>
    <col min="11783" max="11783" width="17.33203125" style="91" customWidth="1"/>
    <col min="11784" max="11784" width="16" style="91" customWidth="1"/>
    <col min="11785" max="11785" width="22.6640625" style="91" customWidth="1"/>
    <col min="11786" max="12035" width="9.109375" style="91"/>
    <col min="12036" max="12036" width="8.33203125" style="91" customWidth="1"/>
    <col min="12037" max="12037" width="33.6640625" style="91" customWidth="1"/>
    <col min="12038" max="12038" width="11.6640625" style="91" customWidth="1"/>
    <col min="12039" max="12039" width="17.33203125" style="91" customWidth="1"/>
    <col min="12040" max="12040" width="16" style="91" customWidth="1"/>
    <col min="12041" max="12041" width="22.6640625" style="91" customWidth="1"/>
    <col min="12042" max="12291" width="9.109375" style="91"/>
    <col min="12292" max="12292" width="8.33203125" style="91" customWidth="1"/>
    <col min="12293" max="12293" width="33.6640625" style="91" customWidth="1"/>
    <col min="12294" max="12294" width="11.6640625" style="91" customWidth="1"/>
    <col min="12295" max="12295" width="17.33203125" style="91" customWidth="1"/>
    <col min="12296" max="12296" width="16" style="91" customWidth="1"/>
    <col min="12297" max="12297" width="22.6640625" style="91" customWidth="1"/>
    <col min="12298" max="12547" width="9.109375" style="91"/>
    <col min="12548" max="12548" width="8.33203125" style="91" customWidth="1"/>
    <col min="12549" max="12549" width="33.6640625" style="91" customWidth="1"/>
    <col min="12550" max="12550" width="11.6640625" style="91" customWidth="1"/>
    <col min="12551" max="12551" width="17.33203125" style="91" customWidth="1"/>
    <col min="12552" max="12552" width="16" style="91" customWidth="1"/>
    <col min="12553" max="12553" width="22.6640625" style="91" customWidth="1"/>
    <col min="12554" max="12803" width="9.109375" style="91"/>
    <col min="12804" max="12804" width="8.33203125" style="91" customWidth="1"/>
    <col min="12805" max="12805" width="33.6640625" style="91" customWidth="1"/>
    <col min="12806" max="12806" width="11.6640625" style="91" customWidth="1"/>
    <col min="12807" max="12807" width="17.33203125" style="91" customWidth="1"/>
    <col min="12808" max="12808" width="16" style="91" customWidth="1"/>
    <col min="12809" max="12809" width="22.6640625" style="91" customWidth="1"/>
    <col min="12810" max="13059" width="9.109375" style="91"/>
    <col min="13060" max="13060" width="8.33203125" style="91" customWidth="1"/>
    <col min="13061" max="13061" width="33.6640625" style="91" customWidth="1"/>
    <col min="13062" max="13062" width="11.6640625" style="91" customWidth="1"/>
    <col min="13063" max="13063" width="17.33203125" style="91" customWidth="1"/>
    <col min="13064" max="13064" width="16" style="91" customWidth="1"/>
    <col min="13065" max="13065" width="22.6640625" style="91" customWidth="1"/>
    <col min="13066" max="13315" width="9.109375" style="91"/>
    <col min="13316" max="13316" width="8.33203125" style="91" customWidth="1"/>
    <col min="13317" max="13317" width="33.6640625" style="91" customWidth="1"/>
    <col min="13318" max="13318" width="11.6640625" style="91" customWidth="1"/>
    <col min="13319" max="13319" width="17.33203125" style="91" customWidth="1"/>
    <col min="13320" max="13320" width="16" style="91" customWidth="1"/>
    <col min="13321" max="13321" width="22.6640625" style="91" customWidth="1"/>
    <col min="13322" max="13571" width="9.109375" style="91"/>
    <col min="13572" max="13572" width="8.33203125" style="91" customWidth="1"/>
    <col min="13573" max="13573" width="33.6640625" style="91" customWidth="1"/>
    <col min="13574" max="13574" width="11.6640625" style="91" customWidth="1"/>
    <col min="13575" max="13575" width="17.33203125" style="91" customWidth="1"/>
    <col min="13576" max="13576" width="16" style="91" customWidth="1"/>
    <col min="13577" max="13577" width="22.6640625" style="91" customWidth="1"/>
    <col min="13578" max="13827" width="9.109375" style="91"/>
    <col min="13828" max="13828" width="8.33203125" style="91" customWidth="1"/>
    <col min="13829" max="13829" width="33.6640625" style="91" customWidth="1"/>
    <col min="13830" max="13830" width="11.6640625" style="91" customWidth="1"/>
    <col min="13831" max="13831" width="17.33203125" style="91" customWidth="1"/>
    <col min="13832" max="13832" width="16" style="91" customWidth="1"/>
    <col min="13833" max="13833" width="22.6640625" style="91" customWidth="1"/>
    <col min="13834" max="14083" width="9.109375" style="91"/>
    <col min="14084" max="14084" width="8.33203125" style="91" customWidth="1"/>
    <col min="14085" max="14085" width="33.6640625" style="91" customWidth="1"/>
    <col min="14086" max="14086" width="11.6640625" style="91" customWidth="1"/>
    <col min="14087" max="14087" width="17.33203125" style="91" customWidth="1"/>
    <col min="14088" max="14088" width="16" style="91" customWidth="1"/>
    <col min="14089" max="14089" width="22.6640625" style="91" customWidth="1"/>
    <col min="14090" max="14339" width="9.109375" style="91"/>
    <col min="14340" max="14340" width="8.33203125" style="91" customWidth="1"/>
    <col min="14341" max="14341" width="33.6640625" style="91" customWidth="1"/>
    <col min="14342" max="14342" width="11.6640625" style="91" customWidth="1"/>
    <col min="14343" max="14343" width="17.33203125" style="91" customWidth="1"/>
    <col min="14344" max="14344" width="16" style="91" customWidth="1"/>
    <col min="14345" max="14345" width="22.6640625" style="91" customWidth="1"/>
    <col min="14346" max="14595" width="9.109375" style="91"/>
    <col min="14596" max="14596" width="8.33203125" style="91" customWidth="1"/>
    <col min="14597" max="14597" width="33.6640625" style="91" customWidth="1"/>
    <col min="14598" max="14598" width="11.6640625" style="91" customWidth="1"/>
    <col min="14599" max="14599" width="17.33203125" style="91" customWidth="1"/>
    <col min="14600" max="14600" width="16" style="91" customWidth="1"/>
    <col min="14601" max="14601" width="22.6640625" style="91" customWidth="1"/>
    <col min="14602" max="14851" width="9.109375" style="91"/>
    <col min="14852" max="14852" width="8.33203125" style="91" customWidth="1"/>
    <col min="14853" max="14853" width="33.6640625" style="91" customWidth="1"/>
    <col min="14854" max="14854" width="11.6640625" style="91" customWidth="1"/>
    <col min="14855" max="14855" width="17.33203125" style="91" customWidth="1"/>
    <col min="14856" max="14856" width="16" style="91" customWidth="1"/>
    <col min="14857" max="14857" width="22.6640625" style="91" customWidth="1"/>
    <col min="14858" max="15107" width="9.109375" style="91"/>
    <col min="15108" max="15108" width="8.33203125" style="91" customWidth="1"/>
    <col min="15109" max="15109" width="33.6640625" style="91" customWidth="1"/>
    <col min="15110" max="15110" width="11.6640625" style="91" customWidth="1"/>
    <col min="15111" max="15111" width="17.33203125" style="91" customWidth="1"/>
    <col min="15112" max="15112" width="16" style="91" customWidth="1"/>
    <col min="15113" max="15113" width="22.6640625" style="91" customWidth="1"/>
    <col min="15114" max="15363" width="9.109375" style="91"/>
    <col min="15364" max="15364" width="8.33203125" style="91" customWidth="1"/>
    <col min="15365" max="15365" width="33.6640625" style="91" customWidth="1"/>
    <col min="15366" max="15366" width="11.6640625" style="91" customWidth="1"/>
    <col min="15367" max="15367" width="17.33203125" style="91" customWidth="1"/>
    <col min="15368" max="15368" width="16" style="91" customWidth="1"/>
    <col min="15369" max="15369" width="22.6640625" style="91" customWidth="1"/>
    <col min="15370" max="15619" width="9.109375" style="91"/>
    <col min="15620" max="15620" width="8.33203125" style="91" customWidth="1"/>
    <col min="15621" max="15621" width="33.6640625" style="91" customWidth="1"/>
    <col min="15622" max="15622" width="11.6640625" style="91" customWidth="1"/>
    <col min="15623" max="15623" width="17.33203125" style="91" customWidth="1"/>
    <col min="15624" max="15624" width="16" style="91" customWidth="1"/>
    <col min="15625" max="15625" width="22.6640625" style="91" customWidth="1"/>
    <col min="15626" max="15875" width="9.109375" style="91"/>
    <col min="15876" max="15876" width="8.33203125" style="91" customWidth="1"/>
    <col min="15877" max="15877" width="33.6640625" style="91" customWidth="1"/>
    <col min="15878" max="15878" width="11.6640625" style="91" customWidth="1"/>
    <col min="15879" max="15879" width="17.33203125" style="91" customWidth="1"/>
    <col min="15880" max="15880" width="16" style="91" customWidth="1"/>
    <col min="15881" max="15881" width="22.6640625" style="91" customWidth="1"/>
    <col min="15882" max="16131" width="9.109375" style="91"/>
    <col min="16132" max="16132" width="8.33203125" style="91" customWidth="1"/>
    <col min="16133" max="16133" width="33.6640625" style="91" customWidth="1"/>
    <col min="16134" max="16134" width="11.6640625" style="91" customWidth="1"/>
    <col min="16135" max="16135" width="17.33203125" style="91" customWidth="1"/>
    <col min="16136" max="16136" width="16" style="91" customWidth="1"/>
    <col min="16137" max="16137" width="22.6640625" style="91" customWidth="1"/>
    <col min="16138" max="16384" width="9.109375" style="91"/>
  </cols>
  <sheetData>
    <row r="1" spans="1:12" ht="23.25" customHeight="1">
      <c r="A1" s="505" t="s">
        <v>285</v>
      </c>
      <c r="B1" s="505"/>
      <c r="C1" s="505"/>
      <c r="D1" s="505"/>
      <c r="E1" s="505"/>
      <c r="F1" s="505"/>
      <c r="G1" s="505"/>
      <c r="H1" s="505"/>
      <c r="I1" s="505"/>
      <c r="J1" s="505"/>
    </row>
    <row r="2" spans="1:12" ht="36" customHeight="1">
      <c r="A2" s="504" t="str">
        <f>'Bảng Tiên lượng'!A3:F3</f>
        <v>Nhiệm vụ KH&amp;CN "Nghiên cứu nâng cấp, cải tiến hệ thống tích hợp và xử lý dữ liệu ADS-B 
(ATTECH ADS-B Integrator)"</v>
      </c>
      <c r="B2" s="504"/>
      <c r="C2" s="504"/>
      <c r="D2" s="504"/>
      <c r="E2" s="504"/>
      <c r="F2" s="504"/>
      <c r="G2" s="504"/>
      <c r="H2" s="504"/>
      <c r="I2" s="504"/>
      <c r="J2" s="504"/>
    </row>
    <row r="3" spans="1:12" ht="27" customHeight="1">
      <c r="A3" s="504" t="s">
        <v>148</v>
      </c>
      <c r="B3" s="504"/>
      <c r="C3" s="504"/>
      <c r="D3" s="504"/>
      <c r="E3" s="504"/>
      <c r="F3" s="504"/>
      <c r="G3" s="504"/>
      <c r="H3" s="504"/>
      <c r="I3" s="504"/>
      <c r="J3" s="504"/>
    </row>
    <row r="4" spans="1:12" s="289" customFormat="1" ht="17.399999999999999" customHeight="1">
      <c r="A4" s="508" t="s">
        <v>1</v>
      </c>
      <c r="B4" s="512" t="s">
        <v>240</v>
      </c>
      <c r="C4" s="510" t="s">
        <v>2</v>
      </c>
      <c r="D4" s="510" t="s">
        <v>3</v>
      </c>
      <c r="E4" s="516" t="s">
        <v>92</v>
      </c>
      <c r="F4" s="518" t="s">
        <v>117</v>
      </c>
      <c r="G4" s="519"/>
      <c r="H4" s="520" t="s">
        <v>68</v>
      </c>
      <c r="I4" s="521"/>
      <c r="J4" s="506" t="s">
        <v>5</v>
      </c>
    </row>
    <row r="5" spans="1:12" s="289" customFormat="1" ht="20.399999999999999" customHeight="1">
      <c r="A5" s="509"/>
      <c r="B5" s="513"/>
      <c r="C5" s="510"/>
      <c r="D5" s="510"/>
      <c r="E5" s="517"/>
      <c r="F5" s="325" t="s">
        <v>237</v>
      </c>
      <c r="G5" s="325" t="s">
        <v>238</v>
      </c>
      <c r="H5" s="350" t="s">
        <v>237</v>
      </c>
      <c r="I5" s="325" t="s">
        <v>238</v>
      </c>
      <c r="J5" s="506"/>
    </row>
    <row r="6" spans="1:12" s="289" customFormat="1" ht="16.2" customHeight="1">
      <c r="A6" s="62" t="s">
        <v>69</v>
      </c>
      <c r="B6" s="62"/>
      <c r="C6" s="60" t="s">
        <v>70</v>
      </c>
      <c r="D6" s="60" t="s">
        <v>71</v>
      </c>
      <c r="E6" s="112" t="s">
        <v>72</v>
      </c>
      <c r="F6" s="60" t="s">
        <v>73</v>
      </c>
      <c r="G6" s="112" t="s">
        <v>239</v>
      </c>
      <c r="H6" s="95" t="s">
        <v>280</v>
      </c>
      <c r="I6" s="60" t="s">
        <v>318</v>
      </c>
      <c r="J6" s="195" t="s">
        <v>241</v>
      </c>
    </row>
    <row r="7" spans="1:12" s="316" customFormat="1" ht="35.4" customHeight="1">
      <c r="A7" s="39" t="s">
        <v>6</v>
      </c>
      <c r="B7" s="39"/>
      <c r="C7" s="106" t="str">
        <f>'Bảng Tiên lượng'!B27</f>
        <v>Nhân công thực hiện chế tạo sản phẩm mẫu</v>
      </c>
      <c r="D7" s="39" t="s">
        <v>9</v>
      </c>
      <c r="E7" s="191">
        <f>SUM(E9:E55)</f>
        <v>195</v>
      </c>
      <c r="F7" s="114"/>
      <c r="G7" s="114"/>
      <c r="H7" s="114">
        <f>SUM(H9:H55)</f>
        <v>174990672.5</v>
      </c>
      <c r="I7" s="61" t="s">
        <v>9</v>
      </c>
      <c r="J7" s="196"/>
      <c r="K7" s="289"/>
      <c r="L7" s="317"/>
    </row>
    <row r="8" spans="1:12" s="356" customFormat="1" ht="46.8">
      <c r="A8" s="38">
        <v>1</v>
      </c>
      <c r="B8" s="38"/>
      <c r="C8" s="107" t="str">
        <f>'Bảng Tiên lượng'!B28</f>
        <v>Bổ sung tính năng lựa chọn giao thức truyền dẫn dữ liệu ADS-B(multicast và unicast)</v>
      </c>
      <c r="D8" s="38"/>
      <c r="E8" s="96"/>
      <c r="F8" s="102"/>
      <c r="G8" s="102"/>
      <c r="H8" s="102"/>
      <c r="I8" s="95"/>
      <c r="J8" s="357"/>
      <c r="L8" s="318"/>
    </row>
    <row r="9" spans="1:12" s="70" customFormat="1" ht="27.6" customHeight="1">
      <c r="A9" s="305"/>
      <c r="B9" s="358" t="s">
        <v>255</v>
      </c>
      <c r="C9" s="294" t="str">
        <f>'Bảng Tiên lượng'!F28</f>
        <v>NVGPCNTT_G3</v>
      </c>
      <c r="D9" s="305" t="s">
        <v>8</v>
      </c>
      <c r="E9" s="133">
        <f>'Bảng Tiên lượng'!D28</f>
        <v>5</v>
      </c>
      <c r="F9" s="295">
        <f>'Bang luong 2020'!G10</f>
        <v>988488.61538461538</v>
      </c>
      <c r="G9" s="295"/>
      <c r="H9" s="301">
        <f>E9*F9</f>
        <v>4942443.076923077</v>
      </c>
      <c r="I9" s="301"/>
      <c r="J9" s="357"/>
      <c r="L9" s="319"/>
    </row>
    <row r="10" spans="1:12" s="289" customFormat="1" ht="44.4" customHeight="1">
      <c r="A10" s="38">
        <v>2</v>
      </c>
      <c r="B10" s="38"/>
      <c r="C10" s="107" t="str">
        <f>'Bảng Tiên lượng'!B29</f>
        <v>Bổ sung tính năng hợp nhất (fusion) dữ liệu từ các máy thu/hệ thống tích hợp ADS-B</v>
      </c>
      <c r="D10" s="38"/>
      <c r="E10" s="100"/>
      <c r="F10" s="223"/>
      <c r="G10" s="223"/>
      <c r="H10" s="95"/>
      <c r="I10" s="222"/>
      <c r="J10" s="296"/>
      <c r="L10" s="318"/>
    </row>
    <row r="11" spans="1:12" s="70" customFormat="1" ht="25.2" customHeight="1">
      <c r="A11" s="38"/>
      <c r="B11" s="358" t="s">
        <v>255</v>
      </c>
      <c r="C11" s="294" t="str">
        <f>'Bảng Tiên lượng'!F29</f>
        <v>NVGPCNTT_G3</v>
      </c>
      <c r="D11" s="305" t="s">
        <v>8</v>
      </c>
      <c r="E11" s="302">
        <f>'Bảng Tiên lượng'!D29</f>
        <v>5</v>
      </c>
      <c r="F11" s="313">
        <f>'Bang luong 2020'!G10</f>
        <v>988488.61538461538</v>
      </c>
      <c r="G11" s="313"/>
      <c r="H11" s="301">
        <f>E11*F11</f>
        <v>4942443.076923077</v>
      </c>
      <c r="I11" s="314"/>
      <c r="J11" s="296"/>
      <c r="L11" s="319"/>
    </row>
    <row r="12" spans="1:12" s="70" customFormat="1" ht="25.2" customHeight="1">
      <c r="A12" s="38"/>
      <c r="B12" s="358" t="s">
        <v>255</v>
      </c>
      <c r="C12" s="294" t="str">
        <f>'Bảng Tiên lượng'!F30</f>
        <v>NVLT_H2</v>
      </c>
      <c r="D12" s="305" t="s">
        <v>8</v>
      </c>
      <c r="E12" s="302">
        <f>'Bảng Tiên lượng'!D30</f>
        <v>5</v>
      </c>
      <c r="F12" s="313">
        <f>'Bang luong 2020'!G10</f>
        <v>988488.61538461538</v>
      </c>
      <c r="G12" s="313"/>
      <c r="H12" s="301">
        <f>E12*F12</f>
        <v>4942443.076923077</v>
      </c>
      <c r="I12" s="314"/>
      <c r="J12" s="296"/>
      <c r="L12" s="319"/>
    </row>
    <row r="13" spans="1:12" s="70" customFormat="1" ht="35.4" customHeight="1">
      <c r="A13" s="38">
        <v>3</v>
      </c>
      <c r="B13" s="38"/>
      <c r="C13" s="107" t="str">
        <f>'Bảng Tiên lượng'!B31</f>
        <v>Bổ sung tính năng đồng bộ dữ liệu ADS-B giữa 03 trung tâm.</v>
      </c>
      <c r="D13" s="305"/>
      <c r="E13" s="302"/>
      <c r="F13" s="313"/>
      <c r="G13" s="313"/>
      <c r="H13" s="301"/>
      <c r="I13" s="314"/>
      <c r="J13" s="296"/>
      <c r="L13" s="319"/>
    </row>
    <row r="14" spans="1:12" s="70" customFormat="1" ht="28.95" customHeight="1">
      <c r="A14" s="38"/>
      <c r="B14" s="358" t="s">
        <v>255</v>
      </c>
      <c r="C14" s="294" t="str">
        <f>'Bảng Tiên lượng'!F31</f>
        <v>NVGPCNTT_G3</v>
      </c>
      <c r="D14" s="305" t="s">
        <v>8</v>
      </c>
      <c r="E14" s="302">
        <f>'Bảng Tiên lượng'!D31</f>
        <v>5</v>
      </c>
      <c r="F14" s="313">
        <f>'Bang luong 2020'!G10</f>
        <v>988488.61538461538</v>
      </c>
      <c r="G14" s="313"/>
      <c r="H14" s="301">
        <f>E14*F14</f>
        <v>4942443.076923077</v>
      </c>
      <c r="I14" s="314"/>
      <c r="J14" s="296"/>
      <c r="L14" s="319"/>
    </row>
    <row r="15" spans="1:12" s="70" customFormat="1" ht="36" customHeight="1">
      <c r="A15" s="38">
        <v>4</v>
      </c>
      <c r="B15" s="358"/>
      <c r="C15" s="107" t="str">
        <f>'Bảng Tiên lượng'!B32</f>
        <v>Tích hợp các tính năng bổ sung vào phần mềm xử lý trung tâm</v>
      </c>
      <c r="D15" s="305"/>
      <c r="E15" s="302"/>
      <c r="F15" s="313"/>
      <c r="G15" s="313"/>
      <c r="H15" s="301"/>
      <c r="I15" s="314"/>
      <c r="J15" s="296"/>
      <c r="L15" s="319"/>
    </row>
    <row r="16" spans="1:12" s="70" customFormat="1" ht="29.4" customHeight="1">
      <c r="A16" s="38"/>
      <c r="B16" s="358" t="s">
        <v>255</v>
      </c>
      <c r="C16" s="107" t="str">
        <f>'Bảng Tiên lượng'!F32</f>
        <v>NVGPCNTT_G3</v>
      </c>
      <c r="D16" s="305" t="s">
        <v>8</v>
      </c>
      <c r="E16" s="302">
        <f>'Bảng Tiên lượng'!D32</f>
        <v>5</v>
      </c>
      <c r="F16" s="313">
        <f>'Bang luong 2020'!G10</f>
        <v>988488.61538461538</v>
      </c>
      <c r="G16" s="313"/>
      <c r="H16" s="301">
        <f>E16*F16</f>
        <v>4942443.076923077</v>
      </c>
      <c r="I16" s="314"/>
      <c r="J16" s="296"/>
      <c r="L16" s="319"/>
    </row>
    <row r="17" spans="1:12" s="70" customFormat="1" ht="25.95" customHeight="1">
      <c r="A17" s="38"/>
      <c r="B17" s="358" t="s">
        <v>255</v>
      </c>
      <c r="C17" s="294" t="str">
        <f>'Bảng Tiên lượng'!F33</f>
        <v>NVLT_H2</v>
      </c>
      <c r="D17" s="305" t="s">
        <v>8</v>
      </c>
      <c r="E17" s="302">
        <f>'Bảng Tiên lượng'!D33</f>
        <v>5</v>
      </c>
      <c r="F17" s="313">
        <f>'Bang luong 2020'!G11</f>
        <v>787396.11538461538</v>
      </c>
      <c r="G17" s="313"/>
      <c r="H17" s="301">
        <f>E17*F17</f>
        <v>3936980.576923077</v>
      </c>
      <c r="I17" s="314"/>
      <c r="J17" s="296"/>
      <c r="L17" s="319"/>
    </row>
    <row r="18" spans="1:12" s="70" customFormat="1" ht="30" customHeight="1">
      <c r="A18" s="38">
        <v>5</v>
      </c>
      <c r="B18" s="38"/>
      <c r="C18" s="107" t="str">
        <f>'Bảng Tiên lượng'!B34</f>
        <v>Bổ sung đầy đủ các tìnhnh huống cảnh báo về STCA</v>
      </c>
      <c r="D18" s="38"/>
      <c r="E18" s="100"/>
      <c r="F18" s="223"/>
      <c r="G18" s="223"/>
      <c r="H18" s="301" t="s">
        <v>9</v>
      </c>
      <c r="I18" s="314"/>
      <c r="J18" s="296"/>
      <c r="L18" s="319"/>
    </row>
    <row r="19" spans="1:12" s="70" customFormat="1" ht="27" customHeight="1">
      <c r="A19" s="38"/>
      <c r="B19" s="358" t="s">
        <v>255</v>
      </c>
      <c r="C19" s="294" t="str">
        <f>'Bảng Tiên lượng'!F34</f>
        <v>NVGPCNTT_G3</v>
      </c>
      <c r="D19" s="305" t="s">
        <v>8</v>
      </c>
      <c r="E19" s="302">
        <f>'Bảng Tiên lượng'!D34</f>
        <v>5</v>
      </c>
      <c r="F19" s="313">
        <f>'Bang luong 2020'!G10</f>
        <v>988488.61538461538</v>
      </c>
      <c r="G19" s="313"/>
      <c r="H19" s="301">
        <f t="shared" ref="H19:H55" si="0">E19*F19</f>
        <v>4942443.076923077</v>
      </c>
      <c r="I19" s="314"/>
      <c r="J19" s="290"/>
      <c r="L19" s="319"/>
    </row>
    <row r="20" spans="1:12" s="70" customFormat="1" ht="32.4" customHeight="1">
      <c r="A20" s="38">
        <v>6</v>
      </c>
      <c r="B20" s="38"/>
      <c r="C20" s="107" t="str">
        <f>'Bảng Tiên lượng'!B35</f>
        <v>Bổ sung tính năng cảnh báo xung đột trung hạn (MTCA).</v>
      </c>
      <c r="D20" s="305"/>
      <c r="E20" s="302"/>
      <c r="F20" s="313"/>
      <c r="G20" s="313"/>
      <c r="H20" s="301" t="s">
        <v>9</v>
      </c>
      <c r="I20" s="314"/>
      <c r="J20" s="296"/>
    </row>
    <row r="21" spans="1:12" s="175" customFormat="1" ht="26.4" customHeight="1">
      <c r="A21" s="38"/>
      <c r="B21" s="358" t="s">
        <v>255</v>
      </c>
      <c r="C21" s="294" t="str">
        <f>'Bảng Tiên lượng'!F35</f>
        <v>NVGPCNTT_G3</v>
      </c>
      <c r="D21" s="305" t="s">
        <v>8</v>
      </c>
      <c r="E21" s="302">
        <f>'Bảng Tiên lượng'!D35</f>
        <v>5</v>
      </c>
      <c r="F21" s="313">
        <f>'Bang luong 2020'!G10</f>
        <v>988488.61538461538</v>
      </c>
      <c r="G21" s="313"/>
      <c r="H21" s="301">
        <f t="shared" si="0"/>
        <v>4942443.076923077</v>
      </c>
      <c r="I21" s="314"/>
      <c r="J21" s="296"/>
    </row>
    <row r="22" spans="1:12" s="175" customFormat="1" ht="31.2" customHeight="1">
      <c r="A22" s="38">
        <v>7</v>
      </c>
      <c r="B22" s="38"/>
      <c r="C22" s="107" t="str">
        <f>'Bảng Tiên lượng'!B36</f>
        <v>Tích hợp bản đồ địa hình (google earth).</v>
      </c>
      <c r="D22" s="305"/>
      <c r="E22" s="302"/>
      <c r="F22" s="313"/>
      <c r="G22" s="313"/>
      <c r="H22" s="301" t="s">
        <v>9</v>
      </c>
      <c r="I22" s="314"/>
      <c r="J22" s="296"/>
    </row>
    <row r="23" spans="1:12" s="175" customFormat="1" ht="31.2" customHeight="1">
      <c r="A23" s="38"/>
      <c r="B23" s="358" t="s">
        <v>255</v>
      </c>
      <c r="C23" s="294" t="str">
        <f>'Bảng Tiên lượng'!F36</f>
        <v>NVGPCNTT_G3</v>
      </c>
      <c r="D23" s="305" t="s">
        <v>8</v>
      </c>
      <c r="E23" s="302">
        <f>'Bảng Tiên lượng'!D36</f>
        <v>10</v>
      </c>
      <c r="F23" s="313">
        <f>'Bang luong 2020'!G10</f>
        <v>988488.61538461538</v>
      </c>
      <c r="G23" s="313"/>
      <c r="H23" s="301">
        <f t="shared" si="0"/>
        <v>9884886.153846154</v>
      </c>
      <c r="I23" s="314"/>
      <c r="J23" s="296"/>
    </row>
    <row r="24" spans="1:12" s="175" customFormat="1" ht="28.95" customHeight="1">
      <c r="A24" s="38"/>
      <c r="B24" s="358" t="s">
        <v>255</v>
      </c>
      <c r="C24" s="294" t="str">
        <f>'Bảng Tiên lượng'!F37</f>
        <v>NVLT_H2</v>
      </c>
      <c r="D24" s="305" t="s">
        <v>8</v>
      </c>
      <c r="E24" s="302">
        <f>'Bảng Tiên lượng'!D37</f>
        <v>20</v>
      </c>
      <c r="F24" s="313">
        <f>'Bang luong 2020'!G11</f>
        <v>787396.11538461538</v>
      </c>
      <c r="G24" s="313"/>
      <c r="H24" s="301">
        <f t="shared" si="0"/>
        <v>15747922.307692308</v>
      </c>
      <c r="I24" s="314"/>
      <c r="J24" s="359"/>
    </row>
    <row r="25" spans="1:12" s="175" customFormat="1" ht="31.2" customHeight="1">
      <c r="A25" s="38">
        <v>8</v>
      </c>
      <c r="B25" s="38"/>
      <c r="C25" s="107" t="str">
        <f>'Bảng Tiên lượng'!B38</f>
        <v>Tích hợp các tính năng bổ sung vào phần mềm đầu cuối hiển thị.</v>
      </c>
      <c r="D25" s="305"/>
      <c r="E25" s="302"/>
      <c r="F25" s="313"/>
      <c r="G25" s="313"/>
      <c r="H25" s="301" t="s">
        <v>9</v>
      </c>
      <c r="I25" s="314"/>
      <c r="J25" s="360"/>
    </row>
    <row r="26" spans="1:12" s="70" customFormat="1" ht="28.5" customHeight="1">
      <c r="A26" s="38"/>
      <c r="B26" s="358" t="s">
        <v>255</v>
      </c>
      <c r="C26" s="294" t="str">
        <f>'Bảng Tiên lượng'!F38</f>
        <v>NVGPCNTT_G3</v>
      </c>
      <c r="D26" s="305" t="s">
        <v>8</v>
      </c>
      <c r="E26" s="302">
        <f>'Bảng Tiên lượng'!D38</f>
        <v>5</v>
      </c>
      <c r="F26" s="313">
        <f>'Bang luong 2020'!G10</f>
        <v>988488.61538461538</v>
      </c>
      <c r="G26" s="313"/>
      <c r="H26" s="301">
        <f t="shared" si="0"/>
        <v>4942443.076923077</v>
      </c>
      <c r="I26" s="314"/>
      <c r="J26" s="296"/>
    </row>
    <row r="27" spans="1:12" s="70" customFormat="1" ht="27.6" customHeight="1">
      <c r="A27" s="38"/>
      <c r="B27" s="358" t="s">
        <v>255</v>
      </c>
      <c r="C27" s="294" t="str">
        <f>'Bảng Tiên lượng'!F39</f>
        <v>NVLT_H2</v>
      </c>
      <c r="D27" s="305" t="s">
        <v>8</v>
      </c>
      <c r="E27" s="302">
        <f>'Bảng Tiên lượng'!D39</f>
        <v>5</v>
      </c>
      <c r="F27" s="313">
        <f>'Bang luong 2020'!G11</f>
        <v>787396.11538461538</v>
      </c>
      <c r="G27" s="313"/>
      <c r="H27" s="301">
        <f t="shared" si="0"/>
        <v>3936980.576923077</v>
      </c>
      <c r="I27" s="314"/>
      <c r="J27" s="296"/>
    </row>
    <row r="28" spans="1:12" s="289" customFormat="1" ht="54.75" customHeight="1">
      <c r="A28" s="38">
        <v>9</v>
      </c>
      <c r="B28" s="38"/>
      <c r="C28" s="107" t="str">
        <f>'Bảng Tiên lượng'!B41</f>
        <v>Kiểm tra thử nghiệm tính năng lựa chọn giao thức truyền dẫn dữ liệu ADS-B (multicast và unicast)</v>
      </c>
      <c r="D28" s="38"/>
      <c r="E28" s="100"/>
      <c r="F28" s="223"/>
      <c r="G28" s="223"/>
      <c r="H28" s="301" t="s">
        <v>9</v>
      </c>
      <c r="I28" s="314"/>
      <c r="J28" s="296"/>
    </row>
    <row r="29" spans="1:12" s="70" customFormat="1" ht="28.95" customHeight="1">
      <c r="A29" s="38"/>
      <c r="B29" s="358" t="s">
        <v>255</v>
      </c>
      <c r="C29" s="294" t="str">
        <f>'Bảng Tiên lượng'!F41</f>
        <v>NVGPCNTT_G3</v>
      </c>
      <c r="D29" s="305" t="s">
        <v>8</v>
      </c>
      <c r="E29" s="302">
        <f>'Bảng Tiên lượng'!D41</f>
        <v>5</v>
      </c>
      <c r="F29" s="313">
        <f>'Bang luong 2020'!G10</f>
        <v>988488.61538461538</v>
      </c>
      <c r="G29" s="313"/>
      <c r="H29" s="301">
        <f t="shared" si="0"/>
        <v>4942443.076923077</v>
      </c>
      <c r="I29" s="314"/>
      <c r="J29" s="296"/>
    </row>
    <row r="30" spans="1:12" s="70" customFormat="1" ht="48" customHeight="1">
      <c r="A30" s="38">
        <v>10</v>
      </c>
      <c r="B30" s="38"/>
      <c r="C30" s="107" t="str">
        <f>'Bảng Tiên lượng'!B42</f>
        <v>Kiểm tra thử nghiệm tính năng hợp nhất (fusion) dữ liệu từ các máy thu/hệ thống tích hợp ADS-B.</v>
      </c>
      <c r="D30" s="305"/>
      <c r="E30" s="302"/>
      <c r="F30" s="313"/>
      <c r="G30" s="313"/>
      <c r="H30" s="301"/>
      <c r="I30" s="314"/>
      <c r="J30" s="296"/>
    </row>
    <row r="31" spans="1:12" s="70" customFormat="1" ht="28.2" customHeight="1">
      <c r="A31" s="38"/>
      <c r="B31" s="358" t="s">
        <v>255</v>
      </c>
      <c r="C31" s="294" t="str">
        <f>'Bảng Tiên lượng'!F42</f>
        <v>NVGPCNTT_G3</v>
      </c>
      <c r="D31" s="305" t="s">
        <v>8</v>
      </c>
      <c r="E31" s="302">
        <f>'Bảng Tiên lượng'!D42</f>
        <v>5</v>
      </c>
      <c r="F31" s="313">
        <f>'Bang luong 2020'!G10</f>
        <v>988488.61538461538</v>
      </c>
      <c r="G31" s="313"/>
      <c r="H31" s="301">
        <f t="shared" si="0"/>
        <v>4942443.076923077</v>
      </c>
      <c r="I31" s="314"/>
      <c r="J31" s="296"/>
    </row>
    <row r="32" spans="1:12" s="70" customFormat="1" ht="27.6" customHeight="1">
      <c r="A32" s="38"/>
      <c r="B32" s="358" t="s">
        <v>255</v>
      </c>
      <c r="C32" s="294" t="str">
        <f>'Bảng Tiên lượng'!F43</f>
        <v>NVLT_H3</v>
      </c>
      <c r="D32" s="305" t="s">
        <v>8</v>
      </c>
      <c r="E32" s="302">
        <f>'Bảng Tiên lượng'!D43</f>
        <v>5</v>
      </c>
      <c r="F32" s="313">
        <f>'Bang luong 2020'!G12</f>
        <v>889947.07692307699</v>
      </c>
      <c r="G32" s="313"/>
      <c r="H32" s="301">
        <f t="shared" si="0"/>
        <v>4449735.384615385</v>
      </c>
      <c r="I32" s="314"/>
      <c r="J32" s="296"/>
    </row>
    <row r="33" spans="1:11" s="70" customFormat="1" ht="45" customHeight="1">
      <c r="A33" s="38">
        <v>11</v>
      </c>
      <c r="B33" s="38"/>
      <c r="C33" s="107" t="str">
        <f>'Bảng Tiên lượng'!B44</f>
        <v>Kiểm tra thử nghiệm tính năng đồng bộ dữ liệu ADS-B giữa 03 trung tâm.</v>
      </c>
      <c r="D33" s="38"/>
      <c r="E33" s="100"/>
      <c r="F33" s="223"/>
      <c r="G33" s="223"/>
      <c r="H33" s="301" t="s">
        <v>9</v>
      </c>
      <c r="I33" s="314"/>
      <c r="J33" s="296"/>
    </row>
    <row r="34" spans="1:11" s="70" customFormat="1" ht="27" customHeight="1">
      <c r="A34" s="38"/>
      <c r="B34" s="358" t="s">
        <v>255</v>
      </c>
      <c r="C34" s="294" t="str">
        <f>'Bảng Tiên lượng'!F44</f>
        <v>NVGPCNTT_G3</v>
      </c>
      <c r="D34" s="305" t="s">
        <v>8</v>
      </c>
      <c r="E34" s="302">
        <f>'Bảng Tiên lượng'!D44</f>
        <v>10</v>
      </c>
      <c r="F34" s="313">
        <f>'Bang luong 2020'!G10</f>
        <v>988488.61538461538</v>
      </c>
      <c r="G34" s="313"/>
      <c r="H34" s="301">
        <f t="shared" si="0"/>
        <v>9884886.153846154</v>
      </c>
      <c r="I34" s="314"/>
      <c r="J34" s="290"/>
    </row>
    <row r="35" spans="1:11" s="70" customFormat="1" ht="27.6" customHeight="1">
      <c r="A35" s="38"/>
      <c r="B35" s="358" t="s">
        <v>255</v>
      </c>
      <c r="C35" s="294" t="str">
        <f>'Bảng Tiên lượng'!F45</f>
        <v>NVLT_H3</v>
      </c>
      <c r="D35" s="305" t="s">
        <v>8</v>
      </c>
      <c r="E35" s="302">
        <f>'Bảng Tiên lượng'!D45</f>
        <v>10</v>
      </c>
      <c r="F35" s="313">
        <f>'Bang luong 2020'!G12</f>
        <v>889947.07692307699</v>
      </c>
      <c r="G35" s="313"/>
      <c r="H35" s="301">
        <f t="shared" si="0"/>
        <v>8899470.7692307699</v>
      </c>
      <c r="I35" s="314"/>
      <c r="J35" s="296"/>
    </row>
    <row r="36" spans="1:11" s="70" customFormat="1" ht="45" customHeight="1">
      <c r="A36" s="38">
        <v>12</v>
      </c>
      <c r="B36" s="358"/>
      <c r="C36" s="107" t="str">
        <f>'Bảng Tiên lượng'!B46</f>
        <v>Kiểm tra thử nghiệm tích hợp các tính năng bổ sung vào phần mềm xử lý trung tâm.</v>
      </c>
      <c r="D36" s="305"/>
      <c r="E36" s="302"/>
      <c r="F36" s="313"/>
      <c r="G36" s="313"/>
      <c r="H36" s="301"/>
      <c r="I36" s="314"/>
      <c r="J36" s="296"/>
    </row>
    <row r="37" spans="1:11" s="70" customFormat="1" ht="27.6" customHeight="1">
      <c r="A37" s="38"/>
      <c r="B37" s="358" t="s">
        <v>255</v>
      </c>
      <c r="C37" s="294" t="str">
        <f>'Bảng Tiên lượng'!F46</f>
        <v>NVGPCNTT_G3</v>
      </c>
      <c r="D37" s="305" t="s">
        <v>8</v>
      </c>
      <c r="E37" s="302">
        <f>'Bảng Tiên lượng'!D46</f>
        <v>5</v>
      </c>
      <c r="F37" s="313">
        <f>'Bang luong 2020'!G10</f>
        <v>988488.61538461538</v>
      </c>
      <c r="G37" s="313"/>
      <c r="H37" s="301">
        <f t="shared" si="0"/>
        <v>4942443.076923077</v>
      </c>
      <c r="I37" s="314"/>
      <c r="J37" s="296"/>
    </row>
    <row r="38" spans="1:11" s="70" customFormat="1" ht="27.6" customHeight="1">
      <c r="A38" s="38"/>
      <c r="B38" s="358" t="s">
        <v>255</v>
      </c>
      <c r="C38" s="294" t="str">
        <f>'Bảng Tiên lượng'!F47</f>
        <v>NVLT_H3</v>
      </c>
      <c r="D38" s="305" t="s">
        <v>8</v>
      </c>
      <c r="E38" s="302">
        <f>'Bảng Tiên lượng'!D47</f>
        <v>5</v>
      </c>
      <c r="F38" s="313">
        <f>'Bang luong 2020'!G12</f>
        <v>889947.07692307699</v>
      </c>
      <c r="G38" s="313"/>
      <c r="H38" s="301">
        <f t="shared" si="0"/>
        <v>4449735.384615385</v>
      </c>
      <c r="I38" s="314"/>
      <c r="J38" s="296"/>
    </row>
    <row r="39" spans="1:11" s="70" customFormat="1" ht="30" customHeight="1">
      <c r="A39" s="38">
        <v>13</v>
      </c>
      <c r="B39" s="38"/>
      <c r="C39" s="107" t="str">
        <f>'Bảng Tiên lượng'!B48</f>
        <v>Kiểm tra thử nghiệm các tìnhnh huống cảnh báo về STCA.</v>
      </c>
      <c r="D39" s="305"/>
      <c r="E39" s="302"/>
      <c r="F39" s="313"/>
      <c r="G39" s="313"/>
      <c r="H39" s="301" t="s">
        <v>9</v>
      </c>
      <c r="I39" s="314"/>
      <c r="J39" s="296"/>
    </row>
    <row r="40" spans="1:11" s="70" customFormat="1" ht="25.95" customHeight="1">
      <c r="A40" s="38"/>
      <c r="B40" s="358" t="s">
        <v>255</v>
      </c>
      <c r="C40" s="294" t="str">
        <f>'Bảng Tiên lượng'!F48</f>
        <v>NVLT_H3</v>
      </c>
      <c r="D40" s="305" t="s">
        <v>8</v>
      </c>
      <c r="E40" s="302">
        <f>'Bảng Tiên lượng'!D48</f>
        <v>5</v>
      </c>
      <c r="F40" s="313">
        <f>'Bang luong 2020'!G12</f>
        <v>889947.07692307699</v>
      </c>
      <c r="G40" s="313"/>
      <c r="H40" s="301">
        <f t="shared" si="0"/>
        <v>4449735.384615385</v>
      </c>
      <c r="I40" s="314"/>
      <c r="J40" s="296"/>
    </row>
    <row r="41" spans="1:11" s="70" customFormat="1" ht="31.2" customHeight="1">
      <c r="A41" s="38">
        <v>14</v>
      </c>
      <c r="B41" s="38"/>
      <c r="C41" s="107" t="str">
        <f>'Bảng Tiên lượng'!B49</f>
        <v>Kiểm tra thử nghiệm tính năng cảnh báo xung đột trung hạn (MTCA).</v>
      </c>
      <c r="D41" s="305"/>
      <c r="E41" s="302"/>
      <c r="F41" s="313"/>
      <c r="G41" s="313"/>
      <c r="H41" s="301"/>
      <c r="I41" s="314"/>
      <c r="J41" s="296"/>
    </row>
    <row r="42" spans="1:11" s="70" customFormat="1" ht="25.95" customHeight="1">
      <c r="A42" s="38"/>
      <c r="B42" s="358" t="s">
        <v>255</v>
      </c>
      <c r="C42" s="294" t="str">
        <f>'Bảng Tiên lượng'!F49</f>
        <v>NVLT_H3</v>
      </c>
      <c r="D42" s="305" t="s">
        <v>8</v>
      </c>
      <c r="E42" s="302">
        <f>'Bảng Tiên lượng'!D49</f>
        <v>5</v>
      </c>
      <c r="F42" s="313">
        <f>'Bang luong 2020'!G12</f>
        <v>889947.07692307699</v>
      </c>
      <c r="G42" s="313"/>
      <c r="H42" s="301">
        <f t="shared" si="0"/>
        <v>4449735.384615385</v>
      </c>
      <c r="I42" s="314"/>
      <c r="J42" s="296"/>
    </row>
    <row r="43" spans="1:11" s="70" customFormat="1" ht="31.95" customHeight="1">
      <c r="A43" s="38">
        <v>15</v>
      </c>
      <c r="B43" s="38"/>
      <c r="C43" s="107" t="str">
        <f>'Bảng Tiên lượng'!B50</f>
        <v>Kiểm tra thử nghiệm tính năng tích hợp bản đồ địa hình (google earth).</v>
      </c>
      <c r="D43" s="305"/>
      <c r="E43" s="302"/>
      <c r="F43" s="313"/>
      <c r="G43" s="313"/>
      <c r="H43" s="301" t="s">
        <v>9</v>
      </c>
      <c r="I43" s="314"/>
      <c r="J43" s="296"/>
    </row>
    <row r="44" spans="1:11" s="70" customFormat="1" ht="25.95" customHeight="1">
      <c r="A44" s="38"/>
      <c r="B44" s="358" t="s">
        <v>255</v>
      </c>
      <c r="C44" s="294" t="str">
        <f>'Bảng Tiên lượng'!F50</f>
        <v>NVLT_H3</v>
      </c>
      <c r="D44" s="305" t="s">
        <v>8</v>
      </c>
      <c r="E44" s="302">
        <f>'Bảng Tiên lượng'!D50</f>
        <v>10</v>
      </c>
      <c r="F44" s="313">
        <f>'Bang luong 2020'!G12</f>
        <v>889947.07692307699</v>
      </c>
      <c r="G44" s="313"/>
      <c r="H44" s="301">
        <f t="shared" si="0"/>
        <v>8899470.7692307699</v>
      </c>
      <c r="I44" s="314"/>
      <c r="J44" s="296"/>
    </row>
    <row r="45" spans="1:11" s="70" customFormat="1" ht="25.95" customHeight="1">
      <c r="A45" s="38"/>
      <c r="B45" s="358" t="s">
        <v>255</v>
      </c>
      <c r="C45" s="294" t="str">
        <f>'Bảng Tiên lượng'!F51</f>
        <v>NVLT_H2</v>
      </c>
      <c r="D45" s="305" t="s">
        <v>8</v>
      </c>
      <c r="E45" s="302">
        <f>'Bảng Tiên lượng'!D51</f>
        <v>10</v>
      </c>
      <c r="F45" s="313">
        <f>'Bang luong 2020'!G11</f>
        <v>787396.11538461538</v>
      </c>
      <c r="G45" s="313"/>
      <c r="H45" s="301">
        <f t="shared" si="0"/>
        <v>7873961.153846154</v>
      </c>
      <c r="I45" s="314"/>
      <c r="J45" s="296"/>
    </row>
    <row r="46" spans="1:11" s="70" customFormat="1" ht="45.6" customHeight="1">
      <c r="A46" s="96">
        <v>16</v>
      </c>
      <c r="B46" s="96"/>
      <c r="C46" s="107" t="str">
        <f>'Bảng Tiên lượng'!B52</f>
        <v>Kiểm tra thử nghiệm tích hợp các tính năng bổ sung vào phần mềm đầu cuối hiển thị.</v>
      </c>
      <c r="D46" s="305" t="s">
        <v>9</v>
      </c>
      <c r="E46" s="100"/>
      <c r="F46" s="223"/>
      <c r="G46" s="223"/>
      <c r="H46" s="301" t="s">
        <v>9</v>
      </c>
      <c r="I46" s="314"/>
      <c r="J46" s="296"/>
      <c r="K46" s="289"/>
    </row>
    <row r="47" spans="1:11" s="70" customFormat="1" ht="24.6" customHeight="1">
      <c r="A47" s="96"/>
      <c r="B47" s="358" t="s">
        <v>255</v>
      </c>
      <c r="C47" s="294" t="str">
        <f>'Bảng Tiên lượng'!F52</f>
        <v>NVLT_H3</v>
      </c>
      <c r="D47" s="305" t="s">
        <v>8</v>
      </c>
      <c r="E47" s="315">
        <f>'Bảng Tiên lượng'!D52</f>
        <v>5</v>
      </c>
      <c r="F47" s="313">
        <f>'Bang luong 2020'!G12</f>
        <v>889947.07692307699</v>
      </c>
      <c r="G47" s="313"/>
      <c r="H47" s="301">
        <f t="shared" si="0"/>
        <v>4449735.384615385</v>
      </c>
      <c r="I47" s="314"/>
      <c r="J47" s="296"/>
    </row>
    <row r="48" spans="1:11" s="70" customFormat="1" ht="24.6" customHeight="1">
      <c r="A48" s="96"/>
      <c r="B48" s="358" t="s">
        <v>255</v>
      </c>
      <c r="C48" s="294" t="str">
        <f>'Bảng Tiên lượng'!F53</f>
        <v>NVLT_H2</v>
      </c>
      <c r="D48" s="305" t="s">
        <v>8</v>
      </c>
      <c r="E48" s="315">
        <f>'Bảng Tiên lượng'!D53</f>
        <v>5</v>
      </c>
      <c r="F48" s="313">
        <f>'Bang luong 2020'!G11</f>
        <v>787396.11538461538</v>
      </c>
      <c r="G48" s="313"/>
      <c r="H48" s="301">
        <f t="shared" si="0"/>
        <v>3936980.576923077</v>
      </c>
      <c r="I48" s="314"/>
      <c r="J48" s="296"/>
    </row>
    <row r="49" spans="1:10" s="321" customFormat="1" ht="31.2" customHeight="1">
      <c r="A49" s="96">
        <v>17</v>
      </c>
      <c r="B49" s="96"/>
      <c r="C49" s="107" t="str">
        <f>'Bảng Tiên lượng'!B54</f>
        <v>Hiệu chỉnh các phần mềm sau nghiệm thu</v>
      </c>
      <c r="D49" s="38"/>
      <c r="E49" s="288"/>
      <c r="F49" s="223"/>
      <c r="G49" s="223"/>
      <c r="H49" s="301" t="s">
        <v>9</v>
      </c>
      <c r="I49" s="314"/>
      <c r="J49" s="132"/>
    </row>
    <row r="50" spans="1:10" s="70" customFormat="1" ht="28.2" customHeight="1">
      <c r="A50" s="96"/>
      <c r="B50" s="358" t="s">
        <v>255</v>
      </c>
      <c r="C50" s="294" t="str">
        <f>'Bảng Tiên lượng'!F54</f>
        <v>NVGPCNTT_G3</v>
      </c>
      <c r="D50" s="305" t="s">
        <v>8</v>
      </c>
      <c r="E50" s="315">
        <f>'Bảng Tiên lượng'!D54</f>
        <v>10</v>
      </c>
      <c r="F50" s="313">
        <f>'Bang luong 2020'!G10</f>
        <v>988488.61538461538</v>
      </c>
      <c r="G50" s="313"/>
      <c r="H50" s="301">
        <f t="shared" si="0"/>
        <v>9884886.153846154</v>
      </c>
      <c r="I50" s="314"/>
      <c r="J50" s="296"/>
    </row>
    <row r="51" spans="1:10" s="70" customFormat="1" ht="28.2" customHeight="1">
      <c r="A51" s="96"/>
      <c r="B51" s="358" t="s">
        <v>255</v>
      </c>
      <c r="C51" s="294" t="str">
        <f>'Bảng Tiên lượng'!F55</f>
        <v>NVLT_H2</v>
      </c>
      <c r="D51" s="305" t="s">
        <v>8</v>
      </c>
      <c r="E51" s="315">
        <f>'Bảng Tiên lượng'!D55</f>
        <v>10</v>
      </c>
      <c r="F51" s="313">
        <f>'Bang luong 2020'!G11</f>
        <v>787396.11538461538</v>
      </c>
      <c r="G51" s="313"/>
      <c r="H51" s="301">
        <f t="shared" si="0"/>
        <v>7873961.153846154</v>
      </c>
      <c r="I51" s="314"/>
      <c r="J51" s="296"/>
    </row>
    <row r="52" spans="1:10" s="361" customFormat="1" ht="28.2" customHeight="1">
      <c r="A52" s="96">
        <v>18</v>
      </c>
      <c r="B52" s="363"/>
      <c r="C52" s="107" t="str">
        <f>'Bảng Tiên lượng'!B56</f>
        <v>Thực hiện nghiệm thu sản phẩm mẫu</v>
      </c>
      <c r="D52" s="38"/>
      <c r="E52" s="288"/>
      <c r="F52" s="223"/>
      <c r="G52" s="223"/>
      <c r="H52" s="301"/>
      <c r="I52" s="222"/>
      <c r="J52" s="132"/>
    </row>
    <row r="53" spans="1:10" s="70" customFormat="1" ht="28.2" customHeight="1">
      <c r="A53" s="96"/>
      <c r="B53" s="358" t="s">
        <v>255</v>
      </c>
      <c r="C53" s="294" t="str">
        <f>'Bảng Tiên lượng'!F56</f>
        <v>NVLT_H2</v>
      </c>
      <c r="D53" s="305"/>
      <c r="E53" s="315">
        <f>'Bảng Tiên lượng'!D56</f>
        <v>5</v>
      </c>
      <c r="F53" s="313">
        <f>'Bang luong 2020'!G11</f>
        <v>787396.11538461538</v>
      </c>
      <c r="G53" s="313"/>
      <c r="H53" s="301">
        <f t="shared" si="0"/>
        <v>3936980.576923077</v>
      </c>
      <c r="I53" s="314"/>
      <c r="J53" s="296"/>
    </row>
    <row r="54" spans="1:10" s="361" customFormat="1" ht="46.2" customHeight="1">
      <c r="A54" s="96">
        <v>19</v>
      </c>
      <c r="B54" s="363"/>
      <c r="C54" s="339" t="str">
        <f>'Bảng Tiên lượng'!B57</f>
        <v xml:space="preserve">Thực hiện lập hồ sơ, các biên bản và tờ trình </v>
      </c>
      <c r="D54" s="38"/>
      <c r="E54" s="288"/>
      <c r="F54" s="223"/>
      <c r="G54" s="223"/>
      <c r="H54" s="301"/>
      <c r="I54" s="222"/>
      <c r="J54" s="132"/>
    </row>
    <row r="55" spans="1:10" s="70" customFormat="1" ht="28.2" customHeight="1">
      <c r="A55" s="96"/>
      <c r="B55" s="358" t="s">
        <v>255</v>
      </c>
      <c r="C55" s="294" t="str">
        <f>'Bảng Tiên lượng'!F57</f>
        <v>NVHC_K3</v>
      </c>
      <c r="D55" s="305" t="s">
        <v>8</v>
      </c>
      <c r="E55" s="315">
        <f>'Bảng Tiên lượng'!D57</f>
        <v>5</v>
      </c>
      <c r="F55" s="313">
        <f>'Bang luong 2020'!G13</f>
        <v>735550.9615384615</v>
      </c>
      <c r="G55" s="313"/>
      <c r="H55" s="301">
        <f t="shared" si="0"/>
        <v>3677754.8076923075</v>
      </c>
      <c r="I55" s="314"/>
      <c r="J55" s="296"/>
    </row>
    <row r="56" spans="1:10" ht="31.5" customHeight="1">
      <c r="A56" s="91"/>
      <c r="B56" s="91"/>
      <c r="C56" s="91"/>
      <c r="D56" s="91"/>
      <c r="E56" s="91"/>
      <c r="J56" s="91"/>
    </row>
  </sheetData>
  <mergeCells count="11">
    <mergeCell ref="A2:J2"/>
    <mergeCell ref="A1:J1"/>
    <mergeCell ref="J4:J5"/>
    <mergeCell ref="A4:A5"/>
    <mergeCell ref="C4:C5"/>
    <mergeCell ref="D4:D5"/>
    <mergeCell ref="E4:E5"/>
    <mergeCell ref="A3:J3"/>
    <mergeCell ref="F4:G4"/>
    <mergeCell ref="H4:I4"/>
    <mergeCell ref="B4:B5"/>
  </mergeCells>
  <printOptions horizontalCentered="1"/>
  <pageMargins left="0.45" right="0.35" top="0.35" bottom="0.2" header="0.3" footer="0.25"/>
  <pageSetup scale="92" orientation="landscape" r:id="rId1"/>
  <rowBreaks count="1" manualBreakCount="1">
    <brk id="36" max="9"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21"/>
  <sheetViews>
    <sheetView view="pageBreakPreview" zoomScale="60" zoomScaleNormal="100" workbookViewId="0">
      <selection activeCell="H12" sqref="H12"/>
    </sheetView>
  </sheetViews>
  <sheetFormatPr defaultColWidth="10.109375" defaultRowHeight="15.6"/>
  <cols>
    <col min="1" max="1" width="5.44140625" style="51" customWidth="1"/>
    <col min="2" max="2" width="8.33203125" style="51" customWidth="1"/>
    <col min="3" max="3" width="17.33203125" style="51" customWidth="1"/>
    <col min="4" max="5" width="10.33203125" style="51" customWidth="1"/>
    <col min="6" max="6" width="12.33203125" style="51" customWidth="1"/>
    <col min="7" max="7" width="12.44140625" style="51" customWidth="1"/>
    <col min="8" max="8" width="14.6640625" style="51" customWidth="1"/>
    <col min="9" max="9" width="15" style="51" customWidth="1"/>
    <col min="10" max="10" width="14" style="51" customWidth="1"/>
    <col min="11" max="11" width="10.109375" style="51"/>
    <col min="12" max="12" width="13.109375" style="51" bestFit="1" customWidth="1"/>
    <col min="13" max="261" width="10.109375" style="51"/>
    <col min="262" max="262" width="39.6640625" style="51" customWidth="1"/>
    <col min="263" max="263" width="21.33203125" style="51" customWidth="1"/>
    <col min="264" max="264" width="17.109375" style="51" customWidth="1"/>
    <col min="265" max="265" width="23.33203125" style="51" customWidth="1"/>
    <col min="266" max="266" width="41.6640625" style="51" customWidth="1"/>
    <col min="267" max="517" width="10.109375" style="51"/>
    <col min="518" max="518" width="39.6640625" style="51" customWidth="1"/>
    <col min="519" max="519" width="21.33203125" style="51" customWidth="1"/>
    <col min="520" max="520" width="17.109375" style="51" customWidth="1"/>
    <col min="521" max="521" width="23.33203125" style="51" customWidth="1"/>
    <col min="522" max="522" width="41.6640625" style="51" customWidth="1"/>
    <col min="523" max="773" width="10.109375" style="51"/>
    <col min="774" max="774" width="39.6640625" style="51" customWidth="1"/>
    <col min="775" max="775" width="21.33203125" style="51" customWidth="1"/>
    <col min="776" max="776" width="17.109375" style="51" customWidth="1"/>
    <col min="777" max="777" width="23.33203125" style="51" customWidth="1"/>
    <col min="778" max="778" width="41.6640625" style="51" customWidth="1"/>
    <col min="779" max="1029" width="10.109375" style="51"/>
    <col min="1030" max="1030" width="39.6640625" style="51" customWidth="1"/>
    <col min="1031" max="1031" width="21.33203125" style="51" customWidth="1"/>
    <col min="1032" max="1032" width="17.109375" style="51" customWidth="1"/>
    <col min="1033" max="1033" width="23.33203125" style="51" customWidth="1"/>
    <col min="1034" max="1034" width="41.6640625" style="51" customWidth="1"/>
    <col min="1035" max="1285" width="10.109375" style="51"/>
    <col min="1286" max="1286" width="39.6640625" style="51" customWidth="1"/>
    <col min="1287" max="1287" width="21.33203125" style="51" customWidth="1"/>
    <col min="1288" max="1288" width="17.109375" style="51" customWidth="1"/>
    <col min="1289" max="1289" width="23.33203125" style="51" customWidth="1"/>
    <col min="1290" max="1290" width="41.6640625" style="51" customWidth="1"/>
    <col min="1291" max="1541" width="10.109375" style="51"/>
    <col min="1542" max="1542" width="39.6640625" style="51" customWidth="1"/>
    <col min="1543" max="1543" width="21.33203125" style="51" customWidth="1"/>
    <col min="1544" max="1544" width="17.109375" style="51" customWidth="1"/>
    <col min="1545" max="1545" width="23.33203125" style="51" customWidth="1"/>
    <col min="1546" max="1546" width="41.6640625" style="51" customWidth="1"/>
    <col min="1547" max="1797" width="10.109375" style="51"/>
    <col min="1798" max="1798" width="39.6640625" style="51" customWidth="1"/>
    <col min="1799" max="1799" width="21.33203125" style="51" customWidth="1"/>
    <col min="1800" max="1800" width="17.109375" style="51" customWidth="1"/>
    <col min="1801" max="1801" width="23.33203125" style="51" customWidth="1"/>
    <col min="1802" max="1802" width="41.6640625" style="51" customWidth="1"/>
    <col min="1803" max="2053" width="10.109375" style="51"/>
    <col min="2054" max="2054" width="39.6640625" style="51" customWidth="1"/>
    <col min="2055" max="2055" width="21.33203125" style="51" customWidth="1"/>
    <col min="2056" max="2056" width="17.109375" style="51" customWidth="1"/>
    <col min="2057" max="2057" width="23.33203125" style="51" customWidth="1"/>
    <col min="2058" max="2058" width="41.6640625" style="51" customWidth="1"/>
    <col min="2059" max="2309" width="10.109375" style="51"/>
    <col min="2310" max="2310" width="39.6640625" style="51" customWidth="1"/>
    <col min="2311" max="2311" width="21.33203125" style="51" customWidth="1"/>
    <col min="2312" max="2312" width="17.109375" style="51" customWidth="1"/>
    <col min="2313" max="2313" width="23.33203125" style="51" customWidth="1"/>
    <col min="2314" max="2314" width="41.6640625" style="51" customWidth="1"/>
    <col min="2315" max="2565" width="10.109375" style="51"/>
    <col min="2566" max="2566" width="39.6640625" style="51" customWidth="1"/>
    <col min="2567" max="2567" width="21.33203125" style="51" customWidth="1"/>
    <col min="2568" max="2568" width="17.109375" style="51" customWidth="1"/>
    <col min="2569" max="2569" width="23.33203125" style="51" customWidth="1"/>
    <col min="2570" max="2570" width="41.6640625" style="51" customWidth="1"/>
    <col min="2571" max="2821" width="10.109375" style="51"/>
    <col min="2822" max="2822" width="39.6640625" style="51" customWidth="1"/>
    <col min="2823" max="2823" width="21.33203125" style="51" customWidth="1"/>
    <col min="2824" max="2824" width="17.109375" style="51" customWidth="1"/>
    <col min="2825" max="2825" width="23.33203125" style="51" customWidth="1"/>
    <col min="2826" max="2826" width="41.6640625" style="51" customWidth="1"/>
    <col min="2827" max="3077" width="10.109375" style="51"/>
    <col min="3078" max="3078" width="39.6640625" style="51" customWidth="1"/>
    <col min="3079" max="3079" width="21.33203125" style="51" customWidth="1"/>
    <col min="3080" max="3080" width="17.109375" style="51" customWidth="1"/>
    <col min="3081" max="3081" width="23.33203125" style="51" customWidth="1"/>
    <col min="3082" max="3082" width="41.6640625" style="51" customWidth="1"/>
    <col min="3083" max="3333" width="10.109375" style="51"/>
    <col min="3334" max="3334" width="39.6640625" style="51" customWidth="1"/>
    <col min="3335" max="3335" width="21.33203125" style="51" customWidth="1"/>
    <col min="3336" max="3336" width="17.109375" style="51" customWidth="1"/>
    <col min="3337" max="3337" width="23.33203125" style="51" customWidth="1"/>
    <col min="3338" max="3338" width="41.6640625" style="51" customWidth="1"/>
    <col min="3339" max="3589" width="10.109375" style="51"/>
    <col min="3590" max="3590" width="39.6640625" style="51" customWidth="1"/>
    <col min="3591" max="3591" width="21.33203125" style="51" customWidth="1"/>
    <col min="3592" max="3592" width="17.109375" style="51" customWidth="1"/>
    <col min="3593" max="3593" width="23.33203125" style="51" customWidth="1"/>
    <col min="3594" max="3594" width="41.6640625" style="51" customWidth="1"/>
    <col min="3595" max="3845" width="10.109375" style="51"/>
    <col min="3846" max="3846" width="39.6640625" style="51" customWidth="1"/>
    <col min="3847" max="3847" width="21.33203125" style="51" customWidth="1"/>
    <col min="3848" max="3848" width="17.109375" style="51" customWidth="1"/>
    <col min="3849" max="3849" width="23.33203125" style="51" customWidth="1"/>
    <col min="3850" max="3850" width="41.6640625" style="51" customWidth="1"/>
    <col min="3851" max="4101" width="10.109375" style="51"/>
    <col min="4102" max="4102" width="39.6640625" style="51" customWidth="1"/>
    <col min="4103" max="4103" width="21.33203125" style="51" customWidth="1"/>
    <col min="4104" max="4104" width="17.109375" style="51" customWidth="1"/>
    <col min="4105" max="4105" width="23.33203125" style="51" customWidth="1"/>
    <col min="4106" max="4106" width="41.6640625" style="51" customWidth="1"/>
    <col min="4107" max="4357" width="10.109375" style="51"/>
    <col min="4358" max="4358" width="39.6640625" style="51" customWidth="1"/>
    <col min="4359" max="4359" width="21.33203125" style="51" customWidth="1"/>
    <col min="4360" max="4360" width="17.109375" style="51" customWidth="1"/>
    <col min="4361" max="4361" width="23.33203125" style="51" customWidth="1"/>
    <col min="4362" max="4362" width="41.6640625" style="51" customWidth="1"/>
    <col min="4363" max="4613" width="10.109375" style="51"/>
    <col min="4614" max="4614" width="39.6640625" style="51" customWidth="1"/>
    <col min="4615" max="4615" width="21.33203125" style="51" customWidth="1"/>
    <col min="4616" max="4616" width="17.109375" style="51" customWidth="1"/>
    <col min="4617" max="4617" width="23.33203125" style="51" customWidth="1"/>
    <col min="4618" max="4618" width="41.6640625" style="51" customWidth="1"/>
    <col min="4619" max="4869" width="10.109375" style="51"/>
    <col min="4870" max="4870" width="39.6640625" style="51" customWidth="1"/>
    <col min="4871" max="4871" width="21.33203125" style="51" customWidth="1"/>
    <col min="4872" max="4872" width="17.109375" style="51" customWidth="1"/>
    <col min="4873" max="4873" width="23.33203125" style="51" customWidth="1"/>
    <col min="4874" max="4874" width="41.6640625" style="51" customWidth="1"/>
    <col min="4875" max="5125" width="10.109375" style="51"/>
    <col min="5126" max="5126" width="39.6640625" style="51" customWidth="1"/>
    <col min="5127" max="5127" width="21.33203125" style="51" customWidth="1"/>
    <col min="5128" max="5128" width="17.109375" style="51" customWidth="1"/>
    <col min="5129" max="5129" width="23.33203125" style="51" customWidth="1"/>
    <col min="5130" max="5130" width="41.6640625" style="51" customWidth="1"/>
    <col min="5131" max="5381" width="10.109375" style="51"/>
    <col min="5382" max="5382" width="39.6640625" style="51" customWidth="1"/>
    <col min="5383" max="5383" width="21.33203125" style="51" customWidth="1"/>
    <col min="5384" max="5384" width="17.109375" style="51" customWidth="1"/>
    <col min="5385" max="5385" width="23.33203125" style="51" customWidth="1"/>
    <col min="5386" max="5386" width="41.6640625" style="51" customWidth="1"/>
    <col min="5387" max="5637" width="10.109375" style="51"/>
    <col min="5638" max="5638" width="39.6640625" style="51" customWidth="1"/>
    <col min="5639" max="5639" width="21.33203125" style="51" customWidth="1"/>
    <col min="5640" max="5640" width="17.109375" style="51" customWidth="1"/>
    <col min="5641" max="5641" width="23.33203125" style="51" customWidth="1"/>
    <col min="5642" max="5642" width="41.6640625" style="51" customWidth="1"/>
    <col min="5643" max="5893" width="10.109375" style="51"/>
    <col min="5894" max="5894" width="39.6640625" style="51" customWidth="1"/>
    <col min="5895" max="5895" width="21.33203125" style="51" customWidth="1"/>
    <col min="5896" max="5896" width="17.109375" style="51" customWidth="1"/>
    <col min="5897" max="5897" width="23.33203125" style="51" customWidth="1"/>
    <col min="5898" max="5898" width="41.6640625" style="51" customWidth="1"/>
    <col min="5899" max="6149" width="10.109375" style="51"/>
    <col min="6150" max="6150" width="39.6640625" style="51" customWidth="1"/>
    <col min="6151" max="6151" width="21.33203125" style="51" customWidth="1"/>
    <col min="6152" max="6152" width="17.109375" style="51" customWidth="1"/>
    <col min="6153" max="6153" width="23.33203125" style="51" customWidth="1"/>
    <col min="6154" max="6154" width="41.6640625" style="51" customWidth="1"/>
    <col min="6155" max="6405" width="10.109375" style="51"/>
    <col min="6406" max="6406" width="39.6640625" style="51" customWidth="1"/>
    <col min="6407" max="6407" width="21.33203125" style="51" customWidth="1"/>
    <col min="6408" max="6408" width="17.109375" style="51" customWidth="1"/>
    <col min="6409" max="6409" width="23.33203125" style="51" customWidth="1"/>
    <col min="6410" max="6410" width="41.6640625" style="51" customWidth="1"/>
    <col min="6411" max="6661" width="10.109375" style="51"/>
    <col min="6662" max="6662" width="39.6640625" style="51" customWidth="1"/>
    <col min="6663" max="6663" width="21.33203125" style="51" customWidth="1"/>
    <col min="6664" max="6664" width="17.109375" style="51" customWidth="1"/>
    <col min="6665" max="6665" width="23.33203125" style="51" customWidth="1"/>
    <col min="6666" max="6666" width="41.6640625" style="51" customWidth="1"/>
    <col min="6667" max="6917" width="10.109375" style="51"/>
    <col min="6918" max="6918" width="39.6640625" style="51" customWidth="1"/>
    <col min="6919" max="6919" width="21.33203125" style="51" customWidth="1"/>
    <col min="6920" max="6920" width="17.109375" style="51" customWidth="1"/>
    <col min="6921" max="6921" width="23.33203125" style="51" customWidth="1"/>
    <col min="6922" max="6922" width="41.6640625" style="51" customWidth="1"/>
    <col min="6923" max="7173" width="10.109375" style="51"/>
    <col min="7174" max="7174" width="39.6640625" style="51" customWidth="1"/>
    <col min="7175" max="7175" width="21.33203125" style="51" customWidth="1"/>
    <col min="7176" max="7176" width="17.109375" style="51" customWidth="1"/>
    <col min="7177" max="7177" width="23.33203125" style="51" customWidth="1"/>
    <col min="7178" max="7178" width="41.6640625" style="51" customWidth="1"/>
    <col min="7179" max="7429" width="10.109375" style="51"/>
    <col min="7430" max="7430" width="39.6640625" style="51" customWidth="1"/>
    <col min="7431" max="7431" width="21.33203125" style="51" customWidth="1"/>
    <col min="7432" max="7432" width="17.109375" style="51" customWidth="1"/>
    <col min="7433" max="7433" width="23.33203125" style="51" customWidth="1"/>
    <col min="7434" max="7434" width="41.6640625" style="51" customWidth="1"/>
    <col min="7435" max="7685" width="10.109375" style="51"/>
    <col min="7686" max="7686" width="39.6640625" style="51" customWidth="1"/>
    <col min="7687" max="7687" width="21.33203125" style="51" customWidth="1"/>
    <col min="7688" max="7688" width="17.109375" style="51" customWidth="1"/>
    <col min="7689" max="7689" width="23.33203125" style="51" customWidth="1"/>
    <col min="7690" max="7690" width="41.6640625" style="51" customWidth="1"/>
    <col min="7691" max="7941" width="10.109375" style="51"/>
    <col min="7942" max="7942" width="39.6640625" style="51" customWidth="1"/>
    <col min="7943" max="7943" width="21.33203125" style="51" customWidth="1"/>
    <col min="7944" max="7944" width="17.109375" style="51" customWidth="1"/>
    <col min="7945" max="7945" width="23.33203125" style="51" customWidth="1"/>
    <col min="7946" max="7946" width="41.6640625" style="51" customWidth="1"/>
    <col min="7947" max="8197" width="10.109375" style="51"/>
    <col min="8198" max="8198" width="39.6640625" style="51" customWidth="1"/>
    <col min="8199" max="8199" width="21.33203125" style="51" customWidth="1"/>
    <col min="8200" max="8200" width="17.109375" style="51" customWidth="1"/>
    <col min="8201" max="8201" width="23.33203125" style="51" customWidth="1"/>
    <col min="8202" max="8202" width="41.6640625" style="51" customWidth="1"/>
    <col min="8203" max="8453" width="10.109375" style="51"/>
    <col min="8454" max="8454" width="39.6640625" style="51" customWidth="1"/>
    <col min="8455" max="8455" width="21.33203125" style="51" customWidth="1"/>
    <col min="8456" max="8456" width="17.109375" style="51" customWidth="1"/>
    <col min="8457" max="8457" width="23.33203125" style="51" customWidth="1"/>
    <col min="8458" max="8458" width="41.6640625" style="51" customWidth="1"/>
    <col min="8459" max="8709" width="10.109375" style="51"/>
    <col min="8710" max="8710" width="39.6640625" style="51" customWidth="1"/>
    <col min="8711" max="8711" width="21.33203125" style="51" customWidth="1"/>
    <col min="8712" max="8712" width="17.109375" style="51" customWidth="1"/>
    <col min="8713" max="8713" width="23.33203125" style="51" customWidth="1"/>
    <col min="8714" max="8714" width="41.6640625" style="51" customWidth="1"/>
    <col min="8715" max="8965" width="10.109375" style="51"/>
    <col min="8966" max="8966" width="39.6640625" style="51" customWidth="1"/>
    <col min="8967" max="8967" width="21.33203125" style="51" customWidth="1"/>
    <col min="8968" max="8968" width="17.109375" style="51" customWidth="1"/>
    <col min="8969" max="8969" width="23.33203125" style="51" customWidth="1"/>
    <col min="8970" max="8970" width="41.6640625" style="51" customWidth="1"/>
    <col min="8971" max="9221" width="10.109375" style="51"/>
    <col min="9222" max="9222" width="39.6640625" style="51" customWidth="1"/>
    <col min="9223" max="9223" width="21.33203125" style="51" customWidth="1"/>
    <col min="9224" max="9224" width="17.109375" style="51" customWidth="1"/>
    <col min="9225" max="9225" width="23.33203125" style="51" customWidth="1"/>
    <col min="9226" max="9226" width="41.6640625" style="51" customWidth="1"/>
    <col min="9227" max="9477" width="10.109375" style="51"/>
    <col min="9478" max="9478" width="39.6640625" style="51" customWidth="1"/>
    <col min="9479" max="9479" width="21.33203125" style="51" customWidth="1"/>
    <col min="9480" max="9480" width="17.109375" style="51" customWidth="1"/>
    <col min="9481" max="9481" width="23.33203125" style="51" customWidth="1"/>
    <col min="9482" max="9482" width="41.6640625" style="51" customWidth="1"/>
    <col min="9483" max="9733" width="10.109375" style="51"/>
    <col min="9734" max="9734" width="39.6640625" style="51" customWidth="1"/>
    <col min="9735" max="9735" width="21.33203125" style="51" customWidth="1"/>
    <col min="9736" max="9736" width="17.109375" style="51" customWidth="1"/>
    <col min="9737" max="9737" width="23.33203125" style="51" customWidth="1"/>
    <col min="9738" max="9738" width="41.6640625" style="51" customWidth="1"/>
    <col min="9739" max="9989" width="10.109375" style="51"/>
    <col min="9990" max="9990" width="39.6640625" style="51" customWidth="1"/>
    <col min="9991" max="9991" width="21.33203125" style="51" customWidth="1"/>
    <col min="9992" max="9992" width="17.109375" style="51" customWidth="1"/>
    <col min="9993" max="9993" width="23.33203125" style="51" customWidth="1"/>
    <col min="9994" max="9994" width="41.6640625" style="51" customWidth="1"/>
    <col min="9995" max="10245" width="10.109375" style="51"/>
    <col min="10246" max="10246" width="39.6640625" style="51" customWidth="1"/>
    <col min="10247" max="10247" width="21.33203125" style="51" customWidth="1"/>
    <col min="10248" max="10248" width="17.109375" style="51" customWidth="1"/>
    <col min="10249" max="10249" width="23.33203125" style="51" customWidth="1"/>
    <col min="10250" max="10250" width="41.6640625" style="51" customWidth="1"/>
    <col min="10251" max="10501" width="10.109375" style="51"/>
    <col min="10502" max="10502" width="39.6640625" style="51" customWidth="1"/>
    <col min="10503" max="10503" width="21.33203125" style="51" customWidth="1"/>
    <col min="10504" max="10504" width="17.109375" style="51" customWidth="1"/>
    <col min="10505" max="10505" width="23.33203125" style="51" customWidth="1"/>
    <col min="10506" max="10506" width="41.6640625" style="51" customWidth="1"/>
    <col min="10507" max="10757" width="10.109375" style="51"/>
    <col min="10758" max="10758" width="39.6640625" style="51" customWidth="1"/>
    <col min="10759" max="10759" width="21.33203125" style="51" customWidth="1"/>
    <col min="10760" max="10760" width="17.109375" style="51" customWidth="1"/>
    <col min="10761" max="10761" width="23.33203125" style="51" customWidth="1"/>
    <col min="10762" max="10762" width="41.6640625" style="51" customWidth="1"/>
    <col min="10763" max="11013" width="10.109375" style="51"/>
    <col min="11014" max="11014" width="39.6640625" style="51" customWidth="1"/>
    <col min="11015" max="11015" width="21.33203125" style="51" customWidth="1"/>
    <col min="11016" max="11016" width="17.109375" style="51" customWidth="1"/>
    <col min="11017" max="11017" width="23.33203125" style="51" customWidth="1"/>
    <col min="11018" max="11018" width="41.6640625" style="51" customWidth="1"/>
    <col min="11019" max="11269" width="10.109375" style="51"/>
    <col min="11270" max="11270" width="39.6640625" style="51" customWidth="1"/>
    <col min="11271" max="11271" width="21.33203125" style="51" customWidth="1"/>
    <col min="11272" max="11272" width="17.109375" style="51" customWidth="1"/>
    <col min="11273" max="11273" width="23.33203125" style="51" customWidth="1"/>
    <col min="11274" max="11274" width="41.6640625" style="51" customWidth="1"/>
    <col min="11275" max="11525" width="10.109375" style="51"/>
    <col min="11526" max="11526" width="39.6640625" style="51" customWidth="1"/>
    <col min="11527" max="11527" width="21.33203125" style="51" customWidth="1"/>
    <col min="11528" max="11528" width="17.109375" style="51" customWidth="1"/>
    <col min="11529" max="11529" width="23.33203125" style="51" customWidth="1"/>
    <col min="11530" max="11530" width="41.6640625" style="51" customWidth="1"/>
    <col min="11531" max="11781" width="10.109375" style="51"/>
    <col min="11782" max="11782" width="39.6640625" style="51" customWidth="1"/>
    <col min="11783" max="11783" width="21.33203125" style="51" customWidth="1"/>
    <col min="11784" max="11784" width="17.109375" style="51" customWidth="1"/>
    <col min="11785" max="11785" width="23.33203125" style="51" customWidth="1"/>
    <col min="11786" max="11786" width="41.6640625" style="51" customWidth="1"/>
    <col min="11787" max="12037" width="10.109375" style="51"/>
    <col min="12038" max="12038" width="39.6640625" style="51" customWidth="1"/>
    <col min="12039" max="12039" width="21.33203125" style="51" customWidth="1"/>
    <col min="12040" max="12040" width="17.109375" style="51" customWidth="1"/>
    <col min="12041" max="12041" width="23.33203125" style="51" customWidth="1"/>
    <col min="12042" max="12042" width="41.6640625" style="51" customWidth="1"/>
    <col min="12043" max="12293" width="10.109375" style="51"/>
    <col min="12294" max="12294" width="39.6640625" style="51" customWidth="1"/>
    <col min="12295" max="12295" width="21.33203125" style="51" customWidth="1"/>
    <col min="12296" max="12296" width="17.109375" style="51" customWidth="1"/>
    <col min="12297" max="12297" width="23.33203125" style="51" customWidth="1"/>
    <col min="12298" max="12298" width="41.6640625" style="51" customWidth="1"/>
    <col min="12299" max="12549" width="10.109375" style="51"/>
    <col min="12550" max="12550" width="39.6640625" style="51" customWidth="1"/>
    <col min="12551" max="12551" width="21.33203125" style="51" customWidth="1"/>
    <col min="12552" max="12552" width="17.109375" style="51" customWidth="1"/>
    <col min="12553" max="12553" width="23.33203125" style="51" customWidth="1"/>
    <col min="12554" max="12554" width="41.6640625" style="51" customWidth="1"/>
    <col min="12555" max="12805" width="10.109375" style="51"/>
    <col min="12806" max="12806" width="39.6640625" style="51" customWidth="1"/>
    <col min="12807" max="12807" width="21.33203125" style="51" customWidth="1"/>
    <col min="12808" max="12808" width="17.109375" style="51" customWidth="1"/>
    <col min="12809" max="12809" width="23.33203125" style="51" customWidth="1"/>
    <col min="12810" max="12810" width="41.6640625" style="51" customWidth="1"/>
    <col min="12811" max="13061" width="10.109375" style="51"/>
    <col min="13062" max="13062" width="39.6640625" style="51" customWidth="1"/>
    <col min="13063" max="13063" width="21.33203125" style="51" customWidth="1"/>
    <col min="13064" max="13064" width="17.109375" style="51" customWidth="1"/>
    <col min="13065" max="13065" width="23.33203125" style="51" customWidth="1"/>
    <col min="13066" max="13066" width="41.6640625" style="51" customWidth="1"/>
    <col min="13067" max="13317" width="10.109375" style="51"/>
    <col min="13318" max="13318" width="39.6640625" style="51" customWidth="1"/>
    <col min="13319" max="13319" width="21.33203125" style="51" customWidth="1"/>
    <col min="13320" max="13320" width="17.109375" style="51" customWidth="1"/>
    <col min="13321" max="13321" width="23.33203125" style="51" customWidth="1"/>
    <col min="13322" max="13322" width="41.6640625" style="51" customWidth="1"/>
    <col min="13323" max="13573" width="10.109375" style="51"/>
    <col min="13574" max="13574" width="39.6640625" style="51" customWidth="1"/>
    <col min="13575" max="13575" width="21.33203125" style="51" customWidth="1"/>
    <col min="13576" max="13576" width="17.109375" style="51" customWidth="1"/>
    <col min="13577" max="13577" width="23.33203125" style="51" customWidth="1"/>
    <col min="13578" max="13578" width="41.6640625" style="51" customWidth="1"/>
    <col min="13579" max="13829" width="10.109375" style="51"/>
    <col min="13830" max="13830" width="39.6640625" style="51" customWidth="1"/>
    <col min="13831" max="13831" width="21.33203125" style="51" customWidth="1"/>
    <col min="13832" max="13832" width="17.109375" style="51" customWidth="1"/>
    <col min="13833" max="13833" width="23.33203125" style="51" customWidth="1"/>
    <col min="13834" max="13834" width="41.6640625" style="51" customWidth="1"/>
    <col min="13835" max="14085" width="10.109375" style="51"/>
    <col min="14086" max="14086" width="39.6640625" style="51" customWidth="1"/>
    <col min="14087" max="14087" width="21.33203125" style="51" customWidth="1"/>
    <col min="14088" max="14088" width="17.109375" style="51" customWidth="1"/>
    <col min="14089" max="14089" width="23.33203125" style="51" customWidth="1"/>
    <col min="14090" max="14090" width="41.6640625" style="51" customWidth="1"/>
    <col min="14091" max="14341" width="10.109375" style="51"/>
    <col min="14342" max="14342" width="39.6640625" style="51" customWidth="1"/>
    <col min="14343" max="14343" width="21.33203125" style="51" customWidth="1"/>
    <col min="14344" max="14344" width="17.109375" style="51" customWidth="1"/>
    <col min="14345" max="14345" width="23.33203125" style="51" customWidth="1"/>
    <col min="14346" max="14346" width="41.6640625" style="51" customWidth="1"/>
    <col min="14347" max="14597" width="10.109375" style="51"/>
    <col min="14598" max="14598" width="39.6640625" style="51" customWidth="1"/>
    <col min="14599" max="14599" width="21.33203125" style="51" customWidth="1"/>
    <col min="14600" max="14600" width="17.109375" style="51" customWidth="1"/>
    <col min="14601" max="14601" width="23.33203125" style="51" customWidth="1"/>
    <col min="14602" max="14602" width="41.6640625" style="51" customWidth="1"/>
    <col min="14603" max="14853" width="10.109375" style="51"/>
    <col min="14854" max="14854" width="39.6640625" style="51" customWidth="1"/>
    <col min="14855" max="14855" width="21.33203125" style="51" customWidth="1"/>
    <col min="14856" max="14856" width="17.109375" style="51" customWidth="1"/>
    <col min="14857" max="14857" width="23.33203125" style="51" customWidth="1"/>
    <col min="14858" max="14858" width="41.6640625" style="51" customWidth="1"/>
    <col min="14859" max="15109" width="10.109375" style="51"/>
    <col min="15110" max="15110" width="39.6640625" style="51" customWidth="1"/>
    <col min="15111" max="15111" width="21.33203125" style="51" customWidth="1"/>
    <col min="15112" max="15112" width="17.109375" style="51" customWidth="1"/>
    <col min="15113" max="15113" width="23.33203125" style="51" customWidth="1"/>
    <col min="15114" max="15114" width="41.6640625" style="51" customWidth="1"/>
    <col min="15115" max="15365" width="10.109375" style="51"/>
    <col min="15366" max="15366" width="39.6640625" style="51" customWidth="1"/>
    <col min="15367" max="15367" width="21.33203125" style="51" customWidth="1"/>
    <col min="15368" max="15368" width="17.109375" style="51" customWidth="1"/>
    <col min="15369" max="15369" width="23.33203125" style="51" customWidth="1"/>
    <col min="15370" max="15370" width="41.6640625" style="51" customWidth="1"/>
    <col min="15371" max="15621" width="10.109375" style="51"/>
    <col min="15622" max="15622" width="39.6640625" style="51" customWidth="1"/>
    <col min="15623" max="15623" width="21.33203125" style="51" customWidth="1"/>
    <col min="15624" max="15624" width="17.109375" style="51" customWidth="1"/>
    <col min="15625" max="15625" width="23.33203125" style="51" customWidth="1"/>
    <col min="15626" max="15626" width="41.6640625" style="51" customWidth="1"/>
    <col min="15627" max="15877" width="10.109375" style="51"/>
    <col min="15878" max="15878" width="39.6640625" style="51" customWidth="1"/>
    <col min="15879" max="15879" width="21.33203125" style="51" customWidth="1"/>
    <col min="15880" max="15880" width="17.109375" style="51" customWidth="1"/>
    <col min="15881" max="15881" width="23.33203125" style="51" customWidth="1"/>
    <col min="15882" max="15882" width="41.6640625" style="51" customWidth="1"/>
    <col min="15883" max="16133" width="10.109375" style="51"/>
    <col min="16134" max="16134" width="39.6640625" style="51" customWidth="1"/>
    <col min="16135" max="16135" width="21.33203125" style="51" customWidth="1"/>
    <col min="16136" max="16136" width="17.109375" style="51" customWidth="1"/>
    <col min="16137" max="16137" width="23.33203125" style="51" customWidth="1"/>
    <col min="16138" max="16138" width="41.6640625" style="51" customWidth="1"/>
    <col min="16139" max="16384" width="10.109375" style="51"/>
  </cols>
  <sheetData>
    <row r="1" spans="1:16" ht="24" customHeight="1">
      <c r="A1" s="522" t="s">
        <v>286</v>
      </c>
      <c r="B1" s="522"/>
      <c r="C1" s="522"/>
      <c r="D1" s="522"/>
      <c r="E1" s="522"/>
      <c r="F1" s="522"/>
      <c r="G1" s="522"/>
      <c r="H1" s="522"/>
      <c r="I1" s="522"/>
      <c r="J1" s="522"/>
    </row>
    <row r="2" spans="1:16" ht="39" customHeight="1">
      <c r="A2" s="523" t="str">
        <f>'Bảng Tiên lượng'!A3:F3</f>
        <v>Nhiệm vụ KH&amp;CN "Nghiên cứu nâng cấp, cải tiến hệ thống tích hợp và xử lý dữ liệu ADS-B 
(ATTECH ADS-B Integrator)"</v>
      </c>
      <c r="B2" s="523"/>
      <c r="C2" s="524"/>
      <c r="D2" s="524"/>
      <c r="E2" s="524"/>
      <c r="F2" s="524"/>
      <c r="G2" s="524"/>
      <c r="H2" s="524"/>
      <c r="I2" s="524"/>
      <c r="J2" s="524"/>
    </row>
    <row r="3" spans="1:16" ht="23.25" customHeight="1">
      <c r="A3" s="525" t="s">
        <v>89</v>
      </c>
      <c r="B3" s="525"/>
      <c r="C3" s="525"/>
      <c r="D3" s="525"/>
      <c r="E3" s="525"/>
      <c r="F3" s="525"/>
      <c r="G3" s="525"/>
      <c r="H3" s="525"/>
      <c r="I3" s="525"/>
      <c r="J3" s="525"/>
    </row>
    <row r="4" spans="1:16" ht="16.2">
      <c r="A4" s="526" t="s">
        <v>22</v>
      </c>
      <c r="B4" s="528" t="s">
        <v>90</v>
      </c>
      <c r="C4" s="526" t="s">
        <v>91</v>
      </c>
      <c r="D4" s="529" t="s">
        <v>3</v>
      </c>
      <c r="E4" s="529" t="s">
        <v>92</v>
      </c>
      <c r="F4" s="531" t="s">
        <v>93</v>
      </c>
      <c r="G4" s="532"/>
      <c r="H4" s="531" t="s">
        <v>68</v>
      </c>
      <c r="I4" s="533"/>
      <c r="J4" s="532"/>
      <c r="L4" s="76"/>
      <c r="M4" s="77"/>
      <c r="N4" s="78"/>
      <c r="O4" s="78"/>
      <c r="P4" s="78"/>
    </row>
    <row r="5" spans="1:16" ht="31.2">
      <c r="A5" s="527"/>
      <c r="B5" s="528"/>
      <c r="C5" s="527"/>
      <c r="D5" s="530"/>
      <c r="E5" s="530"/>
      <c r="F5" s="79" t="s">
        <v>94</v>
      </c>
      <c r="G5" s="79" t="s">
        <v>95</v>
      </c>
      <c r="H5" s="79" t="s">
        <v>94</v>
      </c>
      <c r="I5" s="79" t="s">
        <v>95</v>
      </c>
      <c r="J5" s="79" t="s">
        <v>96</v>
      </c>
      <c r="L5" s="76"/>
      <c r="M5" s="77"/>
      <c r="N5" s="78"/>
      <c r="O5" s="78"/>
      <c r="P5" s="78"/>
    </row>
    <row r="6" spans="1:16" ht="20.25" customHeight="1">
      <c r="A6" s="80">
        <v>1</v>
      </c>
      <c r="B6" s="80" t="s">
        <v>12</v>
      </c>
      <c r="C6" s="81" t="s">
        <v>97</v>
      </c>
      <c r="D6" s="82" t="s">
        <v>98</v>
      </c>
      <c r="E6" s="83">
        <v>10</v>
      </c>
      <c r="F6" s="84">
        <v>65000</v>
      </c>
      <c r="G6" s="84">
        <f>F6*0.1</f>
        <v>6500</v>
      </c>
      <c r="H6" s="84">
        <f>E6*F6</f>
        <v>650000</v>
      </c>
      <c r="I6" s="84">
        <f>E6*G6</f>
        <v>65000</v>
      </c>
      <c r="J6" s="85">
        <f>H6+I6</f>
        <v>715000</v>
      </c>
      <c r="L6" s="76"/>
      <c r="M6" s="77"/>
      <c r="N6" s="78"/>
      <c r="O6" s="78"/>
      <c r="P6" s="78"/>
    </row>
    <row r="7" spans="1:16" ht="20.25" customHeight="1">
      <c r="A7" s="80">
        <v>2</v>
      </c>
      <c r="B7" s="80" t="s">
        <v>12</v>
      </c>
      <c r="C7" s="81" t="s">
        <v>99</v>
      </c>
      <c r="D7" s="82" t="s">
        <v>100</v>
      </c>
      <c r="E7" s="83">
        <v>2</v>
      </c>
      <c r="F7" s="84">
        <v>10000</v>
      </c>
      <c r="G7" s="84">
        <f t="shared" ref="G7:G20" si="0">F7*0.1</f>
        <v>1000</v>
      </c>
      <c r="H7" s="84">
        <f t="shared" ref="H7:H20" si="1">E7*F7</f>
        <v>20000</v>
      </c>
      <c r="I7" s="84">
        <f t="shared" ref="I7:I20" si="2">E7*G7</f>
        <v>2000</v>
      </c>
      <c r="J7" s="85">
        <f t="shared" ref="J7:J20" si="3">H7+I7</f>
        <v>22000</v>
      </c>
    </row>
    <row r="8" spans="1:16" ht="20.25" customHeight="1">
      <c r="A8" s="80">
        <v>3</v>
      </c>
      <c r="B8" s="80" t="s">
        <v>12</v>
      </c>
      <c r="C8" s="81" t="s">
        <v>101</v>
      </c>
      <c r="D8" s="82" t="s">
        <v>102</v>
      </c>
      <c r="E8" s="83">
        <v>6</v>
      </c>
      <c r="F8" s="84">
        <v>50000</v>
      </c>
      <c r="G8" s="84">
        <f t="shared" si="0"/>
        <v>5000</v>
      </c>
      <c r="H8" s="84">
        <f t="shared" si="1"/>
        <v>300000</v>
      </c>
      <c r="I8" s="84">
        <f t="shared" si="2"/>
        <v>30000</v>
      </c>
      <c r="J8" s="85">
        <f t="shared" si="3"/>
        <v>330000</v>
      </c>
    </row>
    <row r="9" spans="1:16" ht="20.25" customHeight="1">
      <c r="A9" s="80">
        <v>4</v>
      </c>
      <c r="B9" s="80" t="s">
        <v>12</v>
      </c>
      <c r="C9" s="81" t="s">
        <v>103</v>
      </c>
      <c r="D9" s="82" t="s">
        <v>102</v>
      </c>
      <c r="E9" s="83">
        <v>5</v>
      </c>
      <c r="F9" s="84">
        <v>40000</v>
      </c>
      <c r="G9" s="84">
        <f t="shared" si="0"/>
        <v>4000</v>
      </c>
      <c r="H9" s="84">
        <f t="shared" si="1"/>
        <v>200000</v>
      </c>
      <c r="I9" s="84">
        <f t="shared" si="2"/>
        <v>20000</v>
      </c>
      <c r="J9" s="85">
        <f t="shared" si="3"/>
        <v>220000</v>
      </c>
    </row>
    <row r="10" spans="1:16" ht="20.25" customHeight="1">
      <c r="A10" s="80">
        <v>5</v>
      </c>
      <c r="B10" s="80" t="s">
        <v>12</v>
      </c>
      <c r="C10" s="81" t="s">
        <v>104</v>
      </c>
      <c r="D10" s="82" t="s">
        <v>105</v>
      </c>
      <c r="E10" s="83">
        <v>5</v>
      </c>
      <c r="F10" s="84">
        <v>12000</v>
      </c>
      <c r="G10" s="84">
        <f t="shared" si="0"/>
        <v>1200</v>
      </c>
      <c r="H10" s="84">
        <f t="shared" si="1"/>
        <v>60000</v>
      </c>
      <c r="I10" s="84">
        <f t="shared" si="2"/>
        <v>6000</v>
      </c>
      <c r="J10" s="85">
        <f t="shared" si="3"/>
        <v>66000</v>
      </c>
    </row>
    <row r="11" spans="1:16" ht="20.25" customHeight="1">
      <c r="A11" s="80">
        <v>6</v>
      </c>
      <c r="B11" s="80" t="s">
        <v>12</v>
      </c>
      <c r="C11" s="81" t="s">
        <v>256</v>
      </c>
      <c r="D11" s="82" t="s">
        <v>105</v>
      </c>
      <c r="E11" s="83">
        <v>3</v>
      </c>
      <c r="F11" s="84">
        <v>20000</v>
      </c>
      <c r="G11" s="84">
        <f t="shared" si="0"/>
        <v>2000</v>
      </c>
      <c r="H11" s="84">
        <f t="shared" si="1"/>
        <v>60000</v>
      </c>
      <c r="I11" s="84">
        <f t="shared" si="2"/>
        <v>6000</v>
      </c>
      <c r="J11" s="85">
        <f t="shared" si="3"/>
        <v>66000</v>
      </c>
    </row>
    <row r="12" spans="1:16" ht="20.25" customHeight="1">
      <c r="A12" s="80">
        <v>7</v>
      </c>
      <c r="B12" s="80" t="s">
        <v>12</v>
      </c>
      <c r="C12" s="81" t="s">
        <v>233</v>
      </c>
      <c r="D12" s="82" t="s">
        <v>105</v>
      </c>
      <c r="E12" s="83">
        <v>1</v>
      </c>
      <c r="F12" s="84">
        <v>25000</v>
      </c>
      <c r="G12" s="84">
        <f t="shared" ref="G12" si="4">F12*0.1</f>
        <v>2500</v>
      </c>
      <c r="H12" s="84">
        <f t="shared" ref="H12" si="5">E12*F12</f>
        <v>25000</v>
      </c>
      <c r="I12" s="84">
        <f t="shared" ref="I12" si="6">E12*G12</f>
        <v>2500</v>
      </c>
      <c r="J12" s="85">
        <f t="shared" ref="J12" si="7">H12+I12</f>
        <v>27500</v>
      </c>
    </row>
    <row r="13" spans="1:16" ht="20.25" customHeight="1">
      <c r="A13" s="80">
        <v>8</v>
      </c>
      <c r="B13" s="80" t="s">
        <v>12</v>
      </c>
      <c r="C13" s="81" t="s">
        <v>106</v>
      </c>
      <c r="D13" s="82" t="s">
        <v>102</v>
      </c>
      <c r="E13" s="83">
        <v>5</v>
      </c>
      <c r="F13" s="84">
        <v>5000</v>
      </c>
      <c r="G13" s="84">
        <f t="shared" si="0"/>
        <v>500</v>
      </c>
      <c r="H13" s="84">
        <f t="shared" si="1"/>
        <v>25000</v>
      </c>
      <c r="I13" s="84">
        <f t="shared" si="2"/>
        <v>2500</v>
      </c>
      <c r="J13" s="85">
        <f t="shared" si="3"/>
        <v>27500</v>
      </c>
    </row>
    <row r="14" spans="1:16" ht="20.25" customHeight="1">
      <c r="A14" s="80">
        <v>9</v>
      </c>
      <c r="B14" s="80" t="s">
        <v>12</v>
      </c>
      <c r="C14" s="81" t="s">
        <v>107</v>
      </c>
      <c r="D14" s="82" t="s">
        <v>102</v>
      </c>
      <c r="E14" s="83">
        <v>2</v>
      </c>
      <c r="F14" s="84">
        <v>15000</v>
      </c>
      <c r="G14" s="84">
        <f t="shared" si="0"/>
        <v>1500</v>
      </c>
      <c r="H14" s="84">
        <f t="shared" si="1"/>
        <v>30000</v>
      </c>
      <c r="I14" s="84">
        <f t="shared" si="2"/>
        <v>3000</v>
      </c>
      <c r="J14" s="85">
        <f t="shared" si="3"/>
        <v>33000</v>
      </c>
    </row>
    <row r="15" spans="1:16" ht="20.25" customHeight="1">
      <c r="A15" s="80">
        <v>10</v>
      </c>
      <c r="B15" s="80" t="s">
        <v>12</v>
      </c>
      <c r="C15" s="81" t="s">
        <v>108</v>
      </c>
      <c r="D15" s="82" t="s">
        <v>105</v>
      </c>
      <c r="E15" s="83">
        <v>3</v>
      </c>
      <c r="F15" s="84">
        <v>8000</v>
      </c>
      <c r="G15" s="84">
        <f t="shared" si="0"/>
        <v>800</v>
      </c>
      <c r="H15" s="84">
        <f t="shared" si="1"/>
        <v>24000</v>
      </c>
      <c r="I15" s="84">
        <f t="shared" si="2"/>
        <v>2400</v>
      </c>
      <c r="J15" s="85">
        <f t="shared" si="3"/>
        <v>26400</v>
      </c>
    </row>
    <row r="16" spans="1:16" ht="20.25" customHeight="1">
      <c r="A16" s="80">
        <v>11</v>
      </c>
      <c r="B16" s="80" t="s">
        <v>12</v>
      </c>
      <c r="C16" s="81" t="s">
        <v>109</v>
      </c>
      <c r="D16" s="82" t="s">
        <v>102</v>
      </c>
      <c r="E16" s="83">
        <v>10</v>
      </c>
      <c r="F16" s="84">
        <v>15000</v>
      </c>
      <c r="G16" s="84">
        <f t="shared" si="0"/>
        <v>1500</v>
      </c>
      <c r="H16" s="84">
        <f t="shared" si="1"/>
        <v>150000</v>
      </c>
      <c r="I16" s="84">
        <f t="shared" si="2"/>
        <v>15000</v>
      </c>
      <c r="J16" s="85">
        <f t="shared" si="3"/>
        <v>165000</v>
      </c>
    </row>
    <row r="17" spans="1:12" ht="20.25" customHeight="1">
      <c r="A17" s="80">
        <v>12</v>
      </c>
      <c r="B17" s="80" t="s">
        <v>12</v>
      </c>
      <c r="C17" s="81" t="s">
        <v>110</v>
      </c>
      <c r="D17" s="82" t="s">
        <v>102</v>
      </c>
      <c r="E17" s="83">
        <v>1</v>
      </c>
      <c r="F17" s="84">
        <v>40000</v>
      </c>
      <c r="G17" s="84">
        <f t="shared" si="0"/>
        <v>4000</v>
      </c>
      <c r="H17" s="84">
        <f t="shared" si="1"/>
        <v>40000</v>
      </c>
      <c r="I17" s="84">
        <f t="shared" si="2"/>
        <v>4000</v>
      </c>
      <c r="J17" s="85">
        <f t="shared" si="3"/>
        <v>44000</v>
      </c>
    </row>
    <row r="18" spans="1:12" ht="20.25" customHeight="1">
      <c r="A18" s="80">
        <v>13</v>
      </c>
      <c r="B18" s="80" t="s">
        <v>12</v>
      </c>
      <c r="C18" s="81" t="s">
        <v>111</v>
      </c>
      <c r="D18" s="82" t="s">
        <v>112</v>
      </c>
      <c r="E18" s="83">
        <v>1</v>
      </c>
      <c r="F18" s="84">
        <v>25000</v>
      </c>
      <c r="G18" s="84">
        <f t="shared" si="0"/>
        <v>2500</v>
      </c>
      <c r="H18" s="84">
        <f t="shared" si="1"/>
        <v>25000</v>
      </c>
      <c r="I18" s="84">
        <f t="shared" si="2"/>
        <v>2500</v>
      </c>
      <c r="J18" s="85">
        <f t="shared" si="3"/>
        <v>27500</v>
      </c>
    </row>
    <row r="19" spans="1:12" ht="20.25" customHeight="1">
      <c r="A19" s="80">
        <v>14</v>
      </c>
      <c r="B19" s="80" t="s">
        <v>12</v>
      </c>
      <c r="C19" s="81" t="s">
        <v>113</v>
      </c>
      <c r="D19" s="82" t="s">
        <v>112</v>
      </c>
      <c r="E19" s="83">
        <v>2</v>
      </c>
      <c r="F19" s="84">
        <v>10000</v>
      </c>
      <c r="G19" s="84">
        <f t="shared" si="0"/>
        <v>1000</v>
      </c>
      <c r="H19" s="84">
        <f t="shared" si="1"/>
        <v>20000</v>
      </c>
      <c r="I19" s="84">
        <f t="shared" si="2"/>
        <v>2000</v>
      </c>
      <c r="J19" s="85">
        <f t="shared" si="3"/>
        <v>22000</v>
      </c>
    </row>
    <row r="20" spans="1:12" ht="20.25" customHeight="1">
      <c r="A20" s="80">
        <v>15</v>
      </c>
      <c r="B20" s="80" t="s">
        <v>12</v>
      </c>
      <c r="C20" s="81" t="s">
        <v>114</v>
      </c>
      <c r="D20" s="82" t="s">
        <v>102</v>
      </c>
      <c r="E20" s="83">
        <v>20</v>
      </c>
      <c r="F20" s="84">
        <v>5000</v>
      </c>
      <c r="G20" s="84">
        <f t="shared" si="0"/>
        <v>500</v>
      </c>
      <c r="H20" s="84">
        <f t="shared" si="1"/>
        <v>100000</v>
      </c>
      <c r="I20" s="84">
        <f t="shared" si="2"/>
        <v>10000</v>
      </c>
      <c r="J20" s="85">
        <f t="shared" si="3"/>
        <v>110000</v>
      </c>
    </row>
    <row r="21" spans="1:12" s="89" customFormat="1" ht="20.25" customHeight="1">
      <c r="A21" s="86" t="s">
        <v>9</v>
      </c>
      <c r="B21" s="87"/>
      <c r="C21" s="87" t="s">
        <v>115</v>
      </c>
      <c r="D21" s="87"/>
      <c r="E21" s="87"/>
      <c r="F21" s="87"/>
      <c r="G21" s="87"/>
      <c r="H21" s="88">
        <f>SUM(H6:H20)</f>
        <v>1729000</v>
      </c>
      <c r="I21" s="88">
        <f>SUM(I6:I20)</f>
        <v>172900</v>
      </c>
      <c r="J21" s="88">
        <f>SUM(H21:I21)</f>
        <v>1901900</v>
      </c>
      <c r="L21" s="90" t="s">
        <v>9</v>
      </c>
    </row>
  </sheetData>
  <mergeCells count="10">
    <mergeCell ref="A1:J1"/>
    <mergeCell ref="A2:J2"/>
    <mergeCell ref="A3:J3"/>
    <mergeCell ref="A4:A5"/>
    <mergeCell ref="B4:B5"/>
    <mergeCell ref="C4:C5"/>
    <mergeCell ref="D4:D5"/>
    <mergeCell ref="E4:E5"/>
    <mergeCell ref="F4:G4"/>
    <mergeCell ref="H4:J4"/>
  </mergeCells>
  <printOptions horizontalCentered="1"/>
  <pageMargins left="0.3" right="0.1" top="0.35" bottom="0.2" header="0.3" footer="0.25"/>
  <pageSetup paperSize="9"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7"/>
  <sheetViews>
    <sheetView view="pageBreakPreview" zoomScale="85" zoomScaleNormal="100" zoomScaleSheetLayoutView="85" workbookViewId="0">
      <selection activeCell="D8" sqref="D8"/>
    </sheetView>
  </sheetViews>
  <sheetFormatPr defaultColWidth="10.109375" defaultRowHeight="15.6"/>
  <cols>
    <col min="1" max="1" width="8.44140625" style="51" customWidth="1"/>
    <col min="2" max="2" width="46.44140625" style="51" customWidth="1"/>
    <col min="3" max="3" width="15.6640625" style="51" customWidth="1"/>
    <col min="4" max="4" width="23.6640625" style="51" customWidth="1"/>
    <col min="5" max="5" width="16.33203125" style="51" customWidth="1"/>
    <col min="6" max="6" width="21.33203125" style="51" customWidth="1"/>
    <col min="7" max="8" width="10.109375" style="51"/>
    <col min="9" max="9" width="12.44140625" style="51" bestFit="1" customWidth="1"/>
    <col min="10" max="257" width="10.109375" style="51"/>
    <col min="258" max="258" width="39.6640625" style="51" customWidth="1"/>
    <col min="259" max="259" width="21.33203125" style="51" customWidth="1"/>
    <col min="260" max="260" width="17.109375" style="51" customWidth="1"/>
    <col min="261" max="261" width="23.33203125" style="51" customWidth="1"/>
    <col min="262" max="262" width="41.6640625" style="51" customWidth="1"/>
    <col min="263" max="513" width="10.109375" style="51"/>
    <col min="514" max="514" width="39.6640625" style="51" customWidth="1"/>
    <col min="515" max="515" width="21.33203125" style="51" customWidth="1"/>
    <col min="516" max="516" width="17.109375" style="51" customWidth="1"/>
    <col min="517" max="517" width="23.33203125" style="51" customWidth="1"/>
    <col min="518" max="518" width="41.6640625" style="51" customWidth="1"/>
    <col min="519" max="769" width="10.109375" style="51"/>
    <col min="770" max="770" width="39.6640625" style="51" customWidth="1"/>
    <col min="771" max="771" width="21.33203125" style="51" customWidth="1"/>
    <col min="772" max="772" width="17.109375" style="51" customWidth="1"/>
    <col min="773" max="773" width="23.33203125" style="51" customWidth="1"/>
    <col min="774" max="774" width="41.6640625" style="51" customWidth="1"/>
    <col min="775" max="1025" width="10.109375" style="51"/>
    <col min="1026" max="1026" width="39.6640625" style="51" customWidth="1"/>
    <col min="1027" max="1027" width="21.33203125" style="51" customWidth="1"/>
    <col min="1028" max="1028" width="17.109375" style="51" customWidth="1"/>
    <col min="1029" max="1029" width="23.33203125" style="51" customWidth="1"/>
    <col min="1030" max="1030" width="41.6640625" style="51" customWidth="1"/>
    <col min="1031" max="1281" width="10.109375" style="51"/>
    <col min="1282" max="1282" width="39.6640625" style="51" customWidth="1"/>
    <col min="1283" max="1283" width="21.33203125" style="51" customWidth="1"/>
    <col min="1284" max="1284" width="17.109375" style="51" customWidth="1"/>
    <col min="1285" max="1285" width="23.33203125" style="51" customWidth="1"/>
    <col min="1286" max="1286" width="41.6640625" style="51" customWidth="1"/>
    <col min="1287" max="1537" width="10.109375" style="51"/>
    <col min="1538" max="1538" width="39.6640625" style="51" customWidth="1"/>
    <col min="1539" max="1539" width="21.33203125" style="51" customWidth="1"/>
    <col min="1540" max="1540" width="17.109375" style="51" customWidth="1"/>
    <col min="1541" max="1541" width="23.33203125" style="51" customWidth="1"/>
    <col min="1542" max="1542" width="41.6640625" style="51" customWidth="1"/>
    <col min="1543" max="1793" width="10.109375" style="51"/>
    <col min="1794" max="1794" width="39.6640625" style="51" customWidth="1"/>
    <col min="1795" max="1795" width="21.33203125" style="51" customWidth="1"/>
    <col min="1796" max="1796" width="17.109375" style="51" customWidth="1"/>
    <col min="1797" max="1797" width="23.33203125" style="51" customWidth="1"/>
    <col min="1798" max="1798" width="41.6640625" style="51" customWidth="1"/>
    <col min="1799" max="2049" width="10.109375" style="51"/>
    <col min="2050" max="2050" width="39.6640625" style="51" customWidth="1"/>
    <col min="2051" max="2051" width="21.33203125" style="51" customWidth="1"/>
    <col min="2052" max="2052" width="17.109375" style="51" customWidth="1"/>
    <col min="2053" max="2053" width="23.33203125" style="51" customWidth="1"/>
    <col min="2054" max="2054" width="41.6640625" style="51" customWidth="1"/>
    <col min="2055" max="2305" width="10.109375" style="51"/>
    <col min="2306" max="2306" width="39.6640625" style="51" customWidth="1"/>
    <col min="2307" max="2307" width="21.33203125" style="51" customWidth="1"/>
    <col min="2308" max="2308" width="17.109375" style="51" customWidth="1"/>
    <col min="2309" max="2309" width="23.33203125" style="51" customWidth="1"/>
    <col min="2310" max="2310" width="41.6640625" style="51" customWidth="1"/>
    <col min="2311" max="2561" width="10.109375" style="51"/>
    <col min="2562" max="2562" width="39.6640625" style="51" customWidth="1"/>
    <col min="2563" max="2563" width="21.33203125" style="51" customWidth="1"/>
    <col min="2564" max="2564" width="17.109375" style="51" customWidth="1"/>
    <col min="2565" max="2565" width="23.33203125" style="51" customWidth="1"/>
    <col min="2566" max="2566" width="41.6640625" style="51" customWidth="1"/>
    <col min="2567" max="2817" width="10.109375" style="51"/>
    <col min="2818" max="2818" width="39.6640625" style="51" customWidth="1"/>
    <col min="2819" max="2819" width="21.33203125" style="51" customWidth="1"/>
    <col min="2820" max="2820" width="17.109375" style="51" customWidth="1"/>
    <col min="2821" max="2821" width="23.33203125" style="51" customWidth="1"/>
    <col min="2822" max="2822" width="41.6640625" style="51" customWidth="1"/>
    <col min="2823" max="3073" width="10.109375" style="51"/>
    <col min="3074" max="3074" width="39.6640625" style="51" customWidth="1"/>
    <col min="3075" max="3075" width="21.33203125" style="51" customWidth="1"/>
    <col min="3076" max="3076" width="17.109375" style="51" customWidth="1"/>
    <col min="3077" max="3077" width="23.33203125" style="51" customWidth="1"/>
    <col min="3078" max="3078" width="41.6640625" style="51" customWidth="1"/>
    <col min="3079" max="3329" width="10.109375" style="51"/>
    <col min="3330" max="3330" width="39.6640625" style="51" customWidth="1"/>
    <col min="3331" max="3331" width="21.33203125" style="51" customWidth="1"/>
    <col min="3332" max="3332" width="17.109375" style="51" customWidth="1"/>
    <col min="3333" max="3333" width="23.33203125" style="51" customWidth="1"/>
    <col min="3334" max="3334" width="41.6640625" style="51" customWidth="1"/>
    <col min="3335" max="3585" width="10.109375" style="51"/>
    <col min="3586" max="3586" width="39.6640625" style="51" customWidth="1"/>
    <col min="3587" max="3587" width="21.33203125" style="51" customWidth="1"/>
    <col min="3588" max="3588" width="17.109375" style="51" customWidth="1"/>
    <col min="3589" max="3589" width="23.33203125" style="51" customWidth="1"/>
    <col min="3590" max="3590" width="41.6640625" style="51" customWidth="1"/>
    <col min="3591" max="3841" width="10.109375" style="51"/>
    <col min="3842" max="3842" width="39.6640625" style="51" customWidth="1"/>
    <col min="3843" max="3843" width="21.33203125" style="51" customWidth="1"/>
    <col min="3844" max="3844" width="17.109375" style="51" customWidth="1"/>
    <col min="3845" max="3845" width="23.33203125" style="51" customWidth="1"/>
    <col min="3846" max="3846" width="41.6640625" style="51" customWidth="1"/>
    <col min="3847" max="4097" width="10.109375" style="51"/>
    <col min="4098" max="4098" width="39.6640625" style="51" customWidth="1"/>
    <col min="4099" max="4099" width="21.33203125" style="51" customWidth="1"/>
    <col min="4100" max="4100" width="17.109375" style="51" customWidth="1"/>
    <col min="4101" max="4101" width="23.33203125" style="51" customWidth="1"/>
    <col min="4102" max="4102" width="41.6640625" style="51" customWidth="1"/>
    <col min="4103" max="4353" width="10.109375" style="51"/>
    <col min="4354" max="4354" width="39.6640625" style="51" customWidth="1"/>
    <col min="4355" max="4355" width="21.33203125" style="51" customWidth="1"/>
    <col min="4356" max="4356" width="17.109375" style="51" customWidth="1"/>
    <col min="4357" max="4357" width="23.33203125" style="51" customWidth="1"/>
    <col min="4358" max="4358" width="41.6640625" style="51" customWidth="1"/>
    <col min="4359" max="4609" width="10.109375" style="51"/>
    <col min="4610" max="4610" width="39.6640625" style="51" customWidth="1"/>
    <col min="4611" max="4611" width="21.33203125" style="51" customWidth="1"/>
    <col min="4612" max="4612" width="17.109375" style="51" customWidth="1"/>
    <col min="4613" max="4613" width="23.33203125" style="51" customWidth="1"/>
    <col min="4614" max="4614" width="41.6640625" style="51" customWidth="1"/>
    <col min="4615" max="4865" width="10.109375" style="51"/>
    <col min="4866" max="4866" width="39.6640625" style="51" customWidth="1"/>
    <col min="4867" max="4867" width="21.33203125" style="51" customWidth="1"/>
    <col min="4868" max="4868" width="17.109375" style="51" customWidth="1"/>
    <col min="4869" max="4869" width="23.33203125" style="51" customWidth="1"/>
    <col min="4870" max="4870" width="41.6640625" style="51" customWidth="1"/>
    <col min="4871" max="5121" width="10.109375" style="51"/>
    <col min="5122" max="5122" width="39.6640625" style="51" customWidth="1"/>
    <col min="5123" max="5123" width="21.33203125" style="51" customWidth="1"/>
    <col min="5124" max="5124" width="17.109375" style="51" customWidth="1"/>
    <col min="5125" max="5125" width="23.33203125" style="51" customWidth="1"/>
    <col min="5126" max="5126" width="41.6640625" style="51" customWidth="1"/>
    <col min="5127" max="5377" width="10.109375" style="51"/>
    <col min="5378" max="5378" width="39.6640625" style="51" customWidth="1"/>
    <col min="5379" max="5379" width="21.33203125" style="51" customWidth="1"/>
    <col min="5380" max="5380" width="17.109375" style="51" customWidth="1"/>
    <col min="5381" max="5381" width="23.33203125" style="51" customWidth="1"/>
    <col min="5382" max="5382" width="41.6640625" style="51" customWidth="1"/>
    <col min="5383" max="5633" width="10.109375" style="51"/>
    <col min="5634" max="5634" width="39.6640625" style="51" customWidth="1"/>
    <col min="5635" max="5635" width="21.33203125" style="51" customWidth="1"/>
    <col min="5636" max="5636" width="17.109375" style="51" customWidth="1"/>
    <col min="5637" max="5637" width="23.33203125" style="51" customWidth="1"/>
    <col min="5638" max="5638" width="41.6640625" style="51" customWidth="1"/>
    <col min="5639" max="5889" width="10.109375" style="51"/>
    <col min="5890" max="5890" width="39.6640625" style="51" customWidth="1"/>
    <col min="5891" max="5891" width="21.33203125" style="51" customWidth="1"/>
    <col min="5892" max="5892" width="17.109375" style="51" customWidth="1"/>
    <col min="5893" max="5893" width="23.33203125" style="51" customWidth="1"/>
    <col min="5894" max="5894" width="41.6640625" style="51" customWidth="1"/>
    <col min="5895" max="6145" width="10.109375" style="51"/>
    <col min="6146" max="6146" width="39.6640625" style="51" customWidth="1"/>
    <col min="6147" max="6147" width="21.33203125" style="51" customWidth="1"/>
    <col min="6148" max="6148" width="17.109375" style="51" customWidth="1"/>
    <col min="6149" max="6149" width="23.33203125" style="51" customWidth="1"/>
    <col min="6150" max="6150" width="41.6640625" style="51" customWidth="1"/>
    <col min="6151" max="6401" width="10.109375" style="51"/>
    <col min="6402" max="6402" width="39.6640625" style="51" customWidth="1"/>
    <col min="6403" max="6403" width="21.33203125" style="51" customWidth="1"/>
    <col min="6404" max="6404" width="17.109375" style="51" customWidth="1"/>
    <col min="6405" max="6405" width="23.33203125" style="51" customWidth="1"/>
    <col min="6406" max="6406" width="41.6640625" style="51" customWidth="1"/>
    <col min="6407" max="6657" width="10.109375" style="51"/>
    <col min="6658" max="6658" width="39.6640625" style="51" customWidth="1"/>
    <col min="6659" max="6659" width="21.33203125" style="51" customWidth="1"/>
    <col min="6660" max="6660" width="17.109375" style="51" customWidth="1"/>
    <col min="6661" max="6661" width="23.33203125" style="51" customWidth="1"/>
    <col min="6662" max="6662" width="41.6640625" style="51" customWidth="1"/>
    <col min="6663" max="6913" width="10.109375" style="51"/>
    <col min="6914" max="6914" width="39.6640625" style="51" customWidth="1"/>
    <col min="6915" max="6915" width="21.33203125" style="51" customWidth="1"/>
    <col min="6916" max="6916" width="17.109375" style="51" customWidth="1"/>
    <col min="6917" max="6917" width="23.33203125" style="51" customWidth="1"/>
    <col min="6918" max="6918" width="41.6640625" style="51" customWidth="1"/>
    <col min="6919" max="7169" width="10.109375" style="51"/>
    <col min="7170" max="7170" width="39.6640625" style="51" customWidth="1"/>
    <col min="7171" max="7171" width="21.33203125" style="51" customWidth="1"/>
    <col min="7172" max="7172" width="17.109375" style="51" customWidth="1"/>
    <col min="7173" max="7173" width="23.33203125" style="51" customWidth="1"/>
    <col min="7174" max="7174" width="41.6640625" style="51" customWidth="1"/>
    <col min="7175" max="7425" width="10.109375" style="51"/>
    <col min="7426" max="7426" width="39.6640625" style="51" customWidth="1"/>
    <col min="7427" max="7427" width="21.33203125" style="51" customWidth="1"/>
    <col min="7428" max="7428" width="17.109375" style="51" customWidth="1"/>
    <col min="7429" max="7429" width="23.33203125" style="51" customWidth="1"/>
    <col min="7430" max="7430" width="41.6640625" style="51" customWidth="1"/>
    <col min="7431" max="7681" width="10.109375" style="51"/>
    <col min="7682" max="7682" width="39.6640625" style="51" customWidth="1"/>
    <col min="7683" max="7683" width="21.33203125" style="51" customWidth="1"/>
    <col min="7684" max="7684" width="17.109375" style="51" customWidth="1"/>
    <col min="7685" max="7685" width="23.33203125" style="51" customWidth="1"/>
    <col min="7686" max="7686" width="41.6640625" style="51" customWidth="1"/>
    <col min="7687" max="7937" width="10.109375" style="51"/>
    <col min="7938" max="7938" width="39.6640625" style="51" customWidth="1"/>
    <col min="7939" max="7939" width="21.33203125" style="51" customWidth="1"/>
    <col min="7940" max="7940" width="17.109375" style="51" customWidth="1"/>
    <col min="7941" max="7941" width="23.33203125" style="51" customWidth="1"/>
    <col min="7942" max="7942" width="41.6640625" style="51" customWidth="1"/>
    <col min="7943" max="8193" width="10.109375" style="51"/>
    <col min="8194" max="8194" width="39.6640625" style="51" customWidth="1"/>
    <col min="8195" max="8195" width="21.33203125" style="51" customWidth="1"/>
    <col min="8196" max="8196" width="17.109375" style="51" customWidth="1"/>
    <col min="8197" max="8197" width="23.33203125" style="51" customWidth="1"/>
    <col min="8198" max="8198" width="41.6640625" style="51" customWidth="1"/>
    <col min="8199" max="8449" width="10.109375" style="51"/>
    <col min="8450" max="8450" width="39.6640625" style="51" customWidth="1"/>
    <col min="8451" max="8451" width="21.33203125" style="51" customWidth="1"/>
    <col min="8452" max="8452" width="17.109375" style="51" customWidth="1"/>
    <col min="8453" max="8453" width="23.33203125" style="51" customWidth="1"/>
    <col min="8454" max="8454" width="41.6640625" style="51" customWidth="1"/>
    <col min="8455" max="8705" width="10.109375" style="51"/>
    <col min="8706" max="8706" width="39.6640625" style="51" customWidth="1"/>
    <col min="8707" max="8707" width="21.33203125" style="51" customWidth="1"/>
    <col min="8708" max="8708" width="17.109375" style="51" customWidth="1"/>
    <col min="8709" max="8709" width="23.33203125" style="51" customWidth="1"/>
    <col min="8710" max="8710" width="41.6640625" style="51" customWidth="1"/>
    <col min="8711" max="8961" width="10.109375" style="51"/>
    <col min="8962" max="8962" width="39.6640625" style="51" customWidth="1"/>
    <col min="8963" max="8963" width="21.33203125" style="51" customWidth="1"/>
    <col min="8964" max="8964" width="17.109375" style="51" customWidth="1"/>
    <col min="8965" max="8965" width="23.33203125" style="51" customWidth="1"/>
    <col min="8966" max="8966" width="41.6640625" style="51" customWidth="1"/>
    <col min="8967" max="9217" width="10.109375" style="51"/>
    <col min="9218" max="9218" width="39.6640625" style="51" customWidth="1"/>
    <col min="9219" max="9219" width="21.33203125" style="51" customWidth="1"/>
    <col min="9220" max="9220" width="17.109375" style="51" customWidth="1"/>
    <col min="9221" max="9221" width="23.33203125" style="51" customWidth="1"/>
    <col min="9222" max="9222" width="41.6640625" style="51" customWidth="1"/>
    <col min="9223" max="9473" width="10.109375" style="51"/>
    <col min="9474" max="9474" width="39.6640625" style="51" customWidth="1"/>
    <col min="9475" max="9475" width="21.33203125" style="51" customWidth="1"/>
    <col min="9476" max="9476" width="17.109375" style="51" customWidth="1"/>
    <col min="9477" max="9477" width="23.33203125" style="51" customWidth="1"/>
    <col min="9478" max="9478" width="41.6640625" style="51" customWidth="1"/>
    <col min="9479" max="9729" width="10.109375" style="51"/>
    <col min="9730" max="9730" width="39.6640625" style="51" customWidth="1"/>
    <col min="9731" max="9731" width="21.33203125" style="51" customWidth="1"/>
    <col min="9732" max="9732" width="17.109375" style="51" customWidth="1"/>
    <col min="9733" max="9733" width="23.33203125" style="51" customWidth="1"/>
    <col min="9734" max="9734" width="41.6640625" style="51" customWidth="1"/>
    <col min="9735" max="9985" width="10.109375" style="51"/>
    <col min="9986" max="9986" width="39.6640625" style="51" customWidth="1"/>
    <col min="9987" max="9987" width="21.33203125" style="51" customWidth="1"/>
    <col min="9988" max="9988" width="17.109375" style="51" customWidth="1"/>
    <col min="9989" max="9989" width="23.33203125" style="51" customWidth="1"/>
    <col min="9990" max="9990" width="41.6640625" style="51" customWidth="1"/>
    <col min="9991" max="10241" width="10.109375" style="51"/>
    <col min="10242" max="10242" width="39.6640625" style="51" customWidth="1"/>
    <col min="10243" max="10243" width="21.33203125" style="51" customWidth="1"/>
    <col min="10244" max="10244" width="17.109375" style="51" customWidth="1"/>
    <col min="10245" max="10245" width="23.33203125" style="51" customWidth="1"/>
    <col min="10246" max="10246" width="41.6640625" style="51" customWidth="1"/>
    <col min="10247" max="10497" width="10.109375" style="51"/>
    <col min="10498" max="10498" width="39.6640625" style="51" customWidth="1"/>
    <col min="10499" max="10499" width="21.33203125" style="51" customWidth="1"/>
    <col min="10500" max="10500" width="17.109375" style="51" customWidth="1"/>
    <col min="10501" max="10501" width="23.33203125" style="51" customWidth="1"/>
    <col min="10502" max="10502" width="41.6640625" style="51" customWidth="1"/>
    <col min="10503" max="10753" width="10.109375" style="51"/>
    <col min="10754" max="10754" width="39.6640625" style="51" customWidth="1"/>
    <col min="10755" max="10755" width="21.33203125" style="51" customWidth="1"/>
    <col min="10756" max="10756" width="17.109375" style="51" customWidth="1"/>
    <col min="10757" max="10757" width="23.33203125" style="51" customWidth="1"/>
    <col min="10758" max="10758" width="41.6640625" style="51" customWidth="1"/>
    <col min="10759" max="11009" width="10.109375" style="51"/>
    <col min="11010" max="11010" width="39.6640625" style="51" customWidth="1"/>
    <col min="11011" max="11011" width="21.33203125" style="51" customWidth="1"/>
    <col min="11012" max="11012" width="17.109375" style="51" customWidth="1"/>
    <col min="11013" max="11013" width="23.33203125" style="51" customWidth="1"/>
    <col min="11014" max="11014" width="41.6640625" style="51" customWidth="1"/>
    <col min="11015" max="11265" width="10.109375" style="51"/>
    <col min="11266" max="11266" width="39.6640625" style="51" customWidth="1"/>
    <col min="11267" max="11267" width="21.33203125" style="51" customWidth="1"/>
    <col min="11268" max="11268" width="17.109375" style="51" customWidth="1"/>
    <col min="11269" max="11269" width="23.33203125" style="51" customWidth="1"/>
    <col min="11270" max="11270" width="41.6640625" style="51" customWidth="1"/>
    <col min="11271" max="11521" width="10.109375" style="51"/>
    <col min="11522" max="11522" width="39.6640625" style="51" customWidth="1"/>
    <col min="11523" max="11523" width="21.33203125" style="51" customWidth="1"/>
    <col min="11524" max="11524" width="17.109375" style="51" customWidth="1"/>
    <col min="11525" max="11525" width="23.33203125" style="51" customWidth="1"/>
    <col min="11526" max="11526" width="41.6640625" style="51" customWidth="1"/>
    <col min="11527" max="11777" width="10.109375" style="51"/>
    <col min="11778" max="11778" width="39.6640625" style="51" customWidth="1"/>
    <col min="11779" max="11779" width="21.33203125" style="51" customWidth="1"/>
    <col min="11780" max="11780" width="17.109375" style="51" customWidth="1"/>
    <col min="11781" max="11781" width="23.33203125" style="51" customWidth="1"/>
    <col min="11782" max="11782" width="41.6640625" style="51" customWidth="1"/>
    <col min="11783" max="12033" width="10.109375" style="51"/>
    <col min="12034" max="12034" width="39.6640625" style="51" customWidth="1"/>
    <col min="12035" max="12035" width="21.33203125" style="51" customWidth="1"/>
    <col min="12036" max="12036" width="17.109375" style="51" customWidth="1"/>
    <col min="12037" max="12037" width="23.33203125" style="51" customWidth="1"/>
    <col min="12038" max="12038" width="41.6640625" style="51" customWidth="1"/>
    <col min="12039" max="12289" width="10.109375" style="51"/>
    <col min="12290" max="12290" width="39.6640625" style="51" customWidth="1"/>
    <col min="12291" max="12291" width="21.33203125" style="51" customWidth="1"/>
    <col min="12292" max="12292" width="17.109375" style="51" customWidth="1"/>
    <col min="12293" max="12293" width="23.33203125" style="51" customWidth="1"/>
    <col min="12294" max="12294" width="41.6640625" style="51" customWidth="1"/>
    <col min="12295" max="12545" width="10.109375" style="51"/>
    <col min="12546" max="12546" width="39.6640625" style="51" customWidth="1"/>
    <col min="12547" max="12547" width="21.33203125" style="51" customWidth="1"/>
    <col min="12548" max="12548" width="17.109375" style="51" customWidth="1"/>
    <col min="12549" max="12549" width="23.33203125" style="51" customWidth="1"/>
    <col min="12550" max="12550" width="41.6640625" style="51" customWidth="1"/>
    <col min="12551" max="12801" width="10.109375" style="51"/>
    <col min="12802" max="12802" width="39.6640625" style="51" customWidth="1"/>
    <col min="12803" max="12803" width="21.33203125" style="51" customWidth="1"/>
    <col min="12804" max="12804" width="17.109375" style="51" customWidth="1"/>
    <col min="12805" max="12805" width="23.33203125" style="51" customWidth="1"/>
    <col min="12806" max="12806" width="41.6640625" style="51" customWidth="1"/>
    <col min="12807" max="13057" width="10.109375" style="51"/>
    <col min="13058" max="13058" width="39.6640625" style="51" customWidth="1"/>
    <col min="13059" max="13059" width="21.33203125" style="51" customWidth="1"/>
    <col min="13060" max="13060" width="17.109375" style="51" customWidth="1"/>
    <col min="13061" max="13061" width="23.33203125" style="51" customWidth="1"/>
    <col min="13062" max="13062" width="41.6640625" style="51" customWidth="1"/>
    <col min="13063" max="13313" width="10.109375" style="51"/>
    <col min="13314" max="13314" width="39.6640625" style="51" customWidth="1"/>
    <col min="13315" max="13315" width="21.33203125" style="51" customWidth="1"/>
    <col min="13316" max="13316" width="17.109375" style="51" customWidth="1"/>
    <col min="13317" max="13317" width="23.33203125" style="51" customWidth="1"/>
    <col min="13318" max="13318" width="41.6640625" style="51" customWidth="1"/>
    <col min="13319" max="13569" width="10.109375" style="51"/>
    <col min="13570" max="13570" width="39.6640625" style="51" customWidth="1"/>
    <col min="13571" max="13571" width="21.33203125" style="51" customWidth="1"/>
    <col min="13572" max="13572" width="17.109375" style="51" customWidth="1"/>
    <col min="13573" max="13573" width="23.33203125" style="51" customWidth="1"/>
    <col min="13574" max="13574" width="41.6640625" style="51" customWidth="1"/>
    <col min="13575" max="13825" width="10.109375" style="51"/>
    <col min="13826" max="13826" width="39.6640625" style="51" customWidth="1"/>
    <col min="13827" max="13827" width="21.33203125" style="51" customWidth="1"/>
    <col min="13828" max="13828" width="17.109375" style="51" customWidth="1"/>
    <col min="13829" max="13829" width="23.33203125" style="51" customWidth="1"/>
    <col min="13830" max="13830" width="41.6640625" style="51" customWidth="1"/>
    <col min="13831" max="14081" width="10.109375" style="51"/>
    <col min="14082" max="14082" width="39.6640625" style="51" customWidth="1"/>
    <col min="14083" max="14083" width="21.33203125" style="51" customWidth="1"/>
    <col min="14084" max="14084" width="17.109375" style="51" customWidth="1"/>
    <col min="14085" max="14085" width="23.33203125" style="51" customWidth="1"/>
    <col min="14086" max="14086" width="41.6640625" style="51" customWidth="1"/>
    <col min="14087" max="14337" width="10.109375" style="51"/>
    <col min="14338" max="14338" width="39.6640625" style="51" customWidth="1"/>
    <col min="14339" max="14339" width="21.33203125" style="51" customWidth="1"/>
    <col min="14340" max="14340" width="17.109375" style="51" customWidth="1"/>
    <col min="14341" max="14341" width="23.33203125" style="51" customWidth="1"/>
    <col min="14342" max="14342" width="41.6640625" style="51" customWidth="1"/>
    <col min="14343" max="14593" width="10.109375" style="51"/>
    <col min="14594" max="14594" width="39.6640625" style="51" customWidth="1"/>
    <col min="14595" max="14595" width="21.33203125" style="51" customWidth="1"/>
    <col min="14596" max="14596" width="17.109375" style="51" customWidth="1"/>
    <col min="14597" max="14597" width="23.33203125" style="51" customWidth="1"/>
    <col min="14598" max="14598" width="41.6640625" style="51" customWidth="1"/>
    <col min="14599" max="14849" width="10.109375" style="51"/>
    <col min="14850" max="14850" width="39.6640625" style="51" customWidth="1"/>
    <col min="14851" max="14851" width="21.33203125" style="51" customWidth="1"/>
    <col min="14852" max="14852" width="17.109375" style="51" customWidth="1"/>
    <col min="14853" max="14853" width="23.33203125" style="51" customWidth="1"/>
    <col min="14854" max="14854" width="41.6640625" style="51" customWidth="1"/>
    <col min="14855" max="15105" width="10.109375" style="51"/>
    <col min="15106" max="15106" width="39.6640625" style="51" customWidth="1"/>
    <col min="15107" max="15107" width="21.33203125" style="51" customWidth="1"/>
    <col min="15108" max="15108" width="17.109375" style="51" customWidth="1"/>
    <col min="15109" max="15109" width="23.33203125" style="51" customWidth="1"/>
    <col min="15110" max="15110" width="41.6640625" style="51" customWidth="1"/>
    <col min="15111" max="15361" width="10.109375" style="51"/>
    <col min="15362" max="15362" width="39.6640625" style="51" customWidth="1"/>
    <col min="15363" max="15363" width="21.33203125" style="51" customWidth="1"/>
    <col min="15364" max="15364" width="17.109375" style="51" customWidth="1"/>
    <col min="15365" max="15365" width="23.33203125" style="51" customWidth="1"/>
    <col min="15366" max="15366" width="41.6640625" style="51" customWidth="1"/>
    <col min="15367" max="15617" width="10.109375" style="51"/>
    <col min="15618" max="15618" width="39.6640625" style="51" customWidth="1"/>
    <col min="15619" max="15619" width="21.33203125" style="51" customWidth="1"/>
    <col min="15620" max="15620" width="17.109375" style="51" customWidth="1"/>
    <col min="15621" max="15621" width="23.33203125" style="51" customWidth="1"/>
    <col min="15622" max="15622" width="41.6640625" style="51" customWidth="1"/>
    <col min="15623" max="15873" width="10.109375" style="51"/>
    <col min="15874" max="15874" width="39.6640625" style="51" customWidth="1"/>
    <col min="15875" max="15875" width="21.33203125" style="51" customWidth="1"/>
    <col min="15876" max="15876" width="17.109375" style="51" customWidth="1"/>
    <col min="15877" max="15877" width="23.33203125" style="51" customWidth="1"/>
    <col min="15878" max="15878" width="41.6640625" style="51" customWidth="1"/>
    <col min="15879" max="16129" width="10.109375" style="51"/>
    <col min="16130" max="16130" width="39.6640625" style="51" customWidth="1"/>
    <col min="16131" max="16131" width="21.33203125" style="51" customWidth="1"/>
    <col min="16132" max="16132" width="17.109375" style="51" customWidth="1"/>
    <col min="16133" max="16133" width="23.33203125" style="51" customWidth="1"/>
    <col min="16134" max="16134" width="41.6640625" style="51" customWidth="1"/>
    <col min="16135" max="16384" width="10.109375" style="51"/>
  </cols>
  <sheetData>
    <row r="1" spans="1:9" ht="20.25" customHeight="1">
      <c r="A1" s="505" t="s">
        <v>287</v>
      </c>
      <c r="B1" s="505"/>
      <c r="C1" s="505"/>
      <c r="D1" s="505"/>
      <c r="E1" s="505"/>
      <c r="F1" s="505"/>
    </row>
    <row r="2" spans="1:9" ht="39" customHeight="1">
      <c r="A2" s="504" t="str">
        <f>'Bảng Tiên lượng'!A3:F3</f>
        <v>Nhiệm vụ KH&amp;CN "Nghiên cứu nâng cấp, cải tiến hệ thống tích hợp và xử lý dữ liệu ADS-B 
(ATTECH ADS-B Integrator)"</v>
      </c>
      <c r="B2" s="504"/>
      <c r="C2" s="504"/>
      <c r="D2" s="504"/>
      <c r="E2" s="504"/>
      <c r="F2" s="504"/>
    </row>
    <row r="3" spans="1:9" ht="23.25" customHeight="1">
      <c r="A3" s="504" t="s">
        <v>260</v>
      </c>
      <c r="B3" s="535"/>
      <c r="C3" s="535"/>
      <c r="D3" s="535"/>
      <c r="E3" s="535"/>
      <c r="F3" s="535"/>
    </row>
    <row r="4" spans="1:9">
      <c r="A4" s="508" t="s">
        <v>1</v>
      </c>
      <c r="B4" s="510" t="s">
        <v>2</v>
      </c>
      <c r="C4" s="510" t="s">
        <v>3</v>
      </c>
      <c r="D4" s="510" t="s">
        <v>66</v>
      </c>
      <c r="E4" s="511" t="s">
        <v>67</v>
      </c>
      <c r="F4" s="506" t="s">
        <v>68</v>
      </c>
    </row>
    <row r="5" spans="1:9" ht="15" customHeight="1">
      <c r="A5" s="509"/>
      <c r="B5" s="510"/>
      <c r="C5" s="510"/>
      <c r="D5" s="510"/>
      <c r="E5" s="511"/>
      <c r="F5" s="506"/>
    </row>
    <row r="6" spans="1:9" s="57" customFormat="1" ht="13.8">
      <c r="A6" s="55" t="s">
        <v>69</v>
      </c>
      <c r="B6" s="56" t="s">
        <v>70</v>
      </c>
      <c r="C6" s="56" t="s">
        <v>71</v>
      </c>
      <c r="D6" s="56" t="s">
        <v>72</v>
      </c>
      <c r="E6" s="56" t="s">
        <v>73</v>
      </c>
      <c r="F6" s="56" t="s">
        <v>74</v>
      </c>
    </row>
    <row r="7" spans="1:9" ht="19.95" customHeight="1">
      <c r="A7" s="58" t="s">
        <v>6</v>
      </c>
      <c r="B7" s="59" t="s">
        <v>88</v>
      </c>
      <c r="C7" s="60" t="s">
        <v>75</v>
      </c>
      <c r="D7" s="60"/>
      <c r="E7" s="60"/>
      <c r="F7" s="61">
        <f>SUM(F8:F11)</f>
        <v>3450000</v>
      </c>
    </row>
    <row r="8" spans="1:9" ht="21" customHeight="1">
      <c r="A8" s="62">
        <v>1</v>
      </c>
      <c r="B8" s="63" t="s">
        <v>76</v>
      </c>
      <c r="C8" s="60"/>
      <c r="D8" s="60">
        <v>1</v>
      </c>
      <c r="E8" s="64">
        <v>500000</v>
      </c>
      <c r="F8" s="64">
        <f>D8*E8</f>
        <v>500000</v>
      </c>
    </row>
    <row r="9" spans="1:9" ht="21" customHeight="1">
      <c r="A9" s="62">
        <v>2</v>
      </c>
      <c r="B9" s="63" t="s">
        <v>77</v>
      </c>
      <c r="C9" s="60"/>
      <c r="D9" s="60">
        <v>7</v>
      </c>
      <c r="E9" s="64">
        <v>350000</v>
      </c>
      <c r="F9" s="64">
        <f t="shared" ref="F9:F11" si="0">D9*E9</f>
        <v>2450000</v>
      </c>
    </row>
    <row r="10" spans="1:9" ht="21" customHeight="1">
      <c r="A10" s="62">
        <v>3</v>
      </c>
      <c r="B10" s="63" t="s">
        <v>78</v>
      </c>
      <c r="C10" s="60"/>
      <c r="D10" s="60">
        <v>1</v>
      </c>
      <c r="E10" s="64">
        <v>200000</v>
      </c>
      <c r="F10" s="64">
        <f t="shared" si="0"/>
        <v>200000</v>
      </c>
    </row>
    <row r="11" spans="1:9" ht="21" customHeight="1">
      <c r="A11" s="62">
        <v>4</v>
      </c>
      <c r="B11" s="63" t="s">
        <v>79</v>
      </c>
      <c r="C11" s="60"/>
      <c r="D11" s="60">
        <v>2</v>
      </c>
      <c r="E11" s="64">
        <v>150000</v>
      </c>
      <c r="F11" s="64">
        <f t="shared" si="0"/>
        <v>300000</v>
      </c>
    </row>
    <row r="12" spans="1:9" ht="20.7" customHeight="1">
      <c r="A12" s="58" t="s">
        <v>7</v>
      </c>
      <c r="B12" s="59" t="s">
        <v>80</v>
      </c>
      <c r="C12" s="60" t="s">
        <v>75</v>
      </c>
      <c r="D12" s="60"/>
      <c r="E12" s="60"/>
      <c r="F12" s="61">
        <f>SUM(F13:F16)</f>
        <v>3450000</v>
      </c>
    </row>
    <row r="13" spans="1:9" ht="21" customHeight="1">
      <c r="A13" s="62">
        <v>1</v>
      </c>
      <c r="B13" s="63" t="s">
        <v>76</v>
      </c>
      <c r="C13" s="60"/>
      <c r="D13" s="60">
        <v>1</v>
      </c>
      <c r="E13" s="64">
        <v>500000</v>
      </c>
      <c r="F13" s="64">
        <f>D13*E13</f>
        <v>500000</v>
      </c>
    </row>
    <row r="14" spans="1:9" ht="21" customHeight="1">
      <c r="A14" s="62">
        <v>2</v>
      </c>
      <c r="B14" s="63" t="s">
        <v>77</v>
      </c>
      <c r="C14" s="60"/>
      <c r="D14" s="60">
        <v>7</v>
      </c>
      <c r="E14" s="64">
        <v>350000</v>
      </c>
      <c r="F14" s="64">
        <f t="shared" ref="F14:F16" si="1">D14*E14</f>
        <v>2450000</v>
      </c>
    </row>
    <row r="15" spans="1:9" ht="21" customHeight="1">
      <c r="A15" s="62">
        <v>3</v>
      </c>
      <c r="B15" s="63" t="s">
        <v>78</v>
      </c>
      <c r="C15" s="60"/>
      <c r="D15" s="60">
        <v>1</v>
      </c>
      <c r="E15" s="64">
        <v>200000</v>
      </c>
      <c r="F15" s="64">
        <f t="shared" si="1"/>
        <v>200000</v>
      </c>
    </row>
    <row r="16" spans="1:9" ht="21" customHeight="1">
      <c r="A16" s="62">
        <v>4</v>
      </c>
      <c r="B16" s="63" t="s">
        <v>79</v>
      </c>
      <c r="C16" s="60"/>
      <c r="D16" s="60">
        <v>2</v>
      </c>
      <c r="E16" s="64">
        <v>150000</v>
      </c>
      <c r="F16" s="64">
        <f t="shared" si="1"/>
        <v>300000</v>
      </c>
      <c r="G16" s="65"/>
      <c r="H16" s="65"/>
      <c r="I16" s="65"/>
    </row>
    <row r="17" spans="1:9" ht="24" customHeight="1">
      <c r="A17" s="58" t="s">
        <v>13</v>
      </c>
      <c r="B17" s="59" t="s">
        <v>135</v>
      </c>
      <c r="C17" s="60" t="s">
        <v>75</v>
      </c>
      <c r="D17" s="60"/>
      <c r="E17" s="60"/>
      <c r="F17" s="61">
        <f>SUM(F18,F23)</f>
        <v>4500000</v>
      </c>
      <c r="G17" s="65"/>
      <c r="H17" s="65"/>
      <c r="I17" s="65"/>
    </row>
    <row r="18" spans="1:9" ht="21" customHeight="1">
      <c r="A18" s="66">
        <v>1</v>
      </c>
      <c r="B18" s="67" t="s">
        <v>81</v>
      </c>
      <c r="C18" s="68"/>
      <c r="D18" s="68"/>
      <c r="E18" s="68"/>
      <c r="F18" s="69">
        <f>SUM(F19:F22)</f>
        <v>2800000</v>
      </c>
      <c r="G18" s="70"/>
      <c r="H18" s="70"/>
      <c r="I18" s="70"/>
    </row>
    <row r="19" spans="1:9" ht="21" customHeight="1">
      <c r="A19" s="62">
        <v>1.1000000000000001</v>
      </c>
      <c r="B19" s="63" t="s">
        <v>82</v>
      </c>
      <c r="C19" s="60"/>
      <c r="D19" s="60">
        <v>1</v>
      </c>
      <c r="E19" s="64">
        <v>1000000</v>
      </c>
      <c r="F19" s="64">
        <f>D19*E19</f>
        <v>1000000</v>
      </c>
      <c r="G19" s="65"/>
      <c r="H19" s="65"/>
      <c r="I19" s="65"/>
    </row>
    <row r="20" spans="1:9" ht="21" customHeight="1">
      <c r="A20" s="62">
        <v>1.2</v>
      </c>
      <c r="B20" s="63" t="s">
        <v>83</v>
      </c>
      <c r="C20" s="60"/>
      <c r="D20" s="60">
        <v>2</v>
      </c>
      <c r="E20" s="64">
        <v>650000</v>
      </c>
      <c r="F20" s="64">
        <f t="shared" ref="F20:F22" si="2">D20*E20</f>
        <v>1300000</v>
      </c>
      <c r="G20" s="65"/>
      <c r="H20" s="65"/>
      <c r="I20" s="65"/>
    </row>
    <row r="21" spans="1:9" ht="21" customHeight="1">
      <c r="A21" s="62">
        <v>1.3</v>
      </c>
      <c r="B21" s="63" t="s">
        <v>84</v>
      </c>
      <c r="C21" s="60"/>
      <c r="D21" s="60">
        <v>1</v>
      </c>
      <c r="E21" s="64">
        <v>200000</v>
      </c>
      <c r="F21" s="64">
        <f t="shared" si="2"/>
        <v>200000</v>
      </c>
      <c r="G21" s="71"/>
      <c r="H21" s="71"/>
      <c r="I21" s="71"/>
    </row>
    <row r="22" spans="1:9" ht="27.75" customHeight="1">
      <c r="A22" s="62">
        <v>1.4</v>
      </c>
      <c r="B22" s="63" t="s">
        <v>79</v>
      </c>
      <c r="C22" s="60"/>
      <c r="D22" s="60">
        <v>2</v>
      </c>
      <c r="E22" s="64">
        <v>150000</v>
      </c>
      <c r="F22" s="64">
        <f t="shared" si="2"/>
        <v>300000</v>
      </c>
      <c r="G22" s="71"/>
      <c r="H22" s="71"/>
      <c r="I22" s="71"/>
    </row>
    <row r="23" spans="1:9" ht="18.600000000000001" customHeight="1">
      <c r="A23" s="66">
        <v>2</v>
      </c>
      <c r="B23" s="67" t="s">
        <v>85</v>
      </c>
      <c r="C23" s="68"/>
      <c r="D23" s="68"/>
      <c r="E23" s="64"/>
      <c r="F23" s="72">
        <f>SUM(F24:F25)</f>
        <v>1700000</v>
      </c>
      <c r="G23" s="70"/>
      <c r="H23" s="70"/>
      <c r="I23" s="70"/>
    </row>
    <row r="24" spans="1:9" ht="21" customHeight="1">
      <c r="A24" s="62">
        <v>2.1</v>
      </c>
      <c r="B24" s="63" t="s">
        <v>86</v>
      </c>
      <c r="C24" s="60"/>
      <c r="D24" s="60">
        <v>2</v>
      </c>
      <c r="E24" s="64">
        <v>350000</v>
      </c>
      <c r="F24" s="64">
        <f>D24*E24</f>
        <v>700000</v>
      </c>
      <c r="G24" s="71"/>
      <c r="H24" s="71"/>
      <c r="I24" s="71"/>
    </row>
    <row r="25" spans="1:9" ht="23.7" customHeight="1">
      <c r="A25" s="62">
        <v>2.2000000000000002</v>
      </c>
      <c r="B25" s="63" t="s">
        <v>87</v>
      </c>
      <c r="C25" s="73"/>
      <c r="D25" s="60">
        <v>2</v>
      </c>
      <c r="E25" s="64">
        <v>500000</v>
      </c>
      <c r="F25" s="64">
        <f>D25*E25</f>
        <v>1000000</v>
      </c>
      <c r="G25" s="71"/>
      <c r="H25" s="71"/>
      <c r="I25" s="71"/>
    </row>
    <row r="26" spans="1:9" ht="21.75" customHeight="1">
      <c r="A26" s="2"/>
      <c r="B26" s="194" t="s">
        <v>261</v>
      </c>
      <c r="C26" s="73"/>
      <c r="D26" s="73"/>
      <c r="E26" s="64"/>
      <c r="F26" s="74">
        <f>SUM(F7,F12,F17)</f>
        <v>11400000</v>
      </c>
      <c r="G26" s="65"/>
      <c r="H26" s="65"/>
      <c r="I26" s="75">
        <v>12800000</v>
      </c>
    </row>
    <row r="27" spans="1:9">
      <c r="A27" s="71"/>
      <c r="B27" s="534"/>
      <c r="C27" s="534"/>
      <c r="D27" s="534"/>
      <c r="E27" s="534"/>
      <c r="F27" s="534"/>
    </row>
  </sheetData>
  <mergeCells count="10">
    <mergeCell ref="B27:F27"/>
    <mergeCell ref="A1:F1"/>
    <mergeCell ref="A2:F2"/>
    <mergeCell ref="A3:F3"/>
    <mergeCell ref="A4:A5"/>
    <mergeCell ref="B4:B5"/>
    <mergeCell ref="C4:C5"/>
    <mergeCell ref="D4:D5"/>
    <mergeCell ref="E4:E5"/>
    <mergeCell ref="F4:F5"/>
  </mergeCells>
  <printOptions horizontalCentered="1"/>
  <pageMargins left="0.2" right="0.2" top="0.35" bottom="0.2" header="0.3" footer="0.25"/>
  <pageSetup orientation="landscape" r:id="rId1"/>
  <rowBreaks count="1" manualBreakCount="1">
    <brk id="26"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3"/>
  <sheetViews>
    <sheetView zoomScaleNormal="100" workbookViewId="0">
      <selection activeCell="H18" sqref="H18"/>
    </sheetView>
  </sheetViews>
  <sheetFormatPr defaultRowHeight="15"/>
  <cols>
    <col min="1" max="1" width="7" style="49" customWidth="1"/>
    <col min="2" max="2" width="14.33203125" style="44" customWidth="1"/>
    <col min="3" max="3" width="19.88671875" style="50" customWidth="1"/>
    <col min="4" max="4" width="15.6640625" style="44" customWidth="1"/>
    <col min="5" max="6" width="19.6640625" style="44" customWidth="1"/>
    <col min="7" max="7" width="14.6640625" style="44" customWidth="1"/>
    <col min="8" max="8" width="17" style="44" customWidth="1"/>
    <col min="9" max="10" width="8.88671875" style="44"/>
    <col min="11" max="11" width="18.6640625" style="44" bestFit="1" customWidth="1"/>
    <col min="12" max="259" width="8.88671875" style="44"/>
    <col min="260" max="260" width="6.33203125" style="44" customWidth="1"/>
    <col min="261" max="261" width="32" style="44" customWidth="1"/>
    <col min="262" max="262" width="30.6640625" style="44" customWidth="1"/>
    <col min="263" max="263" width="33" style="44" customWidth="1"/>
    <col min="264" max="515" width="8.88671875" style="44"/>
    <col min="516" max="516" width="6.33203125" style="44" customWidth="1"/>
    <col min="517" max="517" width="32" style="44" customWidth="1"/>
    <col min="518" max="518" width="30.6640625" style="44" customWidth="1"/>
    <col min="519" max="519" width="33" style="44" customWidth="1"/>
    <col min="520" max="771" width="8.88671875" style="44"/>
    <col min="772" max="772" width="6.33203125" style="44" customWidth="1"/>
    <col min="773" max="773" width="32" style="44" customWidth="1"/>
    <col min="774" max="774" width="30.6640625" style="44" customWidth="1"/>
    <col min="775" max="775" width="33" style="44" customWidth="1"/>
    <col min="776" max="1027" width="8.88671875" style="44"/>
    <col min="1028" max="1028" width="6.33203125" style="44" customWidth="1"/>
    <col min="1029" max="1029" width="32" style="44" customWidth="1"/>
    <col min="1030" max="1030" width="30.6640625" style="44" customWidth="1"/>
    <col min="1031" max="1031" width="33" style="44" customWidth="1"/>
    <col min="1032" max="1283" width="8.88671875" style="44"/>
    <col min="1284" max="1284" width="6.33203125" style="44" customWidth="1"/>
    <col min="1285" max="1285" width="32" style="44" customWidth="1"/>
    <col min="1286" max="1286" width="30.6640625" style="44" customWidth="1"/>
    <col min="1287" max="1287" width="33" style="44" customWidth="1"/>
    <col min="1288" max="1539" width="8.88671875" style="44"/>
    <col min="1540" max="1540" width="6.33203125" style="44" customWidth="1"/>
    <col min="1541" max="1541" width="32" style="44" customWidth="1"/>
    <col min="1542" max="1542" width="30.6640625" style="44" customWidth="1"/>
    <col min="1543" max="1543" width="33" style="44" customWidth="1"/>
    <col min="1544" max="1795" width="8.88671875" style="44"/>
    <col min="1796" max="1796" width="6.33203125" style="44" customWidth="1"/>
    <col min="1797" max="1797" width="32" style="44" customWidth="1"/>
    <col min="1798" max="1798" width="30.6640625" style="44" customWidth="1"/>
    <col min="1799" max="1799" width="33" style="44" customWidth="1"/>
    <col min="1800" max="2051" width="8.88671875" style="44"/>
    <col min="2052" max="2052" width="6.33203125" style="44" customWidth="1"/>
    <col min="2053" max="2053" width="32" style="44" customWidth="1"/>
    <col min="2054" max="2054" width="30.6640625" style="44" customWidth="1"/>
    <col min="2055" max="2055" width="33" style="44" customWidth="1"/>
    <col min="2056" max="2307" width="8.88671875" style="44"/>
    <col min="2308" max="2308" width="6.33203125" style="44" customWidth="1"/>
    <col min="2309" max="2309" width="32" style="44" customWidth="1"/>
    <col min="2310" max="2310" width="30.6640625" style="44" customWidth="1"/>
    <col min="2311" max="2311" width="33" style="44" customWidth="1"/>
    <col min="2312" max="2563" width="8.88671875" style="44"/>
    <col min="2564" max="2564" width="6.33203125" style="44" customWidth="1"/>
    <col min="2565" max="2565" width="32" style="44" customWidth="1"/>
    <col min="2566" max="2566" width="30.6640625" style="44" customWidth="1"/>
    <col min="2567" max="2567" width="33" style="44" customWidth="1"/>
    <col min="2568" max="2819" width="8.88671875" style="44"/>
    <col min="2820" max="2820" width="6.33203125" style="44" customWidth="1"/>
    <col min="2821" max="2821" width="32" style="44" customWidth="1"/>
    <col min="2822" max="2822" width="30.6640625" style="44" customWidth="1"/>
    <col min="2823" max="2823" width="33" style="44" customWidth="1"/>
    <col min="2824" max="3075" width="8.88671875" style="44"/>
    <col min="3076" max="3076" width="6.33203125" style="44" customWidth="1"/>
    <col min="3077" max="3077" width="32" style="44" customWidth="1"/>
    <col min="3078" max="3078" width="30.6640625" style="44" customWidth="1"/>
    <col min="3079" max="3079" width="33" style="44" customWidth="1"/>
    <col min="3080" max="3331" width="8.88671875" style="44"/>
    <col min="3332" max="3332" width="6.33203125" style="44" customWidth="1"/>
    <col min="3333" max="3333" width="32" style="44" customWidth="1"/>
    <col min="3334" max="3334" width="30.6640625" style="44" customWidth="1"/>
    <col min="3335" max="3335" width="33" style="44" customWidth="1"/>
    <col min="3336" max="3587" width="8.88671875" style="44"/>
    <col min="3588" max="3588" width="6.33203125" style="44" customWidth="1"/>
    <col min="3589" max="3589" width="32" style="44" customWidth="1"/>
    <col min="3590" max="3590" width="30.6640625" style="44" customWidth="1"/>
    <col min="3591" max="3591" width="33" style="44" customWidth="1"/>
    <col min="3592" max="3843" width="8.88671875" style="44"/>
    <col min="3844" max="3844" width="6.33203125" style="44" customWidth="1"/>
    <col min="3845" max="3845" width="32" style="44" customWidth="1"/>
    <col min="3846" max="3846" width="30.6640625" style="44" customWidth="1"/>
    <col min="3847" max="3847" width="33" style="44" customWidth="1"/>
    <col min="3848" max="4099" width="8.88671875" style="44"/>
    <col min="4100" max="4100" width="6.33203125" style="44" customWidth="1"/>
    <col min="4101" max="4101" width="32" style="44" customWidth="1"/>
    <col min="4102" max="4102" width="30.6640625" style="44" customWidth="1"/>
    <col min="4103" max="4103" width="33" style="44" customWidth="1"/>
    <col min="4104" max="4355" width="8.88671875" style="44"/>
    <col min="4356" max="4356" width="6.33203125" style="44" customWidth="1"/>
    <col min="4357" max="4357" width="32" style="44" customWidth="1"/>
    <col min="4358" max="4358" width="30.6640625" style="44" customWidth="1"/>
    <col min="4359" max="4359" width="33" style="44" customWidth="1"/>
    <col min="4360" max="4611" width="8.88671875" style="44"/>
    <col min="4612" max="4612" width="6.33203125" style="44" customWidth="1"/>
    <col min="4613" max="4613" width="32" style="44" customWidth="1"/>
    <col min="4614" max="4614" width="30.6640625" style="44" customWidth="1"/>
    <col min="4615" max="4615" width="33" style="44" customWidth="1"/>
    <col min="4616" max="4867" width="8.88671875" style="44"/>
    <col min="4868" max="4868" width="6.33203125" style="44" customWidth="1"/>
    <col min="4869" max="4869" width="32" style="44" customWidth="1"/>
    <col min="4870" max="4870" width="30.6640625" style="44" customWidth="1"/>
    <col min="4871" max="4871" width="33" style="44" customWidth="1"/>
    <col min="4872" max="5123" width="8.88671875" style="44"/>
    <col min="5124" max="5124" width="6.33203125" style="44" customWidth="1"/>
    <col min="5125" max="5125" width="32" style="44" customWidth="1"/>
    <col min="5126" max="5126" width="30.6640625" style="44" customWidth="1"/>
    <col min="5127" max="5127" width="33" style="44" customWidth="1"/>
    <col min="5128" max="5379" width="8.88671875" style="44"/>
    <col min="5380" max="5380" width="6.33203125" style="44" customWidth="1"/>
    <col min="5381" max="5381" width="32" style="44" customWidth="1"/>
    <col min="5382" max="5382" width="30.6640625" style="44" customWidth="1"/>
    <col min="5383" max="5383" width="33" style="44" customWidth="1"/>
    <col min="5384" max="5635" width="8.88671875" style="44"/>
    <col min="5636" max="5636" width="6.33203125" style="44" customWidth="1"/>
    <col min="5637" max="5637" width="32" style="44" customWidth="1"/>
    <col min="5638" max="5638" width="30.6640625" style="44" customWidth="1"/>
    <col min="5639" max="5639" width="33" style="44" customWidth="1"/>
    <col min="5640" max="5891" width="8.88671875" style="44"/>
    <col min="5892" max="5892" width="6.33203125" style="44" customWidth="1"/>
    <col min="5893" max="5893" width="32" style="44" customWidth="1"/>
    <col min="5894" max="5894" width="30.6640625" style="44" customWidth="1"/>
    <col min="5895" max="5895" width="33" style="44" customWidth="1"/>
    <col min="5896" max="6147" width="8.88671875" style="44"/>
    <col min="6148" max="6148" width="6.33203125" style="44" customWidth="1"/>
    <col min="6149" max="6149" width="32" style="44" customWidth="1"/>
    <col min="6150" max="6150" width="30.6640625" style="44" customWidth="1"/>
    <col min="6151" max="6151" width="33" style="44" customWidth="1"/>
    <col min="6152" max="6403" width="8.88671875" style="44"/>
    <col min="6404" max="6404" width="6.33203125" style="44" customWidth="1"/>
    <col min="6405" max="6405" width="32" style="44" customWidth="1"/>
    <col min="6406" max="6406" width="30.6640625" style="44" customWidth="1"/>
    <col min="6407" max="6407" width="33" style="44" customWidth="1"/>
    <col min="6408" max="6659" width="8.88671875" style="44"/>
    <col min="6660" max="6660" width="6.33203125" style="44" customWidth="1"/>
    <col min="6661" max="6661" width="32" style="44" customWidth="1"/>
    <col min="6662" max="6662" width="30.6640625" style="44" customWidth="1"/>
    <col min="6663" max="6663" width="33" style="44" customWidth="1"/>
    <col min="6664" max="6915" width="8.88671875" style="44"/>
    <col min="6916" max="6916" width="6.33203125" style="44" customWidth="1"/>
    <col min="6917" max="6917" width="32" style="44" customWidth="1"/>
    <col min="6918" max="6918" width="30.6640625" style="44" customWidth="1"/>
    <col min="6919" max="6919" width="33" style="44" customWidth="1"/>
    <col min="6920" max="7171" width="8.88671875" style="44"/>
    <col min="7172" max="7172" width="6.33203125" style="44" customWidth="1"/>
    <col min="7173" max="7173" width="32" style="44" customWidth="1"/>
    <col min="7174" max="7174" width="30.6640625" style="44" customWidth="1"/>
    <col min="7175" max="7175" width="33" style="44" customWidth="1"/>
    <col min="7176" max="7427" width="8.88671875" style="44"/>
    <col min="7428" max="7428" width="6.33203125" style="44" customWidth="1"/>
    <col min="7429" max="7429" width="32" style="44" customWidth="1"/>
    <col min="7430" max="7430" width="30.6640625" style="44" customWidth="1"/>
    <col min="7431" max="7431" width="33" style="44" customWidth="1"/>
    <col min="7432" max="7683" width="8.88671875" style="44"/>
    <col min="7684" max="7684" width="6.33203125" style="44" customWidth="1"/>
    <col min="7685" max="7685" width="32" style="44" customWidth="1"/>
    <col min="7686" max="7686" width="30.6640625" style="44" customWidth="1"/>
    <col min="7687" max="7687" width="33" style="44" customWidth="1"/>
    <col min="7688" max="7939" width="8.88671875" style="44"/>
    <col min="7940" max="7940" width="6.33203125" style="44" customWidth="1"/>
    <col min="7941" max="7941" width="32" style="44" customWidth="1"/>
    <col min="7942" max="7942" width="30.6640625" style="44" customWidth="1"/>
    <col min="7943" max="7943" width="33" style="44" customWidth="1"/>
    <col min="7944" max="8195" width="8.88671875" style="44"/>
    <col min="8196" max="8196" width="6.33203125" style="44" customWidth="1"/>
    <col min="8197" max="8197" width="32" style="44" customWidth="1"/>
    <col min="8198" max="8198" width="30.6640625" style="44" customWidth="1"/>
    <col min="8199" max="8199" width="33" style="44" customWidth="1"/>
    <col min="8200" max="8451" width="8.88671875" style="44"/>
    <col min="8452" max="8452" width="6.33203125" style="44" customWidth="1"/>
    <col min="8453" max="8453" width="32" style="44" customWidth="1"/>
    <col min="8454" max="8454" width="30.6640625" style="44" customWidth="1"/>
    <col min="8455" max="8455" width="33" style="44" customWidth="1"/>
    <col min="8456" max="8707" width="8.88671875" style="44"/>
    <col min="8708" max="8708" width="6.33203125" style="44" customWidth="1"/>
    <col min="8709" max="8709" width="32" style="44" customWidth="1"/>
    <col min="8710" max="8710" width="30.6640625" style="44" customWidth="1"/>
    <col min="8711" max="8711" width="33" style="44" customWidth="1"/>
    <col min="8712" max="8963" width="8.88671875" style="44"/>
    <col min="8964" max="8964" width="6.33203125" style="44" customWidth="1"/>
    <col min="8965" max="8965" width="32" style="44" customWidth="1"/>
    <col min="8966" max="8966" width="30.6640625" style="44" customWidth="1"/>
    <col min="8967" max="8967" width="33" style="44" customWidth="1"/>
    <col min="8968" max="9219" width="8.88671875" style="44"/>
    <col min="9220" max="9220" width="6.33203125" style="44" customWidth="1"/>
    <col min="9221" max="9221" width="32" style="44" customWidth="1"/>
    <col min="9222" max="9222" width="30.6640625" style="44" customWidth="1"/>
    <col min="9223" max="9223" width="33" style="44" customWidth="1"/>
    <col min="9224" max="9475" width="8.88671875" style="44"/>
    <col min="9476" max="9476" width="6.33203125" style="44" customWidth="1"/>
    <col min="9477" max="9477" width="32" style="44" customWidth="1"/>
    <col min="9478" max="9478" width="30.6640625" style="44" customWidth="1"/>
    <col min="9479" max="9479" width="33" style="44" customWidth="1"/>
    <col min="9480" max="9731" width="8.88671875" style="44"/>
    <col min="9732" max="9732" width="6.33203125" style="44" customWidth="1"/>
    <col min="9733" max="9733" width="32" style="44" customWidth="1"/>
    <col min="9734" max="9734" width="30.6640625" style="44" customWidth="1"/>
    <col min="9735" max="9735" width="33" style="44" customWidth="1"/>
    <col min="9736" max="9987" width="8.88671875" style="44"/>
    <col min="9988" max="9988" width="6.33203125" style="44" customWidth="1"/>
    <col min="9989" max="9989" width="32" style="44" customWidth="1"/>
    <col min="9990" max="9990" width="30.6640625" style="44" customWidth="1"/>
    <col min="9991" max="9991" width="33" style="44" customWidth="1"/>
    <col min="9992" max="10243" width="8.88671875" style="44"/>
    <col min="10244" max="10244" width="6.33203125" style="44" customWidth="1"/>
    <col min="10245" max="10245" width="32" style="44" customWidth="1"/>
    <col min="10246" max="10246" width="30.6640625" style="44" customWidth="1"/>
    <col min="10247" max="10247" width="33" style="44" customWidth="1"/>
    <col min="10248" max="10499" width="8.88671875" style="44"/>
    <col min="10500" max="10500" width="6.33203125" style="44" customWidth="1"/>
    <col min="10501" max="10501" width="32" style="44" customWidth="1"/>
    <col min="10502" max="10502" width="30.6640625" style="44" customWidth="1"/>
    <col min="10503" max="10503" width="33" style="44" customWidth="1"/>
    <col min="10504" max="10755" width="8.88671875" style="44"/>
    <col min="10756" max="10756" width="6.33203125" style="44" customWidth="1"/>
    <col min="10757" max="10757" width="32" style="44" customWidth="1"/>
    <col min="10758" max="10758" width="30.6640625" style="44" customWidth="1"/>
    <col min="10759" max="10759" width="33" style="44" customWidth="1"/>
    <col min="10760" max="11011" width="8.88671875" style="44"/>
    <col min="11012" max="11012" width="6.33203125" style="44" customWidth="1"/>
    <col min="11013" max="11013" width="32" style="44" customWidth="1"/>
    <col min="11014" max="11014" width="30.6640625" style="44" customWidth="1"/>
    <col min="11015" max="11015" width="33" style="44" customWidth="1"/>
    <col min="11016" max="11267" width="8.88671875" style="44"/>
    <col min="11268" max="11268" width="6.33203125" style="44" customWidth="1"/>
    <col min="11269" max="11269" width="32" style="44" customWidth="1"/>
    <col min="11270" max="11270" width="30.6640625" style="44" customWidth="1"/>
    <col min="11271" max="11271" width="33" style="44" customWidth="1"/>
    <col min="11272" max="11523" width="8.88671875" style="44"/>
    <col min="11524" max="11524" width="6.33203125" style="44" customWidth="1"/>
    <col min="11525" max="11525" width="32" style="44" customWidth="1"/>
    <col min="11526" max="11526" width="30.6640625" style="44" customWidth="1"/>
    <col min="11527" max="11527" width="33" style="44" customWidth="1"/>
    <col min="11528" max="11779" width="8.88671875" style="44"/>
    <col min="11780" max="11780" width="6.33203125" style="44" customWidth="1"/>
    <col min="11781" max="11781" width="32" style="44" customWidth="1"/>
    <col min="11782" max="11782" width="30.6640625" style="44" customWidth="1"/>
    <col min="11783" max="11783" width="33" style="44" customWidth="1"/>
    <col min="11784" max="12035" width="8.88671875" style="44"/>
    <col min="12036" max="12036" width="6.33203125" style="44" customWidth="1"/>
    <col min="12037" max="12037" width="32" style="44" customWidth="1"/>
    <col min="12038" max="12038" width="30.6640625" style="44" customWidth="1"/>
    <col min="12039" max="12039" width="33" style="44" customWidth="1"/>
    <col min="12040" max="12291" width="8.88671875" style="44"/>
    <col min="12292" max="12292" width="6.33203125" style="44" customWidth="1"/>
    <col min="12293" max="12293" width="32" style="44" customWidth="1"/>
    <col min="12294" max="12294" width="30.6640625" style="44" customWidth="1"/>
    <col min="12295" max="12295" width="33" style="44" customWidth="1"/>
    <col min="12296" max="12547" width="8.88671875" style="44"/>
    <col min="12548" max="12548" width="6.33203125" style="44" customWidth="1"/>
    <col min="12549" max="12549" width="32" style="44" customWidth="1"/>
    <col min="12550" max="12550" width="30.6640625" style="44" customWidth="1"/>
    <col min="12551" max="12551" width="33" style="44" customWidth="1"/>
    <col min="12552" max="12803" width="8.88671875" style="44"/>
    <col min="12804" max="12804" width="6.33203125" style="44" customWidth="1"/>
    <col min="12805" max="12805" width="32" style="44" customWidth="1"/>
    <col min="12806" max="12806" width="30.6640625" style="44" customWidth="1"/>
    <col min="12807" max="12807" width="33" style="44" customWidth="1"/>
    <col min="12808" max="13059" width="8.88671875" style="44"/>
    <col min="13060" max="13060" width="6.33203125" style="44" customWidth="1"/>
    <col min="13061" max="13061" width="32" style="44" customWidth="1"/>
    <col min="13062" max="13062" width="30.6640625" style="44" customWidth="1"/>
    <col min="13063" max="13063" width="33" style="44" customWidth="1"/>
    <col min="13064" max="13315" width="8.88671875" style="44"/>
    <col min="13316" max="13316" width="6.33203125" style="44" customWidth="1"/>
    <col min="13317" max="13317" width="32" style="44" customWidth="1"/>
    <col min="13318" max="13318" width="30.6640625" style="44" customWidth="1"/>
    <col min="13319" max="13319" width="33" style="44" customWidth="1"/>
    <col min="13320" max="13571" width="8.88671875" style="44"/>
    <col min="13572" max="13572" width="6.33203125" style="44" customWidth="1"/>
    <col min="13573" max="13573" width="32" style="44" customWidth="1"/>
    <col min="13574" max="13574" width="30.6640625" style="44" customWidth="1"/>
    <col min="13575" max="13575" width="33" style="44" customWidth="1"/>
    <col min="13576" max="13827" width="8.88671875" style="44"/>
    <col min="13828" max="13828" width="6.33203125" style="44" customWidth="1"/>
    <col min="13829" max="13829" width="32" style="44" customWidth="1"/>
    <col min="13830" max="13830" width="30.6640625" style="44" customWidth="1"/>
    <col min="13831" max="13831" width="33" style="44" customWidth="1"/>
    <col min="13832" max="14083" width="8.88671875" style="44"/>
    <col min="14084" max="14084" width="6.33203125" style="44" customWidth="1"/>
    <col min="14085" max="14085" width="32" style="44" customWidth="1"/>
    <col min="14086" max="14086" width="30.6640625" style="44" customWidth="1"/>
    <col min="14087" max="14087" width="33" style="44" customWidth="1"/>
    <col min="14088" max="14339" width="8.88671875" style="44"/>
    <col min="14340" max="14340" width="6.33203125" style="44" customWidth="1"/>
    <col min="14341" max="14341" width="32" style="44" customWidth="1"/>
    <col min="14342" max="14342" width="30.6640625" style="44" customWidth="1"/>
    <col min="14343" max="14343" width="33" style="44" customWidth="1"/>
    <col min="14344" max="14595" width="8.88671875" style="44"/>
    <col min="14596" max="14596" width="6.33203125" style="44" customWidth="1"/>
    <col min="14597" max="14597" width="32" style="44" customWidth="1"/>
    <col min="14598" max="14598" width="30.6640625" style="44" customWidth="1"/>
    <col min="14599" max="14599" width="33" style="44" customWidth="1"/>
    <col min="14600" max="14851" width="8.88671875" style="44"/>
    <col min="14852" max="14852" width="6.33203125" style="44" customWidth="1"/>
    <col min="14853" max="14853" width="32" style="44" customWidth="1"/>
    <col min="14854" max="14854" width="30.6640625" style="44" customWidth="1"/>
    <col min="14855" max="14855" width="33" style="44" customWidth="1"/>
    <col min="14856" max="15107" width="8.88671875" style="44"/>
    <col min="15108" max="15108" width="6.33203125" style="44" customWidth="1"/>
    <col min="15109" max="15109" width="32" style="44" customWidth="1"/>
    <col min="15110" max="15110" width="30.6640625" style="44" customWidth="1"/>
    <col min="15111" max="15111" width="33" style="44" customWidth="1"/>
    <col min="15112" max="15363" width="8.88671875" style="44"/>
    <col min="15364" max="15364" width="6.33203125" style="44" customWidth="1"/>
    <col min="15365" max="15365" width="32" style="44" customWidth="1"/>
    <col min="15366" max="15366" width="30.6640625" style="44" customWidth="1"/>
    <col min="15367" max="15367" width="33" style="44" customWidth="1"/>
    <col min="15368" max="15619" width="8.88671875" style="44"/>
    <col min="15620" max="15620" width="6.33203125" style="44" customWidth="1"/>
    <col min="15621" max="15621" width="32" style="44" customWidth="1"/>
    <col min="15622" max="15622" width="30.6640625" style="44" customWidth="1"/>
    <col min="15623" max="15623" width="33" style="44" customWidth="1"/>
    <col min="15624" max="15875" width="8.88671875" style="44"/>
    <col min="15876" max="15876" width="6.33203125" style="44" customWidth="1"/>
    <col min="15877" max="15877" width="32" style="44" customWidth="1"/>
    <col min="15878" max="15878" width="30.6640625" style="44" customWidth="1"/>
    <col min="15879" max="15879" width="33" style="44" customWidth="1"/>
    <col min="15880" max="16131" width="8.88671875" style="44"/>
    <col min="16132" max="16132" width="6.33203125" style="44" customWidth="1"/>
    <col min="16133" max="16133" width="32" style="44" customWidth="1"/>
    <col min="16134" max="16134" width="30.6640625" style="44" customWidth="1"/>
    <col min="16135" max="16135" width="33" style="44" customWidth="1"/>
    <col min="16136" max="16384" width="8.88671875" style="44"/>
  </cols>
  <sheetData>
    <row r="1" spans="1:11" ht="35.4" customHeight="1">
      <c r="A1" s="536" t="s">
        <v>254</v>
      </c>
      <c r="B1" s="536"/>
      <c r="C1" s="536"/>
      <c r="D1" s="536"/>
      <c r="E1" s="536"/>
      <c r="F1" s="536"/>
      <c r="G1" s="536"/>
      <c r="H1" s="536"/>
    </row>
    <row r="2" spans="1:11" s="45" customFormat="1" ht="64.2" customHeight="1">
      <c r="A2" s="216" t="s">
        <v>22</v>
      </c>
      <c r="B2" s="216" t="s">
        <v>210</v>
      </c>
      <c r="C2" s="217" t="s">
        <v>207</v>
      </c>
      <c r="D2" s="217" t="s">
        <v>159</v>
      </c>
      <c r="E2" s="218" t="s">
        <v>160</v>
      </c>
      <c r="F2" s="218" t="s">
        <v>161</v>
      </c>
      <c r="G2" s="291" t="s">
        <v>155</v>
      </c>
      <c r="H2" s="217" t="s">
        <v>62</v>
      </c>
    </row>
    <row r="3" spans="1:11" ht="15.6" hidden="1">
      <c r="A3" s="46"/>
      <c r="B3" s="219" t="s">
        <v>162</v>
      </c>
      <c r="C3" s="201">
        <v>43434256.166666664</v>
      </c>
      <c r="D3" s="47">
        <f t="shared" ref="D3:D9" si="0">C3/22</f>
        <v>1974284.3712121211</v>
      </c>
      <c r="E3" s="47"/>
      <c r="F3" s="47"/>
      <c r="G3" s="47"/>
      <c r="H3" s="220"/>
    </row>
    <row r="4" spans="1:11" ht="15.6" hidden="1">
      <c r="A4" s="46"/>
      <c r="B4" s="219" t="s">
        <v>163</v>
      </c>
      <c r="C4" s="201">
        <v>30619351.25</v>
      </c>
      <c r="D4" s="47">
        <f t="shared" si="0"/>
        <v>1391788.6931818181</v>
      </c>
      <c r="E4" s="47"/>
      <c r="F4" s="47"/>
      <c r="G4" s="47"/>
      <c r="H4" s="220"/>
    </row>
    <row r="5" spans="1:11" ht="15.6" hidden="1">
      <c r="A5" s="46"/>
      <c r="B5" s="219" t="s">
        <v>164</v>
      </c>
      <c r="C5" s="201">
        <v>26059061.916666668</v>
      </c>
      <c r="D5" s="47">
        <f t="shared" si="0"/>
        <v>1184502.8143939395</v>
      </c>
      <c r="E5" s="47"/>
      <c r="F5" s="47"/>
      <c r="G5" s="47"/>
      <c r="H5" s="220"/>
    </row>
    <row r="6" spans="1:11" ht="15.6" hidden="1">
      <c r="A6" s="46"/>
      <c r="B6" s="219" t="s">
        <v>165</v>
      </c>
      <c r="C6" s="201">
        <v>23940262.75</v>
      </c>
      <c r="D6" s="47">
        <f t="shared" si="0"/>
        <v>1088193.7613636365</v>
      </c>
      <c r="E6" s="47"/>
      <c r="F6" s="47"/>
      <c r="G6" s="47"/>
      <c r="H6" s="220"/>
    </row>
    <row r="7" spans="1:11" ht="15.6" hidden="1">
      <c r="A7" s="46"/>
      <c r="B7" s="219" t="s">
        <v>166</v>
      </c>
      <c r="C7" s="201">
        <v>27331759.583333332</v>
      </c>
      <c r="D7" s="47">
        <f t="shared" si="0"/>
        <v>1242352.7083333333</v>
      </c>
      <c r="E7" s="47"/>
      <c r="F7" s="47"/>
      <c r="G7" s="47"/>
      <c r="H7" s="220"/>
    </row>
    <row r="8" spans="1:11" ht="15.6" hidden="1">
      <c r="A8" s="46"/>
      <c r="B8" s="219" t="s">
        <v>167</v>
      </c>
      <c r="C8" s="201">
        <v>30612999.583333332</v>
      </c>
      <c r="D8" s="47">
        <f t="shared" si="0"/>
        <v>1391499.981060606</v>
      </c>
      <c r="E8" s="47"/>
      <c r="F8" s="47"/>
      <c r="G8" s="47"/>
      <c r="H8" s="220"/>
    </row>
    <row r="9" spans="1:11" ht="15.6" hidden="1">
      <c r="A9" s="46"/>
      <c r="B9" s="219" t="s">
        <v>168</v>
      </c>
      <c r="C9" s="201">
        <v>27431348.666666668</v>
      </c>
      <c r="D9" s="47">
        <f t="shared" si="0"/>
        <v>1246879.4848484849</v>
      </c>
      <c r="E9" s="47"/>
      <c r="F9" s="47"/>
      <c r="G9" s="47"/>
      <c r="H9" s="220"/>
    </row>
    <row r="10" spans="1:11" ht="33.6" customHeight="1">
      <c r="A10" s="46">
        <v>1</v>
      </c>
      <c r="B10" s="48" t="s">
        <v>63</v>
      </c>
      <c r="C10" s="338">
        <v>23266733</v>
      </c>
      <c r="D10" s="221">
        <f>C10/26</f>
        <v>894874.34615384613</v>
      </c>
      <c r="E10" s="221">
        <v>2433971</v>
      </c>
      <c r="F10" s="221">
        <f t="shared" ref="F10:F13" si="1">E10/26</f>
        <v>93614.269230769234</v>
      </c>
      <c r="G10" s="221">
        <f t="shared" ref="G10:G13" si="2">D10+F10</f>
        <v>988488.61538461538</v>
      </c>
      <c r="H10" s="200" t="s">
        <v>222</v>
      </c>
    </row>
    <row r="11" spans="1:11" ht="33.6" customHeight="1">
      <c r="A11" s="46">
        <v>2</v>
      </c>
      <c r="B11" s="48" t="s">
        <v>64</v>
      </c>
      <c r="C11" s="221">
        <v>18537133</v>
      </c>
      <c r="D11" s="221">
        <f t="shared" ref="D11:D13" si="3">C11/26</f>
        <v>712966.65384615387</v>
      </c>
      <c r="E11" s="221">
        <v>1935166</v>
      </c>
      <c r="F11" s="221">
        <f t="shared" si="1"/>
        <v>74429.461538461532</v>
      </c>
      <c r="G11" s="221">
        <f t="shared" si="2"/>
        <v>787396.11538461538</v>
      </c>
      <c r="H11" s="200" t="s">
        <v>229</v>
      </c>
    </row>
    <row r="12" spans="1:11" ht="33.6" customHeight="1">
      <c r="A12" s="46">
        <v>3</v>
      </c>
      <c r="B12" s="48" t="s">
        <v>153</v>
      </c>
      <c r="C12" s="221">
        <v>20949364</v>
      </c>
      <c r="D12" s="221">
        <f t="shared" si="3"/>
        <v>805744.76923076925</v>
      </c>
      <c r="E12" s="221">
        <v>2189260</v>
      </c>
      <c r="F12" s="221">
        <f t="shared" si="1"/>
        <v>84202.307692307688</v>
      </c>
      <c r="G12" s="221">
        <f t="shared" si="2"/>
        <v>889947.07692307699</v>
      </c>
      <c r="H12" s="200" t="s">
        <v>224</v>
      </c>
    </row>
    <row r="13" spans="1:11" ht="33.6" customHeight="1">
      <c r="A13" s="46">
        <v>4</v>
      </c>
      <c r="B13" s="48" t="s">
        <v>65</v>
      </c>
      <c r="C13" s="221">
        <v>17308446</v>
      </c>
      <c r="D13" s="221">
        <f t="shared" si="3"/>
        <v>665709.4615384615</v>
      </c>
      <c r="E13" s="221">
        <v>1815879</v>
      </c>
      <c r="F13" s="221">
        <f t="shared" si="1"/>
        <v>69841.5</v>
      </c>
      <c r="G13" s="221">
        <f t="shared" si="2"/>
        <v>735550.9615384615</v>
      </c>
      <c r="H13" s="200" t="s">
        <v>211</v>
      </c>
      <c r="K13" s="362">
        <f>G13*18</f>
        <v>13239917.307692308</v>
      </c>
    </row>
  </sheetData>
  <mergeCells count="1">
    <mergeCell ref="A1:H1"/>
  </mergeCells>
  <phoneticPr fontId="84" type="noConversion"/>
  <printOptions horizontalCentered="1"/>
  <pageMargins left="0.55000000000000004" right="0.35" top="0.35" bottom="0.35" header="0.3" footer="0.25"/>
  <pageSetup scale="9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96"/>
  <sheetViews>
    <sheetView topLeftCell="A58" zoomScaleNormal="100" workbookViewId="0">
      <selection activeCell="H67" sqref="H67"/>
    </sheetView>
  </sheetViews>
  <sheetFormatPr defaultRowHeight="15"/>
  <cols>
    <col min="1" max="1" width="5.6640625" style="43" customWidth="1"/>
    <col min="2" max="2" width="51.5546875" style="138" customWidth="1"/>
    <col min="3" max="3" width="17.88671875" style="8" customWidth="1"/>
    <col min="4" max="4" width="18" style="10" customWidth="1"/>
    <col min="5" max="5" width="17.33203125" style="10" customWidth="1"/>
    <col min="6" max="6" width="20.33203125" style="8" customWidth="1"/>
    <col min="7" max="7" width="8.6640625" style="177"/>
    <col min="8" max="8" width="8.6640625" style="184"/>
    <col min="9" max="10" width="14.33203125" style="177" bestFit="1" customWidth="1"/>
    <col min="11" max="249" width="8.6640625" style="8"/>
    <col min="250" max="250" width="5.6640625" style="8" customWidth="1"/>
    <col min="251" max="251" width="35.44140625" style="8" customWidth="1"/>
    <col min="252" max="253" width="8.6640625" style="8" customWidth="1"/>
    <col min="254" max="254" width="20.6640625" style="8" customWidth="1"/>
    <col min="255" max="255" width="14.44140625" style="8" customWidth="1"/>
    <col min="256" max="257" width="8.6640625" style="8"/>
    <col min="258" max="258" width="12.6640625" style="8" customWidth="1"/>
    <col min="259" max="259" width="13" style="8" customWidth="1"/>
    <col min="260" max="505" width="8.6640625" style="8"/>
    <col min="506" max="506" width="5.6640625" style="8" customWidth="1"/>
    <col min="507" max="507" width="35.44140625" style="8" customWidth="1"/>
    <col min="508" max="509" width="8.6640625" style="8" customWidth="1"/>
    <col min="510" max="510" width="20.6640625" style="8" customWidth="1"/>
    <col min="511" max="511" width="14.44140625" style="8" customWidth="1"/>
    <col min="512" max="513" width="8.6640625" style="8"/>
    <col min="514" max="514" width="12.6640625" style="8" customWidth="1"/>
    <col min="515" max="515" width="13" style="8" customWidth="1"/>
    <col min="516" max="761" width="8.6640625" style="8"/>
    <col min="762" max="762" width="5.6640625" style="8" customWidth="1"/>
    <col min="763" max="763" width="35.44140625" style="8" customWidth="1"/>
    <col min="764" max="765" width="8.6640625" style="8" customWidth="1"/>
    <col min="766" max="766" width="20.6640625" style="8" customWidth="1"/>
    <col min="767" max="767" width="14.44140625" style="8" customWidth="1"/>
    <col min="768" max="769" width="8.6640625" style="8"/>
    <col min="770" max="770" width="12.6640625" style="8" customWidth="1"/>
    <col min="771" max="771" width="13" style="8" customWidth="1"/>
    <col min="772" max="1017" width="8.6640625" style="8"/>
    <col min="1018" max="1018" width="5.6640625" style="8" customWidth="1"/>
    <col min="1019" max="1019" width="35.44140625" style="8" customWidth="1"/>
    <col min="1020" max="1021" width="8.6640625" style="8" customWidth="1"/>
    <col min="1022" max="1022" width="20.6640625" style="8" customWidth="1"/>
    <col min="1023" max="1023" width="14.44140625" style="8" customWidth="1"/>
    <col min="1024" max="1025" width="8.6640625" style="8"/>
    <col min="1026" max="1026" width="12.6640625" style="8" customWidth="1"/>
    <col min="1027" max="1027" width="13" style="8" customWidth="1"/>
    <col min="1028" max="1273" width="8.6640625" style="8"/>
    <col min="1274" max="1274" width="5.6640625" style="8" customWidth="1"/>
    <col min="1275" max="1275" width="35.44140625" style="8" customWidth="1"/>
    <col min="1276" max="1277" width="8.6640625" style="8" customWidth="1"/>
    <col min="1278" max="1278" width="20.6640625" style="8" customWidth="1"/>
    <col min="1279" max="1279" width="14.44140625" style="8" customWidth="1"/>
    <col min="1280" max="1281" width="8.6640625" style="8"/>
    <col min="1282" max="1282" width="12.6640625" style="8" customWidth="1"/>
    <col min="1283" max="1283" width="13" style="8" customWidth="1"/>
    <col min="1284" max="1529" width="8.6640625" style="8"/>
    <col min="1530" max="1530" width="5.6640625" style="8" customWidth="1"/>
    <col min="1531" max="1531" width="35.44140625" style="8" customWidth="1"/>
    <col min="1532" max="1533" width="8.6640625" style="8" customWidth="1"/>
    <col min="1534" max="1534" width="20.6640625" style="8" customWidth="1"/>
    <col min="1535" max="1535" width="14.44140625" style="8" customWidth="1"/>
    <col min="1536" max="1537" width="8.6640625" style="8"/>
    <col min="1538" max="1538" width="12.6640625" style="8" customWidth="1"/>
    <col min="1539" max="1539" width="13" style="8" customWidth="1"/>
    <col min="1540" max="1785" width="8.6640625" style="8"/>
    <col min="1786" max="1786" width="5.6640625" style="8" customWidth="1"/>
    <col min="1787" max="1787" width="35.44140625" style="8" customWidth="1"/>
    <col min="1788" max="1789" width="8.6640625" style="8" customWidth="1"/>
    <col min="1790" max="1790" width="20.6640625" style="8" customWidth="1"/>
    <col min="1791" max="1791" width="14.44140625" style="8" customWidth="1"/>
    <col min="1792" max="1793" width="8.6640625" style="8"/>
    <col min="1794" max="1794" width="12.6640625" style="8" customWidth="1"/>
    <col min="1795" max="1795" width="13" style="8" customWidth="1"/>
    <col min="1796" max="2041" width="8.6640625" style="8"/>
    <col min="2042" max="2042" width="5.6640625" style="8" customWidth="1"/>
    <col min="2043" max="2043" width="35.44140625" style="8" customWidth="1"/>
    <col min="2044" max="2045" width="8.6640625" style="8" customWidth="1"/>
    <col min="2046" max="2046" width="20.6640625" style="8" customWidth="1"/>
    <col min="2047" max="2047" width="14.44140625" style="8" customWidth="1"/>
    <col min="2048" max="2049" width="8.6640625" style="8"/>
    <col min="2050" max="2050" width="12.6640625" style="8" customWidth="1"/>
    <col min="2051" max="2051" width="13" style="8" customWidth="1"/>
    <col min="2052" max="2297" width="8.6640625" style="8"/>
    <col min="2298" max="2298" width="5.6640625" style="8" customWidth="1"/>
    <col min="2299" max="2299" width="35.44140625" style="8" customWidth="1"/>
    <col min="2300" max="2301" width="8.6640625" style="8" customWidth="1"/>
    <col min="2302" max="2302" width="20.6640625" style="8" customWidth="1"/>
    <col min="2303" max="2303" width="14.44140625" style="8" customWidth="1"/>
    <col min="2304" max="2305" width="8.6640625" style="8"/>
    <col min="2306" max="2306" width="12.6640625" style="8" customWidth="1"/>
    <col min="2307" max="2307" width="13" style="8" customWidth="1"/>
    <col min="2308" max="2553" width="8.6640625" style="8"/>
    <col min="2554" max="2554" width="5.6640625" style="8" customWidth="1"/>
    <col min="2555" max="2555" width="35.44140625" style="8" customWidth="1"/>
    <col min="2556" max="2557" width="8.6640625" style="8" customWidth="1"/>
    <col min="2558" max="2558" width="20.6640625" style="8" customWidth="1"/>
    <col min="2559" max="2559" width="14.44140625" style="8" customWidth="1"/>
    <col min="2560" max="2561" width="8.6640625" style="8"/>
    <col min="2562" max="2562" width="12.6640625" style="8" customWidth="1"/>
    <col min="2563" max="2563" width="13" style="8" customWidth="1"/>
    <col min="2564" max="2809" width="8.6640625" style="8"/>
    <col min="2810" max="2810" width="5.6640625" style="8" customWidth="1"/>
    <col min="2811" max="2811" width="35.44140625" style="8" customWidth="1"/>
    <col min="2812" max="2813" width="8.6640625" style="8" customWidth="1"/>
    <col min="2814" max="2814" width="20.6640625" style="8" customWidth="1"/>
    <col min="2815" max="2815" width="14.44140625" style="8" customWidth="1"/>
    <col min="2816" max="2817" width="8.6640625" style="8"/>
    <col min="2818" max="2818" width="12.6640625" style="8" customWidth="1"/>
    <col min="2819" max="2819" width="13" style="8" customWidth="1"/>
    <col min="2820" max="3065" width="8.6640625" style="8"/>
    <col min="3066" max="3066" width="5.6640625" style="8" customWidth="1"/>
    <col min="3067" max="3067" width="35.44140625" style="8" customWidth="1"/>
    <col min="3068" max="3069" width="8.6640625" style="8" customWidth="1"/>
    <col min="3070" max="3070" width="20.6640625" style="8" customWidth="1"/>
    <col min="3071" max="3071" width="14.44140625" style="8" customWidth="1"/>
    <col min="3072" max="3073" width="8.6640625" style="8"/>
    <col min="3074" max="3074" width="12.6640625" style="8" customWidth="1"/>
    <col min="3075" max="3075" width="13" style="8" customWidth="1"/>
    <col min="3076" max="3321" width="8.6640625" style="8"/>
    <col min="3322" max="3322" width="5.6640625" style="8" customWidth="1"/>
    <col min="3323" max="3323" width="35.44140625" style="8" customWidth="1"/>
    <col min="3324" max="3325" width="8.6640625" style="8" customWidth="1"/>
    <col min="3326" max="3326" width="20.6640625" style="8" customWidth="1"/>
    <col min="3327" max="3327" width="14.44140625" style="8" customWidth="1"/>
    <col min="3328" max="3329" width="8.6640625" style="8"/>
    <col min="3330" max="3330" width="12.6640625" style="8" customWidth="1"/>
    <col min="3331" max="3331" width="13" style="8" customWidth="1"/>
    <col min="3332" max="3577" width="8.6640625" style="8"/>
    <col min="3578" max="3578" width="5.6640625" style="8" customWidth="1"/>
    <col min="3579" max="3579" width="35.44140625" style="8" customWidth="1"/>
    <col min="3580" max="3581" width="8.6640625" style="8" customWidth="1"/>
    <col min="3582" max="3582" width="20.6640625" style="8" customWidth="1"/>
    <col min="3583" max="3583" width="14.44140625" style="8" customWidth="1"/>
    <col min="3584" max="3585" width="8.6640625" style="8"/>
    <col min="3586" max="3586" width="12.6640625" style="8" customWidth="1"/>
    <col min="3587" max="3587" width="13" style="8" customWidth="1"/>
    <col min="3588" max="3833" width="8.6640625" style="8"/>
    <col min="3834" max="3834" width="5.6640625" style="8" customWidth="1"/>
    <col min="3835" max="3835" width="35.44140625" style="8" customWidth="1"/>
    <col min="3836" max="3837" width="8.6640625" style="8" customWidth="1"/>
    <col min="3838" max="3838" width="20.6640625" style="8" customWidth="1"/>
    <col min="3839" max="3839" width="14.44140625" style="8" customWidth="1"/>
    <col min="3840" max="3841" width="8.6640625" style="8"/>
    <col min="3842" max="3842" width="12.6640625" style="8" customWidth="1"/>
    <col min="3843" max="3843" width="13" style="8" customWidth="1"/>
    <col min="3844" max="4089" width="8.6640625" style="8"/>
    <col min="4090" max="4090" width="5.6640625" style="8" customWidth="1"/>
    <col min="4091" max="4091" width="35.44140625" style="8" customWidth="1"/>
    <col min="4092" max="4093" width="8.6640625" style="8" customWidth="1"/>
    <col min="4094" max="4094" width="20.6640625" style="8" customWidth="1"/>
    <col min="4095" max="4095" width="14.44140625" style="8" customWidth="1"/>
    <col min="4096" max="4097" width="8.6640625" style="8"/>
    <col min="4098" max="4098" width="12.6640625" style="8" customWidth="1"/>
    <col min="4099" max="4099" width="13" style="8" customWidth="1"/>
    <col min="4100" max="4345" width="8.6640625" style="8"/>
    <col min="4346" max="4346" width="5.6640625" style="8" customWidth="1"/>
    <col min="4347" max="4347" width="35.44140625" style="8" customWidth="1"/>
    <col min="4348" max="4349" width="8.6640625" style="8" customWidth="1"/>
    <col min="4350" max="4350" width="20.6640625" style="8" customWidth="1"/>
    <col min="4351" max="4351" width="14.44140625" style="8" customWidth="1"/>
    <col min="4352" max="4353" width="8.6640625" style="8"/>
    <col min="4354" max="4354" width="12.6640625" style="8" customWidth="1"/>
    <col min="4355" max="4355" width="13" style="8" customWidth="1"/>
    <col min="4356" max="4601" width="8.6640625" style="8"/>
    <col min="4602" max="4602" width="5.6640625" style="8" customWidth="1"/>
    <col min="4603" max="4603" width="35.44140625" style="8" customWidth="1"/>
    <col min="4604" max="4605" width="8.6640625" style="8" customWidth="1"/>
    <col min="4606" max="4606" width="20.6640625" style="8" customWidth="1"/>
    <col min="4607" max="4607" width="14.44140625" style="8" customWidth="1"/>
    <col min="4608" max="4609" width="8.6640625" style="8"/>
    <col min="4610" max="4610" width="12.6640625" style="8" customWidth="1"/>
    <col min="4611" max="4611" width="13" style="8" customWidth="1"/>
    <col min="4612" max="4857" width="8.6640625" style="8"/>
    <col min="4858" max="4858" width="5.6640625" style="8" customWidth="1"/>
    <col min="4859" max="4859" width="35.44140625" style="8" customWidth="1"/>
    <col min="4860" max="4861" width="8.6640625" style="8" customWidth="1"/>
    <col min="4862" max="4862" width="20.6640625" style="8" customWidth="1"/>
    <col min="4863" max="4863" width="14.44140625" style="8" customWidth="1"/>
    <col min="4864" max="4865" width="8.6640625" style="8"/>
    <col min="4866" max="4866" width="12.6640625" style="8" customWidth="1"/>
    <col min="4867" max="4867" width="13" style="8" customWidth="1"/>
    <col min="4868" max="5113" width="8.6640625" style="8"/>
    <col min="5114" max="5114" width="5.6640625" style="8" customWidth="1"/>
    <col min="5115" max="5115" width="35.44140625" style="8" customWidth="1"/>
    <col min="5116" max="5117" width="8.6640625" style="8" customWidth="1"/>
    <col min="5118" max="5118" width="20.6640625" style="8" customWidth="1"/>
    <col min="5119" max="5119" width="14.44140625" style="8" customWidth="1"/>
    <col min="5120" max="5121" width="8.6640625" style="8"/>
    <col min="5122" max="5122" width="12.6640625" style="8" customWidth="1"/>
    <col min="5123" max="5123" width="13" style="8" customWidth="1"/>
    <col min="5124" max="5369" width="8.6640625" style="8"/>
    <col min="5370" max="5370" width="5.6640625" style="8" customWidth="1"/>
    <col min="5371" max="5371" width="35.44140625" style="8" customWidth="1"/>
    <col min="5372" max="5373" width="8.6640625" style="8" customWidth="1"/>
    <col min="5374" max="5374" width="20.6640625" style="8" customWidth="1"/>
    <col min="5375" max="5375" width="14.44140625" style="8" customWidth="1"/>
    <col min="5376" max="5377" width="8.6640625" style="8"/>
    <col min="5378" max="5378" width="12.6640625" style="8" customWidth="1"/>
    <col min="5379" max="5379" width="13" style="8" customWidth="1"/>
    <col min="5380" max="5625" width="8.6640625" style="8"/>
    <col min="5626" max="5626" width="5.6640625" style="8" customWidth="1"/>
    <col min="5627" max="5627" width="35.44140625" style="8" customWidth="1"/>
    <col min="5628" max="5629" width="8.6640625" style="8" customWidth="1"/>
    <col min="5630" max="5630" width="20.6640625" style="8" customWidth="1"/>
    <col min="5631" max="5631" width="14.44140625" style="8" customWidth="1"/>
    <col min="5632" max="5633" width="8.6640625" style="8"/>
    <col min="5634" max="5634" width="12.6640625" style="8" customWidth="1"/>
    <col min="5635" max="5635" width="13" style="8" customWidth="1"/>
    <col min="5636" max="5881" width="8.6640625" style="8"/>
    <col min="5882" max="5882" width="5.6640625" style="8" customWidth="1"/>
    <col min="5883" max="5883" width="35.44140625" style="8" customWidth="1"/>
    <col min="5884" max="5885" width="8.6640625" style="8" customWidth="1"/>
    <col min="5886" max="5886" width="20.6640625" style="8" customWidth="1"/>
    <col min="5887" max="5887" width="14.44140625" style="8" customWidth="1"/>
    <col min="5888" max="5889" width="8.6640625" style="8"/>
    <col min="5890" max="5890" width="12.6640625" style="8" customWidth="1"/>
    <col min="5891" max="5891" width="13" style="8" customWidth="1"/>
    <col min="5892" max="6137" width="8.6640625" style="8"/>
    <col min="6138" max="6138" width="5.6640625" style="8" customWidth="1"/>
    <col min="6139" max="6139" width="35.44140625" style="8" customWidth="1"/>
    <col min="6140" max="6141" width="8.6640625" style="8" customWidth="1"/>
    <col min="6142" max="6142" width="20.6640625" style="8" customWidth="1"/>
    <col min="6143" max="6143" width="14.44140625" style="8" customWidth="1"/>
    <col min="6144" max="6145" width="8.6640625" style="8"/>
    <col min="6146" max="6146" width="12.6640625" style="8" customWidth="1"/>
    <col min="6147" max="6147" width="13" style="8" customWidth="1"/>
    <col min="6148" max="6393" width="8.6640625" style="8"/>
    <col min="6394" max="6394" width="5.6640625" style="8" customWidth="1"/>
    <col min="6395" max="6395" width="35.44140625" style="8" customWidth="1"/>
    <col min="6396" max="6397" width="8.6640625" style="8" customWidth="1"/>
    <col min="6398" max="6398" width="20.6640625" style="8" customWidth="1"/>
    <col min="6399" max="6399" width="14.44140625" style="8" customWidth="1"/>
    <col min="6400" max="6401" width="8.6640625" style="8"/>
    <col min="6402" max="6402" width="12.6640625" style="8" customWidth="1"/>
    <col min="6403" max="6403" width="13" style="8" customWidth="1"/>
    <col min="6404" max="6649" width="8.6640625" style="8"/>
    <col min="6650" max="6650" width="5.6640625" style="8" customWidth="1"/>
    <col min="6651" max="6651" width="35.44140625" style="8" customWidth="1"/>
    <col min="6652" max="6653" width="8.6640625" style="8" customWidth="1"/>
    <col min="6654" max="6654" width="20.6640625" style="8" customWidth="1"/>
    <col min="6655" max="6655" width="14.44140625" style="8" customWidth="1"/>
    <col min="6656" max="6657" width="8.6640625" style="8"/>
    <col min="6658" max="6658" width="12.6640625" style="8" customWidth="1"/>
    <col min="6659" max="6659" width="13" style="8" customWidth="1"/>
    <col min="6660" max="6905" width="8.6640625" style="8"/>
    <col min="6906" max="6906" width="5.6640625" style="8" customWidth="1"/>
    <col min="6907" max="6907" width="35.44140625" style="8" customWidth="1"/>
    <col min="6908" max="6909" width="8.6640625" style="8" customWidth="1"/>
    <col min="6910" max="6910" width="20.6640625" style="8" customWidth="1"/>
    <col min="6911" max="6911" width="14.44140625" style="8" customWidth="1"/>
    <col min="6912" max="6913" width="8.6640625" style="8"/>
    <col min="6914" max="6914" width="12.6640625" style="8" customWidth="1"/>
    <col min="6915" max="6915" width="13" style="8" customWidth="1"/>
    <col min="6916" max="7161" width="8.6640625" style="8"/>
    <col min="7162" max="7162" width="5.6640625" style="8" customWidth="1"/>
    <col min="7163" max="7163" width="35.44140625" style="8" customWidth="1"/>
    <col min="7164" max="7165" width="8.6640625" style="8" customWidth="1"/>
    <col min="7166" max="7166" width="20.6640625" style="8" customWidth="1"/>
    <col min="7167" max="7167" width="14.44140625" style="8" customWidth="1"/>
    <col min="7168" max="7169" width="8.6640625" style="8"/>
    <col min="7170" max="7170" width="12.6640625" style="8" customWidth="1"/>
    <col min="7171" max="7171" width="13" style="8" customWidth="1"/>
    <col min="7172" max="7417" width="8.6640625" style="8"/>
    <col min="7418" max="7418" width="5.6640625" style="8" customWidth="1"/>
    <col min="7419" max="7419" width="35.44140625" style="8" customWidth="1"/>
    <col min="7420" max="7421" width="8.6640625" style="8" customWidth="1"/>
    <col min="7422" max="7422" width="20.6640625" style="8" customWidth="1"/>
    <col min="7423" max="7423" width="14.44140625" style="8" customWidth="1"/>
    <col min="7424" max="7425" width="8.6640625" style="8"/>
    <col min="7426" max="7426" width="12.6640625" style="8" customWidth="1"/>
    <col min="7427" max="7427" width="13" style="8" customWidth="1"/>
    <col min="7428" max="7673" width="8.6640625" style="8"/>
    <col min="7674" max="7674" width="5.6640625" style="8" customWidth="1"/>
    <col min="7675" max="7675" width="35.44140625" style="8" customWidth="1"/>
    <col min="7676" max="7677" width="8.6640625" style="8" customWidth="1"/>
    <col min="7678" max="7678" width="20.6640625" style="8" customWidth="1"/>
    <col min="7679" max="7679" width="14.44140625" style="8" customWidth="1"/>
    <col min="7680" max="7681" width="8.6640625" style="8"/>
    <col min="7682" max="7682" width="12.6640625" style="8" customWidth="1"/>
    <col min="7683" max="7683" width="13" style="8" customWidth="1"/>
    <col min="7684" max="7929" width="8.6640625" style="8"/>
    <col min="7930" max="7930" width="5.6640625" style="8" customWidth="1"/>
    <col min="7931" max="7931" width="35.44140625" style="8" customWidth="1"/>
    <col min="7932" max="7933" width="8.6640625" style="8" customWidth="1"/>
    <col min="7934" max="7934" width="20.6640625" style="8" customWidth="1"/>
    <col min="7935" max="7935" width="14.44140625" style="8" customWidth="1"/>
    <col min="7936" max="7937" width="8.6640625" style="8"/>
    <col min="7938" max="7938" width="12.6640625" style="8" customWidth="1"/>
    <col min="7939" max="7939" width="13" style="8" customWidth="1"/>
    <col min="7940" max="8185" width="8.6640625" style="8"/>
    <col min="8186" max="8186" width="5.6640625" style="8" customWidth="1"/>
    <col min="8187" max="8187" width="35.44140625" style="8" customWidth="1"/>
    <col min="8188" max="8189" width="8.6640625" style="8" customWidth="1"/>
    <col min="8190" max="8190" width="20.6640625" style="8" customWidth="1"/>
    <col min="8191" max="8191" width="14.44140625" style="8" customWidth="1"/>
    <col min="8192" max="8193" width="8.6640625" style="8"/>
    <col min="8194" max="8194" width="12.6640625" style="8" customWidth="1"/>
    <col min="8195" max="8195" width="13" style="8" customWidth="1"/>
    <col min="8196" max="8441" width="8.6640625" style="8"/>
    <col min="8442" max="8442" width="5.6640625" style="8" customWidth="1"/>
    <col min="8443" max="8443" width="35.44140625" style="8" customWidth="1"/>
    <col min="8444" max="8445" width="8.6640625" style="8" customWidth="1"/>
    <col min="8446" max="8446" width="20.6640625" style="8" customWidth="1"/>
    <col min="8447" max="8447" width="14.44140625" style="8" customWidth="1"/>
    <col min="8448" max="8449" width="8.6640625" style="8"/>
    <col min="8450" max="8450" width="12.6640625" style="8" customWidth="1"/>
    <col min="8451" max="8451" width="13" style="8" customWidth="1"/>
    <col min="8452" max="8697" width="8.6640625" style="8"/>
    <col min="8698" max="8698" width="5.6640625" style="8" customWidth="1"/>
    <col min="8699" max="8699" width="35.44140625" style="8" customWidth="1"/>
    <col min="8700" max="8701" width="8.6640625" style="8" customWidth="1"/>
    <col min="8702" max="8702" width="20.6640625" style="8" customWidth="1"/>
    <col min="8703" max="8703" width="14.44140625" style="8" customWidth="1"/>
    <col min="8704" max="8705" width="8.6640625" style="8"/>
    <col min="8706" max="8706" width="12.6640625" style="8" customWidth="1"/>
    <col min="8707" max="8707" width="13" style="8" customWidth="1"/>
    <col min="8708" max="8953" width="8.6640625" style="8"/>
    <col min="8954" max="8954" width="5.6640625" style="8" customWidth="1"/>
    <col min="8955" max="8955" width="35.44140625" style="8" customWidth="1"/>
    <col min="8956" max="8957" width="8.6640625" style="8" customWidth="1"/>
    <col min="8958" max="8958" width="20.6640625" style="8" customWidth="1"/>
    <col min="8959" max="8959" width="14.44140625" style="8" customWidth="1"/>
    <col min="8960" max="8961" width="8.6640625" style="8"/>
    <col min="8962" max="8962" width="12.6640625" style="8" customWidth="1"/>
    <col min="8963" max="8963" width="13" style="8" customWidth="1"/>
    <col min="8964" max="9209" width="8.6640625" style="8"/>
    <col min="9210" max="9210" width="5.6640625" style="8" customWidth="1"/>
    <col min="9211" max="9211" width="35.44140625" style="8" customWidth="1"/>
    <col min="9212" max="9213" width="8.6640625" style="8" customWidth="1"/>
    <col min="9214" max="9214" width="20.6640625" style="8" customWidth="1"/>
    <col min="9215" max="9215" width="14.44140625" style="8" customWidth="1"/>
    <col min="9216" max="9217" width="8.6640625" style="8"/>
    <col min="9218" max="9218" width="12.6640625" style="8" customWidth="1"/>
    <col min="9219" max="9219" width="13" style="8" customWidth="1"/>
    <col min="9220" max="9465" width="8.6640625" style="8"/>
    <col min="9466" max="9466" width="5.6640625" style="8" customWidth="1"/>
    <col min="9467" max="9467" width="35.44140625" style="8" customWidth="1"/>
    <col min="9468" max="9469" width="8.6640625" style="8" customWidth="1"/>
    <col min="9470" max="9470" width="20.6640625" style="8" customWidth="1"/>
    <col min="9471" max="9471" width="14.44140625" style="8" customWidth="1"/>
    <col min="9472" max="9473" width="8.6640625" style="8"/>
    <col min="9474" max="9474" width="12.6640625" style="8" customWidth="1"/>
    <col min="9475" max="9475" width="13" style="8" customWidth="1"/>
    <col min="9476" max="9721" width="8.6640625" style="8"/>
    <col min="9722" max="9722" width="5.6640625" style="8" customWidth="1"/>
    <col min="9723" max="9723" width="35.44140625" style="8" customWidth="1"/>
    <col min="9724" max="9725" width="8.6640625" style="8" customWidth="1"/>
    <col min="9726" max="9726" width="20.6640625" style="8" customWidth="1"/>
    <col min="9727" max="9727" width="14.44140625" style="8" customWidth="1"/>
    <col min="9728" max="9729" width="8.6640625" style="8"/>
    <col min="9730" max="9730" width="12.6640625" style="8" customWidth="1"/>
    <col min="9731" max="9731" width="13" style="8" customWidth="1"/>
    <col min="9732" max="9977" width="8.6640625" style="8"/>
    <col min="9978" max="9978" width="5.6640625" style="8" customWidth="1"/>
    <col min="9979" max="9979" width="35.44140625" style="8" customWidth="1"/>
    <col min="9980" max="9981" width="8.6640625" style="8" customWidth="1"/>
    <col min="9982" max="9982" width="20.6640625" style="8" customWidth="1"/>
    <col min="9983" max="9983" width="14.44140625" style="8" customWidth="1"/>
    <col min="9984" max="9985" width="8.6640625" style="8"/>
    <col min="9986" max="9986" width="12.6640625" style="8" customWidth="1"/>
    <col min="9987" max="9987" width="13" style="8" customWidth="1"/>
    <col min="9988" max="10233" width="8.6640625" style="8"/>
    <col min="10234" max="10234" width="5.6640625" style="8" customWidth="1"/>
    <col min="10235" max="10235" width="35.44140625" style="8" customWidth="1"/>
    <col min="10236" max="10237" width="8.6640625" style="8" customWidth="1"/>
    <col min="10238" max="10238" width="20.6640625" style="8" customWidth="1"/>
    <col min="10239" max="10239" width="14.44140625" style="8" customWidth="1"/>
    <col min="10240" max="10241" width="8.6640625" style="8"/>
    <col min="10242" max="10242" width="12.6640625" style="8" customWidth="1"/>
    <col min="10243" max="10243" width="13" style="8" customWidth="1"/>
    <col min="10244" max="10489" width="8.6640625" style="8"/>
    <col min="10490" max="10490" width="5.6640625" style="8" customWidth="1"/>
    <col min="10491" max="10491" width="35.44140625" style="8" customWidth="1"/>
    <col min="10492" max="10493" width="8.6640625" style="8" customWidth="1"/>
    <col min="10494" max="10494" width="20.6640625" style="8" customWidth="1"/>
    <col min="10495" max="10495" width="14.44140625" style="8" customWidth="1"/>
    <col min="10496" max="10497" width="8.6640625" style="8"/>
    <col min="10498" max="10498" width="12.6640625" style="8" customWidth="1"/>
    <col min="10499" max="10499" width="13" style="8" customWidth="1"/>
    <col min="10500" max="10745" width="8.6640625" style="8"/>
    <col min="10746" max="10746" width="5.6640625" style="8" customWidth="1"/>
    <col min="10747" max="10747" width="35.44140625" style="8" customWidth="1"/>
    <col min="10748" max="10749" width="8.6640625" style="8" customWidth="1"/>
    <col min="10750" max="10750" width="20.6640625" style="8" customWidth="1"/>
    <col min="10751" max="10751" width="14.44140625" style="8" customWidth="1"/>
    <col min="10752" max="10753" width="8.6640625" style="8"/>
    <col min="10754" max="10754" width="12.6640625" style="8" customWidth="1"/>
    <col min="10755" max="10755" width="13" style="8" customWidth="1"/>
    <col min="10756" max="11001" width="8.6640625" style="8"/>
    <col min="11002" max="11002" width="5.6640625" style="8" customWidth="1"/>
    <col min="11003" max="11003" width="35.44140625" style="8" customWidth="1"/>
    <col min="11004" max="11005" width="8.6640625" style="8" customWidth="1"/>
    <col min="11006" max="11006" width="20.6640625" style="8" customWidth="1"/>
    <col min="11007" max="11007" width="14.44140625" style="8" customWidth="1"/>
    <col min="11008" max="11009" width="8.6640625" style="8"/>
    <col min="11010" max="11010" width="12.6640625" style="8" customWidth="1"/>
    <col min="11011" max="11011" width="13" style="8" customWidth="1"/>
    <col min="11012" max="11257" width="8.6640625" style="8"/>
    <col min="11258" max="11258" width="5.6640625" style="8" customWidth="1"/>
    <col min="11259" max="11259" width="35.44140625" style="8" customWidth="1"/>
    <col min="11260" max="11261" width="8.6640625" style="8" customWidth="1"/>
    <col min="11262" max="11262" width="20.6640625" style="8" customWidth="1"/>
    <col min="11263" max="11263" width="14.44140625" style="8" customWidth="1"/>
    <col min="11264" max="11265" width="8.6640625" style="8"/>
    <col min="11266" max="11266" width="12.6640625" style="8" customWidth="1"/>
    <col min="11267" max="11267" width="13" style="8" customWidth="1"/>
    <col min="11268" max="11513" width="8.6640625" style="8"/>
    <col min="11514" max="11514" width="5.6640625" style="8" customWidth="1"/>
    <col min="11515" max="11515" width="35.44140625" style="8" customWidth="1"/>
    <col min="11516" max="11517" width="8.6640625" style="8" customWidth="1"/>
    <col min="11518" max="11518" width="20.6640625" style="8" customWidth="1"/>
    <col min="11519" max="11519" width="14.44140625" style="8" customWidth="1"/>
    <col min="11520" max="11521" width="8.6640625" style="8"/>
    <col min="11522" max="11522" width="12.6640625" style="8" customWidth="1"/>
    <col min="11523" max="11523" width="13" style="8" customWidth="1"/>
    <col min="11524" max="11769" width="8.6640625" style="8"/>
    <col min="11770" max="11770" width="5.6640625" style="8" customWidth="1"/>
    <col min="11771" max="11771" width="35.44140625" style="8" customWidth="1"/>
    <col min="11772" max="11773" width="8.6640625" style="8" customWidth="1"/>
    <col min="11774" max="11774" width="20.6640625" style="8" customWidth="1"/>
    <col min="11775" max="11775" width="14.44140625" style="8" customWidth="1"/>
    <col min="11776" max="11777" width="8.6640625" style="8"/>
    <col min="11778" max="11778" width="12.6640625" style="8" customWidth="1"/>
    <col min="11779" max="11779" width="13" style="8" customWidth="1"/>
    <col min="11780" max="12025" width="8.6640625" style="8"/>
    <col min="12026" max="12026" width="5.6640625" style="8" customWidth="1"/>
    <col min="12027" max="12027" width="35.44140625" style="8" customWidth="1"/>
    <col min="12028" max="12029" width="8.6640625" style="8" customWidth="1"/>
    <col min="12030" max="12030" width="20.6640625" style="8" customWidth="1"/>
    <col min="12031" max="12031" width="14.44140625" style="8" customWidth="1"/>
    <col min="12032" max="12033" width="8.6640625" style="8"/>
    <col min="12034" max="12034" width="12.6640625" style="8" customWidth="1"/>
    <col min="12035" max="12035" width="13" style="8" customWidth="1"/>
    <col min="12036" max="12281" width="8.6640625" style="8"/>
    <col min="12282" max="12282" width="5.6640625" style="8" customWidth="1"/>
    <col min="12283" max="12283" width="35.44140625" style="8" customWidth="1"/>
    <col min="12284" max="12285" width="8.6640625" style="8" customWidth="1"/>
    <col min="12286" max="12286" width="20.6640625" style="8" customWidth="1"/>
    <col min="12287" max="12287" width="14.44140625" style="8" customWidth="1"/>
    <col min="12288" max="12289" width="8.6640625" style="8"/>
    <col min="12290" max="12290" width="12.6640625" style="8" customWidth="1"/>
    <col min="12291" max="12291" width="13" style="8" customWidth="1"/>
    <col min="12292" max="12537" width="8.6640625" style="8"/>
    <col min="12538" max="12538" width="5.6640625" style="8" customWidth="1"/>
    <col min="12539" max="12539" width="35.44140625" style="8" customWidth="1"/>
    <col min="12540" max="12541" width="8.6640625" style="8" customWidth="1"/>
    <col min="12542" max="12542" width="20.6640625" style="8" customWidth="1"/>
    <col min="12543" max="12543" width="14.44140625" style="8" customWidth="1"/>
    <col min="12544" max="12545" width="8.6640625" style="8"/>
    <col min="12546" max="12546" width="12.6640625" style="8" customWidth="1"/>
    <col min="12547" max="12547" width="13" style="8" customWidth="1"/>
    <col min="12548" max="12793" width="8.6640625" style="8"/>
    <col min="12794" max="12794" width="5.6640625" style="8" customWidth="1"/>
    <col min="12795" max="12795" width="35.44140625" style="8" customWidth="1"/>
    <col min="12796" max="12797" width="8.6640625" style="8" customWidth="1"/>
    <col min="12798" max="12798" width="20.6640625" style="8" customWidth="1"/>
    <col min="12799" max="12799" width="14.44140625" style="8" customWidth="1"/>
    <col min="12800" max="12801" width="8.6640625" style="8"/>
    <col min="12802" max="12802" width="12.6640625" style="8" customWidth="1"/>
    <col min="12803" max="12803" width="13" style="8" customWidth="1"/>
    <col min="12804" max="13049" width="8.6640625" style="8"/>
    <col min="13050" max="13050" width="5.6640625" style="8" customWidth="1"/>
    <col min="13051" max="13051" width="35.44140625" style="8" customWidth="1"/>
    <col min="13052" max="13053" width="8.6640625" style="8" customWidth="1"/>
    <col min="13054" max="13054" width="20.6640625" style="8" customWidth="1"/>
    <col min="13055" max="13055" width="14.44140625" style="8" customWidth="1"/>
    <col min="13056" max="13057" width="8.6640625" style="8"/>
    <col min="13058" max="13058" width="12.6640625" style="8" customWidth="1"/>
    <col min="13059" max="13059" width="13" style="8" customWidth="1"/>
    <col min="13060" max="13305" width="8.6640625" style="8"/>
    <col min="13306" max="13306" width="5.6640625" style="8" customWidth="1"/>
    <col min="13307" max="13307" width="35.44140625" style="8" customWidth="1"/>
    <col min="13308" max="13309" width="8.6640625" style="8" customWidth="1"/>
    <col min="13310" max="13310" width="20.6640625" style="8" customWidth="1"/>
    <col min="13311" max="13311" width="14.44140625" style="8" customWidth="1"/>
    <col min="13312" max="13313" width="8.6640625" style="8"/>
    <col min="13314" max="13314" width="12.6640625" style="8" customWidth="1"/>
    <col min="13315" max="13315" width="13" style="8" customWidth="1"/>
    <col min="13316" max="13561" width="8.6640625" style="8"/>
    <col min="13562" max="13562" width="5.6640625" style="8" customWidth="1"/>
    <col min="13563" max="13563" width="35.44140625" style="8" customWidth="1"/>
    <col min="13564" max="13565" width="8.6640625" style="8" customWidth="1"/>
    <col min="13566" max="13566" width="20.6640625" style="8" customWidth="1"/>
    <col min="13567" max="13567" width="14.44140625" style="8" customWidth="1"/>
    <col min="13568" max="13569" width="8.6640625" style="8"/>
    <col min="13570" max="13570" width="12.6640625" style="8" customWidth="1"/>
    <col min="13571" max="13571" width="13" style="8" customWidth="1"/>
    <col min="13572" max="13817" width="8.6640625" style="8"/>
    <col min="13818" max="13818" width="5.6640625" style="8" customWidth="1"/>
    <col min="13819" max="13819" width="35.44140625" style="8" customWidth="1"/>
    <col min="13820" max="13821" width="8.6640625" style="8" customWidth="1"/>
    <col min="13822" max="13822" width="20.6640625" style="8" customWidth="1"/>
    <col min="13823" max="13823" width="14.44140625" style="8" customWidth="1"/>
    <col min="13824" max="13825" width="8.6640625" style="8"/>
    <col min="13826" max="13826" width="12.6640625" style="8" customWidth="1"/>
    <col min="13827" max="13827" width="13" style="8" customWidth="1"/>
    <col min="13828" max="14073" width="8.6640625" style="8"/>
    <col min="14074" max="14074" width="5.6640625" style="8" customWidth="1"/>
    <col min="14075" max="14075" width="35.44140625" style="8" customWidth="1"/>
    <col min="14076" max="14077" width="8.6640625" style="8" customWidth="1"/>
    <col min="14078" max="14078" width="20.6640625" style="8" customWidth="1"/>
    <col min="14079" max="14079" width="14.44140625" style="8" customWidth="1"/>
    <col min="14080" max="14081" width="8.6640625" style="8"/>
    <col min="14082" max="14082" width="12.6640625" style="8" customWidth="1"/>
    <col min="14083" max="14083" width="13" style="8" customWidth="1"/>
    <col min="14084" max="14329" width="8.6640625" style="8"/>
    <col min="14330" max="14330" width="5.6640625" style="8" customWidth="1"/>
    <col min="14331" max="14331" width="35.44140625" style="8" customWidth="1"/>
    <col min="14332" max="14333" width="8.6640625" style="8" customWidth="1"/>
    <col min="14334" max="14334" width="20.6640625" style="8" customWidth="1"/>
    <col min="14335" max="14335" width="14.44140625" style="8" customWidth="1"/>
    <col min="14336" max="14337" width="8.6640625" style="8"/>
    <col min="14338" max="14338" width="12.6640625" style="8" customWidth="1"/>
    <col min="14339" max="14339" width="13" style="8" customWidth="1"/>
    <col min="14340" max="14585" width="8.6640625" style="8"/>
    <col min="14586" max="14586" width="5.6640625" style="8" customWidth="1"/>
    <col min="14587" max="14587" width="35.44140625" style="8" customWidth="1"/>
    <col min="14588" max="14589" width="8.6640625" style="8" customWidth="1"/>
    <col min="14590" max="14590" width="20.6640625" style="8" customWidth="1"/>
    <col min="14591" max="14591" width="14.44140625" style="8" customWidth="1"/>
    <col min="14592" max="14593" width="8.6640625" style="8"/>
    <col min="14594" max="14594" width="12.6640625" style="8" customWidth="1"/>
    <col min="14595" max="14595" width="13" style="8" customWidth="1"/>
    <col min="14596" max="14841" width="8.6640625" style="8"/>
    <col min="14842" max="14842" width="5.6640625" style="8" customWidth="1"/>
    <col min="14843" max="14843" width="35.44140625" style="8" customWidth="1"/>
    <col min="14844" max="14845" width="8.6640625" style="8" customWidth="1"/>
    <col min="14846" max="14846" width="20.6640625" style="8" customWidth="1"/>
    <col min="14847" max="14847" width="14.44140625" style="8" customWidth="1"/>
    <col min="14848" max="14849" width="8.6640625" style="8"/>
    <col min="14850" max="14850" width="12.6640625" style="8" customWidth="1"/>
    <col min="14851" max="14851" width="13" style="8" customWidth="1"/>
    <col min="14852" max="15097" width="8.6640625" style="8"/>
    <col min="15098" max="15098" width="5.6640625" style="8" customWidth="1"/>
    <col min="15099" max="15099" width="35.44140625" style="8" customWidth="1"/>
    <col min="15100" max="15101" width="8.6640625" style="8" customWidth="1"/>
    <col min="15102" max="15102" width="20.6640625" style="8" customWidth="1"/>
    <col min="15103" max="15103" width="14.44140625" style="8" customWidth="1"/>
    <col min="15104" max="15105" width="8.6640625" style="8"/>
    <col min="15106" max="15106" width="12.6640625" style="8" customWidth="1"/>
    <col min="15107" max="15107" width="13" style="8" customWidth="1"/>
    <col min="15108" max="15353" width="8.6640625" style="8"/>
    <col min="15354" max="15354" width="5.6640625" style="8" customWidth="1"/>
    <col min="15355" max="15355" width="35.44140625" style="8" customWidth="1"/>
    <col min="15356" max="15357" width="8.6640625" style="8" customWidth="1"/>
    <col min="15358" max="15358" width="20.6640625" style="8" customWidth="1"/>
    <col min="15359" max="15359" width="14.44140625" style="8" customWidth="1"/>
    <col min="15360" max="15361" width="8.6640625" style="8"/>
    <col min="15362" max="15362" width="12.6640625" style="8" customWidth="1"/>
    <col min="15363" max="15363" width="13" style="8" customWidth="1"/>
    <col min="15364" max="15609" width="8.6640625" style="8"/>
    <col min="15610" max="15610" width="5.6640625" style="8" customWidth="1"/>
    <col min="15611" max="15611" width="35.44140625" style="8" customWidth="1"/>
    <col min="15612" max="15613" width="8.6640625" style="8" customWidth="1"/>
    <col min="15614" max="15614" width="20.6640625" style="8" customWidth="1"/>
    <col min="15615" max="15615" width="14.44140625" style="8" customWidth="1"/>
    <col min="15616" max="15617" width="8.6640625" style="8"/>
    <col min="15618" max="15618" width="12.6640625" style="8" customWidth="1"/>
    <col min="15619" max="15619" width="13" style="8" customWidth="1"/>
    <col min="15620" max="15865" width="8.6640625" style="8"/>
    <col min="15866" max="15866" width="5.6640625" style="8" customWidth="1"/>
    <col min="15867" max="15867" width="35.44140625" style="8" customWidth="1"/>
    <col min="15868" max="15869" width="8.6640625" style="8" customWidth="1"/>
    <col min="15870" max="15870" width="20.6640625" style="8" customWidth="1"/>
    <col min="15871" max="15871" width="14.44140625" style="8" customWidth="1"/>
    <col min="15872" max="15873" width="8.6640625" style="8"/>
    <col min="15874" max="15874" width="12.6640625" style="8" customWidth="1"/>
    <col min="15875" max="15875" width="13" style="8" customWidth="1"/>
    <col min="15876" max="16121" width="8.6640625" style="8"/>
    <col min="16122" max="16122" width="5.6640625" style="8" customWidth="1"/>
    <col min="16123" max="16123" width="35.44140625" style="8" customWidth="1"/>
    <col min="16124" max="16125" width="8.6640625" style="8" customWidth="1"/>
    <col min="16126" max="16126" width="20.6640625" style="8" customWidth="1"/>
    <col min="16127" max="16127" width="14.44140625" style="8" customWidth="1"/>
    <col min="16128" max="16129" width="8.6640625" style="8"/>
    <col min="16130" max="16130" width="12.6640625" style="8" customWidth="1"/>
    <col min="16131" max="16131" width="13" style="8" customWidth="1"/>
    <col min="16132" max="16382" width="8.6640625" style="8"/>
    <col min="16383" max="16384" width="8.6640625" style="8" customWidth="1"/>
  </cols>
  <sheetData>
    <row r="1" spans="1:10" s="1" customFormat="1" ht="60" customHeight="1">
      <c r="A1" s="539"/>
      <c r="B1" s="539"/>
      <c r="C1" s="539"/>
      <c r="D1" s="539"/>
      <c r="E1" s="539"/>
      <c r="F1" s="539"/>
      <c r="G1" s="176"/>
      <c r="H1" s="178"/>
      <c r="I1" s="176"/>
      <c r="J1" s="176"/>
    </row>
    <row r="2" spans="1:10" s="1" customFormat="1" ht="26.25" customHeight="1">
      <c r="A2" s="540" t="s">
        <v>0</v>
      </c>
      <c r="B2" s="540"/>
      <c r="C2" s="540"/>
      <c r="D2" s="540"/>
      <c r="E2" s="540"/>
      <c r="F2" s="540"/>
      <c r="G2" s="176"/>
      <c r="H2" s="178"/>
      <c r="I2" s="176"/>
      <c r="J2" s="176"/>
    </row>
    <row r="3" spans="1:10" s="1" customFormat="1" ht="37.200000000000003" customHeight="1">
      <c r="A3" s="540" t="s">
        <v>230</v>
      </c>
      <c r="B3" s="540"/>
      <c r="C3" s="540"/>
      <c r="D3" s="540"/>
      <c r="E3" s="540"/>
      <c r="F3" s="540"/>
      <c r="G3" s="176"/>
      <c r="H3" s="178"/>
      <c r="I3" s="176"/>
      <c r="J3" s="176"/>
    </row>
    <row r="4" spans="1:10" s="1" customFormat="1" ht="25.2" customHeight="1">
      <c r="A4" s="37" t="s">
        <v>1</v>
      </c>
      <c r="B4" s="37" t="s">
        <v>2</v>
      </c>
      <c r="C4" s="37" t="s">
        <v>3</v>
      </c>
      <c r="D4" s="37" t="s">
        <v>60</v>
      </c>
      <c r="E4" s="37" t="s">
        <v>4</v>
      </c>
      <c r="F4" s="99" t="s">
        <v>5</v>
      </c>
      <c r="G4" s="176"/>
      <c r="H4" s="178"/>
      <c r="I4" s="176"/>
      <c r="J4" s="176"/>
    </row>
    <row r="5" spans="1:10" s="1" customFormat="1" ht="25.2" customHeight="1">
      <c r="A5" s="39" t="s">
        <v>6</v>
      </c>
      <c r="B5" s="106" t="s">
        <v>215</v>
      </c>
      <c r="C5" s="38"/>
      <c r="D5" s="103">
        <f>SUM(D6:D8)</f>
        <v>42</v>
      </c>
      <c r="E5" s="103"/>
      <c r="F5" s="38"/>
      <c r="H5" s="178"/>
      <c r="I5" s="176"/>
      <c r="J5" s="176"/>
    </row>
    <row r="6" spans="1:10" s="1" customFormat="1" ht="32.4" customHeight="1">
      <c r="A6" s="38">
        <v>1</v>
      </c>
      <c r="B6" s="107" t="s">
        <v>61</v>
      </c>
      <c r="C6" s="38" t="s">
        <v>8</v>
      </c>
      <c r="D6" s="104">
        <v>30</v>
      </c>
      <c r="E6" s="104"/>
      <c r="F6" s="322" t="s">
        <v>251</v>
      </c>
      <c r="H6" s="178"/>
      <c r="I6" s="176"/>
      <c r="J6" s="176"/>
    </row>
    <row r="7" spans="1:10" s="1" customFormat="1" ht="24.6" customHeight="1">
      <c r="A7" s="38">
        <v>2</v>
      </c>
      <c r="B7" s="107" t="s">
        <v>219</v>
      </c>
      <c r="C7" s="38" t="s">
        <v>8</v>
      </c>
      <c r="D7" s="104">
        <v>10</v>
      </c>
      <c r="E7" s="104"/>
      <c r="F7" s="322" t="s">
        <v>224</v>
      </c>
      <c r="H7" s="178"/>
      <c r="I7" s="176"/>
      <c r="J7" s="176"/>
    </row>
    <row r="8" spans="1:10" s="1" customFormat="1" ht="31.2" customHeight="1">
      <c r="A8" s="38">
        <v>3</v>
      </c>
      <c r="B8" s="107" t="s">
        <v>119</v>
      </c>
      <c r="C8" s="38" t="s">
        <v>8</v>
      </c>
      <c r="D8" s="104">
        <v>2</v>
      </c>
      <c r="E8" s="104"/>
      <c r="F8" s="322" t="s">
        <v>229</v>
      </c>
      <c r="G8" s="176"/>
      <c r="H8" s="178"/>
      <c r="I8" s="176"/>
      <c r="J8" s="176"/>
    </row>
    <row r="9" spans="1:10" s="35" customFormat="1" ht="30.75" customHeight="1">
      <c r="A9" s="39" t="s">
        <v>7</v>
      </c>
      <c r="B9" s="106" t="s">
        <v>216</v>
      </c>
      <c r="C9" s="39"/>
      <c r="D9" s="101">
        <f>SUM(D11:D25)</f>
        <v>105</v>
      </c>
      <c r="E9" s="101"/>
      <c r="F9" s="39"/>
      <c r="H9" s="179"/>
    </row>
    <row r="10" spans="1:10" s="35" customFormat="1" ht="24.6" customHeight="1">
      <c r="A10" s="39">
        <v>1</v>
      </c>
      <c r="B10" s="106" t="s">
        <v>221</v>
      </c>
      <c r="C10" s="39"/>
      <c r="D10" s="101"/>
      <c r="E10" s="101"/>
      <c r="F10" s="39"/>
      <c r="H10" s="179"/>
    </row>
    <row r="11" spans="1:10" s="1" customFormat="1" ht="22.95" customHeight="1">
      <c r="A11" s="38">
        <v>1.1000000000000001</v>
      </c>
      <c r="B11" s="109" t="s">
        <v>220</v>
      </c>
      <c r="C11" s="38" t="s">
        <v>8</v>
      </c>
      <c r="D11" s="104">
        <v>16</v>
      </c>
      <c r="E11" s="104"/>
      <c r="F11" s="38" t="s">
        <v>222</v>
      </c>
      <c r="G11" s="176"/>
      <c r="H11" s="180"/>
      <c r="I11" s="176"/>
      <c r="J11" s="176"/>
    </row>
    <row r="12" spans="1:10" s="1" customFormat="1" ht="20.399999999999999" customHeight="1">
      <c r="A12" s="38"/>
      <c r="B12" s="109" t="s">
        <v>9</v>
      </c>
      <c r="C12" s="38" t="s">
        <v>8</v>
      </c>
      <c r="D12" s="104">
        <v>16</v>
      </c>
      <c r="E12" s="104"/>
      <c r="F12" s="322" t="s">
        <v>229</v>
      </c>
      <c r="G12" s="176"/>
      <c r="H12" s="180"/>
      <c r="I12" s="176"/>
      <c r="J12" s="176"/>
    </row>
    <row r="13" spans="1:10" s="1" customFormat="1" ht="24.6" customHeight="1">
      <c r="A13" s="38">
        <v>1.2</v>
      </c>
      <c r="B13" s="107" t="s">
        <v>152</v>
      </c>
      <c r="C13" s="38" t="s">
        <v>8</v>
      </c>
      <c r="D13" s="104">
        <v>5</v>
      </c>
      <c r="E13" s="104"/>
      <c r="F13" s="322" t="s">
        <v>224</v>
      </c>
      <c r="G13" s="176"/>
      <c r="H13" s="181"/>
      <c r="I13" s="176"/>
      <c r="J13" s="176"/>
    </row>
    <row r="14" spans="1:10" s="1" customFormat="1" ht="24.6" customHeight="1">
      <c r="A14" s="38">
        <v>1.3</v>
      </c>
      <c r="B14" s="107" t="s">
        <v>208</v>
      </c>
      <c r="C14" s="38" t="s">
        <v>8</v>
      </c>
      <c r="D14" s="104">
        <v>5</v>
      </c>
      <c r="E14" s="104"/>
      <c r="F14" s="38" t="s">
        <v>211</v>
      </c>
      <c r="G14" s="176"/>
      <c r="H14" s="181"/>
      <c r="I14" s="176"/>
      <c r="J14" s="176"/>
    </row>
    <row r="15" spans="1:10" s="1" customFormat="1" ht="24.6" customHeight="1">
      <c r="A15" s="38">
        <v>1.4</v>
      </c>
      <c r="B15" s="107" t="s">
        <v>118</v>
      </c>
      <c r="C15" s="38" t="s">
        <v>8</v>
      </c>
      <c r="D15" s="104">
        <v>5</v>
      </c>
      <c r="E15" s="104"/>
      <c r="F15" s="38" t="s">
        <v>222</v>
      </c>
      <c r="G15" s="176"/>
      <c r="H15" s="181"/>
      <c r="I15" s="176"/>
      <c r="J15" s="176"/>
    </row>
    <row r="16" spans="1:10" s="1" customFormat="1" ht="20.399999999999999" customHeight="1">
      <c r="A16" s="38"/>
      <c r="B16" s="107" t="s">
        <v>9</v>
      </c>
      <c r="C16" s="38" t="s">
        <v>8</v>
      </c>
      <c r="D16" s="104">
        <v>5</v>
      </c>
      <c r="E16" s="104"/>
      <c r="F16" s="322" t="s">
        <v>229</v>
      </c>
      <c r="G16" s="176"/>
      <c r="H16" s="181"/>
      <c r="I16" s="176"/>
      <c r="J16" s="176"/>
    </row>
    <row r="17" spans="1:13" s="1" customFormat="1" ht="24.6" customHeight="1">
      <c r="A17" s="38">
        <v>1.5</v>
      </c>
      <c r="B17" s="120" t="s">
        <v>223</v>
      </c>
      <c r="C17" s="38" t="s">
        <v>8</v>
      </c>
      <c r="D17" s="104">
        <v>10</v>
      </c>
      <c r="E17" s="104"/>
      <c r="F17" s="322" t="s">
        <v>224</v>
      </c>
      <c r="G17" s="176"/>
      <c r="H17" s="181"/>
      <c r="I17" s="176"/>
      <c r="J17" s="176"/>
    </row>
    <row r="18" spans="1:13" s="1" customFormat="1" ht="21" customHeight="1">
      <c r="A18" s="38"/>
      <c r="B18" s="120" t="s">
        <v>9</v>
      </c>
      <c r="C18" s="38" t="s">
        <v>8</v>
      </c>
      <c r="D18" s="104">
        <v>5</v>
      </c>
      <c r="E18" s="104"/>
      <c r="F18" s="322" t="s">
        <v>229</v>
      </c>
      <c r="G18" s="176"/>
      <c r="H18" s="181"/>
      <c r="I18" s="176"/>
      <c r="J18" s="176"/>
    </row>
    <row r="19" spans="1:13" s="1" customFormat="1" ht="24" customHeight="1">
      <c r="A19" s="38">
        <v>1.6</v>
      </c>
      <c r="B19" s="134" t="s">
        <v>279</v>
      </c>
      <c r="C19" s="105" t="s">
        <v>8</v>
      </c>
      <c r="D19" s="105">
        <v>10</v>
      </c>
      <c r="E19" s="105"/>
      <c r="F19" s="322" t="s">
        <v>224</v>
      </c>
      <c r="G19" s="176"/>
      <c r="H19" s="181"/>
      <c r="I19" s="176"/>
      <c r="J19" s="176"/>
    </row>
    <row r="20" spans="1:13" s="1" customFormat="1" ht="20.399999999999999" customHeight="1">
      <c r="A20" s="329"/>
      <c r="B20" s="134" t="s">
        <v>9</v>
      </c>
      <c r="C20" s="105" t="s">
        <v>8</v>
      </c>
      <c r="D20" s="336">
        <v>5</v>
      </c>
      <c r="E20" s="336"/>
      <c r="F20" s="337" t="s">
        <v>229</v>
      </c>
      <c r="G20" s="176"/>
      <c r="H20" s="181"/>
      <c r="I20" s="176"/>
      <c r="J20" s="176"/>
    </row>
    <row r="21" spans="1:13" s="1" customFormat="1" ht="28.2" customHeight="1">
      <c r="A21" s="324">
        <v>2</v>
      </c>
      <c r="B21" s="333" t="s">
        <v>231</v>
      </c>
      <c r="C21" s="334" t="s">
        <v>9</v>
      </c>
      <c r="D21" s="335"/>
      <c r="E21" s="335"/>
      <c r="F21" s="329"/>
      <c r="G21" s="176"/>
      <c r="H21" s="181"/>
      <c r="I21" s="176"/>
      <c r="J21" s="176"/>
    </row>
    <row r="22" spans="1:13" s="1" customFormat="1" ht="24.6" customHeight="1">
      <c r="A22" s="41">
        <v>2.1</v>
      </c>
      <c r="B22" s="134" t="s">
        <v>227</v>
      </c>
      <c r="C22" s="329" t="s">
        <v>8</v>
      </c>
      <c r="D22" s="204">
        <v>5</v>
      </c>
      <c r="E22" s="204"/>
      <c r="F22" s="38" t="s">
        <v>222</v>
      </c>
      <c r="G22" s="176"/>
      <c r="H22" s="181"/>
      <c r="I22" s="176"/>
      <c r="J22" s="176"/>
    </row>
    <row r="23" spans="1:13" s="1" customFormat="1" ht="19.95" customHeight="1">
      <c r="A23" s="41"/>
      <c r="B23" s="134"/>
      <c r="C23" s="329"/>
      <c r="D23" s="204">
        <v>5</v>
      </c>
      <c r="E23" s="204"/>
      <c r="F23" s="38" t="s">
        <v>229</v>
      </c>
      <c r="G23" s="176"/>
      <c r="H23" s="181"/>
      <c r="I23" s="176"/>
      <c r="J23" s="176"/>
    </row>
    <row r="24" spans="1:13" s="1" customFormat="1" ht="24.6" customHeight="1">
      <c r="A24" s="41">
        <v>2.2000000000000002</v>
      </c>
      <c r="B24" s="134" t="s">
        <v>228</v>
      </c>
      <c r="C24" s="329" t="s">
        <v>8</v>
      </c>
      <c r="D24" s="204">
        <v>5</v>
      </c>
      <c r="E24" s="204"/>
      <c r="F24" s="322" t="s">
        <v>224</v>
      </c>
      <c r="G24" s="176"/>
      <c r="H24" s="181"/>
      <c r="I24" s="176"/>
      <c r="J24" s="176"/>
    </row>
    <row r="25" spans="1:13" s="1" customFormat="1" ht="32.4" customHeight="1">
      <c r="A25" s="334">
        <v>3</v>
      </c>
      <c r="B25" s="333" t="s">
        <v>259</v>
      </c>
      <c r="C25" s="336" t="s">
        <v>8</v>
      </c>
      <c r="D25" s="336">
        <v>8</v>
      </c>
      <c r="E25" s="336"/>
      <c r="F25" s="337" t="s">
        <v>211</v>
      </c>
      <c r="G25" s="176"/>
      <c r="H25" s="181"/>
      <c r="I25" s="176"/>
      <c r="J25" s="176"/>
    </row>
    <row r="26" spans="1:13" s="1" customFormat="1" ht="21" customHeight="1">
      <c r="A26" s="39" t="s">
        <v>13</v>
      </c>
      <c r="B26" s="106" t="s">
        <v>148</v>
      </c>
      <c r="C26" s="38"/>
      <c r="D26" s="39">
        <f>SUM(D28:D57)</f>
        <v>195</v>
      </c>
      <c r="E26" s="39"/>
      <c r="F26" s="38"/>
      <c r="G26" s="176"/>
      <c r="H26" s="180"/>
      <c r="I26" s="176"/>
      <c r="J26" s="176"/>
      <c r="M26" s="1">
        <f>D26-255</f>
        <v>-60</v>
      </c>
    </row>
    <row r="27" spans="1:13" s="1" customFormat="1" ht="23.4" customHeight="1">
      <c r="A27" s="39">
        <v>1</v>
      </c>
      <c r="B27" s="106" t="s">
        <v>150</v>
      </c>
      <c r="C27" s="39" t="s">
        <v>8</v>
      </c>
      <c r="D27" s="191" t="s">
        <v>9</v>
      </c>
      <c r="E27" s="191"/>
      <c r="F27" s="38"/>
      <c r="G27" s="176"/>
      <c r="H27" s="180"/>
      <c r="I27" s="176"/>
      <c r="J27" s="176">
        <f>255/52</f>
        <v>4.9038461538461542</v>
      </c>
    </row>
    <row r="28" spans="1:13" s="1" customFormat="1" ht="34.200000000000003" customHeight="1">
      <c r="A28" s="326">
        <v>1.1000000000000001</v>
      </c>
      <c r="B28" s="353" t="s">
        <v>262</v>
      </c>
      <c r="C28" s="327" t="s">
        <v>8</v>
      </c>
      <c r="D28" s="352">
        <v>5</v>
      </c>
      <c r="E28" s="355"/>
      <c r="F28" s="38" t="s">
        <v>222</v>
      </c>
      <c r="G28" s="176"/>
      <c r="H28" s="180"/>
      <c r="I28" s="176"/>
      <c r="J28" s="176"/>
    </row>
    <row r="29" spans="1:13" s="1" customFormat="1" ht="35.4" customHeight="1">
      <c r="A29" s="326">
        <v>1.2</v>
      </c>
      <c r="B29" s="330" t="s">
        <v>263</v>
      </c>
      <c r="C29" s="327" t="s">
        <v>8</v>
      </c>
      <c r="D29" s="328">
        <v>5</v>
      </c>
      <c r="E29" s="328"/>
      <c r="F29" s="38" t="s">
        <v>222</v>
      </c>
      <c r="G29" s="176"/>
      <c r="H29" s="180"/>
      <c r="I29" s="176"/>
      <c r="J29" s="176"/>
    </row>
    <row r="30" spans="1:13" s="1" customFormat="1" ht="22.2" customHeight="1">
      <c r="A30" s="40"/>
      <c r="B30" s="373"/>
      <c r="C30" s="327" t="s">
        <v>8</v>
      </c>
      <c r="D30" s="328">
        <v>5</v>
      </c>
      <c r="E30" s="328"/>
      <c r="F30" s="38" t="s">
        <v>229</v>
      </c>
      <c r="G30" s="176"/>
      <c r="H30" s="180"/>
      <c r="I30" s="176"/>
      <c r="J30" s="176"/>
    </row>
    <row r="31" spans="1:13" s="1" customFormat="1" ht="33.6" customHeight="1">
      <c r="A31" s="40">
        <v>1.3</v>
      </c>
      <c r="B31" s="354" t="s">
        <v>264</v>
      </c>
      <c r="C31" s="327" t="s">
        <v>8</v>
      </c>
      <c r="D31" s="328">
        <v>5</v>
      </c>
      <c r="E31" s="328"/>
      <c r="F31" s="38" t="s">
        <v>222</v>
      </c>
      <c r="G31" s="176"/>
      <c r="H31" s="180"/>
      <c r="I31" s="176"/>
      <c r="J31" s="176"/>
    </row>
    <row r="32" spans="1:13" s="1" customFormat="1" ht="31.2" customHeight="1">
      <c r="A32" s="326">
        <v>1.4</v>
      </c>
      <c r="B32" s="331" t="s">
        <v>271</v>
      </c>
      <c r="C32" s="327"/>
      <c r="D32" s="328">
        <v>5</v>
      </c>
      <c r="E32" s="328"/>
      <c r="F32" s="38" t="s">
        <v>222</v>
      </c>
      <c r="G32" s="176"/>
      <c r="H32" s="180"/>
      <c r="I32" s="176"/>
      <c r="J32" s="176"/>
    </row>
    <row r="33" spans="1:10" s="1" customFormat="1" ht="19.2" customHeight="1">
      <c r="A33" s="326"/>
      <c r="B33" s="372"/>
      <c r="C33" s="327"/>
      <c r="D33" s="328">
        <v>5</v>
      </c>
      <c r="E33" s="328"/>
      <c r="F33" s="38" t="s">
        <v>229</v>
      </c>
      <c r="G33" s="176"/>
      <c r="H33" s="180"/>
      <c r="I33" s="176"/>
      <c r="J33" s="176"/>
    </row>
    <row r="34" spans="1:10" s="1" customFormat="1" ht="30" customHeight="1">
      <c r="A34" s="326">
        <v>1.5</v>
      </c>
      <c r="B34" s="330" t="s">
        <v>267</v>
      </c>
      <c r="C34" s="327" t="s">
        <v>8</v>
      </c>
      <c r="D34" s="328">
        <v>5</v>
      </c>
      <c r="E34" s="328"/>
      <c r="F34" s="38" t="s">
        <v>222</v>
      </c>
      <c r="G34" s="176"/>
      <c r="H34" s="180"/>
      <c r="I34" s="176"/>
      <c r="J34" s="176"/>
    </row>
    <row r="35" spans="1:10" s="1" customFormat="1" ht="33" customHeight="1">
      <c r="A35" s="40">
        <v>1.6</v>
      </c>
      <c r="B35" s="331" t="s">
        <v>265</v>
      </c>
      <c r="C35" s="38" t="s">
        <v>8</v>
      </c>
      <c r="D35" s="224">
        <v>5</v>
      </c>
      <c r="E35" s="224"/>
      <c r="F35" s="38" t="s">
        <v>222</v>
      </c>
      <c r="G35" s="176"/>
      <c r="H35" s="180"/>
      <c r="I35" s="176"/>
      <c r="J35" s="176"/>
    </row>
    <row r="36" spans="1:10" s="1" customFormat="1" ht="26.4" customHeight="1">
      <c r="A36" s="40">
        <v>1.7</v>
      </c>
      <c r="B36" s="331" t="s">
        <v>266</v>
      </c>
      <c r="C36" s="38" t="s">
        <v>8</v>
      </c>
      <c r="D36" s="224">
        <v>10</v>
      </c>
      <c r="E36" s="224"/>
      <c r="F36" s="38" t="s">
        <v>222</v>
      </c>
      <c r="G36" s="176"/>
      <c r="H36" s="180"/>
      <c r="I36" s="176"/>
      <c r="J36" s="176"/>
    </row>
    <row r="37" spans="1:10" s="1" customFormat="1" ht="21" customHeight="1">
      <c r="A37" s="40"/>
      <c r="B37" s="331"/>
      <c r="C37" s="327" t="s">
        <v>8</v>
      </c>
      <c r="D37" s="224">
        <v>20</v>
      </c>
      <c r="E37" s="224"/>
      <c r="F37" s="322" t="s">
        <v>229</v>
      </c>
      <c r="G37" s="176"/>
      <c r="H37" s="180"/>
      <c r="I37" s="176"/>
      <c r="J37" s="176"/>
    </row>
    <row r="38" spans="1:10" s="1" customFormat="1" ht="32.4" customHeight="1">
      <c r="A38" s="40">
        <v>1.8</v>
      </c>
      <c r="B38" s="331" t="s">
        <v>272</v>
      </c>
      <c r="C38" s="38" t="s">
        <v>8</v>
      </c>
      <c r="D38" s="224">
        <v>5</v>
      </c>
      <c r="E38" s="224"/>
      <c r="F38" s="38" t="s">
        <v>222</v>
      </c>
      <c r="G38" s="176"/>
      <c r="H38" s="180"/>
      <c r="I38" s="176"/>
      <c r="J38" s="176"/>
    </row>
    <row r="39" spans="1:10" s="1" customFormat="1" ht="20.399999999999999" customHeight="1">
      <c r="A39" s="40"/>
      <c r="B39" s="125"/>
      <c r="C39" s="38" t="s">
        <v>8</v>
      </c>
      <c r="D39" s="224">
        <v>5</v>
      </c>
      <c r="E39" s="224"/>
      <c r="F39" s="322" t="s">
        <v>229</v>
      </c>
      <c r="G39" s="176"/>
      <c r="H39" s="180"/>
      <c r="I39" s="176"/>
      <c r="J39" s="176"/>
    </row>
    <row r="40" spans="1:10" s="1" customFormat="1" ht="24.6" customHeight="1">
      <c r="A40" s="39">
        <v>2</v>
      </c>
      <c r="B40" s="332" t="s">
        <v>226</v>
      </c>
      <c r="C40" s="39" t="s">
        <v>8</v>
      </c>
      <c r="D40" s="37" t="s">
        <v>9</v>
      </c>
      <c r="E40" s="37"/>
      <c r="F40" s="38"/>
      <c r="G40" s="176"/>
      <c r="H40" s="180"/>
      <c r="I40" s="176"/>
      <c r="J40" s="176"/>
    </row>
    <row r="41" spans="1:10" s="1" customFormat="1" ht="43.95" customHeight="1">
      <c r="A41" s="40">
        <v>2.1</v>
      </c>
      <c r="B41" s="330" t="s">
        <v>273</v>
      </c>
      <c r="C41" s="38" t="s">
        <v>8</v>
      </c>
      <c r="D41" s="100">
        <v>5</v>
      </c>
      <c r="E41" s="100"/>
      <c r="F41" s="38" t="s">
        <v>222</v>
      </c>
      <c r="G41" s="176"/>
      <c r="H41" s="180"/>
      <c r="I41" s="176"/>
      <c r="J41" s="176"/>
    </row>
    <row r="42" spans="1:10" s="1" customFormat="1" ht="47.4" customHeight="1">
      <c r="A42" s="40">
        <v>2.2000000000000002</v>
      </c>
      <c r="B42" s="330" t="s">
        <v>276</v>
      </c>
      <c r="C42" s="38" t="s">
        <v>8</v>
      </c>
      <c r="D42" s="100">
        <v>5</v>
      </c>
      <c r="E42" s="100"/>
      <c r="F42" s="38" t="s">
        <v>222</v>
      </c>
      <c r="G42" s="176"/>
      <c r="H42" s="180"/>
      <c r="I42" s="176"/>
      <c r="J42" s="176"/>
    </row>
    <row r="43" spans="1:10" s="1" customFormat="1" ht="22.95" customHeight="1">
      <c r="A43" s="40"/>
      <c r="B43" s="330"/>
      <c r="C43" s="38" t="s">
        <v>8</v>
      </c>
      <c r="D43" s="100">
        <v>5</v>
      </c>
      <c r="E43" s="100"/>
      <c r="F43" s="38" t="s">
        <v>224</v>
      </c>
      <c r="G43" s="176"/>
      <c r="H43" s="180"/>
      <c r="I43" s="176"/>
      <c r="J43" s="176"/>
    </row>
    <row r="44" spans="1:10" s="1" customFormat="1" ht="31.2" customHeight="1">
      <c r="A44" s="40">
        <v>2.2999999999999998</v>
      </c>
      <c r="B44" s="331" t="s">
        <v>275</v>
      </c>
      <c r="C44" s="38" t="s">
        <v>8</v>
      </c>
      <c r="D44" s="100">
        <v>10</v>
      </c>
      <c r="E44" s="100"/>
      <c r="F44" s="38" t="s">
        <v>222</v>
      </c>
      <c r="G44" s="176"/>
      <c r="H44" s="180"/>
      <c r="I44" s="176"/>
      <c r="J44" s="176"/>
    </row>
    <row r="45" spans="1:10" s="1" customFormat="1" ht="24" customHeight="1">
      <c r="A45" s="40"/>
      <c r="B45" s="372"/>
      <c r="C45" s="38" t="s">
        <v>8</v>
      </c>
      <c r="D45" s="100">
        <v>10</v>
      </c>
      <c r="E45" s="100"/>
      <c r="F45" s="38" t="s">
        <v>224</v>
      </c>
      <c r="G45" s="176"/>
      <c r="H45" s="180"/>
      <c r="I45" s="176"/>
      <c r="J45" s="176"/>
    </row>
    <row r="46" spans="1:10" s="1" customFormat="1" ht="30" customHeight="1">
      <c r="A46" s="40">
        <v>2.4</v>
      </c>
      <c r="B46" s="331" t="s">
        <v>277</v>
      </c>
      <c r="C46" s="38" t="s">
        <v>8</v>
      </c>
      <c r="D46" s="100">
        <v>5</v>
      </c>
      <c r="E46" s="100"/>
      <c r="F46" s="38" t="s">
        <v>222</v>
      </c>
      <c r="G46" s="176"/>
      <c r="H46" s="180"/>
      <c r="I46" s="176"/>
      <c r="J46" s="176"/>
    </row>
    <row r="47" spans="1:10" s="1" customFormat="1" ht="21.6" customHeight="1">
      <c r="A47" s="40"/>
      <c r="B47" s="372"/>
      <c r="C47" s="38" t="s">
        <v>8</v>
      </c>
      <c r="D47" s="100">
        <v>5</v>
      </c>
      <c r="E47" s="100"/>
      <c r="F47" s="38" t="s">
        <v>224</v>
      </c>
      <c r="G47" s="176"/>
      <c r="H47" s="180"/>
      <c r="I47" s="176"/>
      <c r="J47" s="176"/>
    </row>
    <row r="48" spans="1:10" s="1" customFormat="1" ht="31.95" customHeight="1">
      <c r="A48" s="40">
        <v>2.5</v>
      </c>
      <c r="B48" s="331" t="s">
        <v>278</v>
      </c>
      <c r="C48" s="38" t="s">
        <v>8</v>
      </c>
      <c r="D48" s="224">
        <v>5</v>
      </c>
      <c r="E48" s="224"/>
      <c r="F48" s="322" t="s">
        <v>224</v>
      </c>
      <c r="G48" s="176"/>
      <c r="H48" s="180"/>
      <c r="I48" s="176"/>
      <c r="J48" s="176"/>
    </row>
    <row r="49" spans="1:10" s="1" customFormat="1" ht="30.6" customHeight="1">
      <c r="A49" s="40">
        <v>2.6</v>
      </c>
      <c r="B49" s="331" t="s">
        <v>268</v>
      </c>
      <c r="C49" s="38" t="s">
        <v>8</v>
      </c>
      <c r="D49" s="224">
        <v>5</v>
      </c>
      <c r="E49" s="224"/>
      <c r="F49" s="38" t="s">
        <v>224</v>
      </c>
      <c r="G49" s="176"/>
      <c r="H49" s="180"/>
      <c r="I49" s="176"/>
      <c r="J49" s="176"/>
    </row>
    <row r="50" spans="1:10" s="1" customFormat="1" ht="33.6" customHeight="1">
      <c r="A50" s="40">
        <v>2.7</v>
      </c>
      <c r="B50" s="331" t="s">
        <v>269</v>
      </c>
      <c r="C50" s="38" t="s">
        <v>8</v>
      </c>
      <c r="D50" s="224">
        <v>10</v>
      </c>
      <c r="E50" s="224"/>
      <c r="F50" s="322" t="s">
        <v>224</v>
      </c>
      <c r="G50" s="176"/>
      <c r="H50" s="180"/>
      <c r="I50" s="176"/>
      <c r="J50" s="176"/>
    </row>
    <row r="51" spans="1:10" s="1" customFormat="1" ht="24.6" customHeight="1">
      <c r="A51" s="40"/>
      <c r="B51" s="331"/>
      <c r="C51" s="38" t="s">
        <v>8</v>
      </c>
      <c r="D51" s="224">
        <v>10</v>
      </c>
      <c r="E51" s="224"/>
      <c r="F51" s="322" t="s">
        <v>229</v>
      </c>
      <c r="G51" s="176"/>
      <c r="H51" s="180"/>
      <c r="I51" s="176"/>
      <c r="J51" s="176"/>
    </row>
    <row r="52" spans="1:10" s="1" customFormat="1" ht="32.4" customHeight="1">
      <c r="A52" s="40">
        <v>2.8</v>
      </c>
      <c r="B52" s="331" t="s">
        <v>274</v>
      </c>
      <c r="C52" s="38" t="s">
        <v>8</v>
      </c>
      <c r="D52" s="224">
        <v>5</v>
      </c>
      <c r="E52" s="224"/>
      <c r="F52" s="322" t="s">
        <v>224</v>
      </c>
      <c r="G52" s="176"/>
      <c r="H52" s="180"/>
      <c r="I52" s="176"/>
      <c r="J52" s="176"/>
    </row>
    <row r="53" spans="1:10" s="1" customFormat="1" ht="24.6" customHeight="1">
      <c r="A53" s="40"/>
      <c r="B53" s="331"/>
      <c r="C53" s="38" t="s">
        <v>8</v>
      </c>
      <c r="D53" s="224">
        <v>5</v>
      </c>
      <c r="E53" s="224"/>
      <c r="F53" s="322" t="s">
        <v>229</v>
      </c>
      <c r="G53" s="176"/>
      <c r="H53" s="180"/>
      <c r="I53" s="176"/>
      <c r="J53" s="176"/>
    </row>
    <row r="54" spans="1:10" s="1" customFormat="1" ht="24.6" customHeight="1">
      <c r="A54" s="40">
        <v>2.9</v>
      </c>
      <c r="B54" s="331" t="s">
        <v>270</v>
      </c>
      <c r="C54" s="38" t="s">
        <v>8</v>
      </c>
      <c r="D54" s="224">
        <v>10</v>
      </c>
      <c r="E54" s="224"/>
      <c r="F54" s="322" t="s">
        <v>222</v>
      </c>
      <c r="G54" s="176"/>
      <c r="H54" s="180"/>
      <c r="I54" s="176"/>
      <c r="J54" s="176"/>
    </row>
    <row r="55" spans="1:10" s="1" customFormat="1" ht="24.6" customHeight="1">
      <c r="A55" s="40"/>
      <c r="B55" s="331" t="s">
        <v>9</v>
      </c>
      <c r="C55" s="38" t="s">
        <v>8</v>
      </c>
      <c r="D55" s="224">
        <v>10</v>
      </c>
      <c r="E55" s="224"/>
      <c r="F55" s="322" t="s">
        <v>229</v>
      </c>
      <c r="G55" s="176"/>
      <c r="H55" s="180"/>
      <c r="I55" s="176"/>
      <c r="J55" s="176"/>
    </row>
    <row r="56" spans="1:10" s="1" customFormat="1" ht="24.6" customHeight="1">
      <c r="A56" s="374">
        <v>2.1</v>
      </c>
      <c r="B56" s="207" t="s">
        <v>209</v>
      </c>
      <c r="C56" s="204" t="s">
        <v>8</v>
      </c>
      <c r="D56" s="208">
        <v>5</v>
      </c>
      <c r="E56" s="208"/>
      <c r="F56" s="322" t="s">
        <v>229</v>
      </c>
      <c r="G56" s="176"/>
      <c r="H56" s="180"/>
      <c r="I56" s="176"/>
      <c r="J56" s="176"/>
    </row>
    <row r="57" spans="1:10" s="1" customFormat="1" ht="30.6" customHeight="1">
      <c r="A57" s="39">
        <v>3</v>
      </c>
      <c r="B57" s="323" t="s">
        <v>319</v>
      </c>
      <c r="C57" s="204" t="s">
        <v>8</v>
      </c>
      <c r="D57" s="208">
        <v>5</v>
      </c>
      <c r="E57" s="208"/>
      <c r="F57" s="322" t="s">
        <v>211</v>
      </c>
      <c r="G57" s="176"/>
      <c r="H57" s="180"/>
      <c r="I57" s="176"/>
      <c r="J57" s="176"/>
    </row>
    <row r="58" spans="1:10" s="35" customFormat="1" ht="24.6" customHeight="1">
      <c r="A58" s="202" t="s">
        <v>14</v>
      </c>
      <c r="B58" s="203" t="s">
        <v>132</v>
      </c>
      <c r="C58" s="204"/>
      <c r="D58" s="205"/>
      <c r="E58" s="205"/>
      <c r="F58" s="206"/>
      <c r="G58" s="11"/>
      <c r="H58" s="182"/>
      <c r="I58" s="11"/>
      <c r="J58" s="11"/>
    </row>
    <row r="59" spans="1:10" s="35" customFormat="1" ht="24.6" customHeight="1">
      <c r="A59" s="293">
        <v>1</v>
      </c>
      <c r="B59" s="125" t="s">
        <v>133</v>
      </c>
      <c r="C59" s="204" t="s">
        <v>156</v>
      </c>
      <c r="D59" s="292">
        <v>1</v>
      </c>
      <c r="E59" s="38" t="s">
        <v>157</v>
      </c>
      <c r="F59" s="38"/>
      <c r="G59" s="11"/>
      <c r="H59" s="182"/>
      <c r="I59" s="11"/>
      <c r="J59" s="11"/>
    </row>
    <row r="60" spans="1:10" s="35" customFormat="1" ht="24.6" customHeight="1">
      <c r="A60" s="202" t="s">
        <v>18</v>
      </c>
      <c r="B60" s="323" t="s">
        <v>225</v>
      </c>
      <c r="C60" s="100"/>
      <c r="D60" s="205"/>
      <c r="E60" s="205"/>
      <c r="F60" s="209"/>
      <c r="G60" s="11"/>
      <c r="H60" s="182"/>
      <c r="I60" s="11"/>
      <c r="J60" s="11"/>
    </row>
    <row r="61" spans="1:10" s="35" customFormat="1" ht="21.6" customHeight="1">
      <c r="A61" s="293">
        <v>1</v>
      </c>
      <c r="B61" s="210" t="s">
        <v>252</v>
      </c>
      <c r="C61" s="100" t="s">
        <v>253</v>
      </c>
      <c r="D61" s="208">
        <v>1</v>
      </c>
      <c r="E61" s="208" t="s">
        <v>12</v>
      </c>
      <c r="F61" s="209" t="s">
        <v>9</v>
      </c>
      <c r="G61" s="11"/>
      <c r="H61" s="182"/>
      <c r="I61" s="11"/>
      <c r="J61" s="11"/>
    </row>
    <row r="62" spans="1:10" s="1" customFormat="1" ht="26.25" customHeight="1">
      <c r="A62" s="211"/>
      <c r="B62" s="212"/>
      <c r="C62" s="213"/>
      <c r="D62" s="214"/>
      <c r="E62" s="541" t="s">
        <v>281</v>
      </c>
      <c r="F62" s="541"/>
      <c r="G62" s="176"/>
      <c r="H62" s="180"/>
      <c r="I62" s="176"/>
      <c r="J62" s="176"/>
    </row>
    <row r="63" spans="1:10" s="1" customFormat="1" ht="22.2" customHeight="1">
      <c r="A63" s="42"/>
      <c r="B63" s="136"/>
      <c r="C63" s="3"/>
      <c r="D63" s="4"/>
      <c r="E63" s="542" t="s">
        <v>10</v>
      </c>
      <c r="F63" s="542"/>
      <c r="G63" s="176"/>
      <c r="H63" s="181"/>
      <c r="I63" s="176"/>
      <c r="J63" s="176"/>
    </row>
    <row r="64" spans="1:10" s="1" customFormat="1" ht="15.6">
      <c r="A64" s="36"/>
      <c r="B64" s="537" t="s">
        <v>11</v>
      </c>
      <c r="C64" s="537"/>
      <c r="D64" s="5"/>
      <c r="E64" s="5"/>
      <c r="G64" s="176"/>
      <c r="H64" s="180"/>
      <c r="I64" s="176"/>
      <c r="J64" s="176"/>
    </row>
    <row r="65" spans="1:10" s="1" customFormat="1" ht="15.6">
      <c r="A65" s="36"/>
      <c r="B65" s="538"/>
      <c r="C65" s="538"/>
      <c r="D65" s="6"/>
      <c r="E65" s="6"/>
      <c r="G65" s="176"/>
      <c r="H65" s="180"/>
      <c r="I65" s="176"/>
      <c r="J65" s="176"/>
    </row>
    <row r="66" spans="1:10" s="185" customFormat="1" ht="15.6">
      <c r="A66" s="187"/>
      <c r="B66" s="188"/>
      <c r="D66" s="189"/>
      <c r="E66" s="189"/>
      <c r="H66" s="190"/>
    </row>
    <row r="67" spans="1:10" s="185" customFormat="1" ht="15.6">
      <c r="A67" s="187"/>
      <c r="B67" s="199"/>
      <c r="D67" s="189"/>
      <c r="E67" s="189"/>
      <c r="H67" s="186"/>
    </row>
    <row r="68" spans="1:10" s="185" customFormat="1" ht="15.6">
      <c r="A68" s="187"/>
      <c r="B68" s="188"/>
      <c r="D68" s="189"/>
      <c r="E68" s="189"/>
      <c r="H68" s="186"/>
    </row>
    <row r="69" spans="1:10" s="1" customFormat="1" ht="15.6">
      <c r="A69" s="36"/>
      <c r="B69" s="135"/>
      <c r="D69" s="7"/>
      <c r="E69" s="7"/>
      <c r="G69" s="176"/>
      <c r="H69" s="181"/>
      <c r="I69" s="176"/>
      <c r="J69" s="176"/>
    </row>
    <row r="70" spans="1:10" s="1" customFormat="1" ht="15.6">
      <c r="A70" s="36"/>
      <c r="B70" s="135"/>
      <c r="D70" s="7"/>
      <c r="E70" s="7"/>
      <c r="G70" s="176"/>
      <c r="H70" s="180"/>
      <c r="I70" s="176"/>
      <c r="J70" s="176"/>
    </row>
    <row r="71" spans="1:10" s="1" customFormat="1" ht="15.6">
      <c r="A71" s="36"/>
      <c r="B71" s="135"/>
      <c r="D71" s="7"/>
      <c r="E71" s="7"/>
      <c r="G71" s="176"/>
      <c r="H71" s="180"/>
      <c r="I71" s="176"/>
      <c r="J71" s="176"/>
    </row>
    <row r="72" spans="1:10" s="1" customFormat="1" ht="15.6">
      <c r="A72" s="36"/>
      <c r="B72" s="135"/>
      <c r="D72" s="7"/>
      <c r="E72" s="7"/>
      <c r="G72" s="176"/>
      <c r="H72" s="181"/>
      <c r="I72" s="176"/>
      <c r="J72" s="176"/>
    </row>
    <row r="73" spans="1:10" s="1" customFormat="1" ht="16.2">
      <c r="A73" s="36"/>
      <c r="B73" s="137"/>
      <c r="C73" s="97"/>
      <c r="D73" s="4"/>
      <c r="E73" s="4"/>
      <c r="F73" s="3"/>
      <c r="G73" s="176"/>
      <c r="H73" s="180"/>
      <c r="I73" s="176"/>
      <c r="J73" s="176"/>
    </row>
    <row r="74" spans="1:10" ht="15.6">
      <c r="C74" s="98"/>
      <c r="D74" s="9"/>
      <c r="E74" s="9"/>
      <c r="F74" s="98"/>
      <c r="H74" s="180"/>
    </row>
    <row r="75" spans="1:10" ht="15.6">
      <c r="H75" s="182"/>
    </row>
    <row r="76" spans="1:10" ht="16.2">
      <c r="H76" s="183"/>
    </row>
    <row r="77" spans="1:10">
      <c r="H77" s="180"/>
    </row>
    <row r="78" spans="1:10">
      <c r="H78" s="180"/>
    </row>
    <row r="79" spans="1:10" ht="16.2">
      <c r="H79" s="183"/>
    </row>
    <row r="80" spans="1:10">
      <c r="H80" s="180"/>
    </row>
    <row r="81" spans="8:8">
      <c r="H81" s="180"/>
    </row>
    <row r="82" spans="8:8" ht="16.2">
      <c r="H82" s="183"/>
    </row>
    <row r="83" spans="8:8">
      <c r="H83" s="180"/>
    </row>
    <row r="84" spans="8:8">
      <c r="H84" s="180"/>
    </row>
    <row r="85" spans="8:8" ht="16.2">
      <c r="H85" s="183"/>
    </row>
    <row r="86" spans="8:8">
      <c r="H86" s="180"/>
    </row>
    <row r="87" spans="8:8">
      <c r="H87" s="180"/>
    </row>
    <row r="88" spans="8:8" ht="16.2">
      <c r="H88" s="183"/>
    </row>
    <row r="89" spans="8:8">
      <c r="H89" s="180"/>
    </row>
    <row r="90" spans="8:8">
      <c r="H90" s="180"/>
    </row>
    <row r="91" spans="8:8">
      <c r="H91" s="180"/>
    </row>
    <row r="92" spans="8:8" ht="16.2">
      <c r="H92" s="183"/>
    </row>
    <row r="93" spans="8:8">
      <c r="H93" s="180"/>
    </row>
    <row r="94" spans="8:8" ht="16.2">
      <c r="H94" s="183"/>
    </row>
    <row r="95" spans="8:8">
      <c r="H95" s="180"/>
    </row>
    <row r="96" spans="8:8" ht="16.2">
      <c r="H96" s="183"/>
    </row>
  </sheetData>
  <mergeCells count="7">
    <mergeCell ref="B64:C64"/>
    <mergeCell ref="B65:C65"/>
    <mergeCell ref="A1:F1"/>
    <mergeCell ref="A2:F2"/>
    <mergeCell ref="A3:F3"/>
    <mergeCell ref="E62:F62"/>
    <mergeCell ref="E63:F63"/>
  </mergeCells>
  <phoneticPr fontId="84" type="noConversion"/>
  <printOptions horizontalCentered="1"/>
  <pageMargins left="0.3" right="0.1" top="0.35" bottom="0.2" header="0.3" footer="0.25"/>
  <pageSetup scale="89" orientation="landscape" r:id="rId1"/>
  <rowBreaks count="2" manualBreakCount="2">
    <brk id="42" max="5" man="1"/>
    <brk id="64" max="5" man="1"/>
  </rowBreaks>
  <colBreaks count="1" manualBreakCount="1">
    <brk id="6" max="104857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5"/>
  <sheetViews>
    <sheetView workbookViewId="0">
      <selection activeCell="B6" sqref="B6"/>
    </sheetView>
  </sheetViews>
  <sheetFormatPr defaultRowHeight="14.4"/>
  <sheetData>
    <row r="1" spans="1:2" ht="18" customHeight="1">
      <c r="A1" t="s">
        <v>63</v>
      </c>
      <c r="B1" s="215" t="e">
        <f>'B3.1_GT01_Chế tạo SP mẫu'!E18+#REF!</f>
        <v>#REF!</v>
      </c>
    </row>
    <row r="2" spans="1:2">
      <c r="A2" t="s">
        <v>154</v>
      </c>
      <c r="B2" s="215" t="e">
        <f>'B2_CP_Lập HSTK'!E8+#REF!+'B3.1_GT01_Chế tạo SP mẫu'!E21+'B3.1_GT01_Chế tạo SP mẫu'!E46+'B3.1_GT01_Chế tạo SP mẫu'!#REF!+'B3.1_GT01_Chế tạo SP mẫu'!#REF!+'B3.1_GT01_Chế tạo SP mẫu'!#REF!+'B3.1_GT01_Chế tạo SP mẫu'!#REF!+'B3.1_GT01_Chế tạo SP mẫu'!#REF!+'B3.1_GT01_Chế tạo SP mẫu'!#REF!</f>
        <v>#REF!</v>
      </c>
    </row>
    <row r="3" spans="1:2">
      <c r="A3" t="s">
        <v>153</v>
      </c>
      <c r="B3" s="215" t="e">
        <f>#REF!</f>
        <v>#REF!</v>
      </c>
    </row>
    <row r="4" spans="1:2">
      <c r="A4" t="s">
        <v>64</v>
      </c>
      <c r="B4" t="e">
        <f>'B3.1_GT01_Chế tạo SP mẫu'!E23+'B3.1_GT01_Chế tạo SP mẫu'!#REF!+'B3.1_GT01_Chế tạo SP mẫu'!#REF!+'B3.1_GT01_Chế tạo SP mẫu'!#REF!+'B3.1_GT01_Chế tạo SP mẫu'!#REF!+'B3.1_GT01_Chế tạo SP mẫu'!#REF!+'B3.1_GT01_Chế tạo SP mẫu'!#REF!+'B3.1_GT01_Chế tạo SP mẫu'!#REF!</f>
        <v>#REF!</v>
      </c>
    </row>
    <row r="5" spans="1:2">
      <c r="A5" t="s">
        <v>65</v>
      </c>
      <c r="B5" s="215" t="e">
        <f>#REF!+#REF!</f>
        <v>#REF!</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H58"/>
  <sheetViews>
    <sheetView topLeftCell="A16" zoomScale="74" zoomScaleNormal="74" workbookViewId="0">
      <selection activeCell="D40" sqref="D40"/>
    </sheetView>
  </sheetViews>
  <sheetFormatPr defaultColWidth="8.6640625" defaultRowHeight="13.8"/>
  <cols>
    <col min="1" max="1" width="4.33203125" style="12" customWidth="1"/>
    <col min="2" max="2" width="7.33203125" style="12" customWidth="1"/>
    <col min="3" max="3" width="68.109375" style="12" customWidth="1"/>
    <col min="4" max="4" width="25.109375" style="12" customWidth="1"/>
    <col min="5" max="5" width="7.33203125" style="12" customWidth="1"/>
    <col min="6" max="16384" width="8.6640625" style="12"/>
  </cols>
  <sheetData>
    <row r="2" spans="2:8" ht="14.4" thickBot="1">
      <c r="B2" s="18" t="s">
        <v>22</v>
      </c>
      <c r="C2" s="18" t="s">
        <v>23</v>
      </c>
      <c r="D2" s="18" t="s">
        <v>24</v>
      </c>
      <c r="E2" s="13"/>
    </row>
    <row r="3" spans="2:8" s="14" customFormat="1">
      <c r="B3" s="29" t="s">
        <v>6</v>
      </c>
      <c r="C3" s="30" t="s">
        <v>25</v>
      </c>
      <c r="D3" s="31"/>
      <c r="E3" s="13"/>
    </row>
    <row r="4" spans="2:8" ht="16.2" customHeight="1">
      <c r="B4" s="19" t="s">
        <v>50</v>
      </c>
      <c r="C4" s="16" t="s">
        <v>26</v>
      </c>
      <c r="D4" s="20">
        <v>5</v>
      </c>
      <c r="E4" s="15"/>
      <c r="F4" s="12">
        <v>5</v>
      </c>
    </row>
    <row r="5" spans="2:8" ht="14.7" customHeight="1">
      <c r="B5" s="19" t="s">
        <v>51</v>
      </c>
      <c r="C5" s="16" t="s">
        <v>27</v>
      </c>
      <c r="D5" s="20">
        <v>3</v>
      </c>
      <c r="E5" s="15"/>
      <c r="F5" s="12">
        <v>3</v>
      </c>
    </row>
    <row r="6" spans="2:8" ht="15.6" customHeight="1">
      <c r="B6" s="19" t="s">
        <v>52</v>
      </c>
      <c r="C6" s="16" t="s">
        <v>28</v>
      </c>
      <c r="D6" s="20">
        <v>6</v>
      </c>
      <c r="E6" s="15"/>
      <c r="F6" s="12">
        <v>7</v>
      </c>
    </row>
    <row r="7" spans="2:8" ht="16.5" customHeight="1">
      <c r="B7" s="19" t="s">
        <v>53</v>
      </c>
      <c r="C7" s="16" t="s">
        <v>29</v>
      </c>
      <c r="D7" s="20">
        <v>3</v>
      </c>
      <c r="E7" s="15"/>
      <c r="F7" s="12">
        <v>3</v>
      </c>
    </row>
    <row r="8" spans="2:8" ht="15" customHeight="1">
      <c r="B8" s="19" t="s">
        <v>54</v>
      </c>
      <c r="C8" s="16" t="s">
        <v>30</v>
      </c>
      <c r="D8" s="20">
        <v>4</v>
      </c>
      <c r="E8" s="15"/>
      <c r="F8" s="12">
        <v>4</v>
      </c>
    </row>
    <row r="9" spans="2:8" ht="14.7" customHeight="1">
      <c r="B9" s="19" t="s">
        <v>55</v>
      </c>
      <c r="C9" s="16" t="s">
        <v>31</v>
      </c>
      <c r="D9" s="20">
        <v>2</v>
      </c>
      <c r="E9" s="15"/>
      <c r="F9" s="12">
        <v>4</v>
      </c>
    </row>
    <row r="10" spans="2:8" ht="15" customHeight="1">
      <c r="B10" s="19" t="s">
        <v>56</v>
      </c>
      <c r="C10" s="16" t="s">
        <v>32</v>
      </c>
      <c r="D10" s="20">
        <v>3</v>
      </c>
      <c r="E10" s="15"/>
      <c r="F10" s="12">
        <v>3</v>
      </c>
    </row>
    <row r="11" spans="2:8" ht="12.6" customHeight="1" thickBot="1">
      <c r="B11" s="21" t="s">
        <v>57</v>
      </c>
      <c r="C11" s="22" t="s">
        <v>33</v>
      </c>
      <c r="D11" s="23">
        <v>4</v>
      </c>
      <c r="E11" s="15">
        <f>SUM(D4:D11)</f>
        <v>30</v>
      </c>
      <c r="F11" s="12">
        <v>4</v>
      </c>
      <c r="H11" s="12">
        <f>SUM(F4:F11)</f>
        <v>33</v>
      </c>
    </row>
    <row r="12" spans="2:8" s="14" customFormat="1">
      <c r="B12" s="29" t="s">
        <v>7</v>
      </c>
      <c r="C12" s="30" t="s">
        <v>34</v>
      </c>
      <c r="D12" s="31"/>
      <c r="E12" s="13"/>
    </row>
    <row r="13" spans="2:8">
      <c r="B13" s="543" t="s">
        <v>50</v>
      </c>
      <c r="C13" s="544" t="s">
        <v>35</v>
      </c>
      <c r="D13" s="20">
        <v>4</v>
      </c>
      <c r="E13" s="15"/>
      <c r="G13" s="546">
        <v>18</v>
      </c>
    </row>
    <row r="14" spans="2:8">
      <c r="B14" s="543"/>
      <c r="C14" s="544"/>
      <c r="D14" s="20">
        <v>2</v>
      </c>
      <c r="E14" s="15"/>
      <c r="G14" s="546"/>
    </row>
    <row r="15" spans="2:8">
      <c r="B15" s="543"/>
      <c r="C15" s="544"/>
      <c r="D15" s="20">
        <v>4</v>
      </c>
      <c r="E15" s="15"/>
      <c r="G15" s="546"/>
    </row>
    <row r="16" spans="2:8">
      <c r="B16" s="543"/>
      <c r="C16" s="544"/>
      <c r="D16" s="20">
        <v>4</v>
      </c>
      <c r="F16" s="15">
        <f>SUM(D13:D16)</f>
        <v>14</v>
      </c>
      <c r="G16" s="546"/>
    </row>
    <row r="17" spans="2:8">
      <c r="B17" s="543" t="s">
        <v>51</v>
      </c>
      <c r="C17" s="544" t="s">
        <v>36</v>
      </c>
      <c r="D17" s="20">
        <v>3</v>
      </c>
      <c r="E17" s="15"/>
      <c r="G17" s="546">
        <v>8</v>
      </c>
    </row>
    <row r="18" spans="2:8">
      <c r="B18" s="543"/>
      <c r="C18" s="544"/>
      <c r="D18" s="20">
        <v>2</v>
      </c>
      <c r="E18" s="15"/>
      <c r="G18" s="546"/>
    </row>
    <row r="19" spans="2:8">
      <c r="B19" s="543"/>
      <c r="C19" s="544"/>
      <c r="D19" s="20">
        <v>1</v>
      </c>
      <c r="E19" s="15"/>
      <c r="G19" s="546"/>
    </row>
    <row r="20" spans="2:8">
      <c r="B20" s="543"/>
      <c r="C20" s="544"/>
      <c r="D20" s="20">
        <v>1</v>
      </c>
      <c r="F20" s="15">
        <f>SUM(D17:D20)</f>
        <v>7</v>
      </c>
      <c r="G20" s="546"/>
    </row>
    <row r="21" spans="2:8">
      <c r="B21" s="543" t="s">
        <v>52</v>
      </c>
      <c r="C21" s="544" t="s">
        <v>37</v>
      </c>
      <c r="D21" s="20">
        <v>5</v>
      </c>
      <c r="F21" s="15"/>
      <c r="G21" s="546">
        <v>10</v>
      </c>
    </row>
    <row r="22" spans="2:8">
      <c r="B22" s="543"/>
      <c r="C22" s="544"/>
      <c r="D22" s="20">
        <v>2</v>
      </c>
      <c r="F22" s="15">
        <f>SUM(D21:D22)</f>
        <v>7</v>
      </c>
      <c r="G22" s="546"/>
    </row>
    <row r="23" spans="2:8">
      <c r="B23" s="543" t="s">
        <v>53</v>
      </c>
      <c r="C23" s="544" t="s">
        <v>38</v>
      </c>
      <c r="D23" s="20">
        <v>2</v>
      </c>
      <c r="F23" s="15"/>
      <c r="G23" s="546">
        <v>4</v>
      </c>
    </row>
    <row r="24" spans="2:8">
      <c r="B24" s="543"/>
      <c r="C24" s="544"/>
      <c r="D24" s="20">
        <v>1</v>
      </c>
      <c r="F24" s="15">
        <f>SUM(D23:D24)</f>
        <v>3</v>
      </c>
      <c r="G24" s="546"/>
    </row>
    <row r="25" spans="2:8">
      <c r="B25" s="543" t="s">
        <v>54</v>
      </c>
      <c r="C25" s="544" t="s">
        <v>39</v>
      </c>
      <c r="D25" s="20">
        <v>4</v>
      </c>
      <c r="F25" s="15"/>
      <c r="G25" s="546">
        <v>6</v>
      </c>
    </row>
    <row r="26" spans="2:8">
      <c r="B26" s="543"/>
      <c r="C26" s="544"/>
      <c r="D26" s="20">
        <v>1</v>
      </c>
      <c r="F26" s="15">
        <f>SUM(D25:D26)</f>
        <v>5</v>
      </c>
      <c r="G26" s="546"/>
    </row>
    <row r="27" spans="2:8" ht="27" thickBot="1">
      <c r="B27" s="21" t="s">
        <v>55</v>
      </c>
      <c r="C27" s="22" t="s">
        <v>40</v>
      </c>
      <c r="D27" s="23">
        <v>2</v>
      </c>
      <c r="E27" s="15">
        <f>SUM(D13:D27)</f>
        <v>38</v>
      </c>
      <c r="F27" s="12">
        <f>D27</f>
        <v>2</v>
      </c>
      <c r="G27" s="26">
        <v>3</v>
      </c>
      <c r="H27" s="12">
        <f>SUM(G13:G27)</f>
        <v>49</v>
      </c>
    </row>
    <row r="28" spans="2:8" s="14" customFormat="1">
      <c r="B28" s="29" t="s">
        <v>13</v>
      </c>
      <c r="C28" s="30" t="s">
        <v>41</v>
      </c>
      <c r="D28" s="31"/>
      <c r="E28" s="13"/>
    </row>
    <row r="29" spans="2:8">
      <c r="B29" s="543" t="s">
        <v>50</v>
      </c>
      <c r="C29" s="544" t="s">
        <v>42</v>
      </c>
      <c r="D29" s="20">
        <v>4</v>
      </c>
      <c r="G29" s="546">
        <v>15</v>
      </c>
    </row>
    <row r="30" spans="2:8">
      <c r="B30" s="543"/>
      <c r="C30" s="544"/>
      <c r="D30" s="20">
        <v>2</v>
      </c>
      <c r="G30" s="546"/>
    </row>
    <row r="31" spans="2:8">
      <c r="B31" s="543"/>
      <c r="C31" s="544"/>
      <c r="D31" s="20">
        <v>2</v>
      </c>
      <c r="G31" s="546"/>
    </row>
    <row r="32" spans="2:8">
      <c r="B32" s="543"/>
      <c r="C32" s="544"/>
      <c r="D32" s="20">
        <v>2</v>
      </c>
      <c r="F32" s="12">
        <f>SUM(D29:D32)</f>
        <v>10</v>
      </c>
      <c r="G32" s="546"/>
    </row>
    <row r="33" spans="2:7">
      <c r="B33" s="543" t="s">
        <v>51</v>
      </c>
      <c r="C33" s="544" t="s">
        <v>43</v>
      </c>
      <c r="D33" s="20">
        <v>1</v>
      </c>
      <c r="G33" s="546">
        <v>6</v>
      </c>
    </row>
    <row r="34" spans="2:7">
      <c r="B34" s="543"/>
      <c r="C34" s="544"/>
      <c r="D34" s="20">
        <v>1</v>
      </c>
      <c r="G34" s="546"/>
    </row>
    <row r="35" spans="2:7">
      <c r="B35" s="543"/>
      <c r="C35" s="544"/>
      <c r="D35" s="20">
        <v>1</v>
      </c>
      <c r="G35" s="546"/>
    </row>
    <row r="36" spans="2:7">
      <c r="B36" s="543"/>
      <c r="C36" s="544"/>
      <c r="D36" s="20">
        <v>1</v>
      </c>
      <c r="F36" s="12">
        <f>SUM(D33:D36)</f>
        <v>4</v>
      </c>
      <c r="G36" s="546"/>
    </row>
    <row r="37" spans="2:7">
      <c r="B37" s="545"/>
      <c r="C37" s="544" t="s">
        <v>44</v>
      </c>
      <c r="D37" s="20">
        <v>4</v>
      </c>
      <c r="G37" s="546">
        <v>15</v>
      </c>
    </row>
    <row r="38" spans="2:7">
      <c r="B38" s="545"/>
      <c r="C38" s="544"/>
      <c r="D38" s="20">
        <v>8</v>
      </c>
      <c r="F38" s="12">
        <f>SUM(D37:D38)</f>
        <v>12</v>
      </c>
      <c r="G38" s="546"/>
    </row>
    <row r="39" spans="2:7">
      <c r="B39" s="543"/>
      <c r="C39" s="544" t="s">
        <v>45</v>
      </c>
      <c r="D39" s="20">
        <v>2</v>
      </c>
      <c r="G39" s="546">
        <v>12</v>
      </c>
    </row>
    <row r="40" spans="2:7">
      <c r="B40" s="543"/>
      <c r="C40" s="544"/>
      <c r="D40" s="20">
        <v>4</v>
      </c>
      <c r="F40" s="12">
        <f>SUM(D39:D40)</f>
        <v>6</v>
      </c>
      <c r="G40" s="546"/>
    </row>
    <row r="41" spans="2:7">
      <c r="B41" s="543"/>
      <c r="C41" s="544" t="s">
        <v>46</v>
      </c>
      <c r="D41" s="547">
        <v>0</v>
      </c>
      <c r="G41" s="546"/>
    </row>
    <row r="42" spans="2:7">
      <c r="B42" s="543"/>
      <c r="C42" s="544"/>
      <c r="D42" s="547"/>
      <c r="G42" s="546"/>
    </row>
    <row r="43" spans="2:7">
      <c r="B43" s="19"/>
      <c r="C43" s="16" t="s">
        <v>59</v>
      </c>
      <c r="D43" s="20">
        <v>20</v>
      </c>
      <c r="F43" s="12">
        <f>D43</f>
        <v>20</v>
      </c>
      <c r="G43" s="26">
        <v>20</v>
      </c>
    </row>
    <row r="44" spans="2:7">
      <c r="B44" s="543"/>
      <c r="C44" s="544" t="s">
        <v>47</v>
      </c>
      <c r="D44" s="20">
        <v>2</v>
      </c>
      <c r="G44" s="546">
        <v>6</v>
      </c>
    </row>
    <row r="45" spans="2:7">
      <c r="B45" s="543"/>
      <c r="C45" s="544"/>
      <c r="D45" s="20">
        <v>1</v>
      </c>
      <c r="G45" s="546"/>
    </row>
    <row r="46" spans="2:7">
      <c r="B46" s="543"/>
      <c r="C46" s="544"/>
      <c r="D46" s="20">
        <v>1</v>
      </c>
      <c r="F46" s="12">
        <f>SUM(D44:D46)</f>
        <v>4</v>
      </c>
      <c r="G46" s="546"/>
    </row>
    <row r="47" spans="2:7">
      <c r="B47" s="543"/>
      <c r="C47" s="544"/>
      <c r="D47" s="20"/>
      <c r="G47" s="546"/>
    </row>
    <row r="48" spans="2:7">
      <c r="B48" s="19"/>
      <c r="C48" s="16" t="s">
        <v>48</v>
      </c>
      <c r="D48" s="20">
        <v>3</v>
      </c>
      <c r="E48" s="15"/>
      <c r="F48" s="12">
        <f>D48</f>
        <v>3</v>
      </c>
      <c r="G48" s="12">
        <v>4</v>
      </c>
    </row>
    <row r="49" spans="2:8">
      <c r="B49" s="19"/>
      <c r="C49" s="16" t="s">
        <v>40</v>
      </c>
      <c r="D49" s="20">
        <v>2</v>
      </c>
      <c r="E49" s="15"/>
      <c r="F49" s="12">
        <f t="shared" ref="F49:F50" si="0">D49</f>
        <v>2</v>
      </c>
      <c r="G49" s="12">
        <v>4</v>
      </c>
    </row>
    <row r="50" spans="2:8" ht="14.4" thickBot="1">
      <c r="B50" s="21"/>
      <c r="C50" s="22" t="s">
        <v>49</v>
      </c>
      <c r="D50" s="23">
        <v>3</v>
      </c>
      <c r="E50" s="15">
        <f>SUM(D29:D50)</f>
        <v>64</v>
      </c>
      <c r="F50" s="12">
        <f t="shared" si="0"/>
        <v>3</v>
      </c>
      <c r="G50" s="12">
        <v>4</v>
      </c>
      <c r="H50" s="12">
        <f>SUM(G29:G49)</f>
        <v>82</v>
      </c>
    </row>
    <row r="51" spans="2:8">
      <c r="B51" s="32" t="s">
        <v>14</v>
      </c>
      <c r="C51" s="33" t="s">
        <v>58</v>
      </c>
      <c r="D51" s="34"/>
      <c r="E51" s="15"/>
    </row>
    <row r="52" spans="2:8" ht="12.6" customHeight="1">
      <c r="B52" s="24"/>
      <c r="C52" s="17" t="s">
        <v>15</v>
      </c>
      <c r="D52" s="25">
        <v>20</v>
      </c>
      <c r="E52" s="15"/>
      <c r="G52" s="12">
        <f>D52</f>
        <v>20</v>
      </c>
    </row>
    <row r="53" spans="2:8">
      <c r="B53" s="27"/>
      <c r="C53" s="17" t="s">
        <v>19</v>
      </c>
      <c r="D53" s="25">
        <v>2</v>
      </c>
      <c r="E53" s="15"/>
    </row>
    <row r="54" spans="2:8">
      <c r="B54" s="27"/>
      <c r="C54" s="17" t="s">
        <v>16</v>
      </c>
      <c r="D54" s="25">
        <v>2</v>
      </c>
      <c r="E54" s="15"/>
    </row>
    <row r="55" spans="2:8">
      <c r="B55" s="27"/>
      <c r="C55" s="17" t="s">
        <v>17</v>
      </c>
      <c r="D55" s="25">
        <v>4</v>
      </c>
      <c r="E55" s="15"/>
    </row>
    <row r="56" spans="2:8">
      <c r="B56" s="27"/>
      <c r="C56" s="17" t="s">
        <v>20</v>
      </c>
      <c r="D56" s="25">
        <v>6</v>
      </c>
      <c r="E56" s="15"/>
      <c r="G56" s="12">
        <f>SUM(D53:D56)</f>
        <v>14</v>
      </c>
    </row>
    <row r="57" spans="2:8" ht="14.4" thickBot="1">
      <c r="B57" s="28"/>
      <c r="C57" s="22" t="s">
        <v>21</v>
      </c>
      <c r="D57" s="23">
        <v>20</v>
      </c>
      <c r="E57" s="15">
        <f>SUM(D52:D57)</f>
        <v>54</v>
      </c>
      <c r="G57" s="12">
        <f>D57</f>
        <v>20</v>
      </c>
    </row>
    <row r="58" spans="2:8">
      <c r="D58" s="12">
        <f>SUM(D4:D57)</f>
        <v>186</v>
      </c>
      <c r="G58" s="12">
        <f>SUM(F3:F57)</f>
        <v>135</v>
      </c>
      <c r="H58" s="12">
        <f>SUM(H3:H57)</f>
        <v>164</v>
      </c>
    </row>
  </sheetData>
  <mergeCells count="34">
    <mergeCell ref="G13:G16"/>
    <mergeCell ref="G17:G20"/>
    <mergeCell ref="G21:G22"/>
    <mergeCell ref="G23:G24"/>
    <mergeCell ref="G25:G26"/>
    <mergeCell ref="G29:G32"/>
    <mergeCell ref="G33:G36"/>
    <mergeCell ref="G37:G38"/>
    <mergeCell ref="G39:G40"/>
    <mergeCell ref="G41:G42"/>
    <mergeCell ref="G44:G47"/>
    <mergeCell ref="B39:B40"/>
    <mergeCell ref="C39:C40"/>
    <mergeCell ref="B41:B42"/>
    <mergeCell ref="C41:C42"/>
    <mergeCell ref="D41:D42"/>
    <mergeCell ref="B44:B47"/>
    <mergeCell ref="C44:C47"/>
    <mergeCell ref="B29:B32"/>
    <mergeCell ref="C29:C32"/>
    <mergeCell ref="B33:B36"/>
    <mergeCell ref="C33:C36"/>
    <mergeCell ref="B37:B38"/>
    <mergeCell ref="C37:C38"/>
    <mergeCell ref="B23:B24"/>
    <mergeCell ref="C23:C24"/>
    <mergeCell ref="B25:B26"/>
    <mergeCell ref="C25:C26"/>
    <mergeCell ref="B13:B16"/>
    <mergeCell ref="C13:C16"/>
    <mergeCell ref="B17:B20"/>
    <mergeCell ref="C17:C20"/>
    <mergeCell ref="B21:B22"/>
    <mergeCell ref="C21:C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2"/>
  <sheetViews>
    <sheetView topLeftCell="A7" workbookViewId="0">
      <selection activeCell="A12" sqref="A12:M12"/>
    </sheetView>
  </sheetViews>
  <sheetFormatPr defaultRowHeight="14.4"/>
  <cols>
    <col min="10" max="10" width="11.6640625" customWidth="1"/>
    <col min="11" max="11" width="24.6640625" customWidth="1"/>
  </cols>
  <sheetData>
    <row r="1" spans="1:20" ht="22.5" customHeight="1">
      <c r="A1" s="454" t="s">
        <v>191</v>
      </c>
      <c r="B1" s="454"/>
      <c r="C1" s="454"/>
      <c r="D1" s="454"/>
      <c r="E1" s="454"/>
      <c r="F1" s="454"/>
      <c r="G1" s="454"/>
      <c r="H1" s="454"/>
      <c r="I1" s="454"/>
      <c r="J1" s="454"/>
      <c r="K1" s="454"/>
      <c r="L1" s="454"/>
      <c r="M1" s="454"/>
      <c r="N1" s="253"/>
      <c r="O1" s="229"/>
      <c r="P1" s="229"/>
      <c r="Q1" s="229"/>
      <c r="R1" s="229"/>
      <c r="S1" s="254"/>
      <c r="T1" s="229"/>
    </row>
    <row r="2" spans="1:20" ht="39" customHeight="1">
      <c r="A2" s="455" t="s">
        <v>204</v>
      </c>
      <c r="B2" s="455"/>
      <c r="C2" s="455"/>
      <c r="D2" s="455"/>
      <c r="E2" s="455"/>
      <c r="F2" s="455"/>
      <c r="G2" s="455"/>
      <c r="H2" s="455"/>
      <c r="I2" s="455"/>
      <c r="J2" s="455"/>
      <c r="K2" s="455"/>
      <c r="L2" s="455"/>
      <c r="M2" s="455"/>
      <c r="N2" s="253"/>
      <c r="O2" s="229"/>
      <c r="P2" s="229"/>
      <c r="Q2" s="229"/>
      <c r="R2" s="229"/>
      <c r="S2" s="254"/>
      <c r="T2" s="229"/>
    </row>
    <row r="3" spans="1:20" ht="16.8">
      <c r="A3" s="459" t="s">
        <v>192</v>
      </c>
      <c r="B3" s="460"/>
      <c r="C3" s="460"/>
      <c r="D3" s="460"/>
      <c r="E3" s="460"/>
      <c r="F3" s="460"/>
      <c r="G3" s="460"/>
      <c r="H3" s="460"/>
      <c r="I3" s="460"/>
      <c r="J3" s="460"/>
      <c r="K3" s="460"/>
      <c r="L3" s="460"/>
      <c r="M3" s="285"/>
      <c r="N3" s="253"/>
      <c r="O3" s="229"/>
      <c r="P3" s="229"/>
      <c r="Q3" s="229"/>
      <c r="R3" s="229"/>
      <c r="S3" s="254"/>
      <c r="T3" s="229"/>
    </row>
    <row r="4" spans="1:20" ht="46.5" customHeight="1">
      <c r="A4" s="456" t="s">
        <v>193</v>
      </c>
      <c r="B4" s="456"/>
      <c r="C4" s="456"/>
      <c r="D4" s="456"/>
      <c r="E4" s="456"/>
      <c r="F4" s="456"/>
      <c r="G4" s="456"/>
      <c r="H4" s="456"/>
      <c r="I4" s="456"/>
      <c r="J4" s="456"/>
      <c r="K4" s="456"/>
      <c r="L4" s="456"/>
      <c r="M4" s="456"/>
      <c r="N4" s="253"/>
      <c r="O4" s="229"/>
      <c r="P4" s="229"/>
      <c r="Q4" s="229"/>
      <c r="R4" s="229"/>
      <c r="S4" s="254"/>
      <c r="T4" s="229"/>
    </row>
    <row r="5" spans="1:20" ht="51" customHeight="1">
      <c r="A5" s="453" t="s">
        <v>194</v>
      </c>
      <c r="B5" s="453"/>
      <c r="C5" s="453"/>
      <c r="D5" s="453"/>
      <c r="E5" s="453"/>
      <c r="F5" s="453"/>
      <c r="G5" s="453"/>
      <c r="H5" s="453"/>
      <c r="I5" s="453"/>
      <c r="J5" s="453"/>
      <c r="K5" s="453"/>
      <c r="L5" s="453"/>
      <c r="M5" s="453"/>
      <c r="N5" s="255"/>
      <c r="O5" s="255"/>
      <c r="P5" s="255"/>
      <c r="Q5" s="255"/>
      <c r="R5" s="255"/>
      <c r="S5" s="255"/>
      <c r="T5" s="255"/>
    </row>
    <row r="6" spans="1:20" ht="51" customHeight="1">
      <c r="A6" s="453" t="s">
        <v>205</v>
      </c>
      <c r="B6" s="453"/>
      <c r="C6" s="453"/>
      <c r="D6" s="453"/>
      <c r="E6" s="453"/>
      <c r="F6" s="453"/>
      <c r="G6" s="453"/>
      <c r="H6" s="453"/>
      <c r="I6" s="453"/>
      <c r="J6" s="453"/>
      <c r="K6" s="453"/>
      <c r="L6" s="453"/>
      <c r="M6" s="453"/>
      <c r="N6" s="255"/>
      <c r="O6" s="255"/>
      <c r="P6" s="255"/>
      <c r="Q6" s="255"/>
      <c r="R6" s="255"/>
      <c r="S6" s="255"/>
      <c r="T6" s="255"/>
    </row>
    <row r="7" spans="1:20" ht="51" customHeight="1">
      <c r="A7" s="453" t="s">
        <v>206</v>
      </c>
      <c r="B7" s="453"/>
      <c r="C7" s="453"/>
      <c r="D7" s="453"/>
      <c r="E7" s="453"/>
      <c r="F7" s="453"/>
      <c r="G7" s="453"/>
      <c r="H7" s="453"/>
      <c r="I7" s="453"/>
      <c r="J7" s="453"/>
      <c r="K7" s="453"/>
      <c r="L7" s="453"/>
      <c r="M7" s="453"/>
      <c r="N7" s="255"/>
      <c r="O7" s="255"/>
      <c r="P7" s="255"/>
      <c r="Q7" s="255"/>
      <c r="R7" s="255"/>
      <c r="S7" s="255"/>
      <c r="T7" s="255"/>
    </row>
    <row r="8" spans="1:20" ht="51" customHeight="1">
      <c r="A8" s="453" t="s">
        <v>195</v>
      </c>
      <c r="B8" s="453"/>
      <c r="C8" s="453"/>
      <c r="D8" s="453"/>
      <c r="E8" s="453"/>
      <c r="F8" s="453"/>
      <c r="G8" s="453"/>
      <c r="H8" s="453"/>
      <c r="I8" s="453"/>
      <c r="J8" s="453"/>
      <c r="K8" s="453"/>
      <c r="L8" s="453"/>
      <c r="M8" s="453"/>
      <c r="N8" s="255"/>
      <c r="O8" s="255"/>
      <c r="P8" s="255"/>
      <c r="Q8" s="255"/>
      <c r="R8" s="255"/>
      <c r="S8" s="255"/>
      <c r="T8" s="255"/>
    </row>
    <row r="9" spans="1:20" ht="29.25" customHeight="1">
      <c r="A9" s="453" t="s">
        <v>196</v>
      </c>
      <c r="B9" s="453"/>
      <c r="C9" s="453"/>
      <c r="D9" s="453"/>
      <c r="E9" s="453"/>
      <c r="F9" s="453"/>
      <c r="G9" s="453"/>
      <c r="H9" s="453"/>
      <c r="I9" s="453"/>
      <c r="J9" s="453"/>
      <c r="K9" s="453"/>
      <c r="L9" s="453"/>
      <c r="M9" s="453"/>
      <c r="N9" s="255"/>
      <c r="O9" s="255"/>
      <c r="P9" s="255"/>
      <c r="Q9" s="255"/>
      <c r="R9" s="255"/>
      <c r="S9" s="255"/>
      <c r="T9" s="255"/>
    </row>
    <row r="10" spans="1:20" ht="25.5" customHeight="1">
      <c r="A10" s="453" t="s">
        <v>197</v>
      </c>
      <c r="B10" s="453"/>
      <c r="C10" s="453"/>
      <c r="D10" s="453"/>
      <c r="E10" s="453"/>
      <c r="F10" s="453"/>
      <c r="G10" s="453"/>
      <c r="H10" s="453"/>
      <c r="I10" s="453"/>
      <c r="J10" s="453"/>
      <c r="K10" s="453"/>
      <c r="L10" s="453"/>
      <c r="M10" s="453"/>
      <c r="N10" s="229"/>
      <c r="O10" s="229"/>
      <c r="P10" s="229"/>
      <c r="Q10" s="229"/>
      <c r="R10" s="229"/>
      <c r="S10" s="229"/>
      <c r="T10" s="229"/>
    </row>
    <row r="11" spans="1:20" ht="42" customHeight="1">
      <c r="A11" s="453" t="s">
        <v>198</v>
      </c>
      <c r="B11" s="453"/>
      <c r="C11" s="453"/>
      <c r="D11" s="453"/>
      <c r="E11" s="453"/>
      <c r="F11" s="453"/>
      <c r="G11" s="453"/>
      <c r="H11" s="453"/>
      <c r="I11" s="453"/>
      <c r="J11" s="453"/>
      <c r="K11" s="453"/>
      <c r="L11" s="453"/>
      <c r="M11" s="453"/>
      <c r="N11" s="229"/>
      <c r="O11" s="229"/>
      <c r="P11" s="229"/>
      <c r="Q11" s="229"/>
      <c r="R11" s="229"/>
      <c r="S11" s="229"/>
      <c r="T11" s="229"/>
    </row>
    <row r="12" spans="1:20" ht="30.75" customHeight="1">
      <c r="A12" s="453" t="s">
        <v>199</v>
      </c>
      <c r="B12" s="453"/>
      <c r="C12" s="453"/>
      <c r="D12" s="453"/>
      <c r="E12" s="453"/>
      <c r="F12" s="453"/>
      <c r="G12" s="453"/>
      <c r="H12" s="453"/>
      <c r="I12" s="453"/>
      <c r="J12" s="453"/>
      <c r="K12" s="453"/>
      <c r="L12" s="453"/>
      <c r="M12" s="453"/>
      <c r="N12" s="229"/>
      <c r="O12" s="229"/>
      <c r="P12" s="229"/>
      <c r="Q12" s="229"/>
      <c r="R12" s="229"/>
      <c r="S12" s="229"/>
      <c r="T12" s="229"/>
    </row>
    <row r="13" spans="1:20" ht="16.5" customHeight="1">
      <c r="A13" s="286"/>
      <c r="B13" s="286"/>
      <c r="C13" s="458"/>
      <c r="D13" s="458"/>
      <c r="E13" s="458"/>
      <c r="F13" s="286"/>
      <c r="G13" s="286"/>
      <c r="H13" s="286"/>
      <c r="I13" s="458" t="s">
        <v>200</v>
      </c>
      <c r="J13" s="458"/>
      <c r="K13" s="458"/>
      <c r="L13" s="458"/>
      <c r="M13" s="287"/>
      <c r="N13" s="256"/>
      <c r="O13" s="258"/>
      <c r="P13" s="259"/>
      <c r="Q13" s="259"/>
      <c r="R13" s="260"/>
      <c r="S13" s="261"/>
      <c r="T13" s="260"/>
    </row>
    <row r="14" spans="1:20" ht="16.8">
      <c r="A14" s="286"/>
      <c r="B14" s="286"/>
      <c r="C14" s="286"/>
      <c r="D14" s="286"/>
      <c r="E14" s="286"/>
      <c r="F14" s="286"/>
      <c r="G14" s="286"/>
      <c r="H14" s="286"/>
      <c r="I14" s="286"/>
      <c r="J14" s="286"/>
      <c r="K14" s="286"/>
      <c r="L14" s="286"/>
      <c r="M14" s="286"/>
      <c r="N14" s="256"/>
      <c r="O14" s="258"/>
      <c r="P14" s="259"/>
      <c r="Q14" s="259"/>
      <c r="R14" s="260"/>
      <c r="S14" s="261"/>
      <c r="T14" s="260"/>
    </row>
    <row r="15" spans="1:20" ht="16.8">
      <c r="A15" s="286"/>
      <c r="B15" s="286"/>
      <c r="C15" s="286"/>
      <c r="D15" s="286"/>
      <c r="E15" s="286"/>
      <c r="F15" s="286"/>
      <c r="G15" s="286"/>
      <c r="H15" s="286"/>
      <c r="I15" s="286"/>
      <c r="J15" s="286"/>
      <c r="K15" s="286"/>
      <c r="L15" s="286"/>
      <c r="M15" s="286"/>
      <c r="N15" s="256"/>
      <c r="O15" s="258"/>
      <c r="P15" s="259"/>
      <c r="Q15" s="259"/>
      <c r="R15" s="260"/>
      <c r="S15" s="261"/>
      <c r="T15" s="260"/>
    </row>
    <row r="16" spans="1:20" ht="16.8">
      <c r="A16" s="286"/>
      <c r="B16" s="286"/>
      <c r="C16" s="286"/>
      <c r="D16" s="286"/>
      <c r="E16" s="286"/>
      <c r="F16" s="286"/>
      <c r="G16" s="286"/>
      <c r="H16" s="286"/>
      <c r="I16" s="286"/>
      <c r="J16" s="286"/>
      <c r="K16" s="286"/>
      <c r="L16" s="286"/>
      <c r="M16" s="286"/>
      <c r="N16" s="256"/>
      <c r="O16" s="258"/>
      <c r="P16" s="259"/>
      <c r="Q16" s="259"/>
      <c r="R16" s="260"/>
      <c r="S16" s="261"/>
      <c r="T16" s="260"/>
    </row>
    <row r="17" spans="1:20" ht="16.8">
      <c r="A17" s="286"/>
      <c r="B17" s="286"/>
      <c r="C17" s="286"/>
      <c r="D17" s="286"/>
      <c r="E17" s="286"/>
      <c r="F17" s="286"/>
      <c r="G17" s="286"/>
      <c r="H17" s="286"/>
      <c r="I17" s="286"/>
      <c r="J17" s="286"/>
      <c r="K17" s="286"/>
      <c r="L17" s="286"/>
      <c r="M17" s="286"/>
      <c r="N17" s="256"/>
      <c r="O17" s="258"/>
      <c r="P17" s="259"/>
      <c r="Q17" s="259"/>
      <c r="R17" s="260"/>
      <c r="S17" s="261"/>
      <c r="T17" s="260"/>
    </row>
    <row r="18" spans="1:20" ht="16.5" customHeight="1">
      <c r="A18" s="286"/>
      <c r="B18" s="286"/>
      <c r="C18" s="286"/>
      <c r="D18" s="286"/>
      <c r="E18" s="286"/>
      <c r="F18" s="286"/>
      <c r="G18" s="286"/>
      <c r="H18" s="286"/>
      <c r="I18" s="458" t="s">
        <v>201</v>
      </c>
      <c r="J18" s="458"/>
      <c r="K18" s="458"/>
      <c r="L18" s="458"/>
      <c r="M18" s="286"/>
      <c r="N18" s="256"/>
      <c r="O18" s="258"/>
      <c r="P18" s="259"/>
      <c r="Q18" s="259"/>
      <c r="R18" s="260"/>
      <c r="S18" s="261"/>
      <c r="T18" s="260"/>
    </row>
    <row r="19" spans="1:20" ht="18">
      <c r="A19" s="286"/>
      <c r="B19" s="286"/>
      <c r="C19" s="286"/>
      <c r="D19" s="286"/>
      <c r="E19" s="286"/>
      <c r="F19" s="286"/>
      <c r="G19" s="286"/>
      <c r="H19" s="286"/>
      <c r="I19" s="286"/>
      <c r="J19" s="286"/>
      <c r="K19" s="286"/>
      <c r="L19" s="286"/>
      <c r="M19" s="257"/>
      <c r="N19" s="256"/>
      <c r="O19" s="258"/>
      <c r="P19" s="259"/>
      <c r="Q19" s="259"/>
      <c r="R19" s="260"/>
      <c r="S19" s="261"/>
      <c r="T19" s="260"/>
    </row>
    <row r="20" spans="1:20" ht="16.8">
      <c r="A20" s="286"/>
      <c r="B20" s="286"/>
      <c r="C20" s="286"/>
      <c r="D20" s="286"/>
      <c r="E20" s="286"/>
      <c r="F20" s="286"/>
      <c r="G20" s="286"/>
      <c r="H20" s="286"/>
      <c r="I20" s="286"/>
      <c r="J20" s="286"/>
      <c r="K20" s="286"/>
      <c r="L20" s="286"/>
      <c r="M20" s="261"/>
      <c r="N20" s="256"/>
      <c r="O20" s="258"/>
      <c r="P20" s="259"/>
      <c r="Q20" s="259"/>
      <c r="R20" s="260"/>
      <c r="S20" s="261"/>
      <c r="T20" s="260"/>
    </row>
    <row r="21" spans="1:20" ht="16.8">
      <c r="A21" s="286"/>
      <c r="B21" s="286"/>
      <c r="C21" s="458"/>
      <c r="D21" s="458"/>
      <c r="E21" s="458"/>
      <c r="F21" s="286"/>
      <c r="G21" s="286"/>
      <c r="H21" s="286"/>
      <c r="I21" s="286"/>
      <c r="J21" s="458"/>
      <c r="K21" s="458"/>
      <c r="L21" s="287"/>
      <c r="M21" s="262"/>
      <c r="N21" s="256"/>
      <c r="O21" s="258"/>
      <c r="P21" s="259"/>
      <c r="Q21" s="259"/>
      <c r="R21" s="260"/>
      <c r="S21" s="261"/>
      <c r="T21" s="260"/>
    </row>
    <row r="22" spans="1:20" ht="15.6">
      <c r="A22" s="261"/>
      <c r="B22" s="457"/>
      <c r="C22" s="457"/>
      <c r="D22" s="457"/>
      <c r="E22" s="457"/>
      <c r="F22" s="457"/>
      <c r="G22" s="229"/>
      <c r="H22" s="229"/>
      <c r="I22" s="229"/>
      <c r="J22" s="229"/>
      <c r="K22" s="229"/>
      <c r="L22" s="229"/>
      <c r="M22" s="229"/>
      <c r="N22" s="229"/>
      <c r="O22" s="229"/>
      <c r="P22" s="229"/>
      <c r="Q22" s="229"/>
      <c r="R22" s="229"/>
      <c r="S22" s="229"/>
      <c r="T22" s="229"/>
    </row>
  </sheetData>
  <mergeCells count="18">
    <mergeCell ref="B22:F22"/>
    <mergeCell ref="C13:E13"/>
    <mergeCell ref="A11:M11"/>
    <mergeCell ref="A12:M12"/>
    <mergeCell ref="A3:L3"/>
    <mergeCell ref="C21:E21"/>
    <mergeCell ref="J21:K21"/>
    <mergeCell ref="I13:L13"/>
    <mergeCell ref="I18:L18"/>
    <mergeCell ref="A6:M6"/>
    <mergeCell ref="A7:M7"/>
    <mergeCell ref="A8:M8"/>
    <mergeCell ref="A9:M9"/>
    <mergeCell ref="A10:M10"/>
    <mergeCell ref="A1:M1"/>
    <mergeCell ref="A2:M2"/>
    <mergeCell ref="A4:M4"/>
    <mergeCell ref="A5:M5"/>
  </mergeCells>
  <printOptions horizontalCentered="1"/>
  <pageMargins left="0.55000000000000004" right="0.45" top="0.5" bottom="0.5" header="0.3" footer="0.3"/>
  <pageSetup paperSize="9" scale="9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048575"/>
  <sheetViews>
    <sheetView topLeftCell="A7" zoomScaleNormal="100" workbookViewId="0">
      <selection activeCell="F19" sqref="F19"/>
    </sheetView>
  </sheetViews>
  <sheetFormatPr defaultRowHeight="21"/>
  <cols>
    <col min="1" max="1" width="5.88671875" style="380" customWidth="1"/>
    <col min="2" max="2" width="7.109375" style="380" customWidth="1"/>
    <col min="3" max="3" width="17.44140625" style="380" customWidth="1"/>
    <col min="4" max="4" width="3.109375" style="380" customWidth="1"/>
    <col min="5" max="5" width="15.33203125" style="380" customWidth="1"/>
    <col min="6" max="6" width="9.6640625" style="380" customWidth="1"/>
    <col min="7" max="7" width="2.109375" style="380" customWidth="1"/>
    <col min="8" max="8" width="21.6640625" style="380" customWidth="1"/>
    <col min="9" max="9" width="11.44140625" style="380" customWidth="1"/>
    <col min="10" max="10" width="8.5546875" style="380" customWidth="1"/>
    <col min="11" max="11" width="26.6640625" style="380" customWidth="1"/>
    <col min="12" max="254" width="8.5546875" style="380" customWidth="1"/>
    <col min="255" max="256" width="5.88671875" style="380" customWidth="1"/>
    <col min="257" max="1023" width="5.88671875" customWidth="1"/>
    <col min="1024" max="1024" width="11.88671875" customWidth="1"/>
  </cols>
  <sheetData>
    <row r="1" spans="1:11" s="375" customFormat="1" ht="21" customHeight="1">
      <c r="A1" s="474" t="s">
        <v>169</v>
      </c>
      <c r="B1" s="474"/>
      <c r="C1" s="474"/>
      <c r="D1" s="474"/>
      <c r="E1" s="474"/>
      <c r="F1" s="474"/>
      <c r="G1" s="475" t="s">
        <v>170</v>
      </c>
      <c r="H1" s="475"/>
      <c r="I1" s="475"/>
      <c r="J1" s="475"/>
      <c r="K1" s="475"/>
    </row>
    <row r="2" spans="1:11" s="375" customFormat="1" ht="15.6" customHeight="1">
      <c r="A2" s="476" t="s">
        <v>171</v>
      </c>
      <c r="B2" s="476"/>
      <c r="C2" s="476"/>
      <c r="D2" s="476"/>
      <c r="E2" s="476"/>
      <c r="F2" s="476"/>
      <c r="G2" s="462" t="s">
        <v>172</v>
      </c>
      <c r="H2" s="462"/>
      <c r="I2" s="462"/>
      <c r="J2" s="462"/>
      <c r="K2" s="462"/>
    </row>
    <row r="3" spans="1:11" s="375" customFormat="1" ht="7.65" customHeight="1">
      <c r="A3" s="477" t="s">
        <v>173</v>
      </c>
      <c r="B3" s="477"/>
      <c r="C3" s="477"/>
      <c r="D3" s="477"/>
      <c r="E3" s="477"/>
      <c r="F3" s="477"/>
      <c r="G3" s="478" t="s">
        <v>173</v>
      </c>
      <c r="H3" s="478"/>
      <c r="I3" s="478"/>
      <c r="J3" s="478"/>
      <c r="K3" s="478"/>
    </row>
    <row r="4" spans="1:11" s="375" customFormat="1" ht="20.25" customHeight="1">
      <c r="A4" s="376"/>
      <c r="B4" s="377"/>
      <c r="C4" s="377"/>
      <c r="D4" s="377"/>
      <c r="E4" s="377"/>
      <c r="F4" s="377"/>
      <c r="G4" s="471" t="s">
        <v>317</v>
      </c>
      <c r="H4" s="471"/>
      <c r="I4" s="471"/>
      <c r="J4" s="471"/>
      <c r="K4" s="471"/>
    </row>
    <row r="5" spans="1:11" ht="12" customHeight="1">
      <c r="A5" s="376"/>
      <c r="B5" s="377"/>
      <c r="C5" s="377"/>
      <c r="D5" s="377"/>
      <c r="E5" s="377"/>
      <c r="F5" s="377"/>
      <c r="G5" s="377"/>
      <c r="H5" s="378"/>
      <c r="I5" s="378"/>
      <c r="J5" s="378"/>
      <c r="K5" s="379"/>
    </row>
    <row r="6" spans="1:11" ht="26.4" customHeight="1">
      <c r="A6" s="472" t="s">
        <v>175</v>
      </c>
      <c r="B6" s="472"/>
      <c r="C6" s="472"/>
      <c r="D6" s="472"/>
      <c r="E6" s="472"/>
      <c r="F6" s="472"/>
      <c r="G6" s="472"/>
      <c r="H6" s="472"/>
      <c r="I6" s="472"/>
      <c r="J6" s="472"/>
      <c r="K6" s="472"/>
    </row>
    <row r="7" spans="1:11" s="381" customFormat="1" ht="22.2" customHeight="1">
      <c r="A7" s="473" t="s">
        <v>316</v>
      </c>
      <c r="B7" s="473"/>
      <c r="C7" s="473"/>
      <c r="D7" s="473"/>
      <c r="E7" s="473"/>
      <c r="F7" s="473"/>
      <c r="G7" s="473"/>
      <c r="H7" s="473"/>
      <c r="I7" s="473"/>
      <c r="J7" s="473"/>
      <c r="K7" s="473"/>
    </row>
    <row r="8" spans="1:11" s="381" customFormat="1" ht="11.25" customHeight="1">
      <c r="A8" s="382"/>
      <c r="B8" s="383"/>
      <c r="C8" s="384"/>
      <c r="D8" s="384"/>
      <c r="E8" s="384"/>
      <c r="F8" s="384"/>
      <c r="G8" s="384"/>
      <c r="H8" s="384"/>
      <c r="I8" s="384"/>
      <c r="J8" s="384"/>
      <c r="K8" s="385"/>
    </row>
    <row r="9" spans="1:11" s="387" customFormat="1" ht="39.6" customHeight="1">
      <c r="A9" s="465" t="s">
        <v>288</v>
      </c>
      <c r="B9" s="465"/>
      <c r="C9" s="465"/>
      <c r="D9" s="386" t="s">
        <v>178</v>
      </c>
      <c r="E9" s="469" t="s">
        <v>296</v>
      </c>
      <c r="F9" s="469"/>
      <c r="G9" s="469"/>
      <c r="H9" s="469"/>
      <c r="I9" s="469"/>
      <c r="J9" s="469"/>
      <c r="K9" s="469"/>
    </row>
    <row r="10" spans="1:11" s="387" customFormat="1" ht="24" customHeight="1">
      <c r="A10" s="465" t="s">
        <v>289</v>
      </c>
      <c r="B10" s="465"/>
      <c r="C10" s="465"/>
      <c r="D10" s="388" t="s">
        <v>178</v>
      </c>
      <c r="E10" s="470" t="s">
        <v>297</v>
      </c>
      <c r="F10" s="470"/>
      <c r="G10" s="470"/>
      <c r="H10" s="470"/>
      <c r="I10" s="470"/>
      <c r="J10" s="470"/>
      <c r="K10" s="470"/>
    </row>
    <row r="11" spans="1:11" s="387" customFormat="1" ht="24" customHeight="1">
      <c r="A11" s="465" t="s">
        <v>290</v>
      </c>
      <c r="B11" s="465"/>
      <c r="C11" s="465"/>
      <c r="D11" s="386" t="s">
        <v>178</v>
      </c>
      <c r="E11" s="389" t="s">
        <v>181</v>
      </c>
      <c r="F11" s="390"/>
      <c r="G11" s="390"/>
      <c r="H11" s="390"/>
      <c r="I11" s="390"/>
      <c r="J11" s="390"/>
      <c r="K11" s="391"/>
    </row>
    <row r="12" spans="1:11" s="387" customFormat="1" ht="22.2" customHeight="1">
      <c r="A12" s="465" t="s">
        <v>291</v>
      </c>
      <c r="B12" s="465"/>
      <c r="C12" s="465"/>
      <c r="D12" s="386" t="s">
        <v>178</v>
      </c>
      <c r="E12" s="392">
        <f>'Gói thầu'!E13</f>
        <v>325429542.67151922</v>
      </c>
      <c r="F12" s="390" t="s">
        <v>292</v>
      </c>
      <c r="G12" s="390"/>
      <c r="H12" s="390"/>
      <c r="I12" s="390"/>
      <c r="J12" s="390"/>
      <c r="K12" s="391"/>
    </row>
    <row r="13" spans="1:11" ht="26.85" customHeight="1">
      <c r="A13" s="465" t="s">
        <v>293</v>
      </c>
      <c r="B13" s="465"/>
      <c r="C13" s="465"/>
      <c r="D13" s="386" t="s">
        <v>178</v>
      </c>
      <c r="E13" s="466" t="s">
        <v>315</v>
      </c>
      <c r="F13" s="466"/>
      <c r="G13" s="466"/>
      <c r="H13" s="466"/>
      <c r="I13" s="466"/>
      <c r="J13" s="466"/>
      <c r="K13" s="466"/>
    </row>
    <row r="14" spans="1:11" ht="7.2" customHeight="1">
      <c r="A14" s="467"/>
      <c r="B14" s="467"/>
      <c r="C14" s="467"/>
      <c r="D14" s="467"/>
      <c r="E14" s="467"/>
      <c r="F14" s="467"/>
      <c r="G14" s="467"/>
      <c r="H14" s="467"/>
      <c r="I14" s="467"/>
      <c r="J14" s="467"/>
      <c r="K14" s="467"/>
    </row>
    <row r="15" spans="1:11" ht="22.65" customHeight="1">
      <c r="A15" s="393"/>
      <c r="B15" s="468" t="s">
        <v>294</v>
      </c>
      <c r="C15" s="468"/>
      <c r="D15" s="468"/>
      <c r="E15" s="468"/>
      <c r="F15" s="468"/>
      <c r="G15" s="468"/>
      <c r="H15" s="468"/>
      <c r="I15" s="468"/>
      <c r="J15" s="468"/>
      <c r="K15" s="468"/>
    </row>
    <row r="16" spans="1:11" ht="20.25" customHeight="1">
      <c r="A16" s="393"/>
      <c r="B16" s="461" t="s">
        <v>295</v>
      </c>
      <c r="C16" s="461"/>
      <c r="D16" s="461"/>
      <c r="E16" s="461" t="s">
        <v>187</v>
      </c>
      <c r="F16" s="461"/>
      <c r="G16" s="461"/>
      <c r="H16" s="461" t="s">
        <v>188</v>
      </c>
      <c r="I16" s="461"/>
      <c r="J16" s="462" t="s">
        <v>189</v>
      </c>
      <c r="K16" s="462"/>
    </row>
    <row r="17" spans="1:11" ht="20.25" customHeight="1">
      <c r="A17" s="393"/>
      <c r="B17" s="386"/>
      <c r="C17" s="386"/>
      <c r="D17" s="386"/>
      <c r="E17" s="386"/>
      <c r="F17" s="386"/>
      <c r="G17" s="386"/>
      <c r="H17" s="386"/>
      <c r="I17" s="394"/>
      <c r="J17" s="386"/>
      <c r="K17" s="395"/>
    </row>
    <row r="18" spans="1:11" ht="46.8" customHeight="1">
      <c r="A18" s="393"/>
      <c r="B18" s="386"/>
      <c r="C18" s="386"/>
      <c r="D18" s="386"/>
      <c r="E18" s="386"/>
      <c r="F18" s="386"/>
      <c r="G18" s="386"/>
      <c r="H18" s="386"/>
      <c r="I18" s="394"/>
      <c r="J18" s="386"/>
      <c r="K18" s="395"/>
    </row>
    <row r="19" spans="1:11" ht="20.25" customHeight="1">
      <c r="A19" s="393"/>
      <c r="B19" s="386"/>
      <c r="C19" s="386"/>
      <c r="D19" s="386"/>
      <c r="E19" s="386"/>
      <c r="F19" s="386"/>
      <c r="G19" s="386"/>
      <c r="H19" s="386"/>
      <c r="I19" s="394"/>
      <c r="J19" s="386"/>
      <c r="K19" s="395"/>
    </row>
    <row r="20" spans="1:11" ht="21" customHeight="1">
      <c r="A20" s="393"/>
      <c r="B20" s="396"/>
      <c r="C20" s="396"/>
      <c r="D20" s="396"/>
      <c r="E20" s="396"/>
      <c r="F20" s="396"/>
      <c r="G20" s="396"/>
      <c r="H20" s="463" t="s">
        <v>9</v>
      </c>
      <c r="I20" s="463"/>
      <c r="J20" s="464" t="s">
        <v>298</v>
      </c>
      <c r="K20" s="464"/>
    </row>
    <row r="21" spans="1:11" ht="21.6" thickBot="1">
      <c r="A21" s="397"/>
      <c r="B21" s="398"/>
      <c r="C21" s="398"/>
      <c r="D21" s="398"/>
      <c r="E21" s="398"/>
      <c r="F21" s="398"/>
      <c r="G21" s="398"/>
      <c r="H21" s="398"/>
      <c r="I21" s="398"/>
      <c r="J21" s="398"/>
      <c r="K21" s="399"/>
    </row>
    <row r="1048571" ht="12.75" customHeight="1"/>
    <row r="1048572" ht="12.75" customHeight="1"/>
    <row r="1048573" ht="12.75" customHeight="1"/>
    <row r="1048574" ht="12.75" customHeight="1"/>
    <row r="1048575" ht="12.75" customHeight="1"/>
  </sheetData>
  <mergeCells count="25">
    <mergeCell ref="G4:K4"/>
    <mergeCell ref="A6:K6"/>
    <mergeCell ref="A7:K7"/>
    <mergeCell ref="A1:F1"/>
    <mergeCell ref="G1:K1"/>
    <mergeCell ref="A2:F2"/>
    <mergeCell ref="G2:K2"/>
    <mergeCell ref="A3:F3"/>
    <mergeCell ref="G3:K3"/>
    <mergeCell ref="A9:C9"/>
    <mergeCell ref="E9:K9"/>
    <mergeCell ref="A10:C10"/>
    <mergeCell ref="E10:K10"/>
    <mergeCell ref="A11:C11"/>
    <mergeCell ref="A12:C12"/>
    <mergeCell ref="A13:C13"/>
    <mergeCell ref="E13:K13"/>
    <mergeCell ref="A14:K14"/>
    <mergeCell ref="B15:K15"/>
    <mergeCell ref="B16:D16"/>
    <mergeCell ref="E16:G16"/>
    <mergeCell ref="H16:I16"/>
    <mergeCell ref="J16:K16"/>
    <mergeCell ref="H20:I20"/>
    <mergeCell ref="J20:K20"/>
  </mergeCells>
  <printOptions horizontalCentered="1"/>
  <pageMargins left="0.45" right="0.45"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8"/>
  <sheetViews>
    <sheetView workbookViewId="0">
      <selection activeCell="F22" sqref="F22"/>
    </sheetView>
  </sheetViews>
  <sheetFormatPr defaultRowHeight="14.4"/>
  <cols>
    <col min="1" max="1" width="3.6640625" customWidth="1"/>
    <col min="2" max="10" width="11.88671875" customWidth="1"/>
    <col min="11" max="11" width="17.44140625" customWidth="1"/>
    <col min="12" max="12" width="11.88671875" customWidth="1"/>
  </cols>
  <sheetData>
    <row r="1" spans="1:12" ht="34.200000000000003" customHeight="1">
      <c r="A1" s="548" t="s">
        <v>191</v>
      </c>
      <c r="B1" s="548"/>
      <c r="C1" s="548"/>
      <c r="D1" s="548"/>
      <c r="E1" s="548"/>
      <c r="F1" s="548"/>
      <c r="G1" s="548"/>
      <c r="H1" s="548"/>
      <c r="I1" s="548"/>
      <c r="J1" s="548"/>
      <c r="K1" s="548"/>
      <c r="L1" s="548"/>
    </row>
    <row r="2" spans="1:12" ht="37.200000000000003" customHeight="1">
      <c r="A2" s="488" t="s">
        <v>230</v>
      </c>
      <c r="B2" s="488"/>
      <c r="C2" s="488"/>
      <c r="D2" s="488"/>
      <c r="E2" s="488"/>
      <c r="F2" s="488"/>
      <c r="G2" s="488"/>
      <c r="H2" s="488"/>
      <c r="I2" s="488"/>
      <c r="J2" s="488"/>
      <c r="K2" s="488"/>
      <c r="L2" s="400"/>
    </row>
    <row r="3" spans="1:12" ht="16.2">
      <c r="A3" s="489" t="s">
        <v>299</v>
      </c>
      <c r="B3" s="489"/>
      <c r="C3" s="489"/>
      <c r="D3" s="489"/>
      <c r="E3" s="489"/>
      <c r="F3" s="489"/>
      <c r="G3" s="489"/>
      <c r="H3" s="489"/>
      <c r="I3" s="489"/>
      <c r="J3" s="489"/>
      <c r="K3" s="489"/>
      <c r="L3" s="489"/>
    </row>
    <row r="4" spans="1:12" ht="36" customHeight="1">
      <c r="A4" s="401"/>
      <c r="B4" s="490" t="s">
        <v>193</v>
      </c>
      <c r="C4" s="491"/>
      <c r="D4" s="491"/>
      <c r="E4" s="491"/>
      <c r="F4" s="491"/>
      <c r="G4" s="491"/>
      <c r="H4" s="491"/>
      <c r="I4" s="491"/>
      <c r="J4" s="491"/>
      <c r="K4" s="491"/>
      <c r="L4" s="402"/>
    </row>
    <row r="5" spans="1:12" ht="31.95" customHeight="1">
      <c r="A5" s="403"/>
      <c r="B5" s="492" t="s">
        <v>300</v>
      </c>
      <c r="C5" s="493"/>
      <c r="D5" s="493"/>
      <c r="E5" s="493"/>
      <c r="F5" s="493"/>
      <c r="G5" s="493"/>
      <c r="H5" s="493"/>
      <c r="I5" s="493"/>
      <c r="J5" s="493"/>
      <c r="K5" s="493"/>
      <c r="L5" s="404"/>
    </row>
    <row r="6" spans="1:12" ht="37.950000000000003" customHeight="1">
      <c r="A6" s="403"/>
      <c r="B6" s="481" t="s">
        <v>304</v>
      </c>
      <c r="C6" s="482"/>
      <c r="D6" s="482"/>
      <c r="E6" s="482"/>
      <c r="F6" s="482"/>
      <c r="G6" s="482"/>
      <c r="H6" s="482"/>
      <c r="I6" s="482"/>
      <c r="J6" s="482"/>
      <c r="K6" s="482"/>
      <c r="L6" s="404"/>
    </row>
    <row r="7" spans="1:12" ht="36.6" customHeight="1">
      <c r="A7" s="403"/>
      <c r="B7" s="481" t="s">
        <v>312</v>
      </c>
      <c r="C7" s="482"/>
      <c r="D7" s="482"/>
      <c r="E7" s="482"/>
      <c r="F7" s="482"/>
      <c r="G7" s="482"/>
      <c r="H7" s="482"/>
      <c r="I7" s="482"/>
      <c r="J7" s="482"/>
      <c r="K7" s="482"/>
      <c r="L7" s="404"/>
    </row>
    <row r="8" spans="1:12" ht="19.95" customHeight="1">
      <c r="A8" s="403"/>
      <c r="B8" s="483" t="s">
        <v>301</v>
      </c>
      <c r="C8" s="484"/>
      <c r="D8" s="484"/>
      <c r="E8" s="484"/>
      <c r="F8" s="484"/>
      <c r="G8" s="484"/>
      <c r="H8" s="484"/>
      <c r="I8" s="484"/>
      <c r="J8" s="484"/>
      <c r="K8" s="484"/>
      <c r="L8" s="404"/>
    </row>
    <row r="9" spans="1:12" ht="19.95" customHeight="1">
      <c r="A9" s="403"/>
      <c r="B9" s="485" t="s">
        <v>302</v>
      </c>
      <c r="C9" s="486"/>
      <c r="D9" s="486"/>
      <c r="E9" s="486"/>
      <c r="F9" s="486"/>
      <c r="G9" s="486"/>
      <c r="H9" s="486"/>
      <c r="I9" s="486"/>
      <c r="J9" s="486"/>
      <c r="K9" s="486"/>
      <c r="L9" s="404"/>
    </row>
    <row r="10" spans="1:12" ht="15.6">
      <c r="A10" s="487" t="s">
        <v>197</v>
      </c>
      <c r="B10" s="487"/>
      <c r="C10" s="405"/>
      <c r="D10" s="405"/>
      <c r="E10" s="405"/>
      <c r="F10" s="405"/>
      <c r="G10" s="405"/>
      <c r="H10" s="405"/>
      <c r="I10" s="405"/>
      <c r="J10" s="405"/>
      <c r="K10" s="405"/>
      <c r="L10" s="405"/>
    </row>
    <row r="11" spans="1:12" ht="48.6" customHeight="1">
      <c r="A11" s="406"/>
      <c r="B11" s="479" t="s">
        <v>311</v>
      </c>
      <c r="C11" s="479"/>
      <c r="D11" s="479"/>
      <c r="E11" s="479"/>
      <c r="F11" s="479"/>
      <c r="G11" s="479"/>
      <c r="H11" s="479"/>
      <c r="I11" s="479"/>
      <c r="J11" s="479"/>
      <c r="K11" s="479"/>
      <c r="L11" s="407"/>
    </row>
    <row r="12" spans="1:12" ht="16.8">
      <c r="A12" s="408"/>
      <c r="B12" s="480"/>
      <c r="C12" s="480"/>
      <c r="D12" s="480"/>
      <c r="E12" s="480"/>
      <c r="F12" s="480"/>
      <c r="G12" s="480"/>
      <c r="H12" s="480"/>
      <c r="I12" s="480"/>
      <c r="J12" s="480"/>
      <c r="K12" s="480"/>
      <c r="L12" s="410"/>
    </row>
    <row r="13" spans="1:12" ht="16.8">
      <c r="A13" s="411"/>
      <c r="B13" s="411"/>
      <c r="C13" s="480"/>
      <c r="D13" s="480"/>
      <c r="E13" s="480"/>
      <c r="F13" s="411"/>
      <c r="G13" s="411"/>
      <c r="H13" s="411"/>
      <c r="I13" s="549" t="s">
        <v>200</v>
      </c>
      <c r="J13" s="549"/>
      <c r="K13" s="411"/>
      <c r="L13" s="408"/>
    </row>
    <row r="14" spans="1:12" ht="16.8">
      <c r="A14" s="411"/>
      <c r="B14" s="411"/>
      <c r="C14" s="411"/>
      <c r="D14" s="411"/>
      <c r="E14" s="411"/>
      <c r="F14" s="411"/>
      <c r="G14" s="411"/>
      <c r="H14" s="411"/>
      <c r="I14" s="406"/>
      <c r="J14" s="406"/>
      <c r="K14" s="411"/>
      <c r="L14" s="411"/>
    </row>
    <row r="15" spans="1:12" ht="16.8">
      <c r="A15" s="411"/>
      <c r="B15" s="411"/>
      <c r="C15" s="411"/>
      <c r="D15" s="411"/>
      <c r="E15" s="411"/>
      <c r="F15" s="411"/>
      <c r="G15" s="411"/>
      <c r="H15" s="411"/>
      <c r="I15" s="406"/>
      <c r="J15" s="406"/>
      <c r="K15" s="411"/>
      <c r="L15" s="411"/>
    </row>
    <row r="16" spans="1:12" s="409" customFormat="1" ht="25.2" customHeight="1">
      <c r="A16" s="411"/>
      <c r="B16" s="411"/>
      <c r="C16" s="411"/>
      <c r="D16" s="411"/>
      <c r="E16" s="411"/>
      <c r="F16" s="411"/>
      <c r="G16" s="411"/>
      <c r="H16" s="411"/>
      <c r="I16" s="406"/>
      <c r="J16" s="406"/>
      <c r="K16" s="411"/>
      <c r="L16" s="411"/>
    </row>
    <row r="17" spans="1:12" ht="16.8">
      <c r="A17" s="411"/>
      <c r="B17" s="411"/>
      <c r="C17" s="411"/>
      <c r="D17" s="411"/>
      <c r="E17" s="411"/>
      <c r="F17" s="411"/>
      <c r="G17" s="411"/>
      <c r="H17" s="411"/>
      <c r="I17" s="406"/>
      <c r="J17" s="406"/>
      <c r="K17" s="411"/>
      <c r="L17" s="411"/>
    </row>
    <row r="18" spans="1:12" ht="16.8">
      <c r="A18" s="411"/>
      <c r="B18" s="411"/>
      <c r="C18" s="411"/>
      <c r="D18" s="411"/>
      <c r="E18" s="411"/>
      <c r="F18" s="411"/>
      <c r="G18" s="411"/>
      <c r="H18" s="411"/>
      <c r="I18" s="550" t="s">
        <v>303</v>
      </c>
      <c r="J18" s="550"/>
      <c r="K18" s="411"/>
      <c r="L18" s="411"/>
    </row>
  </sheetData>
  <mergeCells count="15">
    <mergeCell ref="B7:K7"/>
    <mergeCell ref="B8:K8"/>
    <mergeCell ref="B9:K9"/>
    <mergeCell ref="A10:B10"/>
    <mergeCell ref="A1:L1"/>
    <mergeCell ref="A2:K2"/>
    <mergeCell ref="A3:L3"/>
    <mergeCell ref="B4:K4"/>
    <mergeCell ref="B5:K5"/>
    <mergeCell ref="B6:K6"/>
    <mergeCell ref="I18:J18"/>
    <mergeCell ref="B11:K11"/>
    <mergeCell ref="B12:K12"/>
    <mergeCell ref="C13:E13"/>
    <mergeCell ref="I13:J13"/>
  </mergeCells>
  <printOptions horizontalCentered="1"/>
  <pageMargins left="0.45" right="0.45"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42"/>
  <sheetViews>
    <sheetView view="pageBreakPreview" zoomScale="60" zoomScaleNormal="85" workbookViewId="0">
      <selection activeCell="A2" sqref="A2:F2"/>
    </sheetView>
  </sheetViews>
  <sheetFormatPr defaultColWidth="9.109375" defaultRowHeight="16.8"/>
  <cols>
    <col min="1" max="1" width="7.6640625" style="165" customWidth="1"/>
    <col min="2" max="2" width="41" style="162" customWidth="1"/>
    <col min="3" max="3" width="23.6640625" style="164" customWidth="1"/>
    <col min="4" max="4" width="19.109375" style="164" customWidth="1"/>
    <col min="5" max="5" width="21.109375" style="164" customWidth="1"/>
    <col min="6" max="6" width="15" style="165" customWidth="1"/>
    <col min="7" max="7" width="9.109375" style="165"/>
    <col min="8" max="8" width="13.33203125" style="162" bestFit="1" customWidth="1"/>
    <col min="9" max="9" width="12.6640625" style="162" bestFit="1" customWidth="1"/>
    <col min="10" max="10" width="9.109375" style="162"/>
    <col min="11" max="11" width="12.6640625" style="162" customWidth="1"/>
    <col min="12" max="12" width="4.6640625" style="162" customWidth="1"/>
    <col min="13" max="13" width="14.6640625" style="162" customWidth="1"/>
    <col min="14" max="16384" width="9.109375" style="162"/>
  </cols>
  <sheetData>
    <row r="1" spans="1:16" s="139" customFormat="1" ht="31.2" customHeight="1">
      <c r="A1" s="494" t="s">
        <v>138</v>
      </c>
      <c r="B1" s="494"/>
      <c r="C1" s="494"/>
      <c r="D1" s="494"/>
      <c r="E1" s="494"/>
      <c r="F1" s="494"/>
    </row>
    <row r="2" spans="1:16" s="139" customFormat="1" ht="47.4" customHeight="1">
      <c r="A2" s="495" t="str">
        <f>'Bảng Tiên lượng'!A3:F3</f>
        <v>Nhiệm vụ KH&amp;CN "Nghiên cứu nâng cấp, cải tiến hệ thống tích hợp và xử lý dữ liệu ADS-B 
(ATTECH ADS-B Integrator)"</v>
      </c>
      <c r="B2" s="495"/>
      <c r="C2" s="495"/>
      <c r="D2" s="495"/>
      <c r="E2" s="495"/>
      <c r="F2" s="495"/>
      <c r="G2" s="140"/>
    </row>
    <row r="3" spans="1:16" s="142" customFormat="1" ht="50.4">
      <c r="A3" s="141" t="s">
        <v>22</v>
      </c>
      <c r="B3" s="141" t="s">
        <v>139</v>
      </c>
      <c r="C3" s="141" t="s">
        <v>140</v>
      </c>
      <c r="D3" s="141" t="s">
        <v>141</v>
      </c>
      <c r="E3" s="141" t="s">
        <v>142</v>
      </c>
      <c r="F3" s="141" t="s">
        <v>5</v>
      </c>
    </row>
    <row r="4" spans="1:16" s="142" customFormat="1" ht="29.4" customHeight="1">
      <c r="A4" s="172" t="s">
        <v>6</v>
      </c>
      <c r="B4" s="173" t="s">
        <v>146</v>
      </c>
      <c r="C4" s="364">
        <f>SUM(C5)</f>
        <v>24901410</v>
      </c>
      <c r="D4" s="371"/>
      <c r="E4" s="364">
        <f>SUM(E5)</f>
        <v>24901410</v>
      </c>
      <c r="F4" s="172"/>
    </row>
    <row r="5" spans="1:16" s="147" customFormat="1" ht="31.2" customHeight="1">
      <c r="A5" s="144">
        <v>1</v>
      </c>
      <c r="B5" s="320" t="str">
        <f>TH_CP!B5</f>
        <v>Lập báo nhiệm vụ KH&amp;CN</v>
      </c>
      <c r="C5" s="365">
        <f>TH_CP!F5</f>
        <v>24901410</v>
      </c>
      <c r="D5" s="366"/>
      <c r="E5" s="365">
        <f>SUM(C5:D5)</f>
        <v>24901410</v>
      </c>
      <c r="F5" s="144" t="s">
        <v>305</v>
      </c>
      <c r="H5" s="142"/>
      <c r="I5" s="142"/>
      <c r="J5" s="142"/>
      <c r="K5" s="142"/>
      <c r="L5" s="142"/>
      <c r="M5" s="142"/>
      <c r="N5" s="142"/>
      <c r="O5" s="142"/>
      <c r="P5" s="142"/>
    </row>
    <row r="6" spans="1:16" s="143" customFormat="1" ht="42.6" customHeight="1">
      <c r="A6" s="149" t="s">
        <v>7</v>
      </c>
      <c r="B6" s="170" t="s">
        <v>143</v>
      </c>
      <c r="C6" s="366">
        <f>SUM(C7:C10)</f>
        <v>108124815.90961538</v>
      </c>
      <c r="D6" s="366"/>
      <c r="E6" s="366">
        <f>SUM(E7:E10)</f>
        <v>116787926.54651922</v>
      </c>
      <c r="F6" s="150"/>
      <c r="G6" s="147"/>
      <c r="H6" s="142"/>
      <c r="I6" s="156"/>
      <c r="J6" s="142"/>
      <c r="K6" s="142"/>
      <c r="L6" s="142"/>
      <c r="M6" s="142"/>
      <c r="N6" s="142"/>
      <c r="O6" s="142"/>
      <c r="P6" s="142"/>
    </row>
    <row r="7" spans="1:16" s="143" customFormat="1" ht="32.4" customHeight="1">
      <c r="A7" s="144">
        <v>1</v>
      </c>
      <c r="B7" s="151" t="str">
        <f>TH_CP!B6</f>
        <v>Lập Hồ sơ thiết kế nhiệm vụ KH&amp;CN</v>
      </c>
      <c r="C7" s="365">
        <f>TH_CP!F6+TH_CP!F11</f>
        <v>94822915.909615383</v>
      </c>
      <c r="D7" s="365"/>
      <c r="E7" s="365">
        <f t="shared" ref="E7:E10" si="0">SUM(C7:D7)</f>
        <v>94822915.909615383</v>
      </c>
      <c r="F7" s="152"/>
      <c r="G7" s="147"/>
      <c r="H7" s="142"/>
      <c r="I7" s="156"/>
      <c r="J7" s="142"/>
      <c r="K7" s="142"/>
      <c r="L7" s="142"/>
      <c r="M7" s="142"/>
      <c r="N7" s="142"/>
      <c r="O7" s="142"/>
      <c r="P7" s="142"/>
    </row>
    <row r="8" spans="1:16" s="154" customFormat="1" ht="36" customHeight="1">
      <c r="A8" s="144">
        <v>2</v>
      </c>
      <c r="B8" s="145" t="str">
        <f>TH_CP!B8</f>
        <v>Chi phí khác phục vụ nhiệm vụ khoa học &amp; công nghệ</v>
      </c>
      <c r="C8" s="365">
        <f>TH_CP!F8</f>
        <v>1901900</v>
      </c>
      <c r="D8" s="367"/>
      <c r="E8" s="365">
        <f t="shared" si="0"/>
        <v>1901900</v>
      </c>
      <c r="F8" s="146"/>
      <c r="G8" s="153"/>
      <c r="H8" s="142"/>
      <c r="I8" s="156"/>
      <c r="J8" s="142"/>
      <c r="K8" s="142"/>
      <c r="L8" s="142"/>
      <c r="M8" s="142"/>
      <c r="N8" s="142"/>
      <c r="O8" s="142"/>
      <c r="P8" s="142"/>
    </row>
    <row r="9" spans="1:16" s="154" customFormat="1" ht="32.4" customHeight="1">
      <c r="A9" s="144">
        <v>3</v>
      </c>
      <c r="B9" s="145" t="str">
        <f>TH_CP!B13</f>
        <v>Thẩm định, nghiệm thu</v>
      </c>
      <c r="C9" s="369">
        <f>TH_CP!F13</f>
        <v>11400000</v>
      </c>
      <c r="D9" s="367"/>
      <c r="E9" s="365">
        <f t="shared" si="0"/>
        <v>11400000</v>
      </c>
      <c r="F9" s="146"/>
      <c r="G9" s="153"/>
      <c r="H9" s="142"/>
      <c r="I9" s="156"/>
      <c r="J9" s="142"/>
      <c r="K9" s="142"/>
      <c r="L9" s="142"/>
      <c r="M9" s="142"/>
      <c r="N9" s="142"/>
      <c r="O9" s="142"/>
      <c r="P9" s="142"/>
    </row>
    <row r="10" spans="1:16" s="154" customFormat="1" ht="32.4" customHeight="1">
      <c r="A10" s="144">
        <v>4</v>
      </c>
      <c r="B10" s="169" t="s">
        <v>144</v>
      </c>
      <c r="C10" s="365"/>
      <c r="D10" s="365">
        <f>TH_CP!F14-D11</f>
        <v>8663110.6369038448</v>
      </c>
      <c r="E10" s="365">
        <f t="shared" si="0"/>
        <v>8663110.6369038448</v>
      </c>
      <c r="F10" s="146"/>
      <c r="G10" s="153"/>
      <c r="H10" s="155"/>
    </row>
    <row r="11" spans="1:16" s="158" customFormat="1" ht="37.950000000000003" customHeight="1">
      <c r="A11" s="149" t="s">
        <v>13</v>
      </c>
      <c r="B11" s="171" t="s">
        <v>145</v>
      </c>
      <c r="C11" s="366">
        <f>SUM(C12)</f>
        <v>174990672.5</v>
      </c>
      <c r="D11" s="366">
        <f>SUM(D12)</f>
        <v>8749533.625</v>
      </c>
      <c r="E11" s="366">
        <f>SUM(E12)</f>
        <v>183740206.125</v>
      </c>
      <c r="F11" s="146"/>
      <c r="G11" s="156"/>
      <c r="H11" s="157"/>
    </row>
    <row r="12" spans="1:16" s="154" customFormat="1" ht="32.4" customHeight="1">
      <c r="A12" s="168">
        <v>1</v>
      </c>
      <c r="B12" s="169" t="str">
        <f>'Bảng Tiên lượng'!B26</f>
        <v>Gói thầu số 01: Chế tạo sản phẩm mẫu</v>
      </c>
      <c r="C12" s="370">
        <f>TH_CP!F7</f>
        <v>174990672.5</v>
      </c>
      <c r="D12" s="367">
        <f>C12*5%</f>
        <v>8749533.625</v>
      </c>
      <c r="E12" s="367">
        <f>C12+D12</f>
        <v>183740206.125</v>
      </c>
      <c r="F12" s="193"/>
      <c r="G12" s="159"/>
      <c r="H12" s="155"/>
    </row>
    <row r="13" spans="1:16" s="143" customFormat="1" ht="31.95" customHeight="1">
      <c r="A13" s="148"/>
      <c r="B13" s="141" t="s">
        <v>116</v>
      </c>
      <c r="C13" s="368">
        <f>SUM(C4,C6,C11)</f>
        <v>308016898.4096154</v>
      </c>
      <c r="D13" s="368">
        <f>SUM(D10:D11)</f>
        <v>17412644.261903845</v>
      </c>
      <c r="E13" s="368">
        <f>C13+D13</f>
        <v>325429542.67151922</v>
      </c>
      <c r="F13" s="160"/>
      <c r="G13" s="161"/>
      <c r="H13" s="157"/>
    </row>
    <row r="14" spans="1:16" ht="10.199999999999999" customHeight="1">
      <c r="A14" s="162"/>
      <c r="B14" s="163"/>
      <c r="H14" s="157"/>
      <c r="I14" s="166"/>
    </row>
    <row r="15" spans="1:16">
      <c r="A15" s="162"/>
      <c r="B15" s="166"/>
    </row>
    <row r="16" spans="1:16" s="165" customFormat="1">
      <c r="B16" s="162"/>
      <c r="C16" s="167"/>
      <c r="D16" s="167"/>
      <c r="E16" s="167"/>
      <c r="H16" s="162"/>
    </row>
    <row r="17" spans="1:8" s="165" customFormat="1">
      <c r="B17" s="162"/>
      <c r="C17" s="164"/>
      <c r="D17" s="164"/>
      <c r="E17" s="164"/>
      <c r="H17" s="162"/>
    </row>
    <row r="18" spans="1:8" s="165" customFormat="1">
      <c r="B18" s="162"/>
      <c r="C18" s="164"/>
      <c r="D18" s="164"/>
      <c r="E18" s="164"/>
      <c r="H18" s="162"/>
    </row>
    <row r="19" spans="1:8" s="165" customFormat="1">
      <c r="B19" s="162"/>
      <c r="C19" s="164"/>
      <c r="D19" s="164"/>
      <c r="E19" s="164"/>
      <c r="H19" s="162"/>
    </row>
    <row r="20" spans="1:8" s="165" customFormat="1">
      <c r="B20" s="162"/>
      <c r="C20" s="164"/>
      <c r="D20" s="164"/>
      <c r="E20" s="164"/>
      <c r="H20" s="162"/>
    </row>
    <row r="21" spans="1:8" s="165" customFormat="1">
      <c r="B21" s="162"/>
      <c r="C21" s="164"/>
      <c r="D21" s="164"/>
      <c r="E21" s="164"/>
      <c r="H21" s="162"/>
    </row>
    <row r="22" spans="1:8" s="165" customFormat="1">
      <c r="B22" s="162"/>
      <c r="C22" s="164"/>
      <c r="D22" s="164"/>
      <c r="E22" s="164"/>
      <c r="H22" s="162"/>
    </row>
    <row r="23" spans="1:8" s="165" customFormat="1">
      <c r="B23" s="162"/>
      <c r="C23" s="164"/>
      <c r="D23" s="164"/>
      <c r="E23" s="164"/>
      <c r="H23" s="162"/>
    </row>
    <row r="24" spans="1:8" s="165" customFormat="1">
      <c r="B24" s="162"/>
      <c r="C24" s="164"/>
      <c r="D24" s="164"/>
      <c r="E24" s="164"/>
      <c r="H24" s="162"/>
    </row>
    <row r="25" spans="1:8" s="165" customFormat="1">
      <c r="B25" s="162"/>
      <c r="C25" s="164"/>
      <c r="D25" s="164"/>
      <c r="E25" s="164"/>
      <c r="H25" s="162"/>
    </row>
    <row r="26" spans="1:8" s="165" customFormat="1">
      <c r="B26" s="162"/>
      <c r="C26" s="164"/>
      <c r="D26" s="164"/>
      <c r="E26" s="164"/>
      <c r="H26" s="162"/>
    </row>
    <row r="27" spans="1:8" s="165" customFormat="1">
      <c r="B27" s="162"/>
      <c r="C27" s="164"/>
      <c r="D27" s="164"/>
      <c r="E27" s="164"/>
      <c r="H27" s="162"/>
    </row>
    <row r="28" spans="1:8" s="165" customFormat="1">
      <c r="B28" s="162"/>
      <c r="C28" s="164"/>
      <c r="D28" s="164"/>
      <c r="E28" s="164"/>
      <c r="H28" s="162"/>
    </row>
    <row r="29" spans="1:8" s="165" customFormat="1">
      <c r="B29" s="162"/>
      <c r="C29" s="164"/>
      <c r="D29" s="164"/>
      <c r="E29" s="164"/>
      <c r="H29" s="162"/>
    </row>
    <row r="30" spans="1:8" s="165" customFormat="1">
      <c r="B30" s="162"/>
      <c r="C30" s="164"/>
      <c r="D30" s="164"/>
      <c r="E30" s="164"/>
      <c r="H30" s="162"/>
    </row>
    <row r="31" spans="1:8" s="165" customFormat="1">
      <c r="B31" s="162"/>
      <c r="C31" s="164"/>
      <c r="D31" s="164"/>
      <c r="E31" s="164"/>
      <c r="H31" s="162"/>
    </row>
    <row r="32" spans="1:8">
      <c r="A32" s="162"/>
    </row>
    <row r="33" spans="1:1">
      <c r="A33" s="162"/>
    </row>
    <row r="34" spans="1:1">
      <c r="A34" s="162"/>
    </row>
    <row r="35" spans="1:1">
      <c r="A35" s="162"/>
    </row>
    <row r="36" spans="1:1">
      <c r="A36" s="162"/>
    </row>
    <row r="37" spans="1:1">
      <c r="A37" s="162"/>
    </row>
    <row r="38" spans="1:1">
      <c r="A38" s="162"/>
    </row>
    <row r="39" spans="1:1">
      <c r="A39" s="162"/>
    </row>
    <row r="40" spans="1:1">
      <c r="A40" s="162"/>
    </row>
    <row r="41" spans="1:1">
      <c r="A41" s="162"/>
    </row>
    <row r="42" spans="1:1">
      <c r="A42" s="162"/>
    </row>
  </sheetData>
  <mergeCells count="2">
    <mergeCell ref="A1:F1"/>
    <mergeCell ref="A2:F2"/>
  </mergeCells>
  <printOptions horizontalCentered="1"/>
  <pageMargins left="0.55000000000000004" right="0.35" top="0.35" bottom="0.35" header="0.3" footer="0.25"/>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sheetPr>
  <dimension ref="A1:I27"/>
  <sheetViews>
    <sheetView view="pageBreakPreview" zoomScale="85" zoomScaleNormal="100" zoomScaleSheetLayoutView="85" workbookViewId="0">
      <selection activeCell="F6" sqref="F6"/>
    </sheetView>
  </sheetViews>
  <sheetFormatPr defaultColWidth="9.109375" defaultRowHeight="15.6"/>
  <cols>
    <col min="1" max="1" width="6.33203125" style="116" customWidth="1"/>
    <col min="2" max="2" width="32.6640625" style="116" customWidth="1"/>
    <col min="3" max="3" width="21.33203125" style="116" customWidth="1"/>
    <col min="4" max="4" width="19.33203125" style="116" customWidth="1"/>
    <col min="5" max="5" width="16.109375" style="116" customWidth="1"/>
    <col min="6" max="6" width="18.33203125" style="116" customWidth="1"/>
    <col min="7" max="7" width="14.6640625" style="116" customWidth="1"/>
    <col min="8" max="8" width="9.109375" style="116"/>
    <col min="9" max="9" width="17.6640625" style="116" customWidth="1"/>
    <col min="10" max="10" width="7" style="116" customWidth="1"/>
    <col min="11" max="11" width="14.6640625" style="116" bestFit="1" customWidth="1"/>
    <col min="12" max="16384" width="9.109375" style="116"/>
  </cols>
  <sheetData>
    <row r="1" spans="1:9" ht="24.75" customHeight="1">
      <c r="A1" s="498" t="s">
        <v>320</v>
      </c>
      <c r="B1" s="498"/>
      <c r="C1" s="498"/>
      <c r="D1" s="498"/>
      <c r="E1" s="498"/>
      <c r="F1" s="498"/>
      <c r="G1" s="498"/>
    </row>
    <row r="2" spans="1:9" ht="38.25" customHeight="1">
      <c r="A2" s="499" t="str">
        <f>'Bảng Tiên lượng'!A3:F3</f>
        <v>Nhiệm vụ KH&amp;CN "Nghiên cứu nâng cấp, cải tiến hệ thống tích hợp và xử lý dữ liệu ADS-B 
(ATTECH ADS-B Integrator)"</v>
      </c>
      <c r="B2" s="500"/>
      <c r="C2" s="500"/>
      <c r="D2" s="500"/>
      <c r="E2" s="500"/>
      <c r="F2" s="500"/>
      <c r="G2" s="500"/>
    </row>
    <row r="3" spans="1:9" s="117" customFormat="1" ht="28.2" customHeight="1">
      <c r="A3" s="39" t="s">
        <v>22</v>
      </c>
      <c r="B3" s="39" t="s">
        <v>123</v>
      </c>
      <c r="C3" s="39" t="s">
        <v>124</v>
      </c>
      <c r="D3" s="39" t="s">
        <v>125</v>
      </c>
      <c r="E3" s="39" t="s">
        <v>126</v>
      </c>
      <c r="F3" s="39" t="s">
        <v>127</v>
      </c>
      <c r="G3" s="39" t="s">
        <v>62</v>
      </c>
    </row>
    <row r="4" spans="1:9" s="118" customFormat="1" ht="27" customHeight="1">
      <c r="A4" s="39" t="s">
        <v>6</v>
      </c>
      <c r="B4" s="108" t="s">
        <v>128</v>
      </c>
      <c r="C4" s="39" t="s">
        <v>9</v>
      </c>
      <c r="D4" s="113">
        <f>SUM(D5:D7)</f>
        <v>290199621.46153843</v>
      </c>
      <c r="E4" s="113" t="s">
        <v>9</v>
      </c>
      <c r="F4" s="113">
        <f>SUM(F5:F7)</f>
        <v>290199621.46153843</v>
      </c>
      <c r="G4" s="39"/>
      <c r="I4" s="119"/>
    </row>
    <row r="5" spans="1:9" s="118" customFormat="1" ht="26.4" customHeight="1">
      <c r="A5" s="38">
        <v>1</v>
      </c>
      <c r="B5" s="120" t="s">
        <v>234</v>
      </c>
      <c r="C5" s="198" t="s">
        <v>158</v>
      </c>
      <c r="D5" s="102">
        <f>'B1_CP_Lập BC'!F7</f>
        <v>24901410</v>
      </c>
      <c r="E5" s="39"/>
      <c r="F5" s="121">
        <f>D5+E5</f>
        <v>24901410</v>
      </c>
      <c r="G5" s="38" t="s">
        <v>305</v>
      </c>
      <c r="I5" s="117"/>
    </row>
    <row r="6" spans="1:9" s="118" customFormat="1" ht="33.6" customHeight="1">
      <c r="A6" s="38">
        <v>2</v>
      </c>
      <c r="B6" s="120" t="s">
        <v>235</v>
      </c>
      <c r="C6" s="129" t="s">
        <v>129</v>
      </c>
      <c r="D6" s="102">
        <f>'B2_CP_Lập HSTK'!G8</f>
        <v>90307538.961538464</v>
      </c>
      <c r="E6" s="121"/>
      <c r="F6" s="121">
        <f t="shared" ref="F6:F7" si="0">D6+E6</f>
        <v>90307538.961538464</v>
      </c>
      <c r="G6" s="39"/>
      <c r="I6" s="117"/>
    </row>
    <row r="7" spans="1:9" s="118" customFormat="1" ht="27" customHeight="1">
      <c r="A7" s="38">
        <v>3</v>
      </c>
      <c r="B7" s="120" t="s">
        <v>151</v>
      </c>
      <c r="C7" s="197" t="s">
        <v>149</v>
      </c>
      <c r="D7" s="102">
        <f>B3_TH_GT01!D10</f>
        <v>174990672.5</v>
      </c>
      <c r="E7" s="121"/>
      <c r="F7" s="121">
        <f t="shared" si="0"/>
        <v>174990672.5</v>
      </c>
      <c r="G7" s="39"/>
      <c r="I7" s="117"/>
    </row>
    <row r="8" spans="1:9" s="124" customFormat="1" ht="36" customHeight="1">
      <c r="A8" s="39" t="s">
        <v>7</v>
      </c>
      <c r="B8" s="122" t="s">
        <v>131</v>
      </c>
      <c r="C8" s="39" t="s">
        <v>9</v>
      </c>
      <c r="D8" s="113">
        <f>SUM(D9:D9)</f>
        <v>1729000</v>
      </c>
      <c r="E8" s="113">
        <f>SUM(E9:E9)</f>
        <v>172900</v>
      </c>
      <c r="F8" s="113">
        <f t="shared" ref="F8:F14" si="1">SUM(D8:E8)</f>
        <v>1901900</v>
      </c>
      <c r="G8" s="123"/>
      <c r="I8" s="116"/>
    </row>
    <row r="9" spans="1:9" s="124" customFormat="1" ht="28.95" customHeight="1">
      <c r="A9" s="38">
        <v>1</v>
      </c>
      <c r="B9" s="125" t="s">
        <v>236</v>
      </c>
      <c r="C9" s="197" t="s">
        <v>147</v>
      </c>
      <c r="D9" s="121">
        <f>B4_CP_VPP!H21</f>
        <v>1729000</v>
      </c>
      <c r="E9" s="121">
        <f>D9*10%</f>
        <v>172900</v>
      </c>
      <c r="F9" s="121">
        <f t="shared" si="1"/>
        <v>1901900</v>
      </c>
      <c r="G9" s="126"/>
      <c r="I9" s="116"/>
    </row>
    <row r="10" spans="1:9" ht="39.6" customHeight="1">
      <c r="A10" s="39" t="s">
        <v>13</v>
      </c>
      <c r="B10" s="122" t="s">
        <v>132</v>
      </c>
      <c r="C10" s="39"/>
      <c r="D10" s="113">
        <f>SUM(D11:D13)</f>
        <v>24664910.573076922</v>
      </c>
      <c r="E10" s="102" t="s">
        <v>9</v>
      </c>
      <c r="F10" s="113">
        <f>SUM(D10:E10)</f>
        <v>24664910.573076922</v>
      </c>
      <c r="G10" s="123"/>
      <c r="I10" s="128">
        <f>SUM(F11:F13)</f>
        <v>24664910.573076922</v>
      </c>
    </row>
    <row r="11" spans="1:9" ht="34.950000000000003" customHeight="1">
      <c r="A11" s="38">
        <v>1</v>
      </c>
      <c r="B11" s="125" t="s">
        <v>217</v>
      </c>
      <c r="C11" s="129" t="s">
        <v>129</v>
      </c>
      <c r="D11" s="121">
        <f>'B2_CP_Lập HSTK'!G31</f>
        <v>4515376.9480769234</v>
      </c>
      <c r="E11" s="102"/>
      <c r="F11" s="121">
        <f t="shared" ref="F11:F12" si="2">D11+E11</f>
        <v>4515376.9480769234</v>
      </c>
      <c r="G11" s="123"/>
      <c r="I11" s="128"/>
    </row>
    <row r="12" spans="1:9" ht="33.6" customHeight="1">
      <c r="A12" s="38">
        <v>2</v>
      </c>
      <c r="B12" s="125" t="s">
        <v>218</v>
      </c>
      <c r="C12" s="198" t="s">
        <v>149</v>
      </c>
      <c r="D12" s="121">
        <f>B3_TH_GT01!D11</f>
        <v>8749533.625</v>
      </c>
      <c r="E12" s="102"/>
      <c r="F12" s="121">
        <f t="shared" si="2"/>
        <v>8749533.625</v>
      </c>
      <c r="G12" s="123"/>
      <c r="I12" s="128"/>
    </row>
    <row r="13" spans="1:9" ht="27" customHeight="1">
      <c r="A13" s="38">
        <v>3</v>
      </c>
      <c r="B13" s="125" t="s">
        <v>133</v>
      </c>
      <c r="C13" s="197" t="s">
        <v>130</v>
      </c>
      <c r="D13" s="121">
        <f>B5_CP_TĐNT!F26</f>
        <v>11400000</v>
      </c>
      <c r="E13" s="126"/>
      <c r="F13" s="121">
        <f t="shared" si="1"/>
        <v>11400000</v>
      </c>
      <c r="G13" s="123"/>
    </row>
    <row r="14" spans="1:9" ht="26.25" customHeight="1">
      <c r="A14" s="39" t="s">
        <v>14</v>
      </c>
      <c r="B14" s="122" t="s">
        <v>134</v>
      </c>
      <c r="C14" s="39" t="s">
        <v>136</v>
      </c>
      <c r="D14" s="113">
        <f>5%*(D4+D8+D10)</f>
        <v>15829676.601730768</v>
      </c>
      <c r="E14" s="113">
        <f>10%*D14</f>
        <v>1582967.6601730769</v>
      </c>
      <c r="F14" s="113">
        <f t="shared" si="1"/>
        <v>17412644.261903845</v>
      </c>
      <c r="G14" s="126"/>
    </row>
    <row r="15" spans="1:9" ht="27" customHeight="1">
      <c r="A15" s="130"/>
      <c r="B15" s="131" t="s">
        <v>116</v>
      </c>
      <c r="C15" s="39" t="s">
        <v>137</v>
      </c>
      <c r="D15" s="113">
        <f>SUM(D4,D8,D10,D14)</f>
        <v>332423208.6363461</v>
      </c>
      <c r="E15" s="113">
        <f>SUM(E4,E8,E10,E14)</f>
        <v>1755867.6601730769</v>
      </c>
      <c r="F15" s="113">
        <f>SUM(F4,F8,F10,F14)</f>
        <v>334179076.29651916</v>
      </c>
      <c r="G15" s="126"/>
      <c r="I15" s="128">
        <f>D15+E15</f>
        <v>334179076.29651916</v>
      </c>
    </row>
    <row r="16" spans="1:9">
      <c r="A16" s="124"/>
    </row>
    <row r="17" spans="1:7">
      <c r="A17" s="501"/>
      <c r="B17" s="501"/>
      <c r="C17" s="501"/>
      <c r="D17" s="501"/>
      <c r="E17" s="501"/>
      <c r="F17" s="501"/>
      <c r="G17" s="501"/>
    </row>
    <row r="18" spans="1:7">
      <c r="A18" s="496"/>
      <c r="B18" s="496"/>
      <c r="C18" s="496"/>
      <c r="D18" s="496"/>
      <c r="E18" s="496"/>
      <c r="F18" s="496"/>
      <c r="G18" s="496"/>
    </row>
    <row r="19" spans="1:7">
      <c r="A19" s="496"/>
      <c r="B19" s="496"/>
      <c r="C19" s="496"/>
      <c r="D19" s="496"/>
      <c r="E19" s="496"/>
      <c r="F19" s="496"/>
      <c r="G19" s="496"/>
    </row>
    <row r="20" spans="1:7">
      <c r="A20" s="496"/>
      <c r="B20" s="496"/>
      <c r="C20" s="496"/>
      <c r="D20" s="496"/>
      <c r="E20" s="496"/>
      <c r="F20" s="496"/>
      <c r="G20" s="496"/>
    </row>
    <row r="21" spans="1:7">
      <c r="A21" s="496"/>
      <c r="B21" s="496"/>
      <c r="C21" s="496"/>
      <c r="D21" s="496"/>
      <c r="E21" s="496"/>
      <c r="F21" s="496"/>
      <c r="G21" s="496"/>
    </row>
    <row r="22" spans="1:7" s="127" customFormat="1">
      <c r="A22" s="497"/>
      <c r="B22" s="497"/>
      <c r="C22" s="497"/>
      <c r="D22" s="497"/>
      <c r="E22" s="497"/>
      <c r="F22" s="497"/>
      <c r="G22" s="497"/>
    </row>
    <row r="23" spans="1:7" s="127" customFormat="1">
      <c r="A23" s="497"/>
      <c r="B23" s="497"/>
      <c r="C23" s="497"/>
      <c r="D23" s="497"/>
      <c r="E23" s="497"/>
      <c r="F23" s="497"/>
      <c r="G23" s="497"/>
    </row>
    <row r="24" spans="1:7" s="127" customFormat="1">
      <c r="A24" s="497"/>
      <c r="B24" s="497"/>
      <c r="C24" s="497"/>
      <c r="D24" s="497"/>
      <c r="E24" s="497"/>
      <c r="F24" s="497"/>
      <c r="G24" s="497"/>
    </row>
    <row r="25" spans="1:7" s="127" customFormat="1">
      <c r="A25" s="497"/>
      <c r="B25" s="497"/>
      <c r="C25" s="497"/>
      <c r="D25" s="497"/>
      <c r="E25" s="497"/>
      <c r="F25" s="497"/>
      <c r="G25" s="497"/>
    </row>
    <row r="26" spans="1:7" s="127" customFormat="1">
      <c r="A26" s="497"/>
      <c r="B26" s="497"/>
      <c r="C26" s="497"/>
      <c r="D26" s="497"/>
      <c r="E26" s="497"/>
      <c r="F26" s="497"/>
      <c r="G26" s="497"/>
    </row>
    <row r="27" spans="1:7">
      <c r="A27" s="496"/>
      <c r="B27" s="496"/>
      <c r="C27" s="496"/>
      <c r="D27" s="496"/>
      <c r="E27" s="496"/>
      <c r="F27" s="496"/>
      <c r="G27" s="496"/>
    </row>
  </sheetData>
  <mergeCells count="13">
    <mergeCell ref="A20:G20"/>
    <mergeCell ref="A1:G1"/>
    <mergeCell ref="A2:G2"/>
    <mergeCell ref="A17:G17"/>
    <mergeCell ref="A18:G18"/>
    <mergeCell ref="A19:G19"/>
    <mergeCell ref="A27:G27"/>
    <mergeCell ref="A21:G21"/>
    <mergeCell ref="A22:G22"/>
    <mergeCell ref="A23:G23"/>
    <mergeCell ref="A24:G24"/>
    <mergeCell ref="A25:G25"/>
    <mergeCell ref="A26:G26"/>
  </mergeCells>
  <hyperlinks>
    <hyperlink ref="C6" location="'B2_CP_Lập HSTK'!A1" display="Xem chi tiết bảng 2" xr:uid="{00000000-0004-0000-0500-000000000000}"/>
    <hyperlink ref="C9" location="'B5_CP khác'!A1" display="Xem chi tiết bảng 4" xr:uid="{00000000-0004-0000-0500-000001000000}"/>
    <hyperlink ref="C13" location="B7_CP_TĐNT!A1" display="Xem chi tiết bảng 6" xr:uid="{00000000-0004-0000-0500-000002000000}"/>
    <hyperlink ref="C7" location="'B3_CP lập QTSX&amp;HDCNCT'!A1" display="Xem chi tiết bảng 3" xr:uid="{00000000-0004-0000-0500-000003000000}"/>
    <hyperlink ref="C5" location="'B1_CP_Lập BC'!A1" display="Xem chi tiết bảng 1" xr:uid="{00000000-0004-0000-0500-000004000000}"/>
    <hyperlink ref="C11" location="'B2_CP_Lập HSTK'!A1" display="Xem chi tiết bảng 2" xr:uid="{00000000-0004-0000-0500-000005000000}"/>
    <hyperlink ref="C12" location="'B4_GT01_Chế tạo SP mẫu'!A1" display="Xem chi tiết bảng 4" xr:uid="{00000000-0004-0000-0500-000006000000}"/>
  </hyperlinks>
  <printOptions horizontalCentered="1"/>
  <pageMargins left="0.45" right="0.35" top="0.35" bottom="0.2" header="0.3" footer="0.25"/>
  <pageSetup orientation="landscape" r:id="rId1"/>
  <rowBreaks count="1" manualBreakCount="1">
    <brk id="15"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9"/>
  <sheetViews>
    <sheetView view="pageBreakPreview" zoomScale="60" zoomScaleNormal="100" workbookViewId="0">
      <selection activeCell="A3" sqref="A3:G3"/>
    </sheetView>
  </sheetViews>
  <sheetFormatPr defaultRowHeight="29.25" customHeight="1"/>
  <cols>
    <col min="1" max="1" width="6.44140625" style="91" customWidth="1"/>
    <col min="2" max="2" width="9.6640625" style="91" customWidth="1"/>
    <col min="3" max="3" width="33.6640625" style="91" customWidth="1"/>
    <col min="4" max="4" width="16.33203125" style="91" customWidth="1"/>
    <col min="5" max="6" width="17.33203125" style="91" customWidth="1"/>
    <col min="7" max="7" width="18.33203125" style="91" customWidth="1"/>
    <col min="8" max="256" width="9.109375" style="91"/>
    <col min="257" max="257" width="8.33203125" style="91" customWidth="1"/>
    <col min="258" max="258" width="33.6640625" style="91" customWidth="1"/>
    <col min="259" max="259" width="11.6640625" style="91" customWidth="1"/>
    <col min="260" max="260" width="17.33203125" style="91" customWidth="1"/>
    <col min="261" max="261" width="16" style="91" customWidth="1"/>
    <col min="262" max="262" width="22.6640625" style="91" customWidth="1"/>
    <col min="263" max="512" width="9.109375" style="91"/>
    <col min="513" max="513" width="8.33203125" style="91" customWidth="1"/>
    <col min="514" max="514" width="33.6640625" style="91" customWidth="1"/>
    <col min="515" max="515" width="11.6640625" style="91" customWidth="1"/>
    <col min="516" max="516" width="17.33203125" style="91" customWidth="1"/>
    <col min="517" max="517" width="16" style="91" customWidth="1"/>
    <col min="518" max="518" width="22.6640625" style="91" customWidth="1"/>
    <col min="519" max="768" width="9.109375" style="91"/>
    <col min="769" max="769" width="8.33203125" style="91" customWidth="1"/>
    <col min="770" max="770" width="33.6640625" style="91" customWidth="1"/>
    <col min="771" max="771" width="11.6640625" style="91" customWidth="1"/>
    <col min="772" max="772" width="17.33203125" style="91" customWidth="1"/>
    <col min="773" max="773" width="16" style="91" customWidth="1"/>
    <col min="774" max="774" width="22.6640625" style="91" customWidth="1"/>
    <col min="775" max="1024" width="9.109375" style="91"/>
    <col min="1025" max="1025" width="8.33203125" style="91" customWidth="1"/>
    <col min="1026" max="1026" width="33.6640625" style="91" customWidth="1"/>
    <col min="1027" max="1027" width="11.6640625" style="91" customWidth="1"/>
    <col min="1028" max="1028" width="17.33203125" style="91" customWidth="1"/>
    <col min="1029" max="1029" width="16" style="91" customWidth="1"/>
    <col min="1030" max="1030" width="22.6640625" style="91" customWidth="1"/>
    <col min="1031" max="1280" width="9.109375" style="91"/>
    <col min="1281" max="1281" width="8.33203125" style="91" customWidth="1"/>
    <col min="1282" max="1282" width="33.6640625" style="91" customWidth="1"/>
    <col min="1283" max="1283" width="11.6640625" style="91" customWidth="1"/>
    <col min="1284" max="1284" width="17.33203125" style="91" customWidth="1"/>
    <col min="1285" max="1285" width="16" style="91" customWidth="1"/>
    <col min="1286" max="1286" width="22.6640625" style="91" customWidth="1"/>
    <col min="1287" max="1536" width="9.109375" style="91"/>
    <col min="1537" max="1537" width="8.33203125" style="91" customWidth="1"/>
    <col min="1538" max="1538" width="33.6640625" style="91" customWidth="1"/>
    <col min="1539" max="1539" width="11.6640625" style="91" customWidth="1"/>
    <col min="1540" max="1540" width="17.33203125" style="91" customWidth="1"/>
    <col min="1541" max="1541" width="16" style="91" customWidth="1"/>
    <col min="1542" max="1542" width="22.6640625" style="91" customWidth="1"/>
    <col min="1543" max="1792" width="9.109375" style="91"/>
    <col min="1793" max="1793" width="8.33203125" style="91" customWidth="1"/>
    <col min="1794" max="1794" width="33.6640625" style="91" customWidth="1"/>
    <col min="1795" max="1795" width="11.6640625" style="91" customWidth="1"/>
    <col min="1796" max="1796" width="17.33203125" style="91" customWidth="1"/>
    <col min="1797" max="1797" width="16" style="91" customWidth="1"/>
    <col min="1798" max="1798" width="22.6640625" style="91" customWidth="1"/>
    <col min="1799" max="2048" width="9.109375" style="91"/>
    <col min="2049" max="2049" width="8.33203125" style="91" customWidth="1"/>
    <col min="2050" max="2050" width="33.6640625" style="91" customWidth="1"/>
    <col min="2051" max="2051" width="11.6640625" style="91" customWidth="1"/>
    <col min="2052" max="2052" width="17.33203125" style="91" customWidth="1"/>
    <col min="2053" max="2053" width="16" style="91" customWidth="1"/>
    <col min="2054" max="2054" width="22.6640625" style="91" customWidth="1"/>
    <col min="2055" max="2304" width="9.109375" style="91"/>
    <col min="2305" max="2305" width="8.33203125" style="91" customWidth="1"/>
    <col min="2306" max="2306" width="33.6640625" style="91" customWidth="1"/>
    <col min="2307" max="2307" width="11.6640625" style="91" customWidth="1"/>
    <col min="2308" max="2308" width="17.33203125" style="91" customWidth="1"/>
    <col min="2309" max="2309" width="16" style="91" customWidth="1"/>
    <col min="2310" max="2310" width="22.6640625" style="91" customWidth="1"/>
    <col min="2311" max="2560" width="9.109375" style="91"/>
    <col min="2561" max="2561" width="8.33203125" style="91" customWidth="1"/>
    <col min="2562" max="2562" width="33.6640625" style="91" customWidth="1"/>
    <col min="2563" max="2563" width="11.6640625" style="91" customWidth="1"/>
    <col min="2564" max="2564" width="17.33203125" style="91" customWidth="1"/>
    <col min="2565" max="2565" width="16" style="91" customWidth="1"/>
    <col min="2566" max="2566" width="22.6640625" style="91" customWidth="1"/>
    <col min="2567" max="2816" width="9.109375" style="91"/>
    <col min="2817" max="2817" width="8.33203125" style="91" customWidth="1"/>
    <col min="2818" max="2818" width="33.6640625" style="91" customWidth="1"/>
    <col min="2819" max="2819" width="11.6640625" style="91" customWidth="1"/>
    <col min="2820" max="2820" width="17.33203125" style="91" customWidth="1"/>
    <col min="2821" max="2821" width="16" style="91" customWidth="1"/>
    <col min="2822" max="2822" width="22.6640625" style="91" customWidth="1"/>
    <col min="2823" max="3072" width="9.109375" style="91"/>
    <col min="3073" max="3073" width="8.33203125" style="91" customWidth="1"/>
    <col min="3074" max="3074" width="33.6640625" style="91" customWidth="1"/>
    <col min="3075" max="3075" width="11.6640625" style="91" customWidth="1"/>
    <col min="3076" max="3076" width="17.33203125" style="91" customWidth="1"/>
    <col min="3077" max="3077" width="16" style="91" customWidth="1"/>
    <col min="3078" max="3078" width="22.6640625" style="91" customWidth="1"/>
    <col min="3079" max="3328" width="9.109375" style="91"/>
    <col min="3329" max="3329" width="8.33203125" style="91" customWidth="1"/>
    <col min="3330" max="3330" width="33.6640625" style="91" customWidth="1"/>
    <col min="3331" max="3331" width="11.6640625" style="91" customWidth="1"/>
    <col min="3332" max="3332" width="17.33203125" style="91" customWidth="1"/>
    <col min="3333" max="3333" width="16" style="91" customWidth="1"/>
    <col min="3334" max="3334" width="22.6640625" style="91" customWidth="1"/>
    <col min="3335" max="3584" width="9.109375" style="91"/>
    <col min="3585" max="3585" width="8.33203125" style="91" customWidth="1"/>
    <col min="3586" max="3586" width="33.6640625" style="91" customWidth="1"/>
    <col min="3587" max="3587" width="11.6640625" style="91" customWidth="1"/>
    <col min="3588" max="3588" width="17.33203125" style="91" customWidth="1"/>
    <col min="3589" max="3589" width="16" style="91" customWidth="1"/>
    <col min="3590" max="3590" width="22.6640625" style="91" customWidth="1"/>
    <col min="3591" max="3840" width="9.109375" style="91"/>
    <col min="3841" max="3841" width="8.33203125" style="91" customWidth="1"/>
    <col min="3842" max="3842" width="33.6640625" style="91" customWidth="1"/>
    <col min="3843" max="3843" width="11.6640625" style="91" customWidth="1"/>
    <col min="3844" max="3844" width="17.33203125" style="91" customWidth="1"/>
    <col min="3845" max="3845" width="16" style="91" customWidth="1"/>
    <col min="3846" max="3846" width="22.6640625" style="91" customWidth="1"/>
    <col min="3847" max="4096" width="9.109375" style="91"/>
    <col min="4097" max="4097" width="8.33203125" style="91" customWidth="1"/>
    <col min="4098" max="4098" width="33.6640625" style="91" customWidth="1"/>
    <col min="4099" max="4099" width="11.6640625" style="91" customWidth="1"/>
    <col min="4100" max="4100" width="17.33203125" style="91" customWidth="1"/>
    <col min="4101" max="4101" width="16" style="91" customWidth="1"/>
    <col min="4102" max="4102" width="22.6640625" style="91" customWidth="1"/>
    <col min="4103" max="4352" width="9.109375" style="91"/>
    <col min="4353" max="4353" width="8.33203125" style="91" customWidth="1"/>
    <col min="4354" max="4354" width="33.6640625" style="91" customWidth="1"/>
    <col min="4355" max="4355" width="11.6640625" style="91" customWidth="1"/>
    <col min="4356" max="4356" width="17.33203125" style="91" customWidth="1"/>
    <col min="4357" max="4357" width="16" style="91" customWidth="1"/>
    <col min="4358" max="4358" width="22.6640625" style="91" customWidth="1"/>
    <col min="4359" max="4608" width="9.109375" style="91"/>
    <col min="4609" max="4609" width="8.33203125" style="91" customWidth="1"/>
    <col min="4610" max="4610" width="33.6640625" style="91" customWidth="1"/>
    <col min="4611" max="4611" width="11.6640625" style="91" customWidth="1"/>
    <col min="4612" max="4612" width="17.33203125" style="91" customWidth="1"/>
    <col min="4613" max="4613" width="16" style="91" customWidth="1"/>
    <col min="4614" max="4614" width="22.6640625" style="91" customWidth="1"/>
    <col min="4615" max="4864" width="9.109375" style="91"/>
    <col min="4865" max="4865" width="8.33203125" style="91" customWidth="1"/>
    <col min="4866" max="4866" width="33.6640625" style="91" customWidth="1"/>
    <col min="4867" max="4867" width="11.6640625" style="91" customWidth="1"/>
    <col min="4868" max="4868" width="17.33203125" style="91" customWidth="1"/>
    <col min="4869" max="4869" width="16" style="91" customWidth="1"/>
    <col min="4870" max="4870" width="22.6640625" style="91" customWidth="1"/>
    <col min="4871" max="5120" width="9.109375" style="91"/>
    <col min="5121" max="5121" width="8.33203125" style="91" customWidth="1"/>
    <col min="5122" max="5122" width="33.6640625" style="91" customWidth="1"/>
    <col min="5123" max="5123" width="11.6640625" style="91" customWidth="1"/>
    <col min="5124" max="5124" width="17.33203125" style="91" customWidth="1"/>
    <col min="5125" max="5125" width="16" style="91" customWidth="1"/>
    <col min="5126" max="5126" width="22.6640625" style="91" customWidth="1"/>
    <col min="5127" max="5376" width="9.109375" style="91"/>
    <col min="5377" max="5377" width="8.33203125" style="91" customWidth="1"/>
    <col min="5378" max="5378" width="33.6640625" style="91" customWidth="1"/>
    <col min="5379" max="5379" width="11.6640625" style="91" customWidth="1"/>
    <col min="5380" max="5380" width="17.33203125" style="91" customWidth="1"/>
    <col min="5381" max="5381" width="16" style="91" customWidth="1"/>
    <col min="5382" max="5382" width="22.6640625" style="91" customWidth="1"/>
    <col min="5383" max="5632" width="9.109375" style="91"/>
    <col min="5633" max="5633" width="8.33203125" style="91" customWidth="1"/>
    <col min="5634" max="5634" width="33.6640625" style="91" customWidth="1"/>
    <col min="5635" max="5635" width="11.6640625" style="91" customWidth="1"/>
    <col min="5636" max="5636" width="17.33203125" style="91" customWidth="1"/>
    <col min="5637" max="5637" width="16" style="91" customWidth="1"/>
    <col min="5638" max="5638" width="22.6640625" style="91" customWidth="1"/>
    <col min="5639" max="5888" width="9.109375" style="91"/>
    <col min="5889" max="5889" width="8.33203125" style="91" customWidth="1"/>
    <col min="5890" max="5890" width="33.6640625" style="91" customWidth="1"/>
    <col min="5891" max="5891" width="11.6640625" style="91" customWidth="1"/>
    <col min="5892" max="5892" width="17.33203125" style="91" customWidth="1"/>
    <col min="5893" max="5893" width="16" style="91" customWidth="1"/>
    <col min="5894" max="5894" width="22.6640625" style="91" customWidth="1"/>
    <col min="5895" max="6144" width="9.109375" style="91"/>
    <col min="6145" max="6145" width="8.33203125" style="91" customWidth="1"/>
    <col min="6146" max="6146" width="33.6640625" style="91" customWidth="1"/>
    <col min="6147" max="6147" width="11.6640625" style="91" customWidth="1"/>
    <col min="6148" max="6148" width="17.33203125" style="91" customWidth="1"/>
    <col min="6149" max="6149" width="16" style="91" customWidth="1"/>
    <col min="6150" max="6150" width="22.6640625" style="91" customWidth="1"/>
    <col min="6151" max="6400" width="9.109375" style="91"/>
    <col min="6401" max="6401" width="8.33203125" style="91" customWidth="1"/>
    <col min="6402" max="6402" width="33.6640625" style="91" customWidth="1"/>
    <col min="6403" max="6403" width="11.6640625" style="91" customWidth="1"/>
    <col min="6404" max="6404" width="17.33203125" style="91" customWidth="1"/>
    <col min="6405" max="6405" width="16" style="91" customWidth="1"/>
    <col min="6406" max="6406" width="22.6640625" style="91" customWidth="1"/>
    <col min="6407" max="6656" width="9.109375" style="91"/>
    <col min="6657" max="6657" width="8.33203125" style="91" customWidth="1"/>
    <col min="6658" max="6658" width="33.6640625" style="91" customWidth="1"/>
    <col min="6659" max="6659" width="11.6640625" style="91" customWidth="1"/>
    <col min="6660" max="6660" width="17.33203125" style="91" customWidth="1"/>
    <col min="6661" max="6661" width="16" style="91" customWidth="1"/>
    <col min="6662" max="6662" width="22.6640625" style="91" customWidth="1"/>
    <col min="6663" max="6912" width="9.109375" style="91"/>
    <col min="6913" max="6913" width="8.33203125" style="91" customWidth="1"/>
    <col min="6914" max="6914" width="33.6640625" style="91" customWidth="1"/>
    <col min="6915" max="6915" width="11.6640625" style="91" customWidth="1"/>
    <col min="6916" max="6916" width="17.33203125" style="91" customWidth="1"/>
    <col min="6917" max="6917" width="16" style="91" customWidth="1"/>
    <col min="6918" max="6918" width="22.6640625" style="91" customWidth="1"/>
    <col min="6919" max="7168" width="9.109375" style="91"/>
    <col min="7169" max="7169" width="8.33203125" style="91" customWidth="1"/>
    <col min="7170" max="7170" width="33.6640625" style="91" customWidth="1"/>
    <col min="7171" max="7171" width="11.6640625" style="91" customWidth="1"/>
    <col min="7172" max="7172" width="17.33203125" style="91" customWidth="1"/>
    <col min="7173" max="7173" width="16" style="91" customWidth="1"/>
    <col min="7174" max="7174" width="22.6640625" style="91" customWidth="1"/>
    <col min="7175" max="7424" width="9.109375" style="91"/>
    <col min="7425" max="7425" width="8.33203125" style="91" customWidth="1"/>
    <col min="7426" max="7426" width="33.6640625" style="91" customWidth="1"/>
    <col min="7427" max="7427" width="11.6640625" style="91" customWidth="1"/>
    <col min="7428" max="7428" width="17.33203125" style="91" customWidth="1"/>
    <col min="7429" max="7429" width="16" style="91" customWidth="1"/>
    <col min="7430" max="7430" width="22.6640625" style="91" customWidth="1"/>
    <col min="7431" max="7680" width="9.109375" style="91"/>
    <col min="7681" max="7681" width="8.33203125" style="91" customWidth="1"/>
    <col min="7682" max="7682" width="33.6640625" style="91" customWidth="1"/>
    <col min="7683" max="7683" width="11.6640625" style="91" customWidth="1"/>
    <col min="7684" max="7684" width="17.33203125" style="91" customWidth="1"/>
    <col min="7685" max="7685" width="16" style="91" customWidth="1"/>
    <col min="7686" max="7686" width="22.6640625" style="91" customWidth="1"/>
    <col min="7687" max="7936" width="9.109375" style="91"/>
    <col min="7937" max="7937" width="8.33203125" style="91" customWidth="1"/>
    <col min="7938" max="7938" width="33.6640625" style="91" customWidth="1"/>
    <col min="7939" max="7939" width="11.6640625" style="91" customWidth="1"/>
    <col min="7940" max="7940" width="17.33203125" style="91" customWidth="1"/>
    <col min="7941" max="7941" width="16" style="91" customWidth="1"/>
    <col min="7942" max="7942" width="22.6640625" style="91" customWidth="1"/>
    <col min="7943" max="8192" width="9.109375" style="91"/>
    <col min="8193" max="8193" width="8.33203125" style="91" customWidth="1"/>
    <col min="8194" max="8194" width="33.6640625" style="91" customWidth="1"/>
    <col min="8195" max="8195" width="11.6640625" style="91" customWidth="1"/>
    <col min="8196" max="8196" width="17.33203125" style="91" customWidth="1"/>
    <col min="8197" max="8197" width="16" style="91" customWidth="1"/>
    <col min="8198" max="8198" width="22.6640625" style="91" customWidth="1"/>
    <col min="8199" max="8448" width="9.109375" style="91"/>
    <col min="8449" max="8449" width="8.33203125" style="91" customWidth="1"/>
    <col min="8450" max="8450" width="33.6640625" style="91" customWidth="1"/>
    <col min="8451" max="8451" width="11.6640625" style="91" customWidth="1"/>
    <col min="8452" max="8452" width="17.33203125" style="91" customWidth="1"/>
    <col min="8453" max="8453" width="16" style="91" customWidth="1"/>
    <col min="8454" max="8454" width="22.6640625" style="91" customWidth="1"/>
    <col min="8455" max="8704" width="9.109375" style="91"/>
    <col min="8705" max="8705" width="8.33203125" style="91" customWidth="1"/>
    <col min="8706" max="8706" width="33.6640625" style="91" customWidth="1"/>
    <col min="8707" max="8707" width="11.6640625" style="91" customWidth="1"/>
    <col min="8708" max="8708" width="17.33203125" style="91" customWidth="1"/>
    <col min="8709" max="8709" width="16" style="91" customWidth="1"/>
    <col min="8710" max="8710" width="22.6640625" style="91" customWidth="1"/>
    <col min="8711" max="8960" width="9.109375" style="91"/>
    <col min="8961" max="8961" width="8.33203125" style="91" customWidth="1"/>
    <col min="8962" max="8962" width="33.6640625" style="91" customWidth="1"/>
    <col min="8963" max="8963" width="11.6640625" style="91" customWidth="1"/>
    <col min="8964" max="8964" width="17.33203125" style="91" customWidth="1"/>
    <col min="8965" max="8965" width="16" style="91" customWidth="1"/>
    <col min="8966" max="8966" width="22.6640625" style="91" customWidth="1"/>
    <col min="8967" max="9216" width="9.109375" style="91"/>
    <col min="9217" max="9217" width="8.33203125" style="91" customWidth="1"/>
    <col min="9218" max="9218" width="33.6640625" style="91" customWidth="1"/>
    <col min="9219" max="9219" width="11.6640625" style="91" customWidth="1"/>
    <col min="9220" max="9220" width="17.33203125" style="91" customWidth="1"/>
    <col min="9221" max="9221" width="16" style="91" customWidth="1"/>
    <col min="9222" max="9222" width="22.6640625" style="91" customWidth="1"/>
    <col min="9223" max="9472" width="9.109375" style="91"/>
    <col min="9473" max="9473" width="8.33203125" style="91" customWidth="1"/>
    <col min="9474" max="9474" width="33.6640625" style="91" customWidth="1"/>
    <col min="9475" max="9475" width="11.6640625" style="91" customWidth="1"/>
    <col min="9476" max="9476" width="17.33203125" style="91" customWidth="1"/>
    <col min="9477" max="9477" width="16" style="91" customWidth="1"/>
    <col min="9478" max="9478" width="22.6640625" style="91" customWidth="1"/>
    <col min="9479" max="9728" width="9.109375" style="91"/>
    <col min="9729" max="9729" width="8.33203125" style="91" customWidth="1"/>
    <col min="9730" max="9730" width="33.6640625" style="91" customWidth="1"/>
    <col min="9731" max="9731" width="11.6640625" style="91" customWidth="1"/>
    <col min="9732" max="9732" width="17.33203125" style="91" customWidth="1"/>
    <col min="9733" max="9733" width="16" style="91" customWidth="1"/>
    <col min="9734" max="9734" width="22.6640625" style="91" customWidth="1"/>
    <col min="9735" max="9984" width="9.109375" style="91"/>
    <col min="9985" max="9985" width="8.33203125" style="91" customWidth="1"/>
    <col min="9986" max="9986" width="33.6640625" style="91" customWidth="1"/>
    <col min="9987" max="9987" width="11.6640625" style="91" customWidth="1"/>
    <col min="9988" max="9988" width="17.33203125" style="91" customWidth="1"/>
    <col min="9989" max="9989" width="16" style="91" customWidth="1"/>
    <col min="9990" max="9990" width="22.6640625" style="91" customWidth="1"/>
    <col min="9991" max="10240" width="9.109375" style="91"/>
    <col min="10241" max="10241" width="8.33203125" style="91" customWidth="1"/>
    <col min="10242" max="10242" width="33.6640625" style="91" customWidth="1"/>
    <col min="10243" max="10243" width="11.6640625" style="91" customWidth="1"/>
    <col min="10244" max="10244" width="17.33203125" style="91" customWidth="1"/>
    <col min="10245" max="10245" width="16" style="91" customWidth="1"/>
    <col min="10246" max="10246" width="22.6640625" style="91" customWidth="1"/>
    <col min="10247" max="10496" width="9.109375" style="91"/>
    <col min="10497" max="10497" width="8.33203125" style="91" customWidth="1"/>
    <col min="10498" max="10498" width="33.6640625" style="91" customWidth="1"/>
    <col min="10499" max="10499" width="11.6640625" style="91" customWidth="1"/>
    <col min="10500" max="10500" width="17.33203125" style="91" customWidth="1"/>
    <col min="10501" max="10501" width="16" style="91" customWidth="1"/>
    <col min="10502" max="10502" width="22.6640625" style="91" customWidth="1"/>
    <col min="10503" max="10752" width="9.109375" style="91"/>
    <col min="10753" max="10753" width="8.33203125" style="91" customWidth="1"/>
    <col min="10754" max="10754" width="33.6640625" style="91" customWidth="1"/>
    <col min="10755" max="10755" width="11.6640625" style="91" customWidth="1"/>
    <col min="10756" max="10756" width="17.33203125" style="91" customWidth="1"/>
    <col min="10757" max="10757" width="16" style="91" customWidth="1"/>
    <col min="10758" max="10758" width="22.6640625" style="91" customWidth="1"/>
    <col min="10759" max="11008" width="9.109375" style="91"/>
    <col min="11009" max="11009" width="8.33203125" style="91" customWidth="1"/>
    <col min="11010" max="11010" width="33.6640625" style="91" customWidth="1"/>
    <col min="11011" max="11011" width="11.6640625" style="91" customWidth="1"/>
    <col min="11012" max="11012" width="17.33203125" style="91" customWidth="1"/>
    <col min="11013" max="11013" width="16" style="91" customWidth="1"/>
    <col min="11014" max="11014" width="22.6640625" style="91" customWidth="1"/>
    <col min="11015" max="11264" width="9.109375" style="91"/>
    <col min="11265" max="11265" width="8.33203125" style="91" customWidth="1"/>
    <col min="11266" max="11266" width="33.6640625" style="91" customWidth="1"/>
    <col min="11267" max="11267" width="11.6640625" style="91" customWidth="1"/>
    <col min="11268" max="11268" width="17.33203125" style="91" customWidth="1"/>
    <col min="11269" max="11269" width="16" style="91" customWidth="1"/>
    <col min="11270" max="11270" width="22.6640625" style="91" customWidth="1"/>
    <col min="11271" max="11520" width="9.109375" style="91"/>
    <col min="11521" max="11521" width="8.33203125" style="91" customWidth="1"/>
    <col min="11522" max="11522" width="33.6640625" style="91" customWidth="1"/>
    <col min="11523" max="11523" width="11.6640625" style="91" customWidth="1"/>
    <col min="11524" max="11524" width="17.33203125" style="91" customWidth="1"/>
    <col min="11525" max="11525" width="16" style="91" customWidth="1"/>
    <col min="11526" max="11526" width="22.6640625" style="91" customWidth="1"/>
    <col min="11527" max="11776" width="9.109375" style="91"/>
    <col min="11777" max="11777" width="8.33203125" style="91" customWidth="1"/>
    <col min="11778" max="11778" width="33.6640625" style="91" customWidth="1"/>
    <col min="11779" max="11779" width="11.6640625" style="91" customWidth="1"/>
    <col min="11780" max="11780" width="17.33203125" style="91" customWidth="1"/>
    <col min="11781" max="11781" width="16" style="91" customWidth="1"/>
    <col min="11782" max="11782" width="22.6640625" style="91" customWidth="1"/>
    <col min="11783" max="12032" width="9.109375" style="91"/>
    <col min="12033" max="12033" width="8.33203125" style="91" customWidth="1"/>
    <col min="12034" max="12034" width="33.6640625" style="91" customWidth="1"/>
    <col min="12035" max="12035" width="11.6640625" style="91" customWidth="1"/>
    <col min="12036" max="12036" width="17.33203125" style="91" customWidth="1"/>
    <col min="12037" max="12037" width="16" style="91" customWidth="1"/>
    <col min="12038" max="12038" width="22.6640625" style="91" customWidth="1"/>
    <col min="12039" max="12288" width="9.109375" style="91"/>
    <col min="12289" max="12289" width="8.33203125" style="91" customWidth="1"/>
    <col min="12290" max="12290" width="33.6640625" style="91" customWidth="1"/>
    <col min="12291" max="12291" width="11.6640625" style="91" customWidth="1"/>
    <col min="12292" max="12292" width="17.33203125" style="91" customWidth="1"/>
    <col min="12293" max="12293" width="16" style="91" customWidth="1"/>
    <col min="12294" max="12294" width="22.6640625" style="91" customWidth="1"/>
    <col min="12295" max="12544" width="9.109375" style="91"/>
    <col min="12545" max="12545" width="8.33203125" style="91" customWidth="1"/>
    <col min="12546" max="12546" width="33.6640625" style="91" customWidth="1"/>
    <col min="12547" max="12547" width="11.6640625" style="91" customWidth="1"/>
    <col min="12548" max="12548" width="17.33203125" style="91" customWidth="1"/>
    <col min="12549" max="12549" width="16" style="91" customWidth="1"/>
    <col min="12550" max="12550" width="22.6640625" style="91" customWidth="1"/>
    <col min="12551" max="12800" width="9.109375" style="91"/>
    <col min="12801" max="12801" width="8.33203125" style="91" customWidth="1"/>
    <col min="12802" max="12802" width="33.6640625" style="91" customWidth="1"/>
    <col min="12803" max="12803" width="11.6640625" style="91" customWidth="1"/>
    <col min="12804" max="12804" width="17.33203125" style="91" customWidth="1"/>
    <col min="12805" max="12805" width="16" style="91" customWidth="1"/>
    <col min="12806" max="12806" width="22.6640625" style="91" customWidth="1"/>
    <col min="12807" max="13056" width="9.109375" style="91"/>
    <col min="13057" max="13057" width="8.33203125" style="91" customWidth="1"/>
    <col min="13058" max="13058" width="33.6640625" style="91" customWidth="1"/>
    <col min="13059" max="13059" width="11.6640625" style="91" customWidth="1"/>
    <col min="13060" max="13060" width="17.33203125" style="91" customWidth="1"/>
    <col min="13061" max="13061" width="16" style="91" customWidth="1"/>
    <col min="13062" max="13062" width="22.6640625" style="91" customWidth="1"/>
    <col min="13063" max="13312" width="9.109375" style="91"/>
    <col min="13313" max="13313" width="8.33203125" style="91" customWidth="1"/>
    <col min="13314" max="13314" width="33.6640625" style="91" customWidth="1"/>
    <col min="13315" max="13315" width="11.6640625" style="91" customWidth="1"/>
    <col min="13316" max="13316" width="17.33203125" style="91" customWidth="1"/>
    <col min="13317" max="13317" width="16" style="91" customWidth="1"/>
    <col min="13318" max="13318" width="22.6640625" style="91" customWidth="1"/>
    <col min="13319" max="13568" width="9.109375" style="91"/>
    <col min="13569" max="13569" width="8.33203125" style="91" customWidth="1"/>
    <col min="13570" max="13570" width="33.6640625" style="91" customWidth="1"/>
    <col min="13571" max="13571" width="11.6640625" style="91" customWidth="1"/>
    <col min="13572" max="13572" width="17.33203125" style="91" customWidth="1"/>
    <col min="13573" max="13573" width="16" style="91" customWidth="1"/>
    <col min="13574" max="13574" width="22.6640625" style="91" customWidth="1"/>
    <col min="13575" max="13824" width="9.109375" style="91"/>
    <col min="13825" max="13825" width="8.33203125" style="91" customWidth="1"/>
    <col min="13826" max="13826" width="33.6640625" style="91" customWidth="1"/>
    <col min="13827" max="13827" width="11.6640625" style="91" customWidth="1"/>
    <col min="13828" max="13828" width="17.33203125" style="91" customWidth="1"/>
    <col min="13829" max="13829" width="16" style="91" customWidth="1"/>
    <col min="13830" max="13830" width="22.6640625" style="91" customWidth="1"/>
    <col min="13831" max="14080" width="9.109375" style="91"/>
    <col min="14081" max="14081" width="8.33203125" style="91" customWidth="1"/>
    <col min="14082" max="14082" width="33.6640625" style="91" customWidth="1"/>
    <col min="14083" max="14083" width="11.6640625" style="91" customWidth="1"/>
    <col min="14084" max="14084" width="17.33203125" style="91" customWidth="1"/>
    <col min="14085" max="14085" width="16" style="91" customWidth="1"/>
    <col min="14086" max="14086" width="22.6640625" style="91" customWidth="1"/>
    <col min="14087" max="14336" width="9.109375" style="91"/>
    <col min="14337" max="14337" width="8.33203125" style="91" customWidth="1"/>
    <col min="14338" max="14338" width="33.6640625" style="91" customWidth="1"/>
    <col min="14339" max="14339" width="11.6640625" style="91" customWidth="1"/>
    <col min="14340" max="14340" width="17.33203125" style="91" customWidth="1"/>
    <col min="14341" max="14341" width="16" style="91" customWidth="1"/>
    <col min="14342" max="14342" width="22.6640625" style="91" customWidth="1"/>
    <col min="14343" max="14592" width="9.109375" style="91"/>
    <col min="14593" max="14593" width="8.33203125" style="91" customWidth="1"/>
    <col min="14594" max="14594" width="33.6640625" style="91" customWidth="1"/>
    <col min="14595" max="14595" width="11.6640625" style="91" customWidth="1"/>
    <col min="14596" max="14596" width="17.33203125" style="91" customWidth="1"/>
    <col min="14597" max="14597" width="16" style="91" customWidth="1"/>
    <col min="14598" max="14598" width="22.6640625" style="91" customWidth="1"/>
    <col min="14599" max="14848" width="9.109375" style="91"/>
    <col min="14849" max="14849" width="8.33203125" style="91" customWidth="1"/>
    <col min="14850" max="14850" width="33.6640625" style="91" customWidth="1"/>
    <col min="14851" max="14851" width="11.6640625" style="91" customWidth="1"/>
    <col min="14852" max="14852" width="17.33203125" style="91" customWidth="1"/>
    <col min="14853" max="14853" width="16" style="91" customWidth="1"/>
    <col min="14854" max="14854" width="22.6640625" style="91" customWidth="1"/>
    <col min="14855" max="15104" width="9.109375" style="91"/>
    <col min="15105" max="15105" width="8.33203125" style="91" customWidth="1"/>
    <col min="15106" max="15106" width="33.6640625" style="91" customWidth="1"/>
    <col min="15107" max="15107" width="11.6640625" style="91" customWidth="1"/>
    <col min="15108" max="15108" width="17.33203125" style="91" customWidth="1"/>
    <col min="15109" max="15109" width="16" style="91" customWidth="1"/>
    <col min="15110" max="15110" width="22.6640625" style="91" customWidth="1"/>
    <col min="15111" max="15360" width="9.109375" style="91"/>
    <col min="15361" max="15361" width="8.33203125" style="91" customWidth="1"/>
    <col min="15362" max="15362" width="33.6640625" style="91" customWidth="1"/>
    <col min="15363" max="15363" width="11.6640625" style="91" customWidth="1"/>
    <col min="15364" max="15364" width="17.33203125" style="91" customWidth="1"/>
    <col min="15365" max="15365" width="16" style="91" customWidth="1"/>
    <col min="15366" max="15366" width="22.6640625" style="91" customWidth="1"/>
    <col min="15367" max="15616" width="9.109375" style="91"/>
    <col min="15617" max="15617" width="8.33203125" style="91" customWidth="1"/>
    <col min="15618" max="15618" width="33.6640625" style="91" customWidth="1"/>
    <col min="15619" max="15619" width="11.6640625" style="91" customWidth="1"/>
    <col min="15620" max="15620" width="17.33203125" style="91" customWidth="1"/>
    <col min="15621" max="15621" width="16" style="91" customWidth="1"/>
    <col min="15622" max="15622" width="22.6640625" style="91" customWidth="1"/>
    <col min="15623" max="15872" width="9.109375" style="91"/>
    <col min="15873" max="15873" width="8.33203125" style="91" customWidth="1"/>
    <col min="15874" max="15874" width="33.6640625" style="91" customWidth="1"/>
    <col min="15875" max="15875" width="11.6640625" style="91" customWidth="1"/>
    <col min="15876" max="15876" width="17.33203125" style="91" customWidth="1"/>
    <col min="15877" max="15877" width="16" style="91" customWidth="1"/>
    <col min="15878" max="15878" width="22.6640625" style="91" customWidth="1"/>
    <col min="15879" max="16128" width="9.109375" style="91"/>
    <col min="16129" max="16129" width="8.33203125" style="91" customWidth="1"/>
    <col min="16130" max="16130" width="33.6640625" style="91" customWidth="1"/>
    <col min="16131" max="16131" width="11.6640625" style="91" customWidth="1"/>
    <col min="16132" max="16132" width="17.33203125" style="91" customWidth="1"/>
    <col min="16133" max="16133" width="16" style="91" customWidth="1"/>
    <col min="16134" max="16134" width="22.6640625" style="91" customWidth="1"/>
    <col min="16135" max="16383" width="9.109375" style="91"/>
    <col min="16384" max="16384" width="9.109375" style="91" customWidth="1"/>
  </cols>
  <sheetData>
    <row r="1" spans="1:7" ht="29.25" customHeight="1">
      <c r="A1" s="505" t="s">
        <v>282</v>
      </c>
      <c r="B1" s="505"/>
      <c r="C1" s="505"/>
      <c r="D1" s="505"/>
      <c r="E1" s="505"/>
      <c r="F1" s="505"/>
      <c r="G1" s="505"/>
    </row>
    <row r="2" spans="1:7" ht="37.950000000000003" customHeight="1">
      <c r="A2" s="504" t="str">
        <f>'Bảng Tiên lượng'!A3:F3</f>
        <v>Nhiệm vụ KH&amp;CN "Nghiên cứu nâng cấp, cải tiến hệ thống tích hợp và xử lý dữ liệu ADS-B 
(ATTECH ADS-B Integrator)"</v>
      </c>
      <c r="B2" s="504"/>
      <c r="C2" s="504"/>
      <c r="D2" s="504"/>
      <c r="E2" s="504"/>
      <c r="F2" s="504"/>
      <c r="G2" s="504"/>
    </row>
    <row r="3" spans="1:7" ht="22.5" customHeight="1">
      <c r="A3" s="504" t="s">
        <v>120</v>
      </c>
      <c r="B3" s="504"/>
      <c r="C3" s="504"/>
      <c r="D3" s="504"/>
      <c r="E3" s="504"/>
      <c r="F3" s="504"/>
      <c r="G3" s="504"/>
    </row>
    <row r="4" spans="1:7" ht="9" customHeight="1">
      <c r="A4" s="52"/>
      <c r="B4" s="52"/>
      <c r="C4" s="53"/>
      <c r="D4" s="54"/>
      <c r="E4" s="53"/>
      <c r="F4" s="412"/>
    </row>
    <row r="5" spans="1:7" ht="37.950000000000003" customHeight="1">
      <c r="A5" s="413" t="s">
        <v>1</v>
      </c>
      <c r="B5" s="414" t="s">
        <v>240</v>
      </c>
      <c r="C5" s="415" t="s">
        <v>2</v>
      </c>
      <c r="D5" s="415" t="s">
        <v>3</v>
      </c>
      <c r="E5" s="415" t="s">
        <v>122</v>
      </c>
      <c r="F5" s="416" t="s">
        <v>310</v>
      </c>
      <c r="G5" s="416" t="s">
        <v>5</v>
      </c>
    </row>
    <row r="6" spans="1:7" ht="19.2" customHeight="1">
      <c r="A6" s="417" t="s">
        <v>69</v>
      </c>
      <c r="B6" s="417" t="s">
        <v>70</v>
      </c>
      <c r="C6" s="417" t="s">
        <v>71</v>
      </c>
      <c r="D6" s="417" t="s">
        <v>72</v>
      </c>
      <c r="E6" s="417" t="s">
        <v>73</v>
      </c>
      <c r="F6" s="418" t="s">
        <v>239</v>
      </c>
      <c r="G6" s="418" t="s">
        <v>313</v>
      </c>
    </row>
    <row r="7" spans="1:7" ht="27" customHeight="1">
      <c r="A7" s="415" t="s">
        <v>6</v>
      </c>
      <c r="B7" s="415"/>
      <c r="C7" s="419" t="s">
        <v>307</v>
      </c>
      <c r="D7" s="415" t="s">
        <v>9</v>
      </c>
      <c r="E7" s="429">
        <f>SUM(E8:E9)</f>
        <v>41.32</v>
      </c>
      <c r="F7" s="420">
        <f>SUM(F8:F9)</f>
        <v>24901410</v>
      </c>
      <c r="G7" s="421" t="s">
        <v>305</v>
      </c>
    </row>
    <row r="8" spans="1:7" s="93" customFormat="1" ht="35.4" customHeight="1">
      <c r="A8" s="422">
        <v>1</v>
      </c>
      <c r="B8" s="423" t="s">
        <v>306</v>
      </c>
      <c r="C8" s="424" t="s">
        <v>308</v>
      </c>
      <c r="D8" s="425" t="s">
        <v>8</v>
      </c>
      <c r="E8" s="427">
        <v>9.3800000000000008</v>
      </c>
      <c r="F8" s="426">
        <v>5023296</v>
      </c>
      <c r="G8" s="502" t="s">
        <v>314</v>
      </c>
    </row>
    <row r="9" spans="1:7" ht="34.950000000000003" customHeight="1">
      <c r="A9" s="422">
        <v>2</v>
      </c>
      <c r="B9" s="423" t="s">
        <v>306</v>
      </c>
      <c r="C9" s="424" t="s">
        <v>309</v>
      </c>
      <c r="D9" s="425" t="s">
        <v>8</v>
      </c>
      <c r="E9" s="428">
        <v>31.94</v>
      </c>
      <c r="F9" s="426">
        <v>19878114</v>
      </c>
      <c r="G9" s="503"/>
    </row>
  </sheetData>
  <mergeCells count="4">
    <mergeCell ref="G8:G9"/>
    <mergeCell ref="A2:G2"/>
    <mergeCell ref="A1:G1"/>
    <mergeCell ref="A3:G3"/>
  </mergeCells>
  <printOptions horizontalCentered="1"/>
  <pageMargins left="0.55000000000000004" right="0.35" top="0.35" bottom="0.25" header="0.3" footer="0.25"/>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3"/>
  <sheetViews>
    <sheetView view="pageBreakPreview" zoomScale="60" zoomScaleNormal="100" workbookViewId="0">
      <selection activeCell="A3" sqref="A3:H3"/>
    </sheetView>
  </sheetViews>
  <sheetFormatPr defaultRowHeight="29.25" customHeight="1"/>
  <cols>
    <col min="1" max="1" width="6.44140625" style="91" customWidth="1"/>
    <col min="2" max="2" width="9.6640625" style="91" customWidth="1"/>
    <col min="3" max="3" width="41.33203125" style="91" customWidth="1"/>
    <col min="4" max="4" width="15.33203125" style="91" customWidth="1"/>
    <col min="5" max="5" width="15.6640625" style="91" customWidth="1"/>
    <col min="6" max="6" width="15.5546875" style="91" customWidth="1"/>
    <col min="7" max="7" width="16.5546875" style="91" customWidth="1"/>
    <col min="8" max="8" width="14.6640625" style="91" customWidth="1"/>
    <col min="9" max="257" width="9.109375" style="91"/>
    <col min="258" max="258" width="8.33203125" style="91" customWidth="1"/>
    <col min="259" max="259" width="33.6640625" style="91" customWidth="1"/>
    <col min="260" max="260" width="11.6640625" style="91" customWidth="1"/>
    <col min="261" max="261" width="17.33203125" style="91" customWidth="1"/>
    <col min="262" max="262" width="16" style="91" customWidth="1"/>
    <col min="263" max="263" width="22.6640625" style="91" customWidth="1"/>
    <col min="264" max="513" width="9.109375" style="91"/>
    <col min="514" max="514" width="8.33203125" style="91" customWidth="1"/>
    <col min="515" max="515" width="33.6640625" style="91" customWidth="1"/>
    <col min="516" max="516" width="11.6640625" style="91" customWidth="1"/>
    <col min="517" max="517" width="17.33203125" style="91" customWidth="1"/>
    <col min="518" max="518" width="16" style="91" customWidth="1"/>
    <col min="519" max="519" width="22.6640625" style="91" customWidth="1"/>
    <col min="520" max="769" width="9.109375" style="91"/>
    <col min="770" max="770" width="8.33203125" style="91" customWidth="1"/>
    <col min="771" max="771" width="33.6640625" style="91" customWidth="1"/>
    <col min="772" max="772" width="11.6640625" style="91" customWidth="1"/>
    <col min="773" max="773" width="17.33203125" style="91" customWidth="1"/>
    <col min="774" max="774" width="16" style="91" customWidth="1"/>
    <col min="775" max="775" width="22.6640625" style="91" customWidth="1"/>
    <col min="776" max="1025" width="9.109375" style="91"/>
    <col min="1026" max="1026" width="8.33203125" style="91" customWidth="1"/>
    <col min="1027" max="1027" width="33.6640625" style="91" customWidth="1"/>
    <col min="1028" max="1028" width="11.6640625" style="91" customWidth="1"/>
    <col min="1029" max="1029" width="17.33203125" style="91" customWidth="1"/>
    <col min="1030" max="1030" width="16" style="91" customWidth="1"/>
    <col min="1031" max="1031" width="22.6640625" style="91" customWidth="1"/>
    <col min="1032" max="1281" width="9.109375" style="91"/>
    <col min="1282" max="1282" width="8.33203125" style="91" customWidth="1"/>
    <col min="1283" max="1283" width="33.6640625" style="91" customWidth="1"/>
    <col min="1284" max="1284" width="11.6640625" style="91" customWidth="1"/>
    <col min="1285" max="1285" width="17.33203125" style="91" customWidth="1"/>
    <col min="1286" max="1286" width="16" style="91" customWidth="1"/>
    <col min="1287" max="1287" width="22.6640625" style="91" customWidth="1"/>
    <col min="1288" max="1537" width="9.109375" style="91"/>
    <col min="1538" max="1538" width="8.33203125" style="91" customWidth="1"/>
    <col min="1539" max="1539" width="33.6640625" style="91" customWidth="1"/>
    <col min="1540" max="1540" width="11.6640625" style="91" customWidth="1"/>
    <col min="1541" max="1541" width="17.33203125" style="91" customWidth="1"/>
    <col min="1542" max="1542" width="16" style="91" customWidth="1"/>
    <col min="1543" max="1543" width="22.6640625" style="91" customWidth="1"/>
    <col min="1544" max="1793" width="9.109375" style="91"/>
    <col min="1794" max="1794" width="8.33203125" style="91" customWidth="1"/>
    <col min="1795" max="1795" width="33.6640625" style="91" customWidth="1"/>
    <col min="1796" max="1796" width="11.6640625" style="91" customWidth="1"/>
    <col min="1797" max="1797" width="17.33203125" style="91" customWidth="1"/>
    <col min="1798" max="1798" width="16" style="91" customWidth="1"/>
    <col min="1799" max="1799" width="22.6640625" style="91" customWidth="1"/>
    <col min="1800" max="2049" width="9.109375" style="91"/>
    <col min="2050" max="2050" width="8.33203125" style="91" customWidth="1"/>
    <col min="2051" max="2051" width="33.6640625" style="91" customWidth="1"/>
    <col min="2052" max="2052" width="11.6640625" style="91" customWidth="1"/>
    <col min="2053" max="2053" width="17.33203125" style="91" customWidth="1"/>
    <col min="2054" max="2054" width="16" style="91" customWidth="1"/>
    <col min="2055" max="2055" width="22.6640625" style="91" customWidth="1"/>
    <col min="2056" max="2305" width="9.109375" style="91"/>
    <col min="2306" max="2306" width="8.33203125" style="91" customWidth="1"/>
    <col min="2307" max="2307" width="33.6640625" style="91" customWidth="1"/>
    <col min="2308" max="2308" width="11.6640625" style="91" customWidth="1"/>
    <col min="2309" max="2309" width="17.33203125" style="91" customWidth="1"/>
    <col min="2310" max="2310" width="16" style="91" customWidth="1"/>
    <col min="2311" max="2311" width="22.6640625" style="91" customWidth="1"/>
    <col min="2312" max="2561" width="9.109375" style="91"/>
    <col min="2562" max="2562" width="8.33203125" style="91" customWidth="1"/>
    <col min="2563" max="2563" width="33.6640625" style="91" customWidth="1"/>
    <col min="2564" max="2564" width="11.6640625" style="91" customWidth="1"/>
    <col min="2565" max="2565" width="17.33203125" style="91" customWidth="1"/>
    <col min="2566" max="2566" width="16" style="91" customWidth="1"/>
    <col min="2567" max="2567" width="22.6640625" style="91" customWidth="1"/>
    <col min="2568" max="2817" width="9.109375" style="91"/>
    <col min="2818" max="2818" width="8.33203125" style="91" customWidth="1"/>
    <col min="2819" max="2819" width="33.6640625" style="91" customWidth="1"/>
    <col min="2820" max="2820" width="11.6640625" style="91" customWidth="1"/>
    <col min="2821" max="2821" width="17.33203125" style="91" customWidth="1"/>
    <col min="2822" max="2822" width="16" style="91" customWidth="1"/>
    <col min="2823" max="2823" width="22.6640625" style="91" customWidth="1"/>
    <col min="2824" max="3073" width="9.109375" style="91"/>
    <col min="3074" max="3074" width="8.33203125" style="91" customWidth="1"/>
    <col min="3075" max="3075" width="33.6640625" style="91" customWidth="1"/>
    <col min="3076" max="3076" width="11.6640625" style="91" customWidth="1"/>
    <col min="3077" max="3077" width="17.33203125" style="91" customWidth="1"/>
    <col min="3078" max="3078" width="16" style="91" customWidth="1"/>
    <col min="3079" max="3079" width="22.6640625" style="91" customWidth="1"/>
    <col min="3080" max="3329" width="9.109375" style="91"/>
    <col min="3330" max="3330" width="8.33203125" style="91" customWidth="1"/>
    <col min="3331" max="3331" width="33.6640625" style="91" customWidth="1"/>
    <col min="3332" max="3332" width="11.6640625" style="91" customWidth="1"/>
    <col min="3333" max="3333" width="17.33203125" style="91" customWidth="1"/>
    <col min="3334" max="3334" width="16" style="91" customWidth="1"/>
    <col min="3335" max="3335" width="22.6640625" style="91" customWidth="1"/>
    <col min="3336" max="3585" width="9.109375" style="91"/>
    <col min="3586" max="3586" width="8.33203125" style="91" customWidth="1"/>
    <col min="3587" max="3587" width="33.6640625" style="91" customWidth="1"/>
    <col min="3588" max="3588" width="11.6640625" style="91" customWidth="1"/>
    <col min="3589" max="3589" width="17.33203125" style="91" customWidth="1"/>
    <col min="3590" max="3590" width="16" style="91" customWidth="1"/>
    <col min="3591" max="3591" width="22.6640625" style="91" customWidth="1"/>
    <col min="3592" max="3841" width="9.109375" style="91"/>
    <col min="3842" max="3842" width="8.33203125" style="91" customWidth="1"/>
    <col min="3843" max="3843" width="33.6640625" style="91" customWidth="1"/>
    <col min="3844" max="3844" width="11.6640625" style="91" customWidth="1"/>
    <col min="3845" max="3845" width="17.33203125" style="91" customWidth="1"/>
    <col min="3846" max="3846" width="16" style="91" customWidth="1"/>
    <col min="3847" max="3847" width="22.6640625" style="91" customWidth="1"/>
    <col min="3848" max="4097" width="9.109375" style="91"/>
    <col min="4098" max="4098" width="8.33203125" style="91" customWidth="1"/>
    <col min="4099" max="4099" width="33.6640625" style="91" customWidth="1"/>
    <col min="4100" max="4100" width="11.6640625" style="91" customWidth="1"/>
    <col min="4101" max="4101" width="17.33203125" style="91" customWidth="1"/>
    <col min="4102" max="4102" width="16" style="91" customWidth="1"/>
    <col min="4103" max="4103" width="22.6640625" style="91" customWidth="1"/>
    <col min="4104" max="4353" width="9.109375" style="91"/>
    <col min="4354" max="4354" width="8.33203125" style="91" customWidth="1"/>
    <col min="4355" max="4355" width="33.6640625" style="91" customWidth="1"/>
    <col min="4356" max="4356" width="11.6640625" style="91" customWidth="1"/>
    <col min="4357" max="4357" width="17.33203125" style="91" customWidth="1"/>
    <col min="4358" max="4358" width="16" style="91" customWidth="1"/>
    <col min="4359" max="4359" width="22.6640625" style="91" customWidth="1"/>
    <col min="4360" max="4609" width="9.109375" style="91"/>
    <col min="4610" max="4610" width="8.33203125" style="91" customWidth="1"/>
    <col min="4611" max="4611" width="33.6640625" style="91" customWidth="1"/>
    <col min="4612" max="4612" width="11.6640625" style="91" customWidth="1"/>
    <col min="4613" max="4613" width="17.33203125" style="91" customWidth="1"/>
    <col min="4614" max="4614" width="16" style="91" customWidth="1"/>
    <col min="4615" max="4615" width="22.6640625" style="91" customWidth="1"/>
    <col min="4616" max="4865" width="9.109375" style="91"/>
    <col min="4866" max="4866" width="8.33203125" style="91" customWidth="1"/>
    <col min="4867" max="4867" width="33.6640625" style="91" customWidth="1"/>
    <col min="4868" max="4868" width="11.6640625" style="91" customWidth="1"/>
    <col min="4869" max="4869" width="17.33203125" style="91" customWidth="1"/>
    <col min="4870" max="4870" width="16" style="91" customWidth="1"/>
    <col min="4871" max="4871" width="22.6640625" style="91" customWidth="1"/>
    <col min="4872" max="5121" width="9.109375" style="91"/>
    <col min="5122" max="5122" width="8.33203125" style="91" customWidth="1"/>
    <col min="5123" max="5123" width="33.6640625" style="91" customWidth="1"/>
    <col min="5124" max="5124" width="11.6640625" style="91" customWidth="1"/>
    <col min="5125" max="5125" width="17.33203125" style="91" customWidth="1"/>
    <col min="5126" max="5126" width="16" style="91" customWidth="1"/>
    <col min="5127" max="5127" width="22.6640625" style="91" customWidth="1"/>
    <col min="5128" max="5377" width="9.109375" style="91"/>
    <col min="5378" max="5378" width="8.33203125" style="91" customWidth="1"/>
    <col min="5379" max="5379" width="33.6640625" style="91" customWidth="1"/>
    <col min="5380" max="5380" width="11.6640625" style="91" customWidth="1"/>
    <col min="5381" max="5381" width="17.33203125" style="91" customWidth="1"/>
    <col min="5382" max="5382" width="16" style="91" customWidth="1"/>
    <col min="5383" max="5383" width="22.6640625" style="91" customWidth="1"/>
    <col min="5384" max="5633" width="9.109375" style="91"/>
    <col min="5634" max="5634" width="8.33203125" style="91" customWidth="1"/>
    <col min="5635" max="5635" width="33.6640625" style="91" customWidth="1"/>
    <col min="5636" max="5636" width="11.6640625" style="91" customWidth="1"/>
    <col min="5637" max="5637" width="17.33203125" style="91" customWidth="1"/>
    <col min="5638" max="5638" width="16" style="91" customWidth="1"/>
    <col min="5639" max="5639" width="22.6640625" style="91" customWidth="1"/>
    <col min="5640" max="5889" width="9.109375" style="91"/>
    <col min="5890" max="5890" width="8.33203125" style="91" customWidth="1"/>
    <col min="5891" max="5891" width="33.6640625" style="91" customWidth="1"/>
    <col min="5892" max="5892" width="11.6640625" style="91" customWidth="1"/>
    <col min="5893" max="5893" width="17.33203125" style="91" customWidth="1"/>
    <col min="5894" max="5894" width="16" style="91" customWidth="1"/>
    <col min="5895" max="5895" width="22.6640625" style="91" customWidth="1"/>
    <col min="5896" max="6145" width="9.109375" style="91"/>
    <col min="6146" max="6146" width="8.33203125" style="91" customWidth="1"/>
    <col min="6147" max="6147" width="33.6640625" style="91" customWidth="1"/>
    <col min="6148" max="6148" width="11.6640625" style="91" customWidth="1"/>
    <col min="6149" max="6149" width="17.33203125" style="91" customWidth="1"/>
    <col min="6150" max="6150" width="16" style="91" customWidth="1"/>
    <col min="6151" max="6151" width="22.6640625" style="91" customWidth="1"/>
    <col min="6152" max="6401" width="9.109375" style="91"/>
    <col min="6402" max="6402" width="8.33203125" style="91" customWidth="1"/>
    <col min="6403" max="6403" width="33.6640625" style="91" customWidth="1"/>
    <col min="6404" max="6404" width="11.6640625" style="91" customWidth="1"/>
    <col min="6405" max="6405" width="17.33203125" style="91" customWidth="1"/>
    <col min="6406" max="6406" width="16" style="91" customWidth="1"/>
    <col min="6407" max="6407" width="22.6640625" style="91" customWidth="1"/>
    <col min="6408" max="6657" width="9.109375" style="91"/>
    <col min="6658" max="6658" width="8.33203125" style="91" customWidth="1"/>
    <col min="6659" max="6659" width="33.6640625" style="91" customWidth="1"/>
    <col min="6660" max="6660" width="11.6640625" style="91" customWidth="1"/>
    <col min="6661" max="6661" width="17.33203125" style="91" customWidth="1"/>
    <col min="6662" max="6662" width="16" style="91" customWidth="1"/>
    <col min="6663" max="6663" width="22.6640625" style="91" customWidth="1"/>
    <col min="6664" max="6913" width="9.109375" style="91"/>
    <col min="6914" max="6914" width="8.33203125" style="91" customWidth="1"/>
    <col min="6915" max="6915" width="33.6640625" style="91" customWidth="1"/>
    <col min="6916" max="6916" width="11.6640625" style="91" customWidth="1"/>
    <col min="6917" max="6917" width="17.33203125" style="91" customWidth="1"/>
    <col min="6918" max="6918" width="16" style="91" customWidth="1"/>
    <col min="6919" max="6919" width="22.6640625" style="91" customWidth="1"/>
    <col min="6920" max="7169" width="9.109375" style="91"/>
    <col min="7170" max="7170" width="8.33203125" style="91" customWidth="1"/>
    <col min="7171" max="7171" width="33.6640625" style="91" customWidth="1"/>
    <col min="7172" max="7172" width="11.6640625" style="91" customWidth="1"/>
    <col min="7173" max="7173" width="17.33203125" style="91" customWidth="1"/>
    <col min="7174" max="7174" width="16" style="91" customWidth="1"/>
    <col min="7175" max="7175" width="22.6640625" style="91" customWidth="1"/>
    <col min="7176" max="7425" width="9.109375" style="91"/>
    <col min="7426" max="7426" width="8.33203125" style="91" customWidth="1"/>
    <col min="7427" max="7427" width="33.6640625" style="91" customWidth="1"/>
    <col min="7428" max="7428" width="11.6640625" style="91" customWidth="1"/>
    <col min="7429" max="7429" width="17.33203125" style="91" customWidth="1"/>
    <col min="7430" max="7430" width="16" style="91" customWidth="1"/>
    <col min="7431" max="7431" width="22.6640625" style="91" customWidth="1"/>
    <col min="7432" max="7681" width="9.109375" style="91"/>
    <col min="7682" max="7682" width="8.33203125" style="91" customWidth="1"/>
    <col min="7683" max="7683" width="33.6640625" style="91" customWidth="1"/>
    <col min="7684" max="7684" width="11.6640625" style="91" customWidth="1"/>
    <col min="7685" max="7685" width="17.33203125" style="91" customWidth="1"/>
    <col min="7686" max="7686" width="16" style="91" customWidth="1"/>
    <col min="7687" max="7687" width="22.6640625" style="91" customWidth="1"/>
    <col min="7688" max="7937" width="9.109375" style="91"/>
    <col min="7938" max="7938" width="8.33203125" style="91" customWidth="1"/>
    <col min="7939" max="7939" width="33.6640625" style="91" customWidth="1"/>
    <col min="7940" max="7940" width="11.6640625" style="91" customWidth="1"/>
    <col min="7941" max="7941" width="17.33203125" style="91" customWidth="1"/>
    <col min="7942" max="7942" width="16" style="91" customWidth="1"/>
    <col min="7943" max="7943" width="22.6640625" style="91" customWidth="1"/>
    <col min="7944" max="8193" width="9.109375" style="91"/>
    <col min="8194" max="8194" width="8.33203125" style="91" customWidth="1"/>
    <col min="8195" max="8195" width="33.6640625" style="91" customWidth="1"/>
    <col min="8196" max="8196" width="11.6640625" style="91" customWidth="1"/>
    <col min="8197" max="8197" width="17.33203125" style="91" customWidth="1"/>
    <col min="8198" max="8198" width="16" style="91" customWidth="1"/>
    <col min="8199" max="8199" width="22.6640625" style="91" customWidth="1"/>
    <col min="8200" max="8449" width="9.109375" style="91"/>
    <col min="8450" max="8450" width="8.33203125" style="91" customWidth="1"/>
    <col min="8451" max="8451" width="33.6640625" style="91" customWidth="1"/>
    <col min="8452" max="8452" width="11.6640625" style="91" customWidth="1"/>
    <col min="8453" max="8453" width="17.33203125" style="91" customWidth="1"/>
    <col min="8454" max="8454" width="16" style="91" customWidth="1"/>
    <col min="8455" max="8455" width="22.6640625" style="91" customWidth="1"/>
    <col min="8456" max="8705" width="9.109375" style="91"/>
    <col min="8706" max="8706" width="8.33203125" style="91" customWidth="1"/>
    <col min="8707" max="8707" width="33.6640625" style="91" customWidth="1"/>
    <col min="8708" max="8708" width="11.6640625" style="91" customWidth="1"/>
    <col min="8709" max="8709" width="17.33203125" style="91" customWidth="1"/>
    <col min="8710" max="8710" width="16" style="91" customWidth="1"/>
    <col min="8711" max="8711" width="22.6640625" style="91" customWidth="1"/>
    <col min="8712" max="8961" width="9.109375" style="91"/>
    <col min="8962" max="8962" width="8.33203125" style="91" customWidth="1"/>
    <col min="8963" max="8963" width="33.6640625" style="91" customWidth="1"/>
    <col min="8964" max="8964" width="11.6640625" style="91" customWidth="1"/>
    <col min="8965" max="8965" width="17.33203125" style="91" customWidth="1"/>
    <col min="8966" max="8966" width="16" style="91" customWidth="1"/>
    <col min="8967" max="8967" width="22.6640625" style="91" customWidth="1"/>
    <col min="8968" max="9217" width="9.109375" style="91"/>
    <col min="9218" max="9218" width="8.33203125" style="91" customWidth="1"/>
    <col min="9219" max="9219" width="33.6640625" style="91" customWidth="1"/>
    <col min="9220" max="9220" width="11.6640625" style="91" customWidth="1"/>
    <col min="9221" max="9221" width="17.33203125" style="91" customWidth="1"/>
    <col min="9222" max="9222" width="16" style="91" customWidth="1"/>
    <col min="9223" max="9223" width="22.6640625" style="91" customWidth="1"/>
    <col min="9224" max="9473" width="9.109375" style="91"/>
    <col min="9474" max="9474" width="8.33203125" style="91" customWidth="1"/>
    <col min="9475" max="9475" width="33.6640625" style="91" customWidth="1"/>
    <col min="9476" max="9476" width="11.6640625" style="91" customWidth="1"/>
    <col min="9477" max="9477" width="17.33203125" style="91" customWidth="1"/>
    <col min="9478" max="9478" width="16" style="91" customWidth="1"/>
    <col min="9479" max="9479" width="22.6640625" style="91" customWidth="1"/>
    <col min="9480" max="9729" width="9.109375" style="91"/>
    <col min="9730" max="9730" width="8.33203125" style="91" customWidth="1"/>
    <col min="9731" max="9731" width="33.6640625" style="91" customWidth="1"/>
    <col min="9732" max="9732" width="11.6640625" style="91" customWidth="1"/>
    <col min="9733" max="9733" width="17.33203125" style="91" customWidth="1"/>
    <col min="9734" max="9734" width="16" style="91" customWidth="1"/>
    <col min="9735" max="9735" width="22.6640625" style="91" customWidth="1"/>
    <col min="9736" max="9985" width="9.109375" style="91"/>
    <col min="9986" max="9986" width="8.33203125" style="91" customWidth="1"/>
    <col min="9987" max="9987" width="33.6640625" style="91" customWidth="1"/>
    <col min="9988" max="9988" width="11.6640625" style="91" customWidth="1"/>
    <col min="9989" max="9989" width="17.33203125" style="91" customWidth="1"/>
    <col min="9990" max="9990" width="16" style="91" customWidth="1"/>
    <col min="9991" max="9991" width="22.6640625" style="91" customWidth="1"/>
    <col min="9992" max="10241" width="9.109375" style="91"/>
    <col min="10242" max="10242" width="8.33203125" style="91" customWidth="1"/>
    <col min="10243" max="10243" width="33.6640625" style="91" customWidth="1"/>
    <col min="10244" max="10244" width="11.6640625" style="91" customWidth="1"/>
    <col min="10245" max="10245" width="17.33203125" style="91" customWidth="1"/>
    <col min="10246" max="10246" width="16" style="91" customWidth="1"/>
    <col min="10247" max="10247" width="22.6640625" style="91" customWidth="1"/>
    <col min="10248" max="10497" width="9.109375" style="91"/>
    <col min="10498" max="10498" width="8.33203125" style="91" customWidth="1"/>
    <col min="10499" max="10499" width="33.6640625" style="91" customWidth="1"/>
    <col min="10500" max="10500" width="11.6640625" style="91" customWidth="1"/>
    <col min="10501" max="10501" width="17.33203125" style="91" customWidth="1"/>
    <col min="10502" max="10502" width="16" style="91" customWidth="1"/>
    <col min="10503" max="10503" width="22.6640625" style="91" customWidth="1"/>
    <col min="10504" max="10753" width="9.109375" style="91"/>
    <col min="10754" max="10754" width="8.33203125" style="91" customWidth="1"/>
    <col min="10755" max="10755" width="33.6640625" style="91" customWidth="1"/>
    <col min="10756" max="10756" width="11.6640625" style="91" customWidth="1"/>
    <col min="10757" max="10757" width="17.33203125" style="91" customWidth="1"/>
    <col min="10758" max="10758" width="16" style="91" customWidth="1"/>
    <col min="10759" max="10759" width="22.6640625" style="91" customWidth="1"/>
    <col min="10760" max="11009" width="9.109375" style="91"/>
    <col min="11010" max="11010" width="8.33203125" style="91" customWidth="1"/>
    <col min="11011" max="11011" width="33.6640625" style="91" customWidth="1"/>
    <col min="11012" max="11012" width="11.6640625" style="91" customWidth="1"/>
    <col min="11013" max="11013" width="17.33203125" style="91" customWidth="1"/>
    <col min="11014" max="11014" width="16" style="91" customWidth="1"/>
    <col min="11015" max="11015" width="22.6640625" style="91" customWidth="1"/>
    <col min="11016" max="11265" width="9.109375" style="91"/>
    <col min="11266" max="11266" width="8.33203125" style="91" customWidth="1"/>
    <col min="11267" max="11267" width="33.6640625" style="91" customWidth="1"/>
    <col min="11268" max="11268" width="11.6640625" style="91" customWidth="1"/>
    <col min="11269" max="11269" width="17.33203125" style="91" customWidth="1"/>
    <col min="11270" max="11270" width="16" style="91" customWidth="1"/>
    <col min="11271" max="11271" width="22.6640625" style="91" customWidth="1"/>
    <col min="11272" max="11521" width="9.109375" style="91"/>
    <col min="11522" max="11522" width="8.33203125" style="91" customWidth="1"/>
    <col min="11523" max="11523" width="33.6640625" style="91" customWidth="1"/>
    <col min="11524" max="11524" width="11.6640625" style="91" customWidth="1"/>
    <col min="11525" max="11525" width="17.33203125" style="91" customWidth="1"/>
    <col min="11526" max="11526" width="16" style="91" customWidth="1"/>
    <col min="11527" max="11527" width="22.6640625" style="91" customWidth="1"/>
    <col min="11528" max="11777" width="9.109375" style="91"/>
    <col min="11778" max="11778" width="8.33203125" style="91" customWidth="1"/>
    <col min="11779" max="11779" width="33.6640625" style="91" customWidth="1"/>
    <col min="11780" max="11780" width="11.6640625" style="91" customWidth="1"/>
    <col min="11781" max="11781" width="17.33203125" style="91" customWidth="1"/>
    <col min="11782" max="11782" width="16" style="91" customWidth="1"/>
    <col min="11783" max="11783" width="22.6640625" style="91" customWidth="1"/>
    <col min="11784" max="12033" width="9.109375" style="91"/>
    <col min="12034" max="12034" width="8.33203125" style="91" customWidth="1"/>
    <col min="12035" max="12035" width="33.6640625" style="91" customWidth="1"/>
    <col min="12036" max="12036" width="11.6640625" style="91" customWidth="1"/>
    <col min="12037" max="12037" width="17.33203125" style="91" customWidth="1"/>
    <col min="12038" max="12038" width="16" style="91" customWidth="1"/>
    <col min="12039" max="12039" width="22.6640625" style="91" customWidth="1"/>
    <col min="12040" max="12289" width="9.109375" style="91"/>
    <col min="12290" max="12290" width="8.33203125" style="91" customWidth="1"/>
    <col min="12291" max="12291" width="33.6640625" style="91" customWidth="1"/>
    <col min="12292" max="12292" width="11.6640625" style="91" customWidth="1"/>
    <col min="12293" max="12293" width="17.33203125" style="91" customWidth="1"/>
    <col min="12294" max="12294" width="16" style="91" customWidth="1"/>
    <col min="12295" max="12295" width="22.6640625" style="91" customWidth="1"/>
    <col min="12296" max="12545" width="9.109375" style="91"/>
    <col min="12546" max="12546" width="8.33203125" style="91" customWidth="1"/>
    <col min="12547" max="12547" width="33.6640625" style="91" customWidth="1"/>
    <col min="12548" max="12548" width="11.6640625" style="91" customWidth="1"/>
    <col min="12549" max="12549" width="17.33203125" style="91" customWidth="1"/>
    <col min="12550" max="12550" width="16" style="91" customWidth="1"/>
    <col min="12551" max="12551" width="22.6640625" style="91" customWidth="1"/>
    <col min="12552" max="12801" width="9.109375" style="91"/>
    <col min="12802" max="12802" width="8.33203125" style="91" customWidth="1"/>
    <col min="12803" max="12803" width="33.6640625" style="91" customWidth="1"/>
    <col min="12804" max="12804" width="11.6640625" style="91" customWidth="1"/>
    <col min="12805" max="12805" width="17.33203125" style="91" customWidth="1"/>
    <col min="12806" max="12806" width="16" style="91" customWidth="1"/>
    <col min="12807" max="12807" width="22.6640625" style="91" customWidth="1"/>
    <col min="12808" max="13057" width="9.109375" style="91"/>
    <col min="13058" max="13058" width="8.33203125" style="91" customWidth="1"/>
    <col min="13059" max="13059" width="33.6640625" style="91" customWidth="1"/>
    <col min="13060" max="13060" width="11.6640625" style="91" customWidth="1"/>
    <col min="13061" max="13061" width="17.33203125" style="91" customWidth="1"/>
    <col min="13062" max="13062" width="16" style="91" customWidth="1"/>
    <col min="13063" max="13063" width="22.6640625" style="91" customWidth="1"/>
    <col min="13064" max="13313" width="9.109375" style="91"/>
    <col min="13314" max="13314" width="8.33203125" style="91" customWidth="1"/>
    <col min="13315" max="13315" width="33.6640625" style="91" customWidth="1"/>
    <col min="13316" max="13316" width="11.6640625" style="91" customWidth="1"/>
    <col min="13317" max="13317" width="17.33203125" style="91" customWidth="1"/>
    <col min="13318" max="13318" width="16" style="91" customWidth="1"/>
    <col min="13319" max="13319" width="22.6640625" style="91" customWidth="1"/>
    <col min="13320" max="13569" width="9.109375" style="91"/>
    <col min="13570" max="13570" width="8.33203125" style="91" customWidth="1"/>
    <col min="13571" max="13571" width="33.6640625" style="91" customWidth="1"/>
    <col min="13572" max="13572" width="11.6640625" style="91" customWidth="1"/>
    <col min="13573" max="13573" width="17.33203125" style="91" customWidth="1"/>
    <col min="13574" max="13574" width="16" style="91" customWidth="1"/>
    <col min="13575" max="13575" width="22.6640625" style="91" customWidth="1"/>
    <col min="13576" max="13825" width="9.109375" style="91"/>
    <col min="13826" max="13826" width="8.33203125" style="91" customWidth="1"/>
    <col min="13827" max="13827" width="33.6640625" style="91" customWidth="1"/>
    <col min="13828" max="13828" width="11.6640625" style="91" customWidth="1"/>
    <col min="13829" max="13829" width="17.33203125" style="91" customWidth="1"/>
    <col min="13830" max="13830" width="16" style="91" customWidth="1"/>
    <col min="13831" max="13831" width="22.6640625" style="91" customWidth="1"/>
    <col min="13832" max="14081" width="9.109375" style="91"/>
    <col min="14082" max="14082" width="8.33203125" style="91" customWidth="1"/>
    <col min="14083" max="14083" width="33.6640625" style="91" customWidth="1"/>
    <col min="14084" max="14084" width="11.6640625" style="91" customWidth="1"/>
    <col min="14085" max="14085" width="17.33203125" style="91" customWidth="1"/>
    <col min="14086" max="14086" width="16" style="91" customWidth="1"/>
    <col min="14087" max="14087" width="22.6640625" style="91" customWidth="1"/>
    <col min="14088" max="14337" width="9.109375" style="91"/>
    <col min="14338" max="14338" width="8.33203125" style="91" customWidth="1"/>
    <col min="14339" max="14339" width="33.6640625" style="91" customWidth="1"/>
    <col min="14340" max="14340" width="11.6640625" style="91" customWidth="1"/>
    <col min="14341" max="14341" width="17.33203125" style="91" customWidth="1"/>
    <col min="14342" max="14342" width="16" style="91" customWidth="1"/>
    <col min="14343" max="14343" width="22.6640625" style="91" customWidth="1"/>
    <col min="14344" max="14593" width="9.109375" style="91"/>
    <col min="14594" max="14594" width="8.33203125" style="91" customWidth="1"/>
    <col min="14595" max="14595" width="33.6640625" style="91" customWidth="1"/>
    <col min="14596" max="14596" width="11.6640625" style="91" customWidth="1"/>
    <col min="14597" max="14597" width="17.33203125" style="91" customWidth="1"/>
    <col min="14598" max="14598" width="16" style="91" customWidth="1"/>
    <col min="14599" max="14599" width="22.6640625" style="91" customWidth="1"/>
    <col min="14600" max="14849" width="9.109375" style="91"/>
    <col min="14850" max="14850" width="8.33203125" style="91" customWidth="1"/>
    <col min="14851" max="14851" width="33.6640625" style="91" customWidth="1"/>
    <col min="14852" max="14852" width="11.6640625" style="91" customWidth="1"/>
    <col min="14853" max="14853" width="17.33203125" style="91" customWidth="1"/>
    <col min="14854" max="14854" width="16" style="91" customWidth="1"/>
    <col min="14855" max="14855" width="22.6640625" style="91" customWidth="1"/>
    <col min="14856" max="15105" width="9.109375" style="91"/>
    <col min="15106" max="15106" width="8.33203125" style="91" customWidth="1"/>
    <col min="15107" max="15107" width="33.6640625" style="91" customWidth="1"/>
    <col min="15108" max="15108" width="11.6640625" style="91" customWidth="1"/>
    <col min="15109" max="15109" width="17.33203125" style="91" customWidth="1"/>
    <col min="15110" max="15110" width="16" style="91" customWidth="1"/>
    <col min="15111" max="15111" width="22.6640625" style="91" customWidth="1"/>
    <col min="15112" max="15361" width="9.109375" style="91"/>
    <col min="15362" max="15362" width="8.33203125" style="91" customWidth="1"/>
    <col min="15363" max="15363" width="33.6640625" style="91" customWidth="1"/>
    <col min="15364" max="15364" width="11.6640625" style="91" customWidth="1"/>
    <col min="15365" max="15365" width="17.33203125" style="91" customWidth="1"/>
    <col min="15366" max="15366" width="16" style="91" customWidth="1"/>
    <col min="15367" max="15367" width="22.6640625" style="91" customWidth="1"/>
    <col min="15368" max="15617" width="9.109375" style="91"/>
    <col min="15618" max="15618" width="8.33203125" style="91" customWidth="1"/>
    <col min="15619" max="15619" width="33.6640625" style="91" customWidth="1"/>
    <col min="15620" max="15620" width="11.6640625" style="91" customWidth="1"/>
    <col min="15621" max="15621" width="17.33203125" style="91" customWidth="1"/>
    <col min="15622" max="15622" width="16" style="91" customWidth="1"/>
    <col min="15623" max="15623" width="22.6640625" style="91" customWidth="1"/>
    <col min="15624" max="15873" width="9.109375" style="91"/>
    <col min="15874" max="15874" width="8.33203125" style="91" customWidth="1"/>
    <col min="15875" max="15875" width="33.6640625" style="91" customWidth="1"/>
    <col min="15876" max="15876" width="11.6640625" style="91" customWidth="1"/>
    <col min="15877" max="15877" width="17.33203125" style="91" customWidth="1"/>
    <col min="15878" max="15878" width="16" style="91" customWidth="1"/>
    <col min="15879" max="15879" width="22.6640625" style="91" customWidth="1"/>
    <col min="15880" max="16129" width="9.109375" style="91"/>
    <col min="16130" max="16130" width="8.33203125" style="91" customWidth="1"/>
    <col min="16131" max="16131" width="33.6640625" style="91" customWidth="1"/>
    <col min="16132" max="16132" width="11.6640625" style="91" customWidth="1"/>
    <col min="16133" max="16133" width="17.33203125" style="91" customWidth="1"/>
    <col min="16134" max="16134" width="16" style="91" customWidth="1"/>
    <col min="16135" max="16135" width="22.6640625" style="91" customWidth="1"/>
    <col min="16136" max="16384" width="9.109375" style="91"/>
  </cols>
  <sheetData>
    <row r="1" spans="1:8" ht="29.25" customHeight="1">
      <c r="A1" s="505" t="s">
        <v>283</v>
      </c>
      <c r="B1" s="505"/>
      <c r="C1" s="505"/>
      <c r="D1" s="505"/>
      <c r="E1" s="505"/>
      <c r="F1" s="505"/>
      <c r="G1" s="505"/>
      <c r="H1" s="505"/>
    </row>
    <row r="2" spans="1:8" ht="37.950000000000003" customHeight="1">
      <c r="A2" s="504" t="str">
        <f>'Bảng Tiên lượng'!A3:F3</f>
        <v>Nhiệm vụ KH&amp;CN "Nghiên cứu nâng cấp, cải tiến hệ thống tích hợp và xử lý dữ liệu ADS-B 
(ATTECH ADS-B Integrator)"</v>
      </c>
      <c r="B2" s="504"/>
      <c r="C2" s="504"/>
      <c r="D2" s="504"/>
      <c r="E2" s="504"/>
      <c r="F2" s="504"/>
      <c r="G2" s="504"/>
      <c r="H2" s="504"/>
    </row>
    <row r="3" spans="1:8" ht="21.75" customHeight="1">
      <c r="A3" s="504" t="s">
        <v>121</v>
      </c>
      <c r="B3" s="504"/>
      <c r="C3" s="504"/>
      <c r="D3" s="504"/>
      <c r="E3" s="504"/>
      <c r="F3" s="504"/>
      <c r="G3" s="504"/>
      <c r="H3" s="504"/>
    </row>
    <row r="4" spans="1:8" ht="16.5" customHeight="1">
      <c r="A4" s="52"/>
      <c r="B4" s="52"/>
      <c r="C4" s="53"/>
      <c r="D4" s="54"/>
      <c r="E4" s="53"/>
      <c r="F4" s="507"/>
      <c r="G4" s="507"/>
    </row>
    <row r="5" spans="1:8" ht="17.399999999999999" customHeight="1">
      <c r="A5" s="508" t="s">
        <v>1</v>
      </c>
      <c r="B5" s="512" t="s">
        <v>240</v>
      </c>
      <c r="C5" s="510" t="s">
        <v>2</v>
      </c>
      <c r="D5" s="510" t="s">
        <v>3</v>
      </c>
      <c r="E5" s="510" t="s">
        <v>122</v>
      </c>
      <c r="F5" s="511" t="s">
        <v>117</v>
      </c>
      <c r="G5" s="506" t="s">
        <v>68</v>
      </c>
      <c r="H5" s="506" t="s">
        <v>5</v>
      </c>
    </row>
    <row r="6" spans="1:8" ht="13.2" customHeight="1">
      <c r="A6" s="509"/>
      <c r="B6" s="513"/>
      <c r="C6" s="510"/>
      <c r="D6" s="510"/>
      <c r="E6" s="510"/>
      <c r="F6" s="511"/>
      <c r="G6" s="506"/>
      <c r="H6" s="506"/>
    </row>
    <row r="7" spans="1:8" ht="16.2" customHeight="1">
      <c r="A7" s="62" t="s">
        <v>69</v>
      </c>
      <c r="B7" s="60" t="s">
        <v>70</v>
      </c>
      <c r="C7" s="60" t="s">
        <v>71</v>
      </c>
      <c r="D7" s="60" t="s">
        <v>72</v>
      </c>
      <c r="E7" s="60" t="s">
        <v>73</v>
      </c>
      <c r="F7" s="60" t="s">
        <v>239</v>
      </c>
      <c r="G7" s="60" t="s">
        <v>257</v>
      </c>
      <c r="H7" s="112" t="s">
        <v>258</v>
      </c>
    </row>
    <row r="8" spans="1:8" s="93" customFormat="1" ht="34.950000000000003" customHeight="1">
      <c r="A8" s="58" t="s">
        <v>6</v>
      </c>
      <c r="B8" s="58"/>
      <c r="C8" s="59" t="str">
        <f>'Bảng Tiên lượng'!B9</f>
        <v>Nhân công thực hiện lập Hồ sơ thiết kế nhiệm vụ KH&amp;CN</v>
      </c>
      <c r="D8" s="92" t="s">
        <v>9</v>
      </c>
      <c r="E8" s="111">
        <f>SUM(E9:E30)</f>
        <v>105</v>
      </c>
      <c r="F8" s="92"/>
      <c r="G8" s="61">
        <f>SUM(G9:G30)</f>
        <v>90307538.961538464</v>
      </c>
      <c r="H8" s="100" t="s">
        <v>9</v>
      </c>
    </row>
    <row r="9" spans="1:8" ht="24" customHeight="1">
      <c r="A9" s="62">
        <v>1</v>
      </c>
      <c r="B9" s="62"/>
      <c r="C9" s="63" t="str">
        <f>'Bảng Tiên lượng'!B11</f>
        <v xml:space="preserve">Lập giải pháp tổng thể, lập hồ sơ thiết kế </v>
      </c>
      <c r="D9" s="60"/>
      <c r="E9" s="110"/>
      <c r="F9" s="94"/>
      <c r="G9" s="95"/>
      <c r="H9" s="100"/>
    </row>
    <row r="10" spans="1:8" s="192" customFormat="1" ht="28.95" customHeight="1">
      <c r="A10" s="297"/>
      <c r="B10" s="358" t="s">
        <v>255</v>
      </c>
      <c r="C10" s="298" t="str">
        <f>'Bảng Tiên lượng'!F11</f>
        <v>NVGPCNTT_G3</v>
      </c>
      <c r="D10" s="68" t="s">
        <v>8</v>
      </c>
      <c r="E10" s="299">
        <f>'Bảng Tiên lượng'!D11</f>
        <v>16</v>
      </c>
      <c r="F10" s="300">
        <f>'Bang luong 2020'!G10</f>
        <v>988488.61538461538</v>
      </c>
      <c r="G10" s="301">
        <f>E10*F10</f>
        <v>15815817.846153846</v>
      </c>
      <c r="H10" s="302"/>
    </row>
    <row r="11" spans="1:8" s="192" customFormat="1" ht="28.95" customHeight="1">
      <c r="A11" s="297"/>
      <c r="B11" s="358" t="s">
        <v>255</v>
      </c>
      <c r="C11" s="298" t="str">
        <f>'Bảng Tiên lượng'!F12</f>
        <v>NVLT_H2</v>
      </c>
      <c r="D11" s="68" t="s">
        <v>8</v>
      </c>
      <c r="E11" s="299">
        <f>'Bảng Tiên lượng'!D12</f>
        <v>16</v>
      </c>
      <c r="F11" s="300">
        <f>'Bang luong 2020'!G11</f>
        <v>787396.11538461538</v>
      </c>
      <c r="G11" s="301">
        <f>E11*F11</f>
        <v>12598337.846153846</v>
      </c>
      <c r="H11" s="302"/>
    </row>
    <row r="12" spans="1:8" ht="24.6" customHeight="1">
      <c r="A12" s="62">
        <v>2</v>
      </c>
      <c r="B12" s="62"/>
      <c r="C12" s="63" t="str">
        <f>'Bảng Tiên lượng'!B13</f>
        <v>Lập QT KTTN</v>
      </c>
      <c r="D12" s="60"/>
      <c r="E12" s="110"/>
      <c r="F12" s="94"/>
      <c r="G12" s="301"/>
      <c r="H12" s="100"/>
    </row>
    <row r="13" spans="1:8" s="192" customFormat="1" ht="27" customHeight="1">
      <c r="A13" s="297"/>
      <c r="B13" s="358" t="s">
        <v>255</v>
      </c>
      <c r="C13" s="298" t="str">
        <f>'Bảng Tiên lượng'!F13</f>
        <v>NVLT_H3</v>
      </c>
      <c r="D13" s="68" t="s">
        <v>8</v>
      </c>
      <c r="E13" s="299">
        <f>'Bảng Tiên lượng'!D13</f>
        <v>5</v>
      </c>
      <c r="F13" s="300">
        <f>'Bang luong 2020'!G12</f>
        <v>889947.07692307699</v>
      </c>
      <c r="G13" s="301">
        <f t="shared" ref="G13:G30" si="0">E13*F13</f>
        <v>4449735.384615385</v>
      </c>
      <c r="H13" s="302"/>
    </row>
    <row r="14" spans="1:8" ht="22.2" customHeight="1">
      <c r="A14" s="96">
        <v>3</v>
      </c>
      <c r="B14" s="96"/>
      <c r="C14" s="63" t="str">
        <f>'Bảng Tiên lượng'!B14</f>
        <v>Lập Dự toán</v>
      </c>
      <c r="D14" s="60"/>
      <c r="E14" s="110"/>
      <c r="F14" s="94"/>
      <c r="G14" s="301"/>
      <c r="H14" s="100"/>
    </row>
    <row r="15" spans="1:8" s="192" customFormat="1" ht="27.6" customHeight="1">
      <c r="A15" s="133"/>
      <c r="B15" s="358" t="s">
        <v>255</v>
      </c>
      <c r="C15" s="298" t="str">
        <f>'Bảng Tiên lượng'!F14</f>
        <v>NVHC_K3</v>
      </c>
      <c r="D15" s="68" t="s">
        <v>8</v>
      </c>
      <c r="E15" s="299">
        <f>'Bảng Tiên lượng'!D14</f>
        <v>5</v>
      </c>
      <c r="F15" s="300">
        <f>'Bang luong 2020'!G13</f>
        <v>735550.9615384615</v>
      </c>
      <c r="G15" s="301">
        <f t="shared" si="0"/>
        <v>3677754.8076923075</v>
      </c>
      <c r="H15" s="302"/>
    </row>
    <row r="16" spans="1:8" ht="27" customHeight="1">
      <c r="A16" s="96">
        <v>4</v>
      </c>
      <c r="B16" s="96"/>
      <c r="C16" s="63" t="str">
        <f>'Bảng Tiên lượng'!B15</f>
        <v>Hiệu chỉnh, bổ sung HSTK theo ý kiến HĐTĐ</v>
      </c>
      <c r="D16" s="60" t="s">
        <v>9</v>
      </c>
      <c r="E16" s="110"/>
      <c r="F16" s="94"/>
      <c r="G16" s="301"/>
      <c r="H16" s="100"/>
    </row>
    <row r="17" spans="1:8" s="192" customFormat="1" ht="28.2" customHeight="1">
      <c r="A17" s="133"/>
      <c r="B17" s="358" t="s">
        <v>255</v>
      </c>
      <c r="C17" s="298" t="str">
        <f>'Bảng Tiên lượng'!F15</f>
        <v>NVGPCNTT_G3</v>
      </c>
      <c r="D17" s="68" t="s">
        <v>8</v>
      </c>
      <c r="E17" s="299">
        <f>'Bảng Tiên lượng'!D15</f>
        <v>5</v>
      </c>
      <c r="F17" s="300">
        <f>'Bang luong 2020'!G10</f>
        <v>988488.61538461538</v>
      </c>
      <c r="G17" s="301">
        <f t="shared" si="0"/>
        <v>4942443.076923077</v>
      </c>
      <c r="H17" s="302"/>
    </row>
    <row r="18" spans="1:8" s="192" customFormat="1" ht="28.2" customHeight="1">
      <c r="A18" s="133"/>
      <c r="B18" s="358" t="s">
        <v>255</v>
      </c>
      <c r="C18" s="303" t="str">
        <f>'Bảng Tiên lượng'!F16</f>
        <v>NVLT_H2</v>
      </c>
      <c r="D18" s="68" t="s">
        <v>8</v>
      </c>
      <c r="E18" s="299">
        <f>'Bảng Tiên lượng'!D16</f>
        <v>5</v>
      </c>
      <c r="F18" s="300">
        <f>'Bang luong 2020'!G11</f>
        <v>787396.11538461538</v>
      </c>
      <c r="G18" s="301">
        <f t="shared" si="0"/>
        <v>3936980.576923077</v>
      </c>
      <c r="H18" s="302"/>
    </row>
    <row r="19" spans="1:8" ht="27.6" customHeight="1">
      <c r="A19" s="96">
        <v>5</v>
      </c>
      <c r="B19" s="96"/>
      <c r="C19" s="304" t="str">
        <f>'Bảng Tiên lượng'!B17</f>
        <v xml:space="preserve">Xây dựng Tài liệu Testcase </v>
      </c>
      <c r="D19" s="60"/>
      <c r="E19" s="110"/>
      <c r="F19" s="94"/>
      <c r="G19" s="301"/>
      <c r="H19" s="100"/>
    </row>
    <row r="20" spans="1:8" s="192" customFormat="1" ht="27.6" customHeight="1">
      <c r="A20" s="133"/>
      <c r="B20" s="358" t="s">
        <v>255</v>
      </c>
      <c r="C20" s="303" t="str">
        <f>'Bảng Tiên lượng'!F17</f>
        <v>NVLT_H3</v>
      </c>
      <c r="D20" s="68" t="s">
        <v>8</v>
      </c>
      <c r="E20" s="299">
        <f>'Bảng Tiên lượng'!D17</f>
        <v>10</v>
      </c>
      <c r="F20" s="300">
        <f>'Bang luong 2020'!G12</f>
        <v>889947.07692307699</v>
      </c>
      <c r="G20" s="301">
        <f t="shared" si="0"/>
        <v>8899470.7692307699</v>
      </c>
      <c r="H20" s="302"/>
    </row>
    <row r="21" spans="1:8" s="192" customFormat="1" ht="27.6" customHeight="1">
      <c r="A21" s="133"/>
      <c r="B21" s="358" t="s">
        <v>255</v>
      </c>
      <c r="C21" s="303" t="str">
        <f>'Bảng Tiên lượng'!F18</f>
        <v>NVLT_H2</v>
      </c>
      <c r="D21" s="68" t="s">
        <v>8</v>
      </c>
      <c r="E21" s="299">
        <f>'Bảng Tiên lượng'!D18</f>
        <v>5</v>
      </c>
      <c r="F21" s="300">
        <f>'Bang luong 2020'!G11</f>
        <v>787396.11538461538</v>
      </c>
      <c r="G21" s="301">
        <f t="shared" si="0"/>
        <v>3936980.576923077</v>
      </c>
      <c r="H21" s="302"/>
    </row>
    <row r="22" spans="1:8" ht="23.4" customHeight="1">
      <c r="A22" s="96">
        <v>6</v>
      </c>
      <c r="B22" s="96"/>
      <c r="C22" s="304" t="str">
        <f>'Bảng Tiên lượng'!B19</f>
        <v>Viết Hướng dẫn sử dụng.</v>
      </c>
      <c r="D22" s="60"/>
      <c r="E22" s="110"/>
      <c r="F22" s="94"/>
      <c r="G22" s="301"/>
      <c r="H22" s="100"/>
    </row>
    <row r="23" spans="1:8" s="192" customFormat="1" ht="32.4" customHeight="1">
      <c r="A23" s="133"/>
      <c r="B23" s="358" t="s">
        <v>255</v>
      </c>
      <c r="C23" s="303" t="str">
        <f>'Bảng Tiên lượng'!F19</f>
        <v>NVLT_H3</v>
      </c>
      <c r="D23" s="68" t="s">
        <v>8</v>
      </c>
      <c r="E23" s="299">
        <f>'Bảng Tiên lượng'!D19</f>
        <v>10</v>
      </c>
      <c r="F23" s="300">
        <f>'Bang luong 2020'!G12</f>
        <v>889947.07692307699</v>
      </c>
      <c r="G23" s="301">
        <f t="shared" si="0"/>
        <v>8899470.7692307699</v>
      </c>
      <c r="H23" s="302"/>
    </row>
    <row r="24" spans="1:8" s="192" customFormat="1" ht="29.4" customHeight="1">
      <c r="A24" s="133"/>
      <c r="B24" s="358" t="s">
        <v>255</v>
      </c>
      <c r="C24" s="303" t="str">
        <f>'Bảng Tiên lượng'!F20</f>
        <v>NVLT_H2</v>
      </c>
      <c r="D24" s="68" t="s">
        <v>8</v>
      </c>
      <c r="E24" s="299">
        <f>'Bảng Tiên lượng'!D20</f>
        <v>5</v>
      </c>
      <c r="F24" s="300">
        <f>'Bang luong 2020'!G11</f>
        <v>787396.11538461538</v>
      </c>
      <c r="G24" s="301">
        <f t="shared" si="0"/>
        <v>3936980.576923077</v>
      </c>
      <c r="H24" s="302"/>
    </row>
    <row r="25" spans="1:8" s="192" customFormat="1" ht="37.950000000000003" customHeight="1">
      <c r="A25" s="96">
        <v>7</v>
      </c>
      <c r="B25" s="96"/>
      <c r="C25" s="304" t="str">
        <f>'Bảng Tiên lượng'!B21</f>
        <v>Hoàn thiện HSTK, tài liệu hướng dẫn sau nghiệm thu sản phẩm mẫu</v>
      </c>
      <c r="D25" s="68"/>
      <c r="E25" s="299"/>
      <c r="F25" s="300"/>
      <c r="G25" s="301"/>
      <c r="H25" s="302"/>
    </row>
    <row r="26" spans="1:8" s="192" customFormat="1" ht="26.4" customHeight="1">
      <c r="A26" s="133"/>
      <c r="B26" s="358" t="s">
        <v>255</v>
      </c>
      <c r="C26" s="303" t="str">
        <f>'Bảng Tiên lượng'!F22</f>
        <v>NVGPCNTT_G3</v>
      </c>
      <c r="D26" s="68" t="s">
        <v>8</v>
      </c>
      <c r="E26" s="299">
        <f>'Bảng Tiên lượng'!D22</f>
        <v>5</v>
      </c>
      <c r="F26" s="300">
        <f>'Bang luong 2020'!G10</f>
        <v>988488.61538461538</v>
      </c>
      <c r="G26" s="301">
        <f t="shared" si="0"/>
        <v>4942443.076923077</v>
      </c>
      <c r="H26" s="302"/>
    </row>
    <row r="27" spans="1:8" s="192" customFormat="1" ht="26.4" customHeight="1">
      <c r="A27" s="133"/>
      <c r="B27" s="358" t="s">
        <v>255</v>
      </c>
      <c r="C27" s="303" t="str">
        <f>'Bảng Tiên lượng'!F23</f>
        <v>NVLT_H2</v>
      </c>
      <c r="D27" s="68" t="s">
        <v>8</v>
      </c>
      <c r="E27" s="299">
        <f>'Bảng Tiên lượng'!D23</f>
        <v>5</v>
      </c>
      <c r="F27" s="300">
        <f>'Bang luong 2020'!G11</f>
        <v>787396.11538461538</v>
      </c>
      <c r="G27" s="301">
        <f t="shared" si="0"/>
        <v>3936980.576923077</v>
      </c>
      <c r="H27" s="302"/>
    </row>
    <row r="28" spans="1:8" s="192" customFormat="1" ht="26.4" customHeight="1">
      <c r="A28" s="133"/>
      <c r="B28" s="358" t="s">
        <v>255</v>
      </c>
      <c r="C28" s="303" t="str">
        <f>'Bảng Tiên lượng'!F24</f>
        <v>NVLT_H3</v>
      </c>
      <c r="D28" s="68" t="s">
        <v>8</v>
      </c>
      <c r="E28" s="299">
        <f>'Bảng Tiên lượng'!D24</f>
        <v>5</v>
      </c>
      <c r="F28" s="300">
        <f>'Bang luong 2020'!G12</f>
        <v>889947.07692307699</v>
      </c>
      <c r="G28" s="301">
        <f t="shared" si="0"/>
        <v>4449735.384615385</v>
      </c>
      <c r="H28" s="302"/>
    </row>
    <row r="29" spans="1:8" ht="39" customHeight="1">
      <c r="A29" s="96">
        <v>8</v>
      </c>
      <c r="B29" s="363"/>
      <c r="C29" s="304" t="str">
        <f>'Bảng Tiên lượng'!B25</f>
        <v>Lập, trình phê duyệt phương án tự thực hiện, lập các biên bản và tờ trình thẩm định…</v>
      </c>
      <c r="D29" s="60"/>
      <c r="E29" s="110"/>
      <c r="F29" s="94"/>
      <c r="G29" s="301"/>
      <c r="H29" s="100"/>
    </row>
    <row r="30" spans="1:8" s="192" customFormat="1" ht="26.4" customHeight="1">
      <c r="A30" s="133"/>
      <c r="B30" s="358" t="s">
        <v>255</v>
      </c>
      <c r="C30" s="303" t="str">
        <f>'Bảng Tiên lượng'!F25</f>
        <v>NVHC_K3</v>
      </c>
      <c r="D30" s="68" t="s">
        <v>8</v>
      </c>
      <c r="E30" s="299">
        <f>'Bảng Tiên lượng'!D25</f>
        <v>8</v>
      </c>
      <c r="F30" s="300">
        <f>'Bang luong 2020'!G13</f>
        <v>735550.9615384615</v>
      </c>
      <c r="G30" s="301">
        <f t="shared" si="0"/>
        <v>5884407.692307692</v>
      </c>
      <c r="H30" s="302"/>
    </row>
    <row r="31" spans="1:8" ht="23.4" customHeight="1">
      <c r="A31" s="306" t="s">
        <v>7</v>
      </c>
      <c r="B31" s="306"/>
      <c r="C31" s="307" t="s">
        <v>212</v>
      </c>
      <c r="D31" s="308"/>
      <c r="E31" s="110"/>
      <c r="F31" s="94"/>
      <c r="G31" s="61">
        <f>G32</f>
        <v>4515376.9480769234</v>
      </c>
      <c r="H31" s="100"/>
    </row>
    <row r="32" spans="1:8" ht="23.4" customHeight="1">
      <c r="A32" s="309"/>
      <c r="B32" s="309"/>
      <c r="C32" s="310" t="s">
        <v>232</v>
      </c>
      <c r="D32" s="311" t="s">
        <v>213</v>
      </c>
      <c r="E32" s="110"/>
      <c r="F32" s="94"/>
      <c r="G32" s="95">
        <f>5%*G8</f>
        <v>4515376.9480769234</v>
      </c>
      <c r="H32" s="100"/>
    </row>
    <row r="33" spans="1:8" s="93" customFormat="1" ht="29.25" customHeight="1">
      <c r="A33" s="306"/>
      <c r="B33" s="306"/>
      <c r="C33" s="307" t="s">
        <v>214</v>
      </c>
      <c r="D33" s="308" t="s">
        <v>9</v>
      </c>
      <c r="E33" s="111"/>
      <c r="F33" s="312"/>
      <c r="G33" s="61">
        <f>G8+G31</f>
        <v>94822915.909615383</v>
      </c>
      <c r="H33" s="37"/>
    </row>
  </sheetData>
  <mergeCells count="12">
    <mergeCell ref="A2:H2"/>
    <mergeCell ref="A1:H1"/>
    <mergeCell ref="A3:H3"/>
    <mergeCell ref="H5:H6"/>
    <mergeCell ref="F4:G4"/>
    <mergeCell ref="A5:A6"/>
    <mergeCell ref="C5:C6"/>
    <mergeCell ref="D5:D6"/>
    <mergeCell ref="E5:E6"/>
    <mergeCell ref="F5:F6"/>
    <mergeCell ref="G5:G6"/>
    <mergeCell ref="B5:B6"/>
  </mergeCells>
  <printOptions horizontalCentered="1"/>
  <pageMargins left="0.55000000000000004" right="0.35" top="0.35" bottom="0.2" header="0.3" footer="0.25"/>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3"/>
  <sheetViews>
    <sheetView view="pageBreakPreview" zoomScale="60" zoomScaleNormal="100" workbookViewId="0">
      <selection activeCell="A3" sqref="A3:E3"/>
    </sheetView>
  </sheetViews>
  <sheetFormatPr defaultRowHeight="15"/>
  <cols>
    <col min="1" max="1" width="7.44140625" style="91" customWidth="1"/>
    <col min="2" max="2" width="41.33203125" style="91" customWidth="1"/>
    <col min="3" max="3" width="20.88671875" style="91" customWidth="1"/>
    <col min="4" max="4" width="23.6640625" style="91" customWidth="1"/>
    <col min="5" max="5" width="22.88671875" style="91" customWidth="1"/>
    <col min="6" max="254" width="8.88671875" style="91"/>
    <col min="255" max="255" width="8.33203125" style="91" customWidth="1"/>
    <col min="256" max="256" width="33.6640625" style="91" customWidth="1"/>
    <col min="257" max="257" width="11.6640625" style="91" customWidth="1"/>
    <col min="258" max="258" width="17.33203125" style="91" customWidth="1"/>
    <col min="259" max="259" width="16" style="91" customWidth="1"/>
    <col min="260" max="260" width="22.6640625" style="91" customWidth="1"/>
    <col min="261" max="510" width="8.88671875" style="91"/>
    <col min="511" max="511" width="8.33203125" style="91" customWidth="1"/>
    <col min="512" max="512" width="33.6640625" style="91" customWidth="1"/>
    <col min="513" max="513" width="11.6640625" style="91" customWidth="1"/>
    <col min="514" max="514" width="17.33203125" style="91" customWidth="1"/>
    <col min="515" max="515" width="16" style="91" customWidth="1"/>
    <col min="516" max="516" width="22.6640625" style="91" customWidth="1"/>
    <col min="517" max="766" width="8.88671875" style="91"/>
    <col min="767" max="767" width="8.33203125" style="91" customWidth="1"/>
    <col min="768" max="768" width="33.6640625" style="91" customWidth="1"/>
    <col min="769" max="769" width="11.6640625" style="91" customWidth="1"/>
    <col min="770" max="770" width="17.33203125" style="91" customWidth="1"/>
    <col min="771" max="771" width="16" style="91" customWidth="1"/>
    <col min="772" max="772" width="22.6640625" style="91" customWidth="1"/>
    <col min="773" max="1022" width="8.88671875" style="91"/>
    <col min="1023" max="1023" width="8.33203125" style="91" customWidth="1"/>
    <col min="1024" max="1024" width="33.6640625" style="91" customWidth="1"/>
    <col min="1025" max="1025" width="11.6640625" style="91" customWidth="1"/>
    <col min="1026" max="1026" width="17.33203125" style="91" customWidth="1"/>
    <col min="1027" max="1027" width="16" style="91" customWidth="1"/>
    <col min="1028" max="1028" width="22.6640625" style="91" customWidth="1"/>
    <col min="1029" max="1278" width="8.88671875" style="91"/>
    <col min="1279" max="1279" width="8.33203125" style="91" customWidth="1"/>
    <col min="1280" max="1280" width="33.6640625" style="91" customWidth="1"/>
    <col min="1281" max="1281" width="11.6640625" style="91" customWidth="1"/>
    <col min="1282" max="1282" width="17.33203125" style="91" customWidth="1"/>
    <col min="1283" max="1283" width="16" style="91" customWidth="1"/>
    <col min="1284" max="1284" width="22.6640625" style="91" customWidth="1"/>
    <col min="1285" max="1534" width="8.88671875" style="91"/>
    <col min="1535" max="1535" width="8.33203125" style="91" customWidth="1"/>
    <col min="1536" max="1536" width="33.6640625" style="91" customWidth="1"/>
    <col min="1537" max="1537" width="11.6640625" style="91" customWidth="1"/>
    <col min="1538" max="1538" width="17.33203125" style="91" customWidth="1"/>
    <col min="1539" max="1539" width="16" style="91" customWidth="1"/>
    <col min="1540" max="1540" width="22.6640625" style="91" customWidth="1"/>
    <col min="1541" max="1790" width="8.88671875" style="91"/>
    <col min="1791" max="1791" width="8.33203125" style="91" customWidth="1"/>
    <col min="1792" max="1792" width="33.6640625" style="91" customWidth="1"/>
    <col min="1793" max="1793" width="11.6640625" style="91" customWidth="1"/>
    <col min="1794" max="1794" width="17.33203125" style="91" customWidth="1"/>
    <col min="1795" max="1795" width="16" style="91" customWidth="1"/>
    <col min="1796" max="1796" width="22.6640625" style="91" customWidth="1"/>
    <col min="1797" max="2046" width="8.88671875" style="91"/>
    <col min="2047" max="2047" width="8.33203125" style="91" customWidth="1"/>
    <col min="2048" max="2048" width="33.6640625" style="91" customWidth="1"/>
    <col min="2049" max="2049" width="11.6640625" style="91" customWidth="1"/>
    <col min="2050" max="2050" width="17.33203125" style="91" customWidth="1"/>
    <col min="2051" max="2051" width="16" style="91" customWidth="1"/>
    <col min="2052" max="2052" width="22.6640625" style="91" customWidth="1"/>
    <col min="2053" max="2302" width="8.88671875" style="91"/>
    <col min="2303" max="2303" width="8.33203125" style="91" customWidth="1"/>
    <col min="2304" max="2304" width="33.6640625" style="91" customWidth="1"/>
    <col min="2305" max="2305" width="11.6640625" style="91" customWidth="1"/>
    <col min="2306" max="2306" width="17.33203125" style="91" customWidth="1"/>
    <col min="2307" max="2307" width="16" style="91" customWidth="1"/>
    <col min="2308" max="2308" width="22.6640625" style="91" customWidth="1"/>
    <col min="2309" max="2558" width="8.88671875" style="91"/>
    <col min="2559" max="2559" width="8.33203125" style="91" customWidth="1"/>
    <col min="2560" max="2560" width="33.6640625" style="91" customWidth="1"/>
    <col min="2561" max="2561" width="11.6640625" style="91" customWidth="1"/>
    <col min="2562" max="2562" width="17.33203125" style="91" customWidth="1"/>
    <col min="2563" max="2563" width="16" style="91" customWidth="1"/>
    <col min="2564" max="2564" width="22.6640625" style="91" customWidth="1"/>
    <col min="2565" max="2814" width="8.88671875" style="91"/>
    <col min="2815" max="2815" width="8.33203125" style="91" customWidth="1"/>
    <col min="2816" max="2816" width="33.6640625" style="91" customWidth="1"/>
    <col min="2817" max="2817" width="11.6640625" style="91" customWidth="1"/>
    <col min="2818" max="2818" width="17.33203125" style="91" customWidth="1"/>
    <col min="2819" max="2819" width="16" style="91" customWidth="1"/>
    <col min="2820" max="2820" width="22.6640625" style="91" customWidth="1"/>
    <col min="2821" max="3070" width="8.88671875" style="91"/>
    <col min="3071" max="3071" width="8.33203125" style="91" customWidth="1"/>
    <col min="3072" max="3072" width="33.6640625" style="91" customWidth="1"/>
    <col min="3073" max="3073" width="11.6640625" style="91" customWidth="1"/>
    <col min="3074" max="3074" width="17.33203125" style="91" customWidth="1"/>
    <col min="3075" max="3075" width="16" style="91" customWidth="1"/>
    <col min="3076" max="3076" width="22.6640625" style="91" customWidth="1"/>
    <col min="3077" max="3326" width="8.88671875" style="91"/>
    <col min="3327" max="3327" width="8.33203125" style="91" customWidth="1"/>
    <col min="3328" max="3328" width="33.6640625" style="91" customWidth="1"/>
    <col min="3329" max="3329" width="11.6640625" style="91" customWidth="1"/>
    <col min="3330" max="3330" width="17.33203125" style="91" customWidth="1"/>
    <col min="3331" max="3331" width="16" style="91" customWidth="1"/>
    <col min="3332" max="3332" width="22.6640625" style="91" customWidth="1"/>
    <col min="3333" max="3582" width="8.88671875" style="91"/>
    <col min="3583" max="3583" width="8.33203125" style="91" customWidth="1"/>
    <col min="3584" max="3584" width="33.6640625" style="91" customWidth="1"/>
    <col min="3585" max="3585" width="11.6640625" style="91" customWidth="1"/>
    <col min="3586" max="3586" width="17.33203125" style="91" customWidth="1"/>
    <col min="3587" max="3587" width="16" style="91" customWidth="1"/>
    <col min="3588" max="3588" width="22.6640625" style="91" customWidth="1"/>
    <col min="3589" max="3838" width="8.88671875" style="91"/>
    <col min="3839" max="3839" width="8.33203125" style="91" customWidth="1"/>
    <col min="3840" max="3840" width="33.6640625" style="91" customWidth="1"/>
    <col min="3841" max="3841" width="11.6640625" style="91" customWidth="1"/>
    <col min="3842" max="3842" width="17.33203125" style="91" customWidth="1"/>
    <col min="3843" max="3843" width="16" style="91" customWidth="1"/>
    <col min="3844" max="3844" width="22.6640625" style="91" customWidth="1"/>
    <col min="3845" max="4094" width="8.88671875" style="91"/>
    <col min="4095" max="4095" width="8.33203125" style="91" customWidth="1"/>
    <col min="4096" max="4096" width="33.6640625" style="91" customWidth="1"/>
    <col min="4097" max="4097" width="11.6640625" style="91" customWidth="1"/>
    <col min="4098" max="4098" width="17.33203125" style="91" customWidth="1"/>
    <col min="4099" max="4099" width="16" style="91" customWidth="1"/>
    <col min="4100" max="4100" width="22.6640625" style="91" customWidth="1"/>
    <col min="4101" max="4350" width="8.88671875" style="91"/>
    <col min="4351" max="4351" width="8.33203125" style="91" customWidth="1"/>
    <col min="4352" max="4352" width="33.6640625" style="91" customWidth="1"/>
    <col min="4353" max="4353" width="11.6640625" style="91" customWidth="1"/>
    <col min="4354" max="4354" width="17.33203125" style="91" customWidth="1"/>
    <col min="4355" max="4355" width="16" style="91" customWidth="1"/>
    <col min="4356" max="4356" width="22.6640625" style="91" customWidth="1"/>
    <col min="4357" max="4606" width="8.88671875" style="91"/>
    <col min="4607" max="4607" width="8.33203125" style="91" customWidth="1"/>
    <col min="4608" max="4608" width="33.6640625" style="91" customWidth="1"/>
    <col min="4609" max="4609" width="11.6640625" style="91" customWidth="1"/>
    <col min="4610" max="4610" width="17.33203125" style="91" customWidth="1"/>
    <col min="4611" max="4611" width="16" style="91" customWidth="1"/>
    <col min="4612" max="4612" width="22.6640625" style="91" customWidth="1"/>
    <col min="4613" max="4862" width="8.88671875" style="91"/>
    <col min="4863" max="4863" width="8.33203125" style="91" customWidth="1"/>
    <col min="4864" max="4864" width="33.6640625" style="91" customWidth="1"/>
    <col min="4865" max="4865" width="11.6640625" style="91" customWidth="1"/>
    <col min="4866" max="4866" width="17.33203125" style="91" customWidth="1"/>
    <col min="4867" max="4867" width="16" style="91" customWidth="1"/>
    <col min="4868" max="4868" width="22.6640625" style="91" customWidth="1"/>
    <col min="4869" max="5118" width="8.88671875" style="91"/>
    <col min="5119" max="5119" width="8.33203125" style="91" customWidth="1"/>
    <col min="5120" max="5120" width="33.6640625" style="91" customWidth="1"/>
    <col min="5121" max="5121" width="11.6640625" style="91" customWidth="1"/>
    <col min="5122" max="5122" width="17.33203125" style="91" customWidth="1"/>
    <col min="5123" max="5123" width="16" style="91" customWidth="1"/>
    <col min="5124" max="5124" width="22.6640625" style="91" customWidth="1"/>
    <col min="5125" max="5374" width="8.88671875" style="91"/>
    <col min="5375" max="5375" width="8.33203125" style="91" customWidth="1"/>
    <col min="5376" max="5376" width="33.6640625" style="91" customWidth="1"/>
    <col min="5377" max="5377" width="11.6640625" style="91" customWidth="1"/>
    <col min="5378" max="5378" width="17.33203125" style="91" customWidth="1"/>
    <col min="5379" max="5379" width="16" style="91" customWidth="1"/>
    <col min="5380" max="5380" width="22.6640625" style="91" customWidth="1"/>
    <col min="5381" max="5630" width="8.88671875" style="91"/>
    <col min="5631" max="5631" width="8.33203125" style="91" customWidth="1"/>
    <col min="5632" max="5632" width="33.6640625" style="91" customWidth="1"/>
    <col min="5633" max="5633" width="11.6640625" style="91" customWidth="1"/>
    <col min="5634" max="5634" width="17.33203125" style="91" customWidth="1"/>
    <col min="5635" max="5635" width="16" style="91" customWidth="1"/>
    <col min="5636" max="5636" width="22.6640625" style="91" customWidth="1"/>
    <col min="5637" max="5886" width="8.88671875" style="91"/>
    <col min="5887" max="5887" width="8.33203125" style="91" customWidth="1"/>
    <col min="5888" max="5888" width="33.6640625" style="91" customWidth="1"/>
    <col min="5889" max="5889" width="11.6640625" style="91" customWidth="1"/>
    <col min="5890" max="5890" width="17.33203125" style="91" customWidth="1"/>
    <col min="5891" max="5891" width="16" style="91" customWidth="1"/>
    <col min="5892" max="5892" width="22.6640625" style="91" customWidth="1"/>
    <col min="5893" max="6142" width="8.88671875" style="91"/>
    <col min="6143" max="6143" width="8.33203125" style="91" customWidth="1"/>
    <col min="6144" max="6144" width="33.6640625" style="91" customWidth="1"/>
    <col min="6145" max="6145" width="11.6640625" style="91" customWidth="1"/>
    <col min="6146" max="6146" width="17.33203125" style="91" customWidth="1"/>
    <col min="6147" max="6147" width="16" style="91" customWidth="1"/>
    <col min="6148" max="6148" width="22.6640625" style="91" customWidth="1"/>
    <col min="6149" max="6398" width="8.88671875" style="91"/>
    <col min="6399" max="6399" width="8.33203125" style="91" customWidth="1"/>
    <col min="6400" max="6400" width="33.6640625" style="91" customWidth="1"/>
    <col min="6401" max="6401" width="11.6640625" style="91" customWidth="1"/>
    <col min="6402" max="6402" width="17.33203125" style="91" customWidth="1"/>
    <col min="6403" max="6403" width="16" style="91" customWidth="1"/>
    <col min="6404" max="6404" width="22.6640625" style="91" customWidth="1"/>
    <col min="6405" max="6654" width="8.88671875" style="91"/>
    <col min="6655" max="6655" width="8.33203125" style="91" customWidth="1"/>
    <col min="6656" max="6656" width="33.6640625" style="91" customWidth="1"/>
    <col min="6657" max="6657" width="11.6640625" style="91" customWidth="1"/>
    <col min="6658" max="6658" width="17.33203125" style="91" customWidth="1"/>
    <col min="6659" max="6659" width="16" style="91" customWidth="1"/>
    <col min="6660" max="6660" width="22.6640625" style="91" customWidth="1"/>
    <col min="6661" max="6910" width="8.88671875" style="91"/>
    <col min="6911" max="6911" width="8.33203125" style="91" customWidth="1"/>
    <col min="6912" max="6912" width="33.6640625" style="91" customWidth="1"/>
    <col min="6913" max="6913" width="11.6640625" style="91" customWidth="1"/>
    <col min="6914" max="6914" width="17.33203125" style="91" customWidth="1"/>
    <col min="6915" max="6915" width="16" style="91" customWidth="1"/>
    <col min="6916" max="6916" width="22.6640625" style="91" customWidth="1"/>
    <col min="6917" max="7166" width="8.88671875" style="91"/>
    <col min="7167" max="7167" width="8.33203125" style="91" customWidth="1"/>
    <col min="7168" max="7168" width="33.6640625" style="91" customWidth="1"/>
    <col min="7169" max="7169" width="11.6640625" style="91" customWidth="1"/>
    <col min="7170" max="7170" width="17.33203125" style="91" customWidth="1"/>
    <col min="7171" max="7171" width="16" style="91" customWidth="1"/>
    <col min="7172" max="7172" width="22.6640625" style="91" customWidth="1"/>
    <col min="7173" max="7422" width="8.88671875" style="91"/>
    <col min="7423" max="7423" width="8.33203125" style="91" customWidth="1"/>
    <col min="7424" max="7424" width="33.6640625" style="91" customWidth="1"/>
    <col min="7425" max="7425" width="11.6640625" style="91" customWidth="1"/>
    <col min="7426" max="7426" width="17.33203125" style="91" customWidth="1"/>
    <col min="7427" max="7427" width="16" style="91" customWidth="1"/>
    <col min="7428" max="7428" width="22.6640625" style="91" customWidth="1"/>
    <col min="7429" max="7678" width="8.88671875" style="91"/>
    <col min="7679" max="7679" width="8.33203125" style="91" customWidth="1"/>
    <col min="7680" max="7680" width="33.6640625" style="91" customWidth="1"/>
    <col min="7681" max="7681" width="11.6640625" style="91" customWidth="1"/>
    <col min="7682" max="7682" width="17.33203125" style="91" customWidth="1"/>
    <col min="7683" max="7683" width="16" style="91" customWidth="1"/>
    <col min="7684" max="7684" width="22.6640625" style="91" customWidth="1"/>
    <col min="7685" max="7934" width="8.88671875" style="91"/>
    <col min="7935" max="7935" width="8.33203125" style="91" customWidth="1"/>
    <col min="7936" max="7936" width="33.6640625" style="91" customWidth="1"/>
    <col min="7937" max="7937" width="11.6640625" style="91" customWidth="1"/>
    <col min="7938" max="7938" width="17.33203125" style="91" customWidth="1"/>
    <col min="7939" max="7939" width="16" style="91" customWidth="1"/>
    <col min="7940" max="7940" width="22.6640625" style="91" customWidth="1"/>
    <col min="7941" max="8190" width="8.88671875" style="91"/>
    <col min="8191" max="8191" width="8.33203125" style="91" customWidth="1"/>
    <col min="8192" max="8192" width="33.6640625" style="91" customWidth="1"/>
    <col min="8193" max="8193" width="11.6640625" style="91" customWidth="1"/>
    <col min="8194" max="8194" width="17.33203125" style="91" customWidth="1"/>
    <col min="8195" max="8195" width="16" style="91" customWidth="1"/>
    <col min="8196" max="8196" width="22.6640625" style="91" customWidth="1"/>
    <col min="8197" max="8446" width="8.88671875" style="91"/>
    <col min="8447" max="8447" width="8.33203125" style="91" customWidth="1"/>
    <col min="8448" max="8448" width="33.6640625" style="91" customWidth="1"/>
    <col min="8449" max="8449" width="11.6640625" style="91" customWidth="1"/>
    <col min="8450" max="8450" width="17.33203125" style="91" customWidth="1"/>
    <col min="8451" max="8451" width="16" style="91" customWidth="1"/>
    <col min="8452" max="8452" width="22.6640625" style="91" customWidth="1"/>
    <col min="8453" max="8702" width="8.88671875" style="91"/>
    <col min="8703" max="8703" width="8.33203125" style="91" customWidth="1"/>
    <col min="8704" max="8704" width="33.6640625" style="91" customWidth="1"/>
    <col min="8705" max="8705" width="11.6640625" style="91" customWidth="1"/>
    <col min="8706" max="8706" width="17.33203125" style="91" customWidth="1"/>
    <col min="8707" max="8707" width="16" style="91" customWidth="1"/>
    <col min="8708" max="8708" width="22.6640625" style="91" customWidth="1"/>
    <col min="8709" max="8958" width="8.88671875" style="91"/>
    <col min="8959" max="8959" width="8.33203125" style="91" customWidth="1"/>
    <col min="8960" max="8960" width="33.6640625" style="91" customWidth="1"/>
    <col min="8961" max="8961" width="11.6640625" style="91" customWidth="1"/>
    <col min="8962" max="8962" width="17.33203125" style="91" customWidth="1"/>
    <col min="8963" max="8963" width="16" style="91" customWidth="1"/>
    <col min="8964" max="8964" width="22.6640625" style="91" customWidth="1"/>
    <col min="8965" max="9214" width="8.88671875" style="91"/>
    <col min="9215" max="9215" width="8.33203125" style="91" customWidth="1"/>
    <col min="9216" max="9216" width="33.6640625" style="91" customWidth="1"/>
    <col min="9217" max="9217" width="11.6640625" style="91" customWidth="1"/>
    <col min="9218" max="9218" width="17.33203125" style="91" customWidth="1"/>
    <col min="9219" max="9219" width="16" style="91" customWidth="1"/>
    <col min="9220" max="9220" width="22.6640625" style="91" customWidth="1"/>
    <col min="9221" max="9470" width="8.88671875" style="91"/>
    <col min="9471" max="9471" width="8.33203125" style="91" customWidth="1"/>
    <col min="9472" max="9472" width="33.6640625" style="91" customWidth="1"/>
    <col min="9473" max="9473" width="11.6640625" style="91" customWidth="1"/>
    <col min="9474" max="9474" width="17.33203125" style="91" customWidth="1"/>
    <col min="9475" max="9475" width="16" style="91" customWidth="1"/>
    <col min="9476" max="9476" width="22.6640625" style="91" customWidth="1"/>
    <col min="9477" max="9726" width="8.88671875" style="91"/>
    <col min="9727" max="9727" width="8.33203125" style="91" customWidth="1"/>
    <col min="9728" max="9728" width="33.6640625" style="91" customWidth="1"/>
    <col min="9729" max="9729" width="11.6640625" style="91" customWidth="1"/>
    <col min="9730" max="9730" width="17.33203125" style="91" customWidth="1"/>
    <col min="9731" max="9731" width="16" style="91" customWidth="1"/>
    <col min="9732" max="9732" width="22.6640625" style="91" customWidth="1"/>
    <col min="9733" max="9982" width="8.88671875" style="91"/>
    <col min="9983" max="9983" width="8.33203125" style="91" customWidth="1"/>
    <col min="9984" max="9984" width="33.6640625" style="91" customWidth="1"/>
    <col min="9985" max="9985" width="11.6640625" style="91" customWidth="1"/>
    <col min="9986" max="9986" width="17.33203125" style="91" customWidth="1"/>
    <col min="9987" max="9987" width="16" style="91" customWidth="1"/>
    <col min="9988" max="9988" width="22.6640625" style="91" customWidth="1"/>
    <col min="9989" max="10238" width="8.88671875" style="91"/>
    <col min="10239" max="10239" width="8.33203125" style="91" customWidth="1"/>
    <col min="10240" max="10240" width="33.6640625" style="91" customWidth="1"/>
    <col min="10241" max="10241" width="11.6640625" style="91" customWidth="1"/>
    <col min="10242" max="10242" width="17.33203125" style="91" customWidth="1"/>
    <col min="10243" max="10243" width="16" style="91" customWidth="1"/>
    <col min="10244" max="10244" width="22.6640625" style="91" customWidth="1"/>
    <col min="10245" max="10494" width="8.88671875" style="91"/>
    <col min="10495" max="10495" width="8.33203125" style="91" customWidth="1"/>
    <col min="10496" max="10496" width="33.6640625" style="91" customWidth="1"/>
    <col min="10497" max="10497" width="11.6640625" style="91" customWidth="1"/>
    <col min="10498" max="10498" width="17.33203125" style="91" customWidth="1"/>
    <col min="10499" max="10499" width="16" style="91" customWidth="1"/>
    <col min="10500" max="10500" width="22.6640625" style="91" customWidth="1"/>
    <col min="10501" max="10750" width="8.88671875" style="91"/>
    <col min="10751" max="10751" width="8.33203125" style="91" customWidth="1"/>
    <col min="10752" max="10752" width="33.6640625" style="91" customWidth="1"/>
    <col min="10753" max="10753" width="11.6640625" style="91" customWidth="1"/>
    <col min="10754" max="10754" width="17.33203125" style="91" customWidth="1"/>
    <col min="10755" max="10755" width="16" style="91" customWidth="1"/>
    <col min="10756" max="10756" width="22.6640625" style="91" customWidth="1"/>
    <col min="10757" max="11006" width="8.88671875" style="91"/>
    <col min="11007" max="11007" width="8.33203125" style="91" customWidth="1"/>
    <col min="11008" max="11008" width="33.6640625" style="91" customWidth="1"/>
    <col min="11009" max="11009" width="11.6640625" style="91" customWidth="1"/>
    <col min="11010" max="11010" width="17.33203125" style="91" customWidth="1"/>
    <col min="11011" max="11011" width="16" style="91" customWidth="1"/>
    <col min="11012" max="11012" width="22.6640625" style="91" customWidth="1"/>
    <col min="11013" max="11262" width="8.88671875" style="91"/>
    <col min="11263" max="11263" width="8.33203125" style="91" customWidth="1"/>
    <col min="11264" max="11264" width="33.6640625" style="91" customWidth="1"/>
    <col min="11265" max="11265" width="11.6640625" style="91" customWidth="1"/>
    <col min="11266" max="11266" width="17.33203125" style="91" customWidth="1"/>
    <col min="11267" max="11267" width="16" style="91" customWidth="1"/>
    <col min="11268" max="11268" width="22.6640625" style="91" customWidth="1"/>
    <col min="11269" max="11518" width="8.88671875" style="91"/>
    <col min="11519" max="11519" width="8.33203125" style="91" customWidth="1"/>
    <col min="11520" max="11520" width="33.6640625" style="91" customWidth="1"/>
    <col min="11521" max="11521" width="11.6640625" style="91" customWidth="1"/>
    <col min="11522" max="11522" width="17.33203125" style="91" customWidth="1"/>
    <col min="11523" max="11523" width="16" style="91" customWidth="1"/>
    <col min="11524" max="11524" width="22.6640625" style="91" customWidth="1"/>
    <col min="11525" max="11774" width="8.88671875" style="91"/>
    <col min="11775" max="11775" width="8.33203125" style="91" customWidth="1"/>
    <col min="11776" max="11776" width="33.6640625" style="91" customWidth="1"/>
    <col min="11777" max="11777" width="11.6640625" style="91" customWidth="1"/>
    <col min="11778" max="11778" width="17.33203125" style="91" customWidth="1"/>
    <col min="11779" max="11779" width="16" style="91" customWidth="1"/>
    <col min="11780" max="11780" width="22.6640625" style="91" customWidth="1"/>
    <col min="11781" max="12030" width="8.88671875" style="91"/>
    <col min="12031" max="12031" width="8.33203125" style="91" customWidth="1"/>
    <col min="12032" max="12032" width="33.6640625" style="91" customWidth="1"/>
    <col min="12033" max="12033" width="11.6640625" style="91" customWidth="1"/>
    <col min="12034" max="12034" width="17.33203125" style="91" customWidth="1"/>
    <col min="12035" max="12035" width="16" style="91" customWidth="1"/>
    <col min="12036" max="12036" width="22.6640625" style="91" customWidth="1"/>
    <col min="12037" max="12286" width="8.88671875" style="91"/>
    <col min="12287" max="12287" width="8.33203125" style="91" customWidth="1"/>
    <col min="12288" max="12288" width="33.6640625" style="91" customWidth="1"/>
    <col min="12289" max="12289" width="11.6640625" style="91" customWidth="1"/>
    <col min="12290" max="12290" width="17.33203125" style="91" customWidth="1"/>
    <col min="12291" max="12291" width="16" style="91" customWidth="1"/>
    <col min="12292" max="12292" width="22.6640625" style="91" customWidth="1"/>
    <col min="12293" max="12542" width="8.88671875" style="91"/>
    <col min="12543" max="12543" width="8.33203125" style="91" customWidth="1"/>
    <col min="12544" max="12544" width="33.6640625" style="91" customWidth="1"/>
    <col min="12545" max="12545" width="11.6640625" style="91" customWidth="1"/>
    <col min="12546" max="12546" width="17.33203125" style="91" customWidth="1"/>
    <col min="12547" max="12547" width="16" style="91" customWidth="1"/>
    <col min="12548" max="12548" width="22.6640625" style="91" customWidth="1"/>
    <col min="12549" max="12798" width="8.88671875" style="91"/>
    <col min="12799" max="12799" width="8.33203125" style="91" customWidth="1"/>
    <col min="12800" max="12800" width="33.6640625" style="91" customWidth="1"/>
    <col min="12801" max="12801" width="11.6640625" style="91" customWidth="1"/>
    <col min="12802" max="12802" width="17.33203125" style="91" customWidth="1"/>
    <col min="12803" max="12803" width="16" style="91" customWidth="1"/>
    <col min="12804" max="12804" width="22.6640625" style="91" customWidth="1"/>
    <col min="12805" max="13054" width="8.88671875" style="91"/>
    <col min="13055" max="13055" width="8.33203125" style="91" customWidth="1"/>
    <col min="13056" max="13056" width="33.6640625" style="91" customWidth="1"/>
    <col min="13057" max="13057" width="11.6640625" style="91" customWidth="1"/>
    <col min="13058" max="13058" width="17.33203125" style="91" customWidth="1"/>
    <col min="13059" max="13059" width="16" style="91" customWidth="1"/>
    <col min="13060" max="13060" width="22.6640625" style="91" customWidth="1"/>
    <col min="13061" max="13310" width="8.88671875" style="91"/>
    <col min="13311" max="13311" width="8.33203125" style="91" customWidth="1"/>
    <col min="13312" max="13312" width="33.6640625" style="91" customWidth="1"/>
    <col min="13313" max="13313" width="11.6640625" style="91" customWidth="1"/>
    <col min="13314" max="13314" width="17.33203125" style="91" customWidth="1"/>
    <col min="13315" max="13315" width="16" style="91" customWidth="1"/>
    <col min="13316" max="13316" width="22.6640625" style="91" customWidth="1"/>
    <col min="13317" max="13566" width="8.88671875" style="91"/>
    <col min="13567" max="13567" width="8.33203125" style="91" customWidth="1"/>
    <col min="13568" max="13568" width="33.6640625" style="91" customWidth="1"/>
    <col min="13569" max="13569" width="11.6640625" style="91" customWidth="1"/>
    <col min="13570" max="13570" width="17.33203125" style="91" customWidth="1"/>
    <col min="13571" max="13571" width="16" style="91" customWidth="1"/>
    <col min="13572" max="13572" width="22.6640625" style="91" customWidth="1"/>
    <col min="13573" max="13822" width="8.88671875" style="91"/>
    <col min="13823" max="13823" width="8.33203125" style="91" customWidth="1"/>
    <col min="13824" max="13824" width="33.6640625" style="91" customWidth="1"/>
    <col min="13825" max="13825" width="11.6640625" style="91" customWidth="1"/>
    <col min="13826" max="13826" width="17.33203125" style="91" customWidth="1"/>
    <col min="13827" max="13827" width="16" style="91" customWidth="1"/>
    <col min="13828" max="13828" width="22.6640625" style="91" customWidth="1"/>
    <col min="13829" max="14078" width="8.88671875" style="91"/>
    <col min="14079" max="14079" width="8.33203125" style="91" customWidth="1"/>
    <col min="14080" max="14080" width="33.6640625" style="91" customWidth="1"/>
    <col min="14081" max="14081" width="11.6640625" style="91" customWidth="1"/>
    <col min="14082" max="14082" width="17.33203125" style="91" customWidth="1"/>
    <col min="14083" max="14083" width="16" style="91" customWidth="1"/>
    <col min="14084" max="14084" width="22.6640625" style="91" customWidth="1"/>
    <col min="14085" max="14334" width="8.88671875" style="91"/>
    <col min="14335" max="14335" width="8.33203125" style="91" customWidth="1"/>
    <col min="14336" max="14336" width="33.6640625" style="91" customWidth="1"/>
    <col min="14337" max="14337" width="11.6640625" style="91" customWidth="1"/>
    <col min="14338" max="14338" width="17.33203125" style="91" customWidth="1"/>
    <col min="14339" max="14339" width="16" style="91" customWidth="1"/>
    <col min="14340" max="14340" width="22.6640625" style="91" customWidth="1"/>
    <col min="14341" max="14590" width="8.88671875" style="91"/>
    <col min="14591" max="14591" width="8.33203125" style="91" customWidth="1"/>
    <col min="14592" max="14592" width="33.6640625" style="91" customWidth="1"/>
    <col min="14593" max="14593" width="11.6640625" style="91" customWidth="1"/>
    <col min="14594" max="14594" width="17.33203125" style="91" customWidth="1"/>
    <col min="14595" max="14595" width="16" style="91" customWidth="1"/>
    <col min="14596" max="14596" width="22.6640625" style="91" customWidth="1"/>
    <col min="14597" max="14846" width="8.88671875" style="91"/>
    <col min="14847" max="14847" width="8.33203125" style="91" customWidth="1"/>
    <col min="14848" max="14848" width="33.6640625" style="91" customWidth="1"/>
    <col min="14849" max="14849" width="11.6640625" style="91" customWidth="1"/>
    <col min="14850" max="14850" width="17.33203125" style="91" customWidth="1"/>
    <col min="14851" max="14851" width="16" style="91" customWidth="1"/>
    <col min="14852" max="14852" width="22.6640625" style="91" customWidth="1"/>
    <col min="14853" max="15102" width="8.88671875" style="91"/>
    <col min="15103" max="15103" width="8.33203125" style="91" customWidth="1"/>
    <col min="15104" max="15104" width="33.6640625" style="91" customWidth="1"/>
    <col min="15105" max="15105" width="11.6640625" style="91" customWidth="1"/>
    <col min="15106" max="15106" width="17.33203125" style="91" customWidth="1"/>
    <col min="15107" max="15107" width="16" style="91" customWidth="1"/>
    <col min="15108" max="15108" width="22.6640625" style="91" customWidth="1"/>
    <col min="15109" max="15358" width="8.88671875" style="91"/>
    <col min="15359" max="15359" width="8.33203125" style="91" customWidth="1"/>
    <col min="15360" max="15360" width="33.6640625" style="91" customWidth="1"/>
    <col min="15361" max="15361" width="11.6640625" style="91" customWidth="1"/>
    <col min="15362" max="15362" width="17.33203125" style="91" customWidth="1"/>
    <col min="15363" max="15363" width="16" style="91" customWidth="1"/>
    <col min="15364" max="15364" width="22.6640625" style="91" customWidth="1"/>
    <col min="15365" max="15614" width="8.88671875" style="91"/>
    <col min="15615" max="15615" width="8.33203125" style="91" customWidth="1"/>
    <col min="15616" max="15616" width="33.6640625" style="91" customWidth="1"/>
    <col min="15617" max="15617" width="11.6640625" style="91" customWidth="1"/>
    <col min="15618" max="15618" width="17.33203125" style="91" customWidth="1"/>
    <col min="15619" max="15619" width="16" style="91" customWidth="1"/>
    <col min="15620" max="15620" width="22.6640625" style="91" customWidth="1"/>
    <col min="15621" max="15870" width="8.88671875" style="91"/>
    <col min="15871" max="15871" width="8.33203125" style="91" customWidth="1"/>
    <col min="15872" max="15872" width="33.6640625" style="91" customWidth="1"/>
    <col min="15873" max="15873" width="11.6640625" style="91" customWidth="1"/>
    <col min="15874" max="15874" width="17.33203125" style="91" customWidth="1"/>
    <col min="15875" max="15875" width="16" style="91" customWidth="1"/>
    <col min="15876" max="15876" width="22.6640625" style="91" customWidth="1"/>
    <col min="15877" max="16126" width="8.88671875" style="91"/>
    <col min="16127" max="16127" width="8.33203125" style="91" customWidth="1"/>
    <col min="16128" max="16128" width="33.6640625" style="91" customWidth="1"/>
    <col min="16129" max="16129" width="11.6640625" style="91" customWidth="1"/>
    <col min="16130" max="16130" width="17.33203125" style="91" customWidth="1"/>
    <col min="16131" max="16131" width="16" style="91" customWidth="1"/>
    <col min="16132" max="16132" width="22.6640625" style="91" customWidth="1"/>
    <col min="16133" max="16384" width="8.88671875" style="91"/>
  </cols>
  <sheetData>
    <row r="1" spans="1:7" ht="20.399999999999999">
      <c r="A1" s="514" t="s">
        <v>284</v>
      </c>
      <c r="B1" s="514"/>
      <c r="C1" s="514"/>
      <c r="D1" s="514"/>
      <c r="E1" s="514"/>
    </row>
    <row r="2" spans="1:7" ht="45" customHeight="1">
      <c r="A2" s="504" t="str">
        <f>'Bảng Tiên lượng'!A3:F3</f>
        <v>Nhiệm vụ KH&amp;CN "Nghiên cứu nâng cấp, cải tiến hệ thống tích hợp và xử lý dữ liệu ADS-B 
(ATTECH ADS-B Integrator)"</v>
      </c>
      <c r="B2" s="504"/>
      <c r="C2" s="504"/>
      <c r="D2" s="504"/>
      <c r="E2" s="504"/>
      <c r="F2" s="349"/>
      <c r="G2" s="349"/>
    </row>
    <row r="3" spans="1:7" ht="22.2" customHeight="1">
      <c r="A3" s="515" t="s">
        <v>242</v>
      </c>
      <c r="B3" s="515"/>
      <c r="C3" s="515"/>
      <c r="D3" s="515"/>
      <c r="E3" s="515"/>
    </row>
    <row r="4" spans="1:7" ht="16.2">
      <c r="A4" s="340"/>
      <c r="B4" s="341"/>
      <c r="C4" s="342"/>
      <c r="D4" s="341"/>
      <c r="E4" s="343"/>
    </row>
    <row r="5" spans="1:7">
      <c r="A5" s="508" t="s">
        <v>1</v>
      </c>
      <c r="B5" s="510" t="s">
        <v>243</v>
      </c>
      <c r="C5" s="510" t="s">
        <v>4</v>
      </c>
      <c r="D5" s="510" t="s">
        <v>244</v>
      </c>
      <c r="E5" s="506" t="s">
        <v>245</v>
      </c>
    </row>
    <row r="6" spans="1:7">
      <c r="A6" s="509"/>
      <c r="B6" s="510"/>
      <c r="C6" s="510"/>
      <c r="D6" s="510"/>
      <c r="E6" s="506"/>
    </row>
    <row r="7" spans="1:7" ht="21" customHeight="1">
      <c r="A7" s="62" t="s">
        <v>69</v>
      </c>
      <c r="B7" s="62" t="s">
        <v>70</v>
      </c>
      <c r="C7" s="62" t="s">
        <v>71</v>
      </c>
      <c r="D7" s="62" t="s">
        <v>72</v>
      </c>
      <c r="E7" s="62" t="s">
        <v>73</v>
      </c>
    </row>
    <row r="8" spans="1:7" s="93" customFormat="1" ht="27" customHeight="1">
      <c r="A8" s="58" t="s">
        <v>6</v>
      </c>
      <c r="B8" s="344" t="s">
        <v>246</v>
      </c>
      <c r="C8" s="58" t="s">
        <v>9</v>
      </c>
      <c r="D8" s="345">
        <f>SUM(D9:D10)</f>
        <v>174990672.5</v>
      </c>
      <c r="E8" s="58"/>
    </row>
    <row r="9" spans="1:7" ht="27" customHeight="1">
      <c r="A9" s="62">
        <v>1</v>
      </c>
      <c r="B9" s="346" t="s">
        <v>247</v>
      </c>
      <c r="C9" s="62" t="s">
        <v>9</v>
      </c>
      <c r="D9" s="347">
        <v>0</v>
      </c>
      <c r="E9" s="62" t="s">
        <v>248</v>
      </c>
    </row>
    <row r="10" spans="1:7" ht="27" customHeight="1">
      <c r="A10" s="62">
        <v>2</v>
      </c>
      <c r="B10" s="346" t="s">
        <v>249</v>
      </c>
      <c r="C10" s="62" t="s">
        <v>255</v>
      </c>
      <c r="D10" s="347">
        <f>'B3.1_GT01_Chế tạo SP mẫu'!H7</f>
        <v>174990672.5</v>
      </c>
      <c r="E10" s="348" t="s">
        <v>250</v>
      </c>
    </row>
    <row r="11" spans="1:7" s="93" customFormat="1" ht="27" customHeight="1">
      <c r="A11" s="306" t="s">
        <v>7</v>
      </c>
      <c r="B11" s="307" t="s">
        <v>212</v>
      </c>
      <c r="C11" s="308"/>
      <c r="D11" s="345">
        <f>D12</f>
        <v>8749533.625</v>
      </c>
      <c r="E11" s="312"/>
    </row>
    <row r="12" spans="1:7" ht="27" customHeight="1">
      <c r="A12" s="309" t="s">
        <v>9</v>
      </c>
      <c r="B12" s="310" t="s">
        <v>232</v>
      </c>
      <c r="C12" s="311" t="s">
        <v>213</v>
      </c>
      <c r="D12" s="347">
        <f>5%*D8</f>
        <v>8749533.625</v>
      </c>
      <c r="E12" s="94"/>
    </row>
    <row r="13" spans="1:7" ht="27" customHeight="1">
      <c r="A13" s="306"/>
      <c r="B13" s="307" t="s">
        <v>214</v>
      </c>
      <c r="C13" s="308" t="s">
        <v>9</v>
      </c>
      <c r="D13" s="345">
        <f>SUM(D8,D11)</f>
        <v>183740206.125</v>
      </c>
      <c r="E13" s="312"/>
    </row>
  </sheetData>
  <mergeCells count="8">
    <mergeCell ref="A1:E1"/>
    <mergeCell ref="A2:E2"/>
    <mergeCell ref="A3:E3"/>
    <mergeCell ref="A5:A6"/>
    <mergeCell ref="B5:B6"/>
    <mergeCell ref="C5:C6"/>
    <mergeCell ref="D5:D6"/>
    <mergeCell ref="E5:E6"/>
  </mergeCells>
  <printOptions horizontalCentered="1"/>
  <pageMargins left="0.45" right="0.2" top="0.75" bottom="0.2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16</vt:i4>
      </vt:variant>
    </vt:vector>
  </HeadingPairs>
  <TitlesOfParts>
    <vt:vector size="32" baseType="lpstr">
      <vt:lpstr>Bia</vt:lpstr>
      <vt:lpstr>Thuyet minh</vt:lpstr>
      <vt:lpstr>Bìa</vt:lpstr>
      <vt:lpstr>TM</vt:lpstr>
      <vt:lpstr>Gói thầu</vt:lpstr>
      <vt:lpstr>TH_CP</vt:lpstr>
      <vt:lpstr>B1_CP_Lập BC</vt:lpstr>
      <vt:lpstr>B2_CP_Lập HSTK</vt:lpstr>
      <vt:lpstr>B3_TH_GT01</vt:lpstr>
      <vt:lpstr>B3.1_GT01_Chế tạo SP mẫu</vt:lpstr>
      <vt:lpstr>B4_CP_VPP</vt:lpstr>
      <vt:lpstr>B5_CP_TĐNT</vt:lpstr>
      <vt:lpstr>Bang luong 2020</vt:lpstr>
      <vt:lpstr>Bảng Tiên lượng</vt:lpstr>
      <vt:lpstr>Tổng công </vt:lpstr>
      <vt:lpstr>Sheet2</vt:lpstr>
      <vt:lpstr>'B1_CP_Lập BC'!Print_Area</vt:lpstr>
      <vt:lpstr>'B2_CP_Lập HSTK'!Print_Area</vt:lpstr>
      <vt:lpstr>'B3.1_GT01_Chế tạo SP mẫu'!Print_Area</vt:lpstr>
      <vt:lpstr>B4_CP_VPP!Print_Area</vt:lpstr>
      <vt:lpstr>B5_CP_TĐNT!Print_Area</vt:lpstr>
      <vt:lpstr>'Bang luong 2020'!Print_Area</vt:lpstr>
      <vt:lpstr>'Bảng Tiên lượng'!Print_Area</vt:lpstr>
      <vt:lpstr>Bia!Print_Area</vt:lpstr>
      <vt:lpstr>Bìa!Print_Area</vt:lpstr>
      <vt:lpstr>'Gói thầu'!Print_Area</vt:lpstr>
      <vt:lpstr>TH_CP!Print_Area</vt:lpstr>
      <vt:lpstr>'B2_CP_Lập HSTK'!Print_Titles</vt:lpstr>
      <vt:lpstr>'B3.1_GT01_Chế tạo SP mẫu'!Print_Titles</vt:lpstr>
      <vt:lpstr>B5_CP_TĐNT!Print_Titles</vt:lpstr>
      <vt:lpstr>'Bảng Tiên lượng'!Print_Titles</vt:lpstr>
      <vt:lpstr>TH_CP!Print_Titles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Thuy Anh</dc:creator>
  <cp:lastModifiedBy>ANHDT_NCPT</cp:lastModifiedBy>
  <cp:lastPrinted>2021-01-06T07:10:26Z</cp:lastPrinted>
  <dcterms:created xsi:type="dcterms:W3CDTF">2017-08-08T03:40:50Z</dcterms:created>
  <dcterms:modified xsi:type="dcterms:W3CDTF">2021-01-06T07:12:11Z</dcterms:modified>
</cp:coreProperties>
</file>