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mc:AlternateContent xmlns:mc="http://schemas.openxmlformats.org/markup-compatibility/2006">
    <mc:Choice Requires="x15">
      <x15ac:absPath xmlns:x15ac="http://schemas.microsoft.com/office/spreadsheetml/2010/11/ac" url="E:\THUY ANH\Thuy Anh\DE TAI\2020\ADS-B\BCNV\"/>
    </mc:Choice>
  </mc:AlternateContent>
  <xr:revisionPtr revIDLastSave="0" documentId="13_ncr:1_{A9FB95D1-0484-4112-AF63-F518240C2C5C}" xr6:coauthVersionLast="45" xr6:coauthVersionMax="45" xr10:uidLastSave="{00000000-0000-0000-0000-000000000000}"/>
  <bookViews>
    <workbookView xWindow="-108" yWindow="-108" windowWidth="23256" windowHeight="12600" tabRatio="683" firstSheet="5" activeTab="7" xr2:uid="{00000000-000D-0000-FFFF-FFFF00000000}"/>
  </bookViews>
  <sheets>
    <sheet name="Bia" sheetId="22" state="hidden" r:id="rId1"/>
    <sheet name="Thuyet minh" sheetId="23" state="hidden" r:id="rId2"/>
    <sheet name="Gói thầu" sheetId="15" r:id="rId3"/>
    <sheet name="TH_CP" sheetId="12" r:id="rId4"/>
    <sheet name="B1_CP_Lập BC" sheetId="7" r:id="rId5"/>
    <sheet name="B2_CP_Lập HSTK" sheetId="8" r:id="rId6"/>
    <sheet name="B3_TH_GT01" sheetId="24" r:id="rId7"/>
    <sheet name="B3.1_GT01_Chế tạo SP mẫu" sheetId="13" r:id="rId8"/>
    <sheet name="B4_CP_VPP" sheetId="5" r:id="rId9"/>
    <sheet name="B5_CP_TĐNT" sheetId="4" r:id="rId10"/>
    <sheet name="Bang luong 2020" sheetId="21" r:id="rId11"/>
    <sheet name="Bảng Tiên lượng" sheetId="1" r:id="rId12"/>
    <sheet name="Tổng công " sheetId="20" state="hidden" r:id="rId13"/>
    <sheet name="Sheet2" sheetId="2" state="hidden" r:id="rId14"/>
  </sheets>
  <definedNames>
    <definedName name="_xlnm.Print_Area" localSheetId="4">'B1_CP_Lập BC'!$A$1:$H$12</definedName>
    <definedName name="_xlnm.Print_Area" localSheetId="5">'B2_CP_Lập HSTK'!$A$1:$H$14</definedName>
    <definedName name="_xlnm.Print_Area" localSheetId="7">'B3.1_GT01_Chế tạo SP mẫu'!$A$1:$J$50</definedName>
    <definedName name="_xlnm.Print_Area" localSheetId="8">B4_CP_VPP!$A$1:$J$21</definedName>
    <definedName name="_xlnm.Print_Area" localSheetId="9">B5_CP_TĐNT!$A$1:$F$26</definedName>
    <definedName name="_xlnm.Print_Area" localSheetId="10">'Bang luong 2020'!$A$1:$H$13</definedName>
    <definedName name="_xlnm.Print_Area" localSheetId="11">'Bảng Tiên lượng'!$A$1:$F$62</definedName>
    <definedName name="_xlnm.Print_Area" localSheetId="0">Bia!$A$1:$I$24</definedName>
    <definedName name="_xlnm.Print_Area" localSheetId="2">'Gói thầu'!$A$1:$F$13</definedName>
    <definedName name="_xlnm.Print_Area" localSheetId="3">TH_CP!$A$1:$G$18</definedName>
    <definedName name="_xlnm.Print_Titles" localSheetId="7">'B3.1_GT01_Chế tạo SP mẫu'!$4:$5</definedName>
    <definedName name="_xlnm.Print_Titles" localSheetId="9">B5_CP_TĐNT!$4:$6</definedName>
    <definedName name="_xlnm.Print_Titles" localSheetId="11">'Bảng Tiên lượng'!$4:$4</definedName>
    <definedName name="_xlnm.Print_Titles" localSheetId="3">TH_CP!$3:$3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6" i="4" l="1"/>
  <c r="D26" i="1"/>
  <c r="M26" i="1" l="1"/>
  <c r="H47" i="13" l="1"/>
  <c r="F47" i="13"/>
  <c r="E47" i="13"/>
  <c r="C47" i="13"/>
  <c r="C46" i="13"/>
  <c r="F49" i="13"/>
  <c r="E49" i="13"/>
  <c r="H49" i="13" s="1"/>
  <c r="C49" i="13"/>
  <c r="C48" i="13"/>
  <c r="E50" i="13"/>
  <c r="C50" i="13"/>
  <c r="G8" i="8"/>
  <c r="E8" i="8"/>
  <c r="G30" i="8"/>
  <c r="F30" i="8"/>
  <c r="E30" i="8"/>
  <c r="C30" i="8"/>
  <c r="C29" i="8"/>
  <c r="D9" i="1"/>
  <c r="K13" i="21"/>
  <c r="C25" i="13" l="1"/>
  <c r="F21" i="13"/>
  <c r="C22" i="13"/>
  <c r="E21" i="13"/>
  <c r="H21" i="13" s="1"/>
  <c r="E20" i="13"/>
  <c r="C21" i="13"/>
  <c r="C20" i="13"/>
  <c r="C19" i="13"/>
  <c r="E18" i="13"/>
  <c r="E16" i="13"/>
  <c r="C18" i="13"/>
  <c r="C17" i="13"/>
  <c r="C16" i="13"/>
  <c r="C15" i="13"/>
  <c r="E14" i="13"/>
  <c r="C14" i="13"/>
  <c r="F12" i="13"/>
  <c r="F11" i="13"/>
  <c r="E12" i="13"/>
  <c r="E11" i="13"/>
  <c r="C12" i="13"/>
  <c r="C11" i="13"/>
  <c r="C13" i="13"/>
  <c r="F9" i="13"/>
  <c r="E9" i="13"/>
  <c r="C9" i="13"/>
  <c r="C8" i="13"/>
  <c r="H12" i="13" l="1"/>
  <c r="H9" i="13"/>
  <c r="E36" i="13"/>
  <c r="C36" i="13"/>
  <c r="C35" i="13"/>
  <c r="C30" i="13"/>
  <c r="E29" i="13"/>
  <c r="E28" i="13"/>
  <c r="C29" i="13"/>
  <c r="C28" i="13"/>
  <c r="C27" i="13"/>
  <c r="J27" i="1" l="1"/>
  <c r="A2" i="24" l="1"/>
  <c r="G50" i="13"/>
  <c r="I50" i="13" s="1"/>
  <c r="D9" i="24" s="1"/>
  <c r="D9" i="12" s="1"/>
  <c r="D8" i="12" s="1"/>
  <c r="E9" i="12" l="1"/>
  <c r="E8" i="12" s="1"/>
  <c r="B9" i="15"/>
  <c r="F9" i="12" l="1"/>
  <c r="F8" i="12" s="1"/>
  <c r="G12" i="5"/>
  <c r="I12" i="5" s="1"/>
  <c r="J12" i="5" s="1"/>
  <c r="H12" i="5"/>
  <c r="E45" i="13"/>
  <c r="E44" i="13"/>
  <c r="C45" i="13"/>
  <c r="C44" i="13"/>
  <c r="C43" i="13"/>
  <c r="E42" i="13"/>
  <c r="E41" i="13"/>
  <c r="C42" i="13"/>
  <c r="C41" i="13"/>
  <c r="C40" i="13"/>
  <c r="E39" i="13"/>
  <c r="E38" i="13"/>
  <c r="C39" i="13"/>
  <c r="C38" i="13"/>
  <c r="C37" i="13"/>
  <c r="E34" i="13"/>
  <c r="C34" i="13"/>
  <c r="C33" i="13"/>
  <c r="E32" i="13"/>
  <c r="C32" i="13"/>
  <c r="C31" i="13"/>
  <c r="E31" i="13"/>
  <c r="E26" i="13"/>
  <c r="C26" i="13"/>
  <c r="E24" i="13"/>
  <c r="E23" i="13"/>
  <c r="E7" i="13" s="1"/>
  <c r="C24" i="13"/>
  <c r="C23" i="13"/>
  <c r="C10" i="13"/>
  <c r="C7" i="13"/>
  <c r="E27" i="8"/>
  <c r="E28" i="8"/>
  <c r="E26" i="8"/>
  <c r="C28" i="8"/>
  <c r="C27" i="8"/>
  <c r="C26" i="8"/>
  <c r="C25" i="8"/>
  <c r="E24" i="8"/>
  <c r="E23" i="8"/>
  <c r="C24" i="8"/>
  <c r="C23" i="8"/>
  <c r="C22" i="8"/>
  <c r="E21" i="8"/>
  <c r="E20" i="8"/>
  <c r="C21" i="8"/>
  <c r="C20" i="8"/>
  <c r="C19" i="8"/>
  <c r="E18" i="8"/>
  <c r="E17" i="8"/>
  <c r="C18" i="8"/>
  <c r="C17" i="8"/>
  <c r="C16" i="8"/>
  <c r="E15" i="8"/>
  <c r="C15" i="8"/>
  <c r="E13" i="8"/>
  <c r="C13" i="8"/>
  <c r="C12" i="8"/>
  <c r="E11" i="8"/>
  <c r="E10" i="8"/>
  <c r="C11" i="8"/>
  <c r="C10" i="8"/>
  <c r="C9" i="8"/>
  <c r="C8" i="8"/>
  <c r="E14" i="7"/>
  <c r="E12" i="7"/>
  <c r="E10" i="7"/>
  <c r="C14" i="7"/>
  <c r="C13" i="7"/>
  <c r="C12" i="7"/>
  <c r="C11" i="7"/>
  <c r="C10" i="7"/>
  <c r="C9" i="7"/>
  <c r="D10" i="21"/>
  <c r="G10" i="21" s="1"/>
  <c r="F44" i="13" s="1"/>
  <c r="F10" i="21"/>
  <c r="F18" i="13" l="1"/>
  <c r="F26" i="13"/>
  <c r="H26" i="13" s="1"/>
  <c r="F14" i="13"/>
  <c r="H14" i="13" s="1"/>
  <c r="F28" i="13"/>
  <c r="H28" i="13" s="1"/>
  <c r="F26" i="8"/>
  <c r="G26" i="8" s="1"/>
  <c r="H11" i="13"/>
  <c r="F20" i="13"/>
  <c r="H20" i="13" s="1"/>
  <c r="F31" i="13"/>
  <c r="H31" i="13" s="1"/>
  <c r="F16" i="13"/>
  <c r="H16" i="13" s="1"/>
  <c r="F10" i="8"/>
  <c r="F17" i="8"/>
  <c r="G17" i="8" s="1"/>
  <c r="F24" i="13"/>
  <c r="H24" i="13" s="1"/>
  <c r="H18" i="13"/>
  <c r="H44" i="13"/>
  <c r="E8" i="7"/>
  <c r="G10" i="8"/>
  <c r="C8" i="7" l="1"/>
  <c r="C14" i="8" l="1"/>
  <c r="F13" i="21"/>
  <c r="D13" i="21"/>
  <c r="F12" i="21"/>
  <c r="D12" i="21"/>
  <c r="F11" i="21"/>
  <c r="D11" i="21"/>
  <c r="D9" i="21"/>
  <c r="D8" i="21"/>
  <c r="D7" i="21"/>
  <c r="D6" i="21"/>
  <c r="D5" i="21"/>
  <c r="D4" i="21"/>
  <c r="D3" i="21"/>
  <c r="G12" i="21" l="1"/>
  <c r="G11" i="21"/>
  <c r="G13" i="21"/>
  <c r="F42" i="13" l="1"/>
  <c r="H42" i="13" s="1"/>
  <c r="F10" i="7"/>
  <c r="F23" i="13"/>
  <c r="H23" i="13" s="1"/>
  <c r="F27" i="8"/>
  <c r="G27" i="8" s="1"/>
  <c r="F21" i="8"/>
  <c r="G21" i="8" s="1"/>
  <c r="F45" i="13"/>
  <c r="H45" i="13" s="1"/>
  <c r="F39" i="13"/>
  <c r="H39" i="13" s="1"/>
  <c r="F14" i="7"/>
  <c r="G14" i="7" s="1"/>
  <c r="F24" i="8"/>
  <c r="G24" i="8" s="1"/>
  <c r="F18" i="8"/>
  <c r="G18" i="8" s="1"/>
  <c r="F11" i="8"/>
  <c r="G11" i="8" s="1"/>
  <c r="F15" i="8"/>
  <c r="G15" i="8" s="1"/>
  <c r="F36" i="13"/>
  <c r="H36" i="13" s="1"/>
  <c r="F29" i="13"/>
  <c r="H29" i="13" s="1"/>
  <c r="F34" i="13"/>
  <c r="H34" i="13" s="1"/>
  <c r="F28" i="8"/>
  <c r="G28" i="8" s="1"/>
  <c r="F23" i="8"/>
  <c r="G23" i="8" s="1"/>
  <c r="F41" i="13"/>
  <c r="H41" i="13" s="1"/>
  <c r="F32" i="13"/>
  <c r="H32" i="13" s="1"/>
  <c r="F20" i="8"/>
  <c r="G20" i="8" s="1"/>
  <c r="F13" i="8"/>
  <c r="G13" i="8" s="1"/>
  <c r="F38" i="13"/>
  <c r="H38" i="13" s="1"/>
  <c r="F12" i="7"/>
  <c r="G10" i="7"/>
  <c r="G12" i="7"/>
  <c r="H7" i="13" l="1"/>
  <c r="D10" i="24" s="1"/>
  <c r="G8" i="7"/>
  <c r="D5" i="12" s="1"/>
  <c r="D7" i="12" l="1"/>
  <c r="D8" i="24"/>
  <c r="G16" i="7"/>
  <c r="G15" i="7" s="1"/>
  <c r="G32" i="8"/>
  <c r="G31" i="8" s="1"/>
  <c r="D14" i="12" s="1"/>
  <c r="D6" i="12"/>
  <c r="B1" i="20"/>
  <c r="D12" i="24" l="1"/>
  <c r="D11" i="24" s="1"/>
  <c r="D15" i="12" s="1"/>
  <c r="F15" i="12" s="1"/>
  <c r="G17" i="7"/>
  <c r="D13" i="12"/>
  <c r="F13" i="12" s="1"/>
  <c r="G33" i="8"/>
  <c r="F14" i="12"/>
  <c r="B4" i="20"/>
  <c r="D13" i="24" l="1"/>
  <c r="B5" i="20"/>
  <c r="F7" i="12" l="1"/>
  <c r="C12" i="15" s="1"/>
  <c r="A2" i="15"/>
  <c r="B12" i="15" l="1"/>
  <c r="B8" i="15" l="1"/>
  <c r="B3" i="20" l="1"/>
  <c r="A2" i="13" l="1"/>
  <c r="A2" i="12"/>
  <c r="A2" i="8" l="1"/>
  <c r="D5" i="1"/>
  <c r="B5" i="15"/>
  <c r="A2" i="7"/>
  <c r="A2" i="5"/>
  <c r="H20" i="5"/>
  <c r="G20" i="5"/>
  <c r="I20" i="5" s="1"/>
  <c r="H19" i="5"/>
  <c r="G19" i="5"/>
  <c r="I19" i="5" s="1"/>
  <c r="H18" i="5"/>
  <c r="G18" i="5"/>
  <c r="I18" i="5" s="1"/>
  <c r="H17" i="5"/>
  <c r="G17" i="5"/>
  <c r="I17" i="5" s="1"/>
  <c r="H16" i="5"/>
  <c r="G16" i="5"/>
  <c r="I16" i="5" s="1"/>
  <c r="H15" i="5"/>
  <c r="G15" i="5"/>
  <c r="I15" i="5" s="1"/>
  <c r="H14" i="5"/>
  <c r="G14" i="5"/>
  <c r="I14" i="5" s="1"/>
  <c r="H13" i="5"/>
  <c r="G13" i="5"/>
  <c r="I13" i="5" s="1"/>
  <c r="H11" i="5"/>
  <c r="G11" i="5"/>
  <c r="I11" i="5" s="1"/>
  <c r="H10" i="5"/>
  <c r="G10" i="5"/>
  <c r="I10" i="5" s="1"/>
  <c r="H9" i="5"/>
  <c r="G9" i="5"/>
  <c r="I9" i="5" s="1"/>
  <c r="H8" i="5"/>
  <c r="G8" i="5"/>
  <c r="I8" i="5" s="1"/>
  <c r="H7" i="5"/>
  <c r="G7" i="5"/>
  <c r="I7" i="5" s="1"/>
  <c r="H6" i="5"/>
  <c r="G6" i="5"/>
  <c r="I6" i="5" s="1"/>
  <c r="A2" i="4"/>
  <c r="F25" i="4"/>
  <c r="F24" i="4"/>
  <c r="F22" i="4"/>
  <c r="F21" i="4"/>
  <c r="F20" i="4"/>
  <c r="F19" i="4"/>
  <c r="F16" i="4"/>
  <c r="F15" i="4"/>
  <c r="F14" i="4"/>
  <c r="F13" i="4"/>
  <c r="F11" i="4"/>
  <c r="F10" i="4"/>
  <c r="F9" i="4"/>
  <c r="F8" i="4"/>
  <c r="B7" i="15" l="1"/>
  <c r="J7" i="5"/>
  <c r="J11" i="5"/>
  <c r="J16" i="5"/>
  <c r="J20" i="5"/>
  <c r="F23" i="4"/>
  <c r="J10" i="5"/>
  <c r="J15" i="5"/>
  <c r="J19" i="5"/>
  <c r="F7" i="4"/>
  <c r="J13" i="5"/>
  <c r="J17" i="5"/>
  <c r="J8" i="5"/>
  <c r="F18" i="4"/>
  <c r="F17" i="4" s="1"/>
  <c r="F12" i="4"/>
  <c r="J14" i="5"/>
  <c r="J18" i="5"/>
  <c r="I21" i="5"/>
  <c r="J9" i="5"/>
  <c r="B2" i="20"/>
  <c r="J6" i="5"/>
  <c r="H21" i="5"/>
  <c r="D11" i="12" l="1"/>
  <c r="E11" i="12" s="1"/>
  <c r="E10" i="12" s="1"/>
  <c r="D16" i="12"/>
  <c r="J21" i="5"/>
  <c r="F16" i="12" l="1"/>
  <c r="C9" i="15" s="1"/>
  <c r="E9" i="15" s="1"/>
  <c r="F6" i="12"/>
  <c r="C7" i="15" s="1"/>
  <c r="D10" i="12"/>
  <c r="F10" i="12" s="1"/>
  <c r="C8" i="15" s="1"/>
  <c r="E8" i="15" s="1"/>
  <c r="F11" i="12"/>
  <c r="F5" i="12"/>
  <c r="C5" i="15" s="1"/>
  <c r="E7" i="15" l="1"/>
  <c r="E5" i="15"/>
  <c r="E4" i="15" s="1"/>
  <c r="C4" i="15"/>
  <c r="D4" i="12" l="1"/>
  <c r="F43" i="2"/>
  <c r="F26" i="2"/>
  <c r="F24" i="2"/>
  <c r="F22" i="2"/>
  <c r="F20" i="2"/>
  <c r="F16" i="2"/>
  <c r="H50" i="2"/>
  <c r="F49" i="2"/>
  <c r="F50" i="2"/>
  <c r="F48" i="2"/>
  <c r="F46" i="2"/>
  <c r="F40" i="2"/>
  <c r="F38" i="2"/>
  <c r="F36" i="2"/>
  <c r="F32" i="2"/>
  <c r="H27" i="2"/>
  <c r="F27" i="2"/>
  <c r="H11" i="2"/>
  <c r="E57" i="2"/>
  <c r="E50" i="2"/>
  <c r="E27" i="2"/>
  <c r="E11" i="2"/>
  <c r="D58" i="2"/>
  <c r="G57" i="2"/>
  <c r="G56" i="2"/>
  <c r="G52" i="2"/>
  <c r="H58" i="2" l="1"/>
  <c r="F4" i="12"/>
  <c r="G58" i="2"/>
  <c r="D12" i="15" l="1"/>
  <c r="D11" i="15" s="1"/>
  <c r="C11" i="15"/>
  <c r="E12" i="15" l="1"/>
  <c r="E11" i="15" s="1"/>
  <c r="D12" i="12" l="1"/>
  <c r="F12" i="12" l="1"/>
  <c r="D17" i="12"/>
  <c r="D18" i="12" l="1"/>
  <c r="E17" i="12"/>
  <c r="E18" i="12" s="1"/>
  <c r="I12" i="12"/>
  <c r="I18" i="12" l="1"/>
  <c r="C6" i="15"/>
  <c r="C13" i="15" s="1"/>
  <c r="F17" i="12"/>
  <c r="F18" i="12" l="1"/>
  <c r="D10" i="15"/>
  <c r="E10" i="15" l="1"/>
  <c r="E6" i="15" s="1"/>
  <c r="D13" i="15"/>
  <c r="E13" i="15" s="1"/>
  <c r="E11" i="22" s="1"/>
</calcChain>
</file>

<file path=xl/sharedStrings.xml><?xml version="1.0" encoding="utf-8"?>
<sst xmlns="http://schemas.openxmlformats.org/spreadsheetml/2006/main" count="652" uniqueCount="294">
  <si>
    <t>BẢNG TIÊN LƯỢNG CÔNG VIỆC</t>
  </si>
  <si>
    <t>TT</t>
  </si>
  <si>
    <t>NỘI DUNG CÔNG VIỆC</t>
  </si>
  <si>
    <t>ĐƠN VỊ TÍNH</t>
  </si>
  <si>
    <t>CÁCH TÍNH</t>
  </si>
  <si>
    <t>GHI CHÚ</t>
  </si>
  <si>
    <t>I</t>
  </si>
  <si>
    <t>II</t>
  </si>
  <si>
    <t>Công</t>
  </si>
  <si>
    <t xml:space="preserve"> </t>
  </si>
  <si>
    <t>Người lập bảng</t>
  </si>
  <si>
    <t xml:space="preserve">     Biểu mẫu này áp dụng đối với các công việc tính toán tiên lượng đơn giản</t>
  </si>
  <si>
    <t>BG</t>
  </si>
  <si>
    <t>III</t>
  </si>
  <si>
    <t>IV</t>
  </si>
  <si>
    <t>Tích hợp các phần mềm của hệ thống</t>
  </si>
  <si>
    <t>Kiểm tra, thử nghiệm phần mềm vị trí Controller</t>
  </si>
  <si>
    <t>Kiểm tra, thử nghiệm phần mềm Xử lý trung tâm</t>
  </si>
  <si>
    <t>V</t>
  </si>
  <si>
    <t>Kiểm tra, thử nghiệm phần mềm vị trí FDP</t>
  </si>
  <si>
    <t>Kiểm tra, thử nghiệm hệ thống Stripbase</t>
  </si>
  <si>
    <t>Hiệu chỉnh phần mềm theo ý kiến Hội đông nghiệm thu</t>
  </si>
  <si>
    <t>STT</t>
  </si>
  <si>
    <t>Yêu cầu</t>
  </si>
  <si>
    <t>Ước lượng khối lượng (công)</t>
  </si>
  <si>
    <t>Phần mềm vị trí FDP</t>
  </si>
  <si>
    <t>Chuyển đổi cơ sở dữ liệu sang MySQL.</t>
  </si>
  <si>
    <t>Xử lý, hiển thị đầy đủ tham số bay và thông tin liên quan cho strip.</t>
  </si>
  <si>
    <t>Bổ sung các tham số phục vụ cho việc xử lý chuyến bay</t>
  </si>
  <si>
    <t>Quản lý điện văn AFTN và AMHS liên quan đến từng chuyến bay.</t>
  </si>
  <si>
    <t>Xử lý strip theo định dạng strip tại sân cho phần mềm vị trí FDP.</t>
  </si>
  <si>
    <t>Quản lý Strip</t>
  </si>
  <si>
    <t>Hiệu chỉnh việc in ấn cho máy in strip chuyên dụng.</t>
  </si>
  <si>
    <t>Tạo và gửi điện văn kết thúc sau khi kết thúc việc điều hành tới 2 hệ thống AFTN và AMHS</t>
  </si>
  <si>
    <t>Phần mềm vị trí Controller</t>
  </si>
  <si>
    <t>Hiển thị Strip</t>
  </si>
  <si>
    <t>Hiển thị thông tin chuyến bay</t>
  </si>
  <si>
    <t>Xây dựng tính năng hỗ trợ thao tác của không lưu trên strip.</t>
  </si>
  <si>
    <t>Giám sát, hiển thị thông tin về các hoạt động bay thuộc trách nhiệm.</t>
  </si>
  <si>
    <t>Mô phỏng hoạt động bay của khu vực</t>
  </si>
  <si>
    <t>Truyền thông</t>
  </si>
  <si>
    <t>Phần mềm Xử lý trung tâm</t>
  </si>
  <si>
    <t>Kết nối, xử lý điện văn với hệ thống AFTN/AMHS</t>
  </si>
  <si>
    <t>Kết nối, xử lý dữ liệu từ hệ thống ADS-B</t>
  </si>
  <si>
    <t>Xử lý điện văn liên quan đến hoạt động bay.</t>
  </si>
  <si>
    <t>Quản lý, xử lý strip theo định dạng strip tại sân.</t>
  </si>
  <si>
    <t>Tính toán thông tin của chuyến bay (Thuê khoán chuyên môn)</t>
  </si>
  <si>
    <t>Xử lý việc thay đổi, tương tác của Controller trên strip.</t>
  </si>
  <si>
    <t>Gửi điện văn kết thúc sau khi kết thúc việc điều hành qua hệ thống AFTN/AMHS.</t>
  </si>
  <si>
    <t>Quản lý, giám sát hệ thống.</t>
  </si>
  <si>
    <t>1.               </t>
  </si>
  <si>
    <t>2.               </t>
  </si>
  <si>
    <t>3.               </t>
  </si>
  <si>
    <t>4.               </t>
  </si>
  <si>
    <t>5.               </t>
  </si>
  <si>
    <t>6.               </t>
  </si>
  <si>
    <t>7.               </t>
  </si>
  <si>
    <t>8.               </t>
  </si>
  <si>
    <t>Tích hợp, kiểm tra thủ nghiệm</t>
  </si>
  <si>
    <t>Hướng dẫn, kiểm tra, tích hợp phần mềm thuê khoán</t>
  </si>
  <si>
    <t>KHỐI LƯỢNG</t>
  </si>
  <si>
    <t>Nghiên cứu yêu cầu, nghiên cứu giải pháp. Lập báo cáo nhiệm vụ KH&amp;CN</t>
  </si>
  <si>
    <t>Ghi chú</t>
  </si>
  <si>
    <t>G3</t>
  </si>
  <si>
    <t>H2</t>
  </si>
  <si>
    <t>K3</t>
  </si>
  <si>
    <t>SỐ LƯỢNG NGƯỜI THAM GIA</t>
  </si>
  <si>
    <t>ĐỊNH MỨC</t>
  </si>
  <si>
    <t>THÀNH TIỀN</t>
  </si>
  <si>
    <t>(1)</t>
  </si>
  <si>
    <t>(2)</t>
  </si>
  <si>
    <t>(3)</t>
  </si>
  <si>
    <t>(4)</t>
  </si>
  <si>
    <t>(5)</t>
  </si>
  <si>
    <t>(6) = (5) x (4)</t>
  </si>
  <si>
    <t>Hội đồng</t>
  </si>
  <si>
    <t>Chủ trì thẩm định</t>
  </si>
  <si>
    <t>Thành viên tham gia thẩm định</t>
  </si>
  <si>
    <t>Thư ký hội đồng thẩm định</t>
  </si>
  <si>
    <t>Đại biểu mời tham dự (CQCTĐT; CNĐT)</t>
  </si>
  <si>
    <t>Chi phí thẩm định HSTK</t>
  </si>
  <si>
    <t>Chi họp Hội đồng nghiệm thu</t>
  </si>
  <si>
    <t>Chủ tịch Hội đồng nghiệm thu</t>
  </si>
  <si>
    <t>Thành viên Hội đồng nghiệm thu</t>
  </si>
  <si>
    <t>Thư ký Hội đồng nghiệm thu</t>
  </si>
  <si>
    <t>Chi nhận xét đánh giá</t>
  </si>
  <si>
    <t>Nhận xét đánh giá của Ủy viên Hội đồng</t>
  </si>
  <si>
    <t>Nhận xét đánh giá của Ủy viên phản biện Hội đồng</t>
  </si>
  <si>
    <t>Chi phí thẩm định báo cáo nhiệm vụ KH&amp;CN</t>
  </si>
  <si>
    <t>Mục: Văn phòng phẩm</t>
  </si>
  <si>
    <t>MÃ HIỆU ĐG</t>
  </si>
  <si>
    <t>NỘI DUNG</t>
  </si>
  <si>
    <t>SỐ LƯỢNG</t>
  </si>
  <si>
    <t>ĐƠN GIÁ</t>
  </si>
  <si>
    <t>TRƯỚC THUẾ</t>
  </si>
  <si>
    <t>THUẾ GTGT</t>
  </si>
  <si>
    <t>SAU THUẾ</t>
  </si>
  <si>
    <t xml:space="preserve">Giấy A4 INDO </t>
  </si>
  <si>
    <t>ram</t>
  </si>
  <si>
    <t>Tập giấy note</t>
  </si>
  <si>
    <t>tập</t>
  </si>
  <si>
    <t xml:space="preserve">Cặp file 7cm </t>
  </si>
  <si>
    <t>cái</t>
  </si>
  <si>
    <t xml:space="preserve">Cặp file 5cm </t>
  </si>
  <si>
    <t>Kẹp sắt 25mm</t>
  </si>
  <si>
    <t>hộp</t>
  </si>
  <si>
    <t>Bút bi </t>
  </si>
  <si>
    <t>Bút dấu dòng</t>
  </si>
  <si>
    <t>Ghim vòng</t>
  </si>
  <si>
    <t>Đĩa DVD loại tốt</t>
  </si>
  <si>
    <t xml:space="preserve">Ghim dập nhỏ </t>
  </si>
  <si>
    <t>Băng dính trong</t>
  </si>
  <si>
    <t>cuộn</t>
  </si>
  <si>
    <t>Băng dính xanh</t>
  </si>
  <si>
    <t>Túi Clear bag</t>
  </si>
  <si>
    <t>Tổng</t>
  </si>
  <si>
    <t>TỔNG CỘNG</t>
  </si>
  <si>
    <t xml:space="preserve">ĐƠN GIÁ </t>
  </si>
  <si>
    <t>Hiệu chỉnh, bổ sung HSTK theo ý kiến HĐTĐ</t>
  </si>
  <si>
    <t>Hiệu chỉnh, bổ sung báo cáo nhiệm vụ KH&amp;CN theo ý kiến HĐTĐ</t>
  </si>
  <si>
    <t>Mục: Lập báo cáo nhiệm vụ KH&amp;CN</t>
  </si>
  <si>
    <t>Mục: Lập Hồ sơ thiết kế nhiệm vụ KH&amp;CN</t>
  </si>
  <si>
    <t xml:space="preserve">KHỐI LƯỢNG </t>
  </si>
  <si>
    <t xml:space="preserve"> BẢNG TỔNG HỢP CHI PHÍ KHÁI TOÁN</t>
  </si>
  <si>
    <t>Khoản mục chi phí</t>
  </si>
  <si>
    <t>Cách tính</t>
  </si>
  <si>
    <t>Giá trị trước thuế</t>
  </si>
  <si>
    <t>Thuế GTGT</t>
  </si>
  <si>
    <t>Giá trị sau thuế</t>
  </si>
  <si>
    <t>Tiền công lao động trực tiếp</t>
  </si>
  <si>
    <t>Xem chi tiết bảng 2</t>
  </si>
  <si>
    <t>Xem chi tiết bảng 5</t>
  </si>
  <si>
    <t>Chi phí khác phục vụ nhiệm vụ khoa học &amp; công nghệ</t>
  </si>
  <si>
    <t>Chi phí quản lý chung nhiệm vụ khoa học &amp; công nghệ</t>
  </si>
  <si>
    <t>Thẩm định, nghiệm thu</t>
  </si>
  <si>
    <t>Dự phòng phí</t>
  </si>
  <si>
    <t>Chi phí nghiệm thu nhiệm vụ KH&amp;CN</t>
  </si>
  <si>
    <t>5% (I+II+III+IV)</t>
  </si>
  <si>
    <t>I+II+III+IV+V</t>
  </si>
  <si>
    <t xml:space="preserve">BẢNG 1: KHÁI TOÁN CHI TIẾT </t>
  </si>
  <si>
    <t>BẢNG TỔNG HỢP CHI PHÍ THEO GÓI THẦU</t>
  </si>
  <si>
    <t>NỘI DUNG CHI PHÍ</t>
  </si>
  <si>
    <t>GIÁ TRỊ CHƯA
 PHÂN BỔ DỰ PHÒNG PHÍ</t>
  </si>
  <si>
    <t xml:space="preserve"> DỰ PHÒNG PHÍ (5%)</t>
  </si>
  <si>
    <t>GIÁ TRỊ</t>
  </si>
  <si>
    <t xml:space="preserve">Phần công việc không áp dụng hình thức lựa chọn nhà thầu                                                                                                                                                                                                                                                                                                                                                                                                                                                                                                                                                                                                                                                                                                                                                                                                                                                                                                                                                                                                                                                                                                                                                                                                                                                                                                                                                                                                                                                                                                                                                                                                                                                                                                                                                                                                                                                                                                                                                                                                                                                                                                                                                                                                                                                                                                                                                                                                                                                                                                                      </t>
  </si>
  <si>
    <t>Chi phí dự phòng chưa phân bổ</t>
  </si>
  <si>
    <t>Phần công việc thuộc kế hoạch lựa chọn nhà thầu</t>
  </si>
  <si>
    <t xml:space="preserve">BẢNG 2: KHÁI TOÁN CHI TIẾT </t>
  </si>
  <si>
    <t>Phần công việc đã thực hiện</t>
  </si>
  <si>
    <t>Xem chi tiết bảng 4</t>
  </si>
  <si>
    <t>Gói thầu số 01: Chế tạo sản phẩm mẫu</t>
  </si>
  <si>
    <t>Viết Hướng dẫn sử dụng, tài liệu</t>
  </si>
  <si>
    <t>Xem chi tiết bảng 3</t>
  </si>
  <si>
    <t xml:space="preserve">BẢNG 3: KHÁI TOÁN CHI TIẾT </t>
  </si>
  <si>
    <t>Nhân công thực hiện chế tạo sản phẩm mẫu</t>
  </si>
  <si>
    <t>Chế tạo sản phẩm mẫu</t>
  </si>
  <si>
    <t>Lập QT KTTN</t>
  </si>
  <si>
    <t>H3</t>
  </si>
  <si>
    <t>H4</t>
  </si>
  <si>
    <t>Lương và CP bảo hiểm bình quân/ngày</t>
  </si>
  <si>
    <t>HĐ</t>
  </si>
  <si>
    <t>Định mức</t>
  </si>
  <si>
    <t>Xem chi tiết bảng 1</t>
  </si>
  <si>
    <t>Lương trung bình/ngày</t>
  </si>
  <si>
    <t>Các khoản trích
theo lương BQ (BHXH-BHYT-BHTN-KPCĐ)</t>
  </si>
  <si>
    <t>Các khoản trích
theo lương BQ/ngày (BHXH-BHYT-BHTN-KPCĐ)</t>
  </si>
  <si>
    <t>A2</t>
  </si>
  <si>
    <t>C1</t>
  </si>
  <si>
    <t>D1</t>
  </si>
  <si>
    <t>E1</t>
  </si>
  <si>
    <t>E2</t>
  </si>
  <si>
    <t>E3</t>
  </si>
  <si>
    <t>F3</t>
  </si>
  <si>
    <t>TỔNG CÔNG TY QUẢN LÝ BAY VIỆT NAM</t>
  </si>
  <si>
    <t>CỘNG HÒA XÃ HỘI CHỦ NGHĨA VIỆT NAM</t>
  </si>
  <si>
    <t>CÔNG TY TNHH KỸ THUẬT QLB</t>
  </si>
  <si>
    <t>Độc lập - Tự do - Hạnh phúc</t>
  </si>
  <si>
    <t>-----------------------------</t>
  </si>
  <si>
    <t>Hà Nội,  Ngày   tháng    năm 2019</t>
  </si>
  <si>
    <t>DỰ TOÁN NHIỆM VỤ KH&amp;CN</t>
  </si>
  <si>
    <t>(Ban hành kèm theo Quyết định số          /QĐ-CQĐHQ  ngày       tháng         năm 2019    )</t>
  </si>
  <si>
    <t>Tên đề tài</t>
  </si>
  <si>
    <t>:</t>
  </si>
  <si>
    <t>Chủ nhiệm đề tài</t>
  </si>
  <si>
    <t>Bộ phận chủ trì đề tài</t>
  </si>
  <si>
    <t>PHÒNG NGHIÊN CỨU PHÁT TRIỂN</t>
  </si>
  <si>
    <t>Giá trị dự toán</t>
  </si>
  <si>
    <t xml:space="preserve">ĐỒNG </t>
  </si>
  <si>
    <t>Bằng chữ</t>
  </si>
  <si>
    <t xml:space="preserve">                    PHÊ DUYỆT</t>
  </si>
  <si>
    <t>GIÁM ĐỐC QUỸ</t>
  </si>
  <si>
    <t>HỘI ĐỒNG KHCN</t>
  </si>
  <si>
    <t>BỘ PHẬN LẬP DỰ TOÁN</t>
  </si>
  <si>
    <t>CHỦ NHIỆM NHIỆM VỤ</t>
  </si>
  <si>
    <t>Nguyễn Tiến Hùng</t>
  </si>
  <si>
    <t>THUYẾT MINH DỰ TOÁN</t>
  </si>
  <si>
    <t xml:space="preserve">  Căn cứ lập dự toán:</t>
  </si>
  <si>
    <t>- Căn cứ Điều lệ tổ chức và hoạt động của Quỹ phát triển khoa học và công nghệ của Công ty TNHH Kỹ thuật Quản lý bay ban hành kèm theo Quyết định số 72/QĐ-CTCT của Chủ tịch Công ty ngày 10/02/2017;</t>
  </si>
  <si>
    <t>- Căn cứ Quy chế quản lý hoạt động khoa học công nghệ và quản lý chi tiêu quỹ phát triển KH&amp;CN của Công ty TNHH Kỹ thuật Quản lý ban hành kèm theo Quyết định số 457/QĐ-CTCT ngày 29/8/2017 của Chủ tịch Công ty TNHH Kỹ thuật Quản lý bay;</t>
  </si>
  <si>
    <t>- Vận dụng quyết định số 79/QĐ-BXD ngày 15/2/2017 của Bộ xây dựng về việc Quyết định công bố định mức chi phí quản lý dự án và tư vấn đầu tư xây dựng.</t>
  </si>
  <si>
    <t>- Hồ sơ  thiết kế do phòng Nghiên cứu phát triển lập;</t>
  </si>
  <si>
    <t>Ghi chú:</t>
  </si>
  <si>
    <t xml:space="preserve"> - Chi phí nhân công được tính trên cơ sở lương bình quân và chi phí theo lương (BHXH-BHYT-BHTN-KPCĐ) bình quân kế hoạch năm 2019 theo các nhóm/bậc lương hiện có tại Công ty đã được GĐ Công ty phê duyệt.</t>
  </si>
  <si>
    <t>- Giá của các vật tư linh kiện được lấy theo báo giá tại thời điểm lập dự toán chưa bao gồm thuế VAT</t>
  </si>
  <si>
    <t xml:space="preserve"> Người lập</t>
  </si>
  <si>
    <t>Nguyễn Minh Hiền</t>
  </si>
  <si>
    <t>Ngô Quý Tuấn</t>
  </si>
  <si>
    <t>Nghiên cứu, thiết kế, chế tạo bộ chuyển đổi dữ liệu giám sát các hệ thống VOR/DME hiện có của Công ty thành dữ liệu giám sát SNMP</t>
  </si>
  <si>
    <t>Nhiệm vụ KH&amp;CN “Nghiên cứu, thiết kế, chế tạo bộ chuyển đổi dữ liệu giám sát các hệ thống VOR/DME hiện có của Công ty thành dữ liệu giám sát SNMP”</t>
  </si>
  <si>
    <t>-  Căn cứ Quyết định số 100/QĐ-HĐQLQ ngày 21/02/2019 của Chủ tịch Hội đồng quản lý quỹ về việc phê duyệt báo cáo nhiệm vụ KH&amp;CN “Nghiên cứu, thiết kế, chế tạo bộ chuyển đổi dữ liệu giám sát các hệ thống VOR/DME hiện có của Công ty thành dữ liệu giám sát SNMP”;</t>
  </si>
  <si>
    <t>-  Căn cứ Quyết định số 577/QĐ-HĐQLQ ngày 07/11/2019 của Chủ tịch Hội đồng quản lý quỹ về việc phê duyệt điều chỉnh tiến độ, kinh phí thực hiện nhiệm vụ KH&amp;CN “Nghiên cứu, thiết kế, chế tạo bộ chuyển đổi dữ liệu giám sát các hệ thống VOR/DME hiện có của Công ty thành dữ liệu giám sát SNMP”;</t>
  </si>
  <si>
    <t>Ngày       tháng       năm 2020</t>
  </si>
  <si>
    <t xml:space="preserve">Lương bình quân tháng
(lương KH năm 2020) </t>
  </si>
  <si>
    <t>Lập Dự toán</t>
  </si>
  <si>
    <t>Thực hiện nghiệm thu sản phẩm mẫu</t>
  </si>
  <si>
    <t>Nhóm/Bậc</t>
  </si>
  <si>
    <t>NVHC_K3</t>
  </si>
  <si>
    <t xml:space="preserve">Chi phí chung </t>
  </si>
  <si>
    <t>5%(I)</t>
  </si>
  <si>
    <t>Cộng I+II</t>
  </si>
  <si>
    <t>Nhân công thực hiện lập báo cáo nhiệm vụ KH&amp;CN</t>
  </si>
  <si>
    <t>Nhân công thực hiện lập Hồ sơ thiết kế nhiệm vụ KH&amp;CN</t>
  </si>
  <si>
    <t>Chi phí chung lập Báo cáo nhiệm vụ KH&amp;CN</t>
  </si>
  <si>
    <t>Chi phí chung lập HSTK nhiệm vụ KH&amp;CN</t>
  </si>
  <si>
    <t>Chi phí chung chế tạo sản phẩm mẫu nhiệm vụ KH&amp;CN</t>
  </si>
  <si>
    <t xml:space="preserve">Lập báo cáo nhiệm vụ </t>
  </si>
  <si>
    <t xml:space="preserve">Lập giải pháp tổng thể, lập hồ sơ thiết kế </t>
  </si>
  <si>
    <t>Lập hồ sơ thiết kế</t>
  </si>
  <si>
    <t>NVGPCNTT_G3</t>
  </si>
  <si>
    <t xml:space="preserve">Xây dựng Tài liệu Testcase </t>
  </si>
  <si>
    <t>NVLT_H3</t>
  </si>
  <si>
    <t>Chi phí khác</t>
  </si>
  <si>
    <t xml:space="preserve">Nhân công kiểm tra thử nghiệm hệ thống </t>
  </si>
  <si>
    <t xml:space="preserve">Hoàn thiện hồ sơ thiết kế </t>
  </si>
  <si>
    <t xml:space="preserve">Hoàn thiện tài liệu hướng dẫn </t>
  </si>
  <si>
    <t>Kiểm tra thử nghiệm phần mềm xử lý dữ liệu ADS-B</t>
  </si>
  <si>
    <t>Kiểm tra thử nghiệm phần mềm đánh giá dữ liệu ADS-B</t>
  </si>
  <si>
    <t>Kiểm tra thử nghiệm phần mềm cung cấp dữ liệu ADS-B</t>
  </si>
  <si>
    <t>Kiểm tra thử nghiệm phần mềm quản trị</t>
  </si>
  <si>
    <t>Kiểm tra thử nghiệm phần mềm đầu cuối khai thác</t>
  </si>
  <si>
    <t>NVLT_H2</t>
  </si>
  <si>
    <t>Nhiệm vụ KH&amp;CN "Nghiên cứu nâng cấp, cải tiến hệ thống tích hợp và xử lý dữ liệu ADS-B 
(ATTECH ADS-B Integrator)"</t>
  </si>
  <si>
    <t>Hoàn thiện HSTK, tài liệu hướng dẫn sau nghiệm thu sản phẩm mẫu</t>
  </si>
  <si>
    <t>Hiệu chinh các phần mềm sau nghiệm thu</t>
  </si>
  <si>
    <t xml:space="preserve">Chi phí chung phân bổ </t>
  </si>
  <si>
    <t>Kẹp sắt 51mm</t>
  </si>
  <si>
    <t xml:space="preserve">BẢNG 5: KHÁI TOÁN CHI TIẾT </t>
  </si>
  <si>
    <t>Lập báo nhiệm vụ KH&amp;CN</t>
  </si>
  <si>
    <t>Lập Hồ sơ thiết kế nhiệm vụ KH&amp;CN</t>
  </si>
  <si>
    <t>Văn phòng phẩm</t>
  </si>
  <si>
    <t>NHÂN CÔNG</t>
  </si>
  <si>
    <t>VẬT LIỆU</t>
  </si>
  <si>
    <t>(6)</t>
  </si>
  <si>
    <t>(7)=(4)X(5)</t>
  </si>
  <si>
    <t>(8) = (6) x (6)</t>
  </si>
  <si>
    <t>Tháng</t>
  </si>
  <si>
    <t>Số hiệu ĐM-ĐG</t>
  </si>
  <si>
    <t>(9)</t>
  </si>
  <si>
    <t>Mục: Bảng tổng hợp Gói thầu số 01: Chế tạo sản phẩm mẫu</t>
  </si>
  <si>
    <t>KHOẢN MỤC CHI PHÍ</t>
  </si>
  <si>
    <t>KẾT QUẢ</t>
  </si>
  <si>
    <t>KÝ HIỆU</t>
  </si>
  <si>
    <t>Chi phí sản xuất trực tiếp</t>
  </si>
  <si>
    <t>Vật liệu</t>
  </si>
  <si>
    <t>VL</t>
  </si>
  <si>
    <t>Nhân công</t>
  </si>
  <si>
    <t>NC</t>
  </si>
  <si>
    <t>Kiểm tra thử nghiệm phần mềm xử lý điện văn FPL</t>
  </si>
  <si>
    <t>Kiểm tra thử nghiệm phần mềm tích hợp dữ liệu</t>
  </si>
  <si>
    <t>Nâng cấp, bổ sung và tích hợp phần mềm xử lý và đánh giá dữ liệu ADS-B</t>
  </si>
  <si>
    <t>Tích hợp phần mềm xử lý điện văn FPL</t>
  </si>
  <si>
    <t>Tích hợp phần mềm xử lý và đánh giá dữ liệu RADAR</t>
  </si>
  <si>
    <t>Nâng cấp, bổ sung và tích hợp phần mềm cung cấp dữ liệu</t>
  </si>
  <si>
    <t>Nâng cấp, bổ sung và tích hợp phần mềm quản trị</t>
  </si>
  <si>
    <t>Nâng cấp, bổ sung tính năng phần mềm đầu cuối khai thác</t>
  </si>
  <si>
    <t xml:space="preserve"> NVLT_H2</t>
  </si>
  <si>
    <t xml:space="preserve">Xây dựng phần mềm quản lý server </t>
  </si>
  <si>
    <t>VPP</t>
  </si>
  <si>
    <t>Gói</t>
  </si>
  <si>
    <t>ĐƠN GIÁ LƯƠNG KẾ HOẠCH NĂM 2020</t>
  </si>
  <si>
    <t>Lương KH BQ 2020</t>
  </si>
  <si>
    <t>Kẹp sắt 41mm</t>
  </si>
  <si>
    <t>(7) = (5) x (6)</t>
  </si>
  <si>
    <t>(8)</t>
  </si>
  <si>
    <t>Chi phí mua phần mềm</t>
  </si>
  <si>
    <t>Phần mềm Dynamic Maps JavaScript API</t>
  </si>
  <si>
    <t>Mua Phần mềm Dynamic Maps JavaScript API</t>
  </si>
  <si>
    <t xml:space="preserve">BẢNG 4: KHÁI TOÁN CHI TIẾT </t>
  </si>
  <si>
    <t>Lập, trình phê duyệt phương án tự thực hiện, lập các biên bản và tờ trình thẩm định…</t>
  </si>
  <si>
    <t xml:space="preserve">Thực hiện các thủ tục mua hàng, nghiệm thu hàng hóa, lập các biên bản và tờ trình </t>
  </si>
  <si>
    <t>BẢNG 3: KHÁI TOÁN TỔNG HỢP</t>
  </si>
  <si>
    <t>Mục : Thẩm định BC nhiệm vụ, HSTK,  nghiệm thu nhiệm vụ KH&amp;CN</t>
  </si>
  <si>
    <t>TỔNG CỘNG = I+II+III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</si>
</sst>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43" formatCode="_(* #,##0.00_);_(* \(#,##0.00\);_(* &quot;-&quot;??_);_(@_)"/>
    <numFmt numFmtId="164" formatCode="_-* #,##0.00\ _₫_-;\-* #,##0.00\ _₫_-;_-* &quot;-&quot;??\ _₫_-;_-@_-"/>
    <numFmt numFmtId="165" formatCode="_(* #,##0_);_(* \(#,##0\);_(* &quot;-&quot;??_);_(@_)"/>
    <numFmt numFmtId="166" formatCode="_-* #,##0\ _₫_-;\-* #,##0\ _₫_-;_-* &quot;-&quot;??\ _₫_-;_-@_-"/>
    <numFmt numFmtId="167" formatCode="_-* #,##0.000\ _₫_-;\-* #,##0.000\ _₫_-;_-* &quot;-&quot;??\ _₫_-;_-@_-"/>
    <numFmt numFmtId="168" formatCode="* #,##0\ ;* \(#,##0\);* \-#\ ;@\ "/>
    <numFmt numFmtId="169" formatCode="\ * #,##0.00\ ;\ * \(#,##0.00\);\ * \-#\ ;\ @\ "/>
    <numFmt numFmtId="170" formatCode="\ * #,##0.00&quot;    &quot;;\-* #,##0.00&quot;    &quot;;\ * \-#&quot;    &quot;;\ @\ "/>
    <numFmt numFmtId="171" formatCode="\ * #,##0\ ;\ * \(#,##0\);\ * \-#\ ;\ @\ "/>
  </numFmts>
  <fonts count="94">
    <font>
      <sz val="11"/>
      <color theme="1"/>
      <name val="Calibri"/>
      <family val="2"/>
      <scheme val="minor"/>
    </font>
    <font>
      <sz val="12"/>
      <name val="Times New Roman"/>
      <family val="1"/>
    </font>
    <font>
      <b/>
      <sz val="12"/>
      <name val="Times New Roman"/>
      <family val="1"/>
    </font>
    <font>
      <i/>
      <sz val="12"/>
      <name val="Times New Roman"/>
      <family val="1"/>
    </font>
    <font>
      <b/>
      <i/>
      <u/>
      <sz val="12"/>
      <name val="Times New Roman"/>
      <family val="1"/>
    </font>
    <font>
      <sz val="10"/>
      <name val="Arial"/>
      <family val="2"/>
    </font>
    <font>
      <sz val="11"/>
      <color theme="1"/>
      <name val="Calibri"/>
      <family val="2"/>
      <scheme val="minor"/>
    </font>
    <font>
      <sz val="12"/>
      <name val="Times New Roman"/>
      <family val="1"/>
      <charset val="163"/>
    </font>
    <font>
      <b/>
      <sz val="12"/>
      <name val="Times New Roman"/>
      <family val="1"/>
      <charset val="163"/>
    </font>
    <font>
      <b/>
      <i/>
      <sz val="12"/>
      <name val="Times New Roman"/>
      <family val="1"/>
    </font>
    <font>
      <sz val="10"/>
      <name val=".VnTime"/>
      <family val="2"/>
    </font>
    <font>
      <sz val="12"/>
      <name val="Arial"/>
      <family val="2"/>
    </font>
    <font>
      <sz val="10"/>
      <name val="VNI-Times"/>
    </font>
    <font>
      <i/>
      <sz val="12"/>
      <name val="Arial"/>
      <family val="2"/>
    </font>
    <font>
      <sz val="10"/>
      <color theme="1"/>
      <name val="Calibri"/>
      <family val="2"/>
      <scheme val="minor"/>
    </font>
    <font>
      <b/>
      <sz val="10"/>
      <color theme="1"/>
      <name val="Times New Roman"/>
      <family val="1"/>
      <charset val="163"/>
    </font>
    <font>
      <sz val="10"/>
      <color theme="1"/>
      <name val="Times New Roman"/>
      <family val="1"/>
      <charset val="163"/>
    </font>
    <font>
      <b/>
      <sz val="10"/>
      <color theme="1"/>
      <name val="Calibri"/>
      <family val="2"/>
      <charset val="163"/>
      <scheme val="minor"/>
    </font>
    <font>
      <b/>
      <sz val="12"/>
      <color theme="1"/>
      <name val="Times New Roman"/>
      <family val="1"/>
    </font>
    <font>
      <b/>
      <sz val="12"/>
      <name val="Arial"/>
      <family val="2"/>
    </font>
    <font>
      <sz val="11"/>
      <name val="UVnTime"/>
    </font>
    <font>
      <sz val="11"/>
      <name val="Times New Roman"/>
      <family val="1"/>
    </font>
    <font>
      <sz val="13"/>
      <color theme="1"/>
      <name val="Times New Roman"/>
      <family val="2"/>
    </font>
    <font>
      <sz val="12"/>
      <color indexed="8"/>
      <name val="Times New Roman"/>
      <family val="1"/>
    </font>
    <font>
      <sz val="13"/>
      <color indexed="8"/>
      <name val="Times New Roman"/>
      <family val="2"/>
    </font>
    <font>
      <sz val="12"/>
      <color theme="1"/>
      <name val="Times New Roman"/>
      <family val="1"/>
    </font>
    <font>
      <sz val="12"/>
      <color theme="1"/>
      <name val="VnBravo Times"/>
      <family val="2"/>
    </font>
    <font>
      <b/>
      <sz val="12"/>
      <color theme="1"/>
      <name val="VnBravo Times"/>
      <family val="2"/>
    </font>
    <font>
      <u/>
      <sz val="11"/>
      <color theme="10"/>
      <name val="Calibri"/>
      <family val="2"/>
      <charset val="163"/>
      <scheme val="minor"/>
    </font>
    <font>
      <i/>
      <sz val="12"/>
      <color theme="1"/>
      <name val="Times New Roman"/>
      <family val="1"/>
    </font>
    <font>
      <u/>
      <sz val="11"/>
      <color theme="10"/>
      <name val="Times New Roman"/>
      <family val="1"/>
    </font>
    <font>
      <sz val="13"/>
      <name val="Times New Roman"/>
      <family val="1"/>
    </font>
    <font>
      <b/>
      <sz val="14"/>
      <name val="Times New Roman"/>
      <family val="1"/>
    </font>
    <font>
      <b/>
      <sz val="13"/>
      <name val="Times New Roman"/>
      <family val="1"/>
    </font>
    <font>
      <b/>
      <i/>
      <sz val="13"/>
      <name val="Times New Roman"/>
      <family val="1"/>
    </font>
    <font>
      <b/>
      <sz val="12"/>
      <name val="Roman"/>
      <family val="1"/>
      <charset val="255"/>
    </font>
    <font>
      <sz val="12"/>
      <name val="Arial"/>
      <family val="2"/>
      <charset val="163"/>
    </font>
    <font>
      <b/>
      <i/>
      <sz val="12"/>
      <name val="Arial"/>
      <family val="2"/>
      <charset val="163"/>
    </font>
    <font>
      <b/>
      <sz val="12"/>
      <name val="Arial"/>
      <family val="2"/>
      <charset val="163"/>
    </font>
    <font>
      <b/>
      <i/>
      <sz val="12"/>
      <name val="Times New Roman"/>
      <family val="1"/>
      <charset val="163"/>
    </font>
    <font>
      <sz val="12"/>
      <color rgb="FFFF0000"/>
      <name val="Times New Roman"/>
      <family val="1"/>
      <charset val="163"/>
    </font>
    <font>
      <sz val="12"/>
      <color rgb="FFFF0000"/>
      <name val="Arial"/>
      <family val="2"/>
      <charset val="163"/>
    </font>
    <font>
      <b/>
      <i/>
      <sz val="12"/>
      <color rgb="FFFF0000"/>
      <name val="Arial"/>
      <family val="2"/>
      <charset val="163"/>
    </font>
    <font>
      <i/>
      <sz val="13"/>
      <name val="Times New Roman"/>
      <family val="1"/>
    </font>
    <font>
      <b/>
      <sz val="16"/>
      <name val="Times New Roman"/>
      <family val="1"/>
    </font>
    <font>
      <b/>
      <sz val="14"/>
      <color theme="1"/>
      <name val="Times New Roman"/>
      <family val="1"/>
    </font>
    <font>
      <b/>
      <sz val="16"/>
      <color theme="1"/>
      <name val="Times New Roman"/>
      <family val="1"/>
    </font>
    <font>
      <sz val="14"/>
      <name val="Times New Roman"/>
      <family val="1"/>
    </font>
    <font>
      <b/>
      <sz val="12"/>
      <color indexed="8"/>
      <name val="Times New Roman"/>
      <family val="1"/>
    </font>
    <font>
      <b/>
      <sz val="11"/>
      <name val="Times New Roman"/>
      <family val="1"/>
    </font>
    <font>
      <sz val="10"/>
      <name val=".VnTime"/>
      <charset val="1"/>
    </font>
    <font>
      <b/>
      <i/>
      <sz val="14"/>
      <name val="Times New Roman"/>
      <family val="1"/>
    </font>
    <font>
      <sz val="11"/>
      <color rgb="FF000000"/>
      <name val="Calibri"/>
      <family val="2"/>
      <charset val="1"/>
    </font>
    <font>
      <sz val="10"/>
      <color rgb="FFFFFFFF"/>
      <name val="Calibri"/>
      <family val="2"/>
      <charset val="1"/>
    </font>
    <font>
      <b/>
      <sz val="10"/>
      <color rgb="FF000000"/>
      <name val="Calibri"/>
      <family val="2"/>
      <charset val="1"/>
    </font>
    <font>
      <sz val="10"/>
      <color rgb="FFCC0000"/>
      <name val="Calibri"/>
      <family val="2"/>
      <charset val="1"/>
    </font>
    <font>
      <sz val="10"/>
      <name val="Arial"/>
      <family val="2"/>
      <charset val="1"/>
    </font>
    <font>
      <b/>
      <sz val="10"/>
      <color rgb="FFFFFFFF"/>
      <name val="Calibri"/>
      <family val="2"/>
      <charset val="1"/>
    </font>
    <font>
      <i/>
      <sz val="10"/>
      <color rgb="FF808080"/>
      <name val="Calibri"/>
      <family val="2"/>
      <charset val="1"/>
    </font>
    <font>
      <sz val="10"/>
      <color rgb="FF006600"/>
      <name val="Calibri"/>
      <family val="2"/>
      <charset val="1"/>
    </font>
    <font>
      <sz val="18"/>
      <color rgb="FF000000"/>
      <name val="Calibri"/>
      <family val="2"/>
      <charset val="1"/>
    </font>
    <font>
      <b/>
      <sz val="24"/>
      <color rgb="FF000000"/>
      <name val="Calibri"/>
      <family val="2"/>
      <charset val="1"/>
    </font>
    <font>
      <sz val="12"/>
      <color rgb="FF000000"/>
      <name val="Calibri"/>
      <family val="2"/>
      <charset val="1"/>
    </font>
    <font>
      <u/>
      <sz val="11"/>
      <color rgb="FF0563C1"/>
      <name val="Calibri"/>
      <family val="2"/>
      <charset val="1"/>
    </font>
    <font>
      <u/>
      <sz val="10"/>
      <color rgb="FF0000EE"/>
      <name val="Calibri"/>
      <family val="2"/>
      <charset val="1"/>
    </font>
    <font>
      <sz val="10"/>
      <color rgb="FF996600"/>
      <name val="Calibri"/>
      <family val="2"/>
      <charset val="1"/>
    </font>
    <font>
      <sz val="12"/>
      <name val="Times New Roman"/>
      <family val="1"/>
      <charset val="1"/>
    </font>
    <font>
      <sz val="10"/>
      <name val=".VnTime"/>
      <family val="2"/>
      <charset val="1"/>
    </font>
    <font>
      <sz val="13"/>
      <color rgb="FF000000"/>
      <name val="Times New Roman"/>
      <family val="2"/>
      <charset val="1"/>
    </font>
    <font>
      <sz val="11"/>
      <name val="UVnTime"/>
      <charset val="1"/>
    </font>
    <font>
      <sz val="12"/>
      <color rgb="FF000000"/>
      <name val="Times New Roman"/>
      <family val="2"/>
      <charset val="1"/>
    </font>
    <font>
      <sz val="10"/>
      <color rgb="FF333333"/>
      <name val="Calibri"/>
      <family val="2"/>
      <charset val="1"/>
    </font>
    <font>
      <sz val="12"/>
      <color theme="1"/>
      <name val="Times New Roman"/>
      <family val="2"/>
    </font>
    <font>
      <i/>
      <sz val="14"/>
      <name val="Times New Roman"/>
      <family val="1"/>
    </font>
    <font>
      <b/>
      <sz val="30"/>
      <name val="Times New Roman"/>
      <family val="1"/>
    </font>
    <font>
      <b/>
      <sz val="28"/>
      <name val="Times New Roman"/>
      <family val="1"/>
    </font>
    <font>
      <sz val="28"/>
      <name val="Times New Roman"/>
      <family val="1"/>
    </font>
    <font>
      <b/>
      <sz val="14"/>
      <name val="Times"/>
      <family val="1"/>
    </font>
    <font>
      <sz val="11"/>
      <color indexed="8"/>
      <name val="Calibri"/>
      <family val="2"/>
    </font>
    <font>
      <sz val="10"/>
      <name val="Times New Roman"/>
      <family val="1"/>
    </font>
    <font>
      <b/>
      <i/>
      <sz val="11"/>
      <name val="Times New Roman"/>
      <family val="1"/>
    </font>
    <font>
      <b/>
      <i/>
      <u/>
      <sz val="13"/>
      <name val="Times New Roman"/>
      <family val="1"/>
    </font>
    <font>
      <sz val="10"/>
      <name val=".VnTime"/>
    </font>
    <font>
      <sz val="10"/>
      <name val=".VnArial"/>
      <family val="2"/>
    </font>
    <font>
      <sz val="8"/>
      <name val="Calibri"/>
      <family val="2"/>
      <scheme val="minor"/>
    </font>
    <font>
      <sz val="11"/>
      <color rgb="FF000000"/>
      <name val="Calibri"/>
      <family val="2"/>
    </font>
    <font>
      <sz val="11"/>
      <color indexed="9"/>
      <name val="Calibri"/>
      <family val="2"/>
    </font>
    <font>
      <b/>
      <sz val="12"/>
      <color rgb="FF000000"/>
      <name val="Times New Roman"/>
      <family val="1"/>
    </font>
    <font>
      <sz val="12"/>
      <color rgb="FF000000"/>
      <name val="Times New Roman"/>
      <family val="1"/>
    </font>
    <font>
      <sz val="10"/>
      <name val="VNI-Times"/>
      <charset val="1"/>
    </font>
    <font>
      <b/>
      <u/>
      <sz val="11"/>
      <color theme="10"/>
      <name val="Calibri"/>
      <family val="2"/>
      <charset val="163"/>
      <scheme val="minor"/>
    </font>
    <font>
      <i/>
      <sz val="10"/>
      <name val="Times New Roman"/>
      <family val="1"/>
    </font>
    <font>
      <b/>
      <sz val="12"/>
      <color rgb="FFFF0000"/>
      <name val="Times New Roman"/>
      <family val="1"/>
    </font>
    <font>
      <sz val="12"/>
      <color rgb="FFFF0000"/>
      <name val="Times New Roman"/>
      <family val="1"/>
    </font>
  </fonts>
  <fills count="13">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rgb="FF000000"/>
        <bgColor rgb="FF222222"/>
      </patternFill>
    </fill>
    <fill>
      <patternFill patternType="solid">
        <fgColor rgb="FF808080"/>
        <bgColor rgb="FF969696"/>
      </patternFill>
    </fill>
    <fill>
      <patternFill patternType="solid">
        <fgColor rgb="FFDDDDDD"/>
        <bgColor rgb="FFFF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FFFFF"/>
      </patternFill>
    </fill>
    <fill>
      <patternFill patternType="solid">
        <fgColor indexed="1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right/>
      <top style="thin">
        <color indexed="64"/>
      </top>
      <bottom/>
      <diagonal/>
    </border>
    <border>
      <left style="thin">
        <color rgb="FF808080"/>
      </left>
      <right style="thin">
        <color rgb="FF808080"/>
      </right>
      <top style="thin">
        <color rgb="FF808080"/>
      </top>
      <bottom style="thin">
        <color rgb="FF80808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04">
    <xf numFmtId="0" fontId="0" fillId="0" borderId="0"/>
    <xf numFmtId="164" fontId="6" fillId="0" borderId="0" applyFont="0" applyFill="0" applyBorder="0" applyAlignment="0" applyProtection="0"/>
    <xf numFmtId="0" fontId="5" fillId="0" borderId="0"/>
    <xf numFmtId="0" fontId="10" fillId="0" borderId="0"/>
    <xf numFmtId="0" fontId="12" fillId="0" borderId="0"/>
    <xf numFmtId="0" fontId="5" fillId="0" borderId="0"/>
    <xf numFmtId="43" fontId="10" fillId="0" borderId="0" applyFont="0" applyFill="0" applyBorder="0" applyAlignment="0" applyProtection="0"/>
    <xf numFmtId="0" fontId="10" fillId="0" borderId="0"/>
    <xf numFmtId="0" fontId="20" fillId="0" borderId="0"/>
    <xf numFmtId="0" fontId="1" fillId="0" borderId="0"/>
    <xf numFmtId="43" fontId="10" fillId="0" borderId="0" applyFont="0" applyFill="0" applyBorder="0" applyAlignment="0" applyProtection="0"/>
    <xf numFmtId="0" fontId="5" fillId="0" borderId="0"/>
    <xf numFmtId="0" fontId="22" fillId="0" borderId="0"/>
    <xf numFmtId="43" fontId="5" fillId="0" borderId="0" applyFont="0" applyFill="0" applyBorder="0" applyAlignment="0" applyProtection="0"/>
    <xf numFmtId="43" fontId="24" fillId="0" borderId="0" applyFont="0" applyFill="0" applyBorder="0" applyAlignment="0" applyProtection="0"/>
    <xf numFmtId="0" fontId="28" fillId="0" borderId="0" applyNumberFormat="0" applyFill="0" applyBorder="0" applyAlignment="0" applyProtection="0"/>
    <xf numFmtId="0" fontId="20" fillId="0" borderId="0"/>
    <xf numFmtId="43" fontId="20" fillId="0" borderId="0" applyFont="0" applyFill="0" applyBorder="0" applyAlignment="0" applyProtection="0"/>
    <xf numFmtId="0" fontId="5" fillId="0" borderId="0"/>
    <xf numFmtId="0" fontId="5" fillId="0" borderId="0"/>
    <xf numFmtId="0" fontId="1" fillId="0" borderId="0"/>
    <xf numFmtId="0" fontId="5" fillId="0" borderId="0"/>
    <xf numFmtId="0" fontId="50" fillId="0" borderId="0"/>
    <xf numFmtId="0" fontId="52" fillId="0" borderId="0"/>
    <xf numFmtId="170" fontId="52" fillId="0" borderId="0" applyBorder="0" applyProtection="0"/>
    <xf numFmtId="0" fontId="53" fillId="5" borderId="0" applyBorder="0" applyProtection="0"/>
    <xf numFmtId="0" fontId="53" fillId="5" borderId="0" applyBorder="0" applyProtection="0"/>
    <xf numFmtId="0" fontId="53" fillId="5" borderId="0" applyBorder="0" applyProtection="0"/>
    <xf numFmtId="0" fontId="54" fillId="0" borderId="0" applyBorder="0" applyProtection="0"/>
    <xf numFmtId="0" fontId="53" fillId="6" borderId="0" applyBorder="0" applyProtection="0"/>
    <xf numFmtId="0" fontId="53" fillId="6" borderId="0" applyBorder="0" applyProtection="0"/>
    <xf numFmtId="0" fontId="53" fillId="6" borderId="0" applyBorder="0" applyProtection="0"/>
    <xf numFmtId="0" fontId="54" fillId="7" borderId="0" applyBorder="0" applyProtection="0"/>
    <xf numFmtId="0" fontId="54" fillId="7" borderId="0" applyBorder="0" applyProtection="0"/>
    <xf numFmtId="0" fontId="54" fillId="7" borderId="0" applyBorder="0" applyProtection="0"/>
    <xf numFmtId="0" fontId="54" fillId="0" borderId="0" applyBorder="0" applyProtection="0"/>
    <xf numFmtId="0" fontId="54" fillId="0" borderId="0" applyBorder="0" applyProtection="0"/>
    <xf numFmtId="0" fontId="55" fillId="8" borderId="0" applyBorder="0" applyProtection="0"/>
    <xf numFmtId="0" fontId="55" fillId="8" borderId="0" applyBorder="0" applyProtection="0"/>
    <xf numFmtId="0" fontId="55" fillId="8" borderId="0" applyBorder="0" applyProtection="0"/>
    <xf numFmtId="169" fontId="52" fillId="0" borderId="0" applyBorder="0" applyProtection="0"/>
    <xf numFmtId="169" fontId="52" fillId="0" borderId="0" applyBorder="0" applyProtection="0"/>
    <xf numFmtId="0" fontId="56" fillId="0" borderId="0" applyBorder="0" applyProtection="0"/>
    <xf numFmtId="169" fontId="52" fillId="0" borderId="0" applyBorder="0" applyProtection="0"/>
    <xf numFmtId="169" fontId="52" fillId="0" borderId="0" applyBorder="0" applyProtection="0"/>
    <xf numFmtId="169" fontId="52" fillId="0" borderId="0" applyBorder="0" applyProtection="0"/>
    <xf numFmtId="0" fontId="57" fillId="9" borderId="0" applyBorder="0" applyProtection="0"/>
    <xf numFmtId="0" fontId="57" fillId="9" borderId="0" applyBorder="0" applyProtection="0"/>
    <xf numFmtId="0" fontId="57" fillId="9" borderId="0" applyBorder="0" applyProtection="0"/>
    <xf numFmtId="0" fontId="58" fillId="0" borderId="0" applyBorder="0" applyProtection="0"/>
    <xf numFmtId="0" fontId="58" fillId="0" borderId="0" applyBorder="0" applyProtection="0"/>
    <xf numFmtId="0" fontId="58" fillId="0" borderId="0" applyBorder="0" applyProtection="0"/>
    <xf numFmtId="0" fontId="59" fillId="10" borderId="0" applyBorder="0" applyProtection="0"/>
    <xf numFmtId="0" fontId="59" fillId="10" borderId="0" applyBorder="0" applyProtection="0"/>
    <xf numFmtId="0" fontId="59" fillId="10" borderId="0" applyBorder="0" applyProtection="0"/>
    <xf numFmtId="0" fontId="60" fillId="0" borderId="0" applyBorder="0" applyProtection="0"/>
    <xf numFmtId="0" fontId="60" fillId="0" borderId="0" applyBorder="0" applyProtection="0"/>
    <xf numFmtId="0" fontId="60" fillId="0" borderId="0" applyBorder="0" applyProtection="0"/>
    <xf numFmtId="0" fontId="61" fillId="0" borderId="0" applyBorder="0" applyProtection="0"/>
    <xf numFmtId="0" fontId="61" fillId="0" borderId="0" applyBorder="0" applyProtection="0"/>
    <xf numFmtId="0" fontId="62" fillId="0" borderId="0" applyBorder="0" applyProtection="0"/>
    <xf numFmtId="0" fontId="62" fillId="0" borderId="0" applyBorder="0" applyProtection="0"/>
    <xf numFmtId="0" fontId="62" fillId="0" borderId="0" applyBorder="0" applyProtection="0"/>
    <xf numFmtId="0" fontId="61" fillId="0" borderId="0" applyBorder="0" applyProtection="0"/>
    <xf numFmtId="0" fontId="63" fillId="0" borderId="0" applyBorder="0" applyProtection="0"/>
    <xf numFmtId="0" fontId="64" fillId="0" borderId="0" applyBorder="0" applyProtection="0"/>
    <xf numFmtId="0" fontId="64" fillId="0" borderId="0" applyBorder="0" applyProtection="0"/>
    <xf numFmtId="0" fontId="65" fillId="11" borderId="0" applyBorder="0" applyProtection="0"/>
    <xf numFmtId="0" fontId="65" fillId="11" borderId="0" applyBorder="0" applyProtection="0"/>
    <xf numFmtId="0" fontId="65" fillId="11" borderId="0" applyBorder="0" applyProtection="0"/>
    <xf numFmtId="0" fontId="56" fillId="0" borderId="0"/>
    <xf numFmtId="0" fontId="66" fillId="0" borderId="0"/>
    <xf numFmtId="0" fontId="56" fillId="0" borderId="0"/>
    <xf numFmtId="0" fontId="56" fillId="0" borderId="0"/>
    <xf numFmtId="0" fontId="67" fillId="0" borderId="0"/>
    <xf numFmtId="0" fontId="68" fillId="0" borderId="0"/>
    <xf numFmtId="0" fontId="69" fillId="0" borderId="0"/>
    <xf numFmtId="0" fontId="56" fillId="0" borderId="0"/>
    <xf numFmtId="0" fontId="70" fillId="0" borderId="0"/>
    <xf numFmtId="0" fontId="56" fillId="0" borderId="0"/>
    <xf numFmtId="0" fontId="71" fillId="11" borderId="23" applyProtection="0"/>
    <xf numFmtId="0" fontId="71" fillId="11" borderId="23" applyProtection="0"/>
    <xf numFmtId="0" fontId="71" fillId="11" borderId="23"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5" fillId="0" borderId="0" applyBorder="0" applyProtection="0"/>
    <xf numFmtId="0" fontId="55" fillId="0" borderId="0" applyBorder="0" applyProtection="0"/>
    <xf numFmtId="0" fontId="55" fillId="0" borderId="0" applyBorder="0" applyProtection="0"/>
    <xf numFmtId="0" fontId="52" fillId="0" borderId="0"/>
    <xf numFmtId="0" fontId="72" fillId="0" borderId="0"/>
    <xf numFmtId="0" fontId="12" fillId="0" borderId="0"/>
    <xf numFmtId="0" fontId="5" fillId="0" borderId="0"/>
    <xf numFmtId="0" fontId="78" fillId="0" borderId="0"/>
    <xf numFmtId="0" fontId="10" fillId="0" borderId="0"/>
    <xf numFmtId="0" fontId="82" fillId="0" borderId="0"/>
    <xf numFmtId="0" fontId="10" fillId="0" borderId="0"/>
    <xf numFmtId="0" fontId="83" fillId="0" borderId="0"/>
    <xf numFmtId="0" fontId="85" fillId="0" borderId="0"/>
    <xf numFmtId="0" fontId="86" fillId="12" borderId="0" applyNumberFormat="0" applyBorder="0" applyAlignment="0" applyProtection="0"/>
    <xf numFmtId="0" fontId="89" fillId="0" borderId="0"/>
  </cellStyleXfs>
  <cellXfs count="474">
    <xf numFmtId="0" fontId="0" fillId="0" borderId="0" xfId="0"/>
    <xf numFmtId="0" fontId="1" fillId="0" borderId="0" xfId="0" applyFont="1" applyAlignment="1">
      <alignment horizontal="center" vertical="top"/>
    </xf>
    <xf numFmtId="3" fontId="1" fillId="0" borderId="1" xfId="3" applyNumberFormat="1" applyFont="1" applyBorder="1" applyAlignment="1">
      <alignment horizontal="left" vertical="center" wrapText="1"/>
    </xf>
    <xf numFmtId="0" fontId="3" fillId="0" borderId="0" xfId="0" applyFont="1" applyFill="1" applyBorder="1" applyAlignment="1">
      <alignment horizontal="center" vertical="top"/>
    </xf>
    <xf numFmtId="0" fontId="3" fillId="0" borderId="0" xfId="0" applyFont="1" applyFill="1" applyBorder="1" applyAlignment="1">
      <alignment vertical="top"/>
    </xf>
    <xf numFmtId="49" fontId="3" fillId="0" borderId="0" xfId="0" applyNumberFormat="1" applyFont="1" applyFill="1" applyBorder="1" applyAlignment="1">
      <alignment vertical="top"/>
    </xf>
    <xf numFmtId="49" fontId="1" fillId="0" borderId="0" xfId="0" applyNumberFormat="1" applyFont="1" applyBorder="1" applyAlignment="1">
      <alignment vertical="top" wrapText="1"/>
    </xf>
    <xf numFmtId="0" fontId="1" fillId="0" borderId="0" xfId="0" applyFont="1" applyAlignment="1">
      <alignment vertical="top"/>
    </xf>
    <xf numFmtId="0" fontId="11" fillId="0" borderId="0" xfId="0" applyFont="1" applyAlignment="1">
      <alignment horizontal="center" vertical="top"/>
    </xf>
    <xf numFmtId="49" fontId="13" fillId="0" borderId="0" xfId="0" applyNumberFormat="1" applyFont="1" applyFill="1" applyBorder="1" applyAlignment="1">
      <alignment vertical="top"/>
    </xf>
    <xf numFmtId="0" fontId="11" fillId="0" borderId="0" xfId="0" applyFont="1" applyAlignment="1">
      <alignment vertical="top"/>
    </xf>
    <xf numFmtId="0" fontId="8" fillId="0" borderId="0" xfId="0" applyFont="1" applyAlignment="1">
      <alignment horizontal="center" vertical="top"/>
    </xf>
    <xf numFmtId="0" fontId="14" fillId="0" borderId="0" xfId="0" applyFont="1" applyBorder="1"/>
    <xf numFmtId="0" fontId="15" fillId="0" borderId="0" xfId="0" applyFont="1" applyBorder="1" applyAlignment="1">
      <alignment horizontal="center" vertical="center" wrapText="1"/>
    </xf>
    <xf numFmtId="0" fontId="17" fillId="0" borderId="0" xfId="0" applyFont="1" applyBorder="1"/>
    <xf numFmtId="0" fontId="16" fillId="0" borderId="0" xfId="0" applyFont="1" applyBorder="1" applyAlignment="1">
      <alignment horizontal="center" vertical="center" wrapText="1"/>
    </xf>
    <xf numFmtId="0" fontId="16" fillId="0" borderId="1" xfId="0" applyFont="1" applyBorder="1" applyAlignment="1">
      <alignment horizontal="justify" vertical="center" wrapText="1"/>
    </xf>
    <xf numFmtId="0" fontId="16" fillId="0" borderId="1" xfId="0" applyFont="1" applyBorder="1" applyAlignment="1">
      <alignment horizontal="justify" vertical="center" wrapText="1"/>
    </xf>
    <xf numFmtId="0" fontId="15" fillId="0" borderId="2"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justify" vertical="center" wrapText="1"/>
    </xf>
    <xf numFmtId="0" fontId="16" fillId="0" borderId="10"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4" fillId="0" borderId="0" xfId="0" applyFont="1" applyBorder="1" applyAlignment="1">
      <alignment horizontal="center"/>
    </xf>
    <xf numFmtId="0" fontId="14" fillId="0" borderId="6" xfId="0" applyFont="1" applyBorder="1"/>
    <xf numFmtId="0" fontId="14" fillId="0" borderId="8" xfId="0" applyFont="1" applyBorder="1"/>
    <xf numFmtId="0" fontId="15" fillId="2" borderId="3" xfId="0" applyFont="1" applyFill="1" applyBorder="1" applyAlignment="1">
      <alignment horizontal="center" vertical="center" wrapText="1"/>
    </xf>
    <xf numFmtId="0" fontId="15" fillId="2" borderId="4" xfId="0" applyFont="1" applyFill="1" applyBorder="1" applyAlignment="1">
      <alignment horizontal="justify" vertical="center" wrapText="1"/>
    </xf>
    <xf numFmtId="0" fontId="15" fillId="2" borderId="5"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justify" vertical="center" wrapText="1"/>
    </xf>
    <xf numFmtId="0" fontId="16" fillId="2" borderId="13" xfId="0" applyFont="1" applyFill="1" applyBorder="1" applyAlignment="1">
      <alignment horizontal="center" vertical="center" wrapText="1"/>
    </xf>
    <xf numFmtId="0" fontId="2" fillId="0" borderId="0" xfId="0" applyFont="1" applyAlignment="1">
      <alignment horizontal="center" vertical="top"/>
    </xf>
    <xf numFmtId="0" fontId="1" fillId="0" borderId="0" xfId="0" applyFont="1" applyAlignment="1">
      <alignment horizontal="center" vertical="center"/>
    </xf>
    <xf numFmtId="0" fontId="2"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2" applyFont="1" applyBorder="1" applyAlignment="1">
      <alignment horizontal="center" vertical="center"/>
    </xf>
    <xf numFmtId="0" fontId="1" fillId="0" borderId="0" xfId="0" applyFont="1" applyBorder="1" applyAlignment="1">
      <alignment horizontal="center" vertical="center"/>
    </xf>
    <xf numFmtId="0" fontId="11" fillId="0" borderId="0" xfId="0" applyFont="1" applyAlignment="1">
      <alignment horizontal="center" vertical="center"/>
    </xf>
    <xf numFmtId="0" fontId="11" fillId="0" borderId="0" xfId="5" applyFont="1"/>
    <xf numFmtId="0" fontId="19" fillId="0" borderId="0" xfId="5" applyFont="1" applyAlignment="1">
      <alignment wrapText="1"/>
    </xf>
    <xf numFmtId="0" fontId="1" fillId="0" borderId="1" xfId="5" applyFont="1" applyBorder="1" applyAlignment="1">
      <alignment horizontal="center" vertical="center" wrapText="1"/>
    </xf>
    <xf numFmtId="165" fontId="1" fillId="0" borderId="1" xfId="6" applyNumberFormat="1" applyFont="1" applyBorder="1" applyAlignment="1">
      <alignment vertical="center" wrapText="1"/>
    </xf>
    <xf numFmtId="0" fontId="1" fillId="0" borderId="1" xfId="7" applyFont="1" applyBorder="1" applyAlignment="1">
      <alignment horizontal="center" vertical="center" wrapText="1"/>
    </xf>
    <xf numFmtId="0" fontId="11" fillId="0" borderId="0" xfId="5" applyFont="1" applyAlignment="1">
      <alignment horizontal="center"/>
    </xf>
    <xf numFmtId="165" fontId="11" fillId="0" borderId="0" xfId="6" applyNumberFormat="1" applyFont="1"/>
    <xf numFmtId="0" fontId="1" fillId="0" borderId="0" xfId="9" applyFont="1"/>
    <xf numFmtId="0" fontId="1" fillId="0" borderId="0" xfId="4" applyFont="1" applyBorder="1" applyAlignment="1">
      <alignment vertical="center" wrapText="1"/>
    </xf>
    <xf numFmtId="0" fontId="2" fillId="0" borderId="0" xfId="4" applyFont="1" applyBorder="1" applyAlignment="1">
      <alignment horizontal="center" vertical="center" wrapText="1"/>
    </xf>
    <xf numFmtId="0" fontId="2" fillId="0" borderId="0" xfId="4" applyFont="1" applyBorder="1" applyAlignment="1">
      <alignment horizontal="centerContinuous" vertical="center" wrapText="1"/>
    </xf>
    <xf numFmtId="0" fontId="21" fillId="0" borderId="1" xfId="4" quotePrefix="1" applyFont="1" applyBorder="1" applyAlignment="1">
      <alignment horizontal="center" vertical="center" wrapText="1"/>
    </xf>
    <xf numFmtId="0" fontId="21" fillId="0" borderId="1" xfId="4" quotePrefix="1" applyNumberFormat="1" applyFont="1" applyBorder="1" applyAlignment="1">
      <alignment horizontal="center" vertical="center" wrapText="1"/>
    </xf>
    <xf numFmtId="0" fontId="21" fillId="0" borderId="0" xfId="9" applyFont="1"/>
    <xf numFmtId="0" fontId="2" fillId="0" borderId="1" xfId="4" quotePrefix="1" applyFont="1" applyBorder="1" applyAlignment="1">
      <alignment horizontal="center" vertical="center" wrapText="1"/>
    </xf>
    <xf numFmtId="0" fontId="2" fillId="0" borderId="1" xfId="4" quotePrefix="1" applyNumberFormat="1" applyFont="1" applyBorder="1" applyAlignment="1">
      <alignment horizontal="left" vertical="center" wrapText="1"/>
    </xf>
    <xf numFmtId="0" fontId="1" fillId="0" borderId="1" xfId="4" quotePrefix="1" applyNumberFormat="1" applyFont="1" applyBorder="1" applyAlignment="1">
      <alignment horizontal="center" vertical="center" wrapText="1"/>
    </xf>
    <xf numFmtId="165" fontId="2" fillId="0" borderId="1" xfId="4" quotePrefix="1" applyNumberFormat="1" applyFont="1" applyBorder="1" applyAlignment="1">
      <alignment horizontal="center" vertical="center" wrapText="1"/>
    </xf>
    <xf numFmtId="0" fontId="1" fillId="0" borderId="1" xfId="4" quotePrefix="1" applyFont="1" applyBorder="1" applyAlignment="1">
      <alignment horizontal="center" vertical="center" wrapText="1"/>
    </xf>
    <xf numFmtId="0" fontId="1" fillId="0" borderId="1" xfId="4" quotePrefix="1" applyNumberFormat="1" applyFont="1" applyBorder="1" applyAlignment="1">
      <alignment horizontal="left" vertical="center" wrapText="1"/>
    </xf>
    <xf numFmtId="165" fontId="1" fillId="0" borderId="1" xfId="10" applyNumberFormat="1" applyFont="1" applyBorder="1" applyAlignment="1">
      <alignment vertical="center"/>
    </xf>
    <xf numFmtId="0" fontId="1" fillId="0" borderId="0" xfId="11" applyFont="1"/>
    <xf numFmtId="0" fontId="9" fillId="0" borderId="1" xfId="4" quotePrefix="1" applyFont="1" applyBorder="1" applyAlignment="1">
      <alignment horizontal="center" vertical="center" wrapText="1"/>
    </xf>
    <xf numFmtId="0" fontId="9" fillId="0" borderId="1" xfId="4" quotePrefix="1" applyNumberFormat="1" applyFont="1" applyBorder="1" applyAlignment="1">
      <alignment horizontal="left" vertical="center" wrapText="1"/>
    </xf>
    <xf numFmtId="0" fontId="3" fillId="0" borderId="1" xfId="4" quotePrefix="1" applyNumberFormat="1" applyFont="1" applyBorder="1" applyAlignment="1">
      <alignment horizontal="center" vertical="center" wrapText="1"/>
    </xf>
    <xf numFmtId="165" fontId="9" fillId="0" borderId="1" xfId="4" quotePrefix="1" applyNumberFormat="1" applyFont="1" applyBorder="1" applyAlignment="1">
      <alignment horizontal="center" vertical="center" wrapText="1"/>
    </xf>
    <xf numFmtId="0" fontId="3" fillId="0" borderId="0" xfId="2" applyFont="1"/>
    <xf numFmtId="0" fontId="1" fillId="0" borderId="0" xfId="2" applyFont="1"/>
    <xf numFmtId="165" fontId="9" fillId="0" borderId="1" xfId="10" applyNumberFormat="1" applyFont="1" applyBorder="1" applyAlignment="1">
      <alignment vertical="center"/>
    </xf>
    <xf numFmtId="0" fontId="1" fillId="0" borderId="1" xfId="2" applyFont="1" applyBorder="1"/>
    <xf numFmtId="165" fontId="2" fillId="0" borderId="1" xfId="10" applyNumberFormat="1" applyFont="1" applyBorder="1" applyAlignment="1">
      <alignment vertical="center"/>
    </xf>
    <xf numFmtId="165" fontId="1" fillId="0" borderId="0" xfId="2" applyNumberFormat="1" applyFont="1"/>
    <xf numFmtId="3" fontId="9" fillId="0" borderId="0" xfId="4" applyNumberFormat="1" applyFont="1" applyFill="1" applyBorder="1" applyAlignment="1">
      <alignment horizontal="center" vertical="center" wrapText="1"/>
    </xf>
    <xf numFmtId="3" fontId="1" fillId="3" borderId="0" xfId="4" applyNumberFormat="1" applyFont="1" applyFill="1" applyBorder="1" applyAlignment="1">
      <alignment horizontal="center" vertical="center" wrapText="1"/>
    </xf>
    <xf numFmtId="3" fontId="9" fillId="0" borderId="0" xfId="13" applyNumberFormat="1" applyFont="1" applyFill="1" applyBorder="1" applyAlignment="1">
      <alignment horizontal="center" vertical="center" wrapText="1"/>
    </xf>
    <xf numFmtId="0" fontId="2" fillId="0" borderId="1" xfId="12" applyFont="1" applyBorder="1" applyAlignment="1">
      <alignment horizontal="center" vertical="center" wrapText="1"/>
    </xf>
    <xf numFmtId="0" fontId="23" fillId="0" borderId="1" xfId="12" applyFont="1" applyFill="1" applyBorder="1" applyAlignment="1">
      <alignment horizontal="center" vertical="center"/>
    </xf>
    <xf numFmtId="0" fontId="1" fillId="0" borderId="1" xfId="12" applyFont="1" applyFill="1" applyBorder="1" applyAlignment="1">
      <alignment vertical="center" wrapText="1"/>
    </xf>
    <xf numFmtId="0" fontId="1" fillId="0" borderId="1" xfId="12" applyFont="1" applyBorder="1" applyAlignment="1">
      <alignment horizontal="center" vertical="center"/>
    </xf>
    <xf numFmtId="0" fontId="1" fillId="0" borderId="1" xfId="12" applyFont="1" applyBorder="1" applyAlignment="1">
      <alignment horizontal="center" vertical="center" wrapText="1"/>
    </xf>
    <xf numFmtId="165" fontId="23" fillId="0" borderId="1" xfId="14" applyNumberFormat="1" applyFont="1" applyBorder="1" applyAlignment="1">
      <alignment vertical="center"/>
    </xf>
    <xf numFmtId="165" fontId="1" fillId="0" borderId="1" xfId="9" applyNumberFormat="1" applyFont="1" applyBorder="1" applyAlignment="1">
      <alignment vertical="center"/>
    </xf>
    <xf numFmtId="0" fontId="1" fillId="0" borderId="1" xfId="9" applyFont="1" applyBorder="1" applyAlignment="1">
      <alignment horizontal="center"/>
    </xf>
    <xf numFmtId="0" fontId="2" fillId="0" borderId="1" xfId="9" applyFont="1" applyBorder="1"/>
    <xf numFmtId="165" fontId="2" fillId="0" borderId="1" xfId="9" applyNumberFormat="1" applyFont="1" applyBorder="1"/>
    <xf numFmtId="0" fontId="2" fillId="0" borderId="0" xfId="9" applyFont="1"/>
    <xf numFmtId="165" fontId="2" fillId="0" borderId="0" xfId="9" applyNumberFormat="1" applyFont="1"/>
    <xf numFmtId="0" fontId="11" fillId="0" borderId="0" xfId="2" applyFont="1"/>
    <xf numFmtId="0" fontId="2" fillId="0" borderId="1" xfId="4" quotePrefix="1" applyNumberFormat="1" applyFont="1" applyBorder="1" applyAlignment="1">
      <alignment horizontal="center" vertical="center" wrapText="1"/>
    </xf>
    <xf numFmtId="0" fontId="19" fillId="0" borderId="0" xfId="2" applyFont="1"/>
    <xf numFmtId="165" fontId="1" fillId="0" borderId="1" xfId="6" applyNumberFormat="1" applyFont="1" applyBorder="1" applyAlignment="1">
      <alignment vertical="center"/>
    </xf>
    <xf numFmtId="165" fontId="1" fillId="0" borderId="1" xfId="4" quotePrefix="1" applyNumberFormat="1" applyFont="1" applyBorder="1" applyAlignment="1">
      <alignment horizontal="center" vertical="center" wrapText="1"/>
    </xf>
    <xf numFmtId="0" fontId="1" fillId="0" borderId="1" xfId="2" applyFont="1" applyBorder="1" applyAlignment="1">
      <alignment horizontal="center" vertical="center"/>
    </xf>
    <xf numFmtId="0" fontId="4" fillId="0"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1" fontId="2" fillId="0" borderId="1" xfId="0" applyNumberFormat="1" applyFont="1" applyBorder="1" applyAlignment="1">
      <alignment horizontal="center" vertical="center" wrapText="1"/>
    </xf>
    <xf numFmtId="165" fontId="1" fillId="0" borderId="1" xfId="1" applyNumberFormat="1" applyFont="1" applyBorder="1" applyAlignment="1">
      <alignment horizontal="center" vertical="center" wrapText="1"/>
    </xf>
    <xf numFmtId="1" fontId="8" fillId="0" borderId="1" xfId="0" applyNumberFormat="1" applyFont="1" applyBorder="1" applyAlignment="1">
      <alignment horizontal="center" vertical="center" wrapText="1"/>
    </xf>
    <xf numFmtId="1" fontId="1" fillId="0" borderId="1" xfId="0" applyNumberFormat="1" applyFont="1" applyBorder="1" applyAlignment="1">
      <alignment horizontal="center" vertical="center" wrapText="1"/>
    </xf>
    <xf numFmtId="0" fontId="7" fillId="0" borderId="1" xfId="4" quotePrefix="1" applyNumberFormat="1" applyFont="1" applyBorder="1" applyAlignment="1">
      <alignment horizontal="center" vertical="center" wrapText="1"/>
    </xf>
    <xf numFmtId="0" fontId="2" fillId="0"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7" fillId="0" borderId="1" xfId="0" applyFont="1" applyFill="1" applyBorder="1" applyAlignment="1">
      <alignment horizontal="left" vertical="center" wrapText="1"/>
    </xf>
    <xf numFmtId="1" fontId="1" fillId="0" borderId="1" xfId="4" quotePrefix="1" applyNumberFormat="1" applyFont="1" applyBorder="1" applyAlignment="1">
      <alignment horizontal="center" vertical="center" wrapText="1"/>
    </xf>
    <xf numFmtId="1" fontId="2" fillId="0" borderId="1" xfId="4" quotePrefix="1" applyNumberFormat="1" applyFont="1" applyBorder="1" applyAlignment="1">
      <alignment horizontal="center" vertical="center" wrapText="1"/>
    </xf>
    <xf numFmtId="49" fontId="1" fillId="0" borderId="1" xfId="4" quotePrefix="1" applyNumberFormat="1" applyFont="1" applyBorder="1" applyAlignment="1">
      <alignment horizontal="center" vertical="center" wrapText="1"/>
    </xf>
    <xf numFmtId="165" fontId="2" fillId="0" borderId="1" xfId="0" applyNumberFormat="1" applyFont="1" applyBorder="1" applyAlignment="1">
      <alignment horizontal="center" vertical="center" wrapText="1"/>
    </xf>
    <xf numFmtId="165" fontId="2" fillId="0" borderId="1" xfId="1" applyNumberFormat="1" applyFont="1" applyBorder="1" applyAlignment="1">
      <alignment horizontal="center" vertical="center" wrapText="1"/>
    </xf>
    <xf numFmtId="0" fontId="11" fillId="0" borderId="0" xfId="2" applyFont="1" applyAlignment="1">
      <alignment horizontal="center"/>
    </xf>
    <xf numFmtId="0" fontId="25" fillId="0" borderId="0" xfId="0" applyFont="1"/>
    <xf numFmtId="0" fontId="26" fillId="0" borderId="0" xfId="0" applyFont="1" applyBorder="1"/>
    <xf numFmtId="0" fontId="27" fillId="0" borderId="0" xfId="0" applyFont="1" applyBorder="1"/>
    <xf numFmtId="165" fontId="26" fillId="0" borderId="0" xfId="0" applyNumberFormat="1" applyFont="1" applyBorder="1"/>
    <xf numFmtId="0" fontId="1" fillId="0" borderId="1" xfId="0" applyFont="1" applyBorder="1" applyAlignment="1">
      <alignment horizontal="left" vertical="center" wrapText="1"/>
    </xf>
    <xf numFmtId="165" fontId="1" fillId="0" borderId="1" xfId="0" applyNumberFormat="1" applyFont="1" applyBorder="1" applyAlignment="1">
      <alignment horizontal="center" vertical="center" wrapText="1"/>
    </xf>
    <xf numFmtId="0" fontId="18" fillId="0" borderId="1" xfId="0" applyFont="1" applyBorder="1" applyAlignment="1">
      <alignment vertical="center" wrapText="1"/>
    </xf>
    <xf numFmtId="0" fontId="18" fillId="0" borderId="1" xfId="0" applyFont="1" applyBorder="1"/>
    <xf numFmtId="0" fontId="18" fillId="0" borderId="0" xfId="0" applyFont="1"/>
    <xf numFmtId="0" fontId="25" fillId="0" borderId="1" xfId="0" applyFont="1" applyBorder="1" applyAlignment="1">
      <alignment vertical="center" wrapText="1"/>
    </xf>
    <xf numFmtId="0" fontId="25" fillId="0" borderId="1" xfId="0" applyFont="1" applyBorder="1"/>
    <xf numFmtId="0" fontId="29" fillId="0" borderId="0" xfId="0" applyFont="1"/>
    <xf numFmtId="165" fontId="25" fillId="0" borderId="0" xfId="0" applyNumberFormat="1" applyFont="1"/>
    <xf numFmtId="0" fontId="30" fillId="0" borderId="1" xfId="15" applyFont="1" applyBorder="1" applyAlignment="1">
      <alignment horizontal="center" vertical="center" wrapText="1"/>
    </xf>
    <xf numFmtId="0" fontId="25" fillId="0" borderId="1" xfId="0" applyFont="1" applyBorder="1" applyAlignment="1">
      <alignment horizontal="center"/>
    </xf>
    <xf numFmtId="0" fontId="18" fillId="0" borderId="1" xfId="0" applyFont="1" applyBorder="1" applyAlignment="1">
      <alignment horizontal="center" vertical="center"/>
    </xf>
    <xf numFmtId="0" fontId="1" fillId="0" borderId="1" xfId="2" applyFont="1" applyBorder="1" applyAlignment="1">
      <alignment vertical="center" wrapText="1"/>
    </xf>
    <xf numFmtId="0" fontId="3" fillId="0" borderId="1" xfId="2" applyFont="1" applyBorder="1" applyAlignment="1">
      <alignment horizontal="center" vertical="center"/>
    </xf>
    <xf numFmtId="0" fontId="7" fillId="0" borderId="1" xfId="2" applyFont="1" applyBorder="1" applyAlignment="1">
      <alignment horizontal="left" vertical="center" wrapText="1"/>
    </xf>
    <xf numFmtId="0" fontId="1" fillId="0" borderId="0" xfId="0" applyFont="1" applyAlignment="1">
      <alignment horizontal="left" vertical="top" wrapText="1"/>
    </xf>
    <xf numFmtId="0" fontId="4" fillId="0" borderId="0" xfId="0" applyFont="1" applyFill="1" applyBorder="1" applyAlignment="1">
      <alignment horizontal="left" vertical="top" wrapText="1"/>
    </xf>
    <xf numFmtId="0" fontId="1" fillId="0" borderId="0" xfId="0" applyFont="1" applyBorder="1" applyAlignment="1">
      <alignment horizontal="left" vertical="top" wrapText="1"/>
    </xf>
    <xf numFmtId="0" fontId="11" fillId="0" borderId="0" xfId="0" applyFont="1" applyAlignment="1">
      <alignment horizontal="left" vertical="top" wrapText="1"/>
    </xf>
    <xf numFmtId="0" fontId="31" fillId="0" borderId="0" xfId="16" applyNumberFormat="1" applyFont="1" applyFill="1" applyBorder="1" applyAlignment="1">
      <alignment horizontal="center" vertical="center"/>
    </xf>
    <xf numFmtId="9" fontId="31" fillId="0" borderId="0" xfId="16" applyNumberFormat="1" applyFont="1" applyFill="1" applyBorder="1" applyAlignment="1">
      <alignment horizontal="center" vertical="center"/>
    </xf>
    <xf numFmtId="0" fontId="33" fillId="0" borderId="1" xfId="16" applyNumberFormat="1" applyFont="1" applyFill="1" applyBorder="1" applyAlignment="1">
      <alignment horizontal="center" vertical="center" wrapText="1"/>
    </xf>
    <xf numFmtId="0" fontId="2" fillId="0" borderId="0" xfId="16" applyNumberFormat="1" applyFont="1" applyFill="1" applyAlignment="1">
      <alignment horizontal="center" vertical="center"/>
    </xf>
    <xf numFmtId="0" fontId="1" fillId="0" borderId="0" xfId="16" applyNumberFormat="1" applyFont="1" applyFill="1" applyAlignment="1">
      <alignment vertical="center"/>
    </xf>
    <xf numFmtId="0" fontId="31" fillId="0" borderId="19" xfId="16" applyNumberFormat="1" applyFont="1" applyFill="1" applyBorder="1" applyAlignment="1">
      <alignment horizontal="center" vertical="center" wrapText="1"/>
    </xf>
    <xf numFmtId="0" fontId="31" fillId="0" borderId="19" xfId="16" applyNumberFormat="1" applyFont="1" applyFill="1" applyBorder="1" applyAlignment="1">
      <alignment horizontal="justify" vertical="center" wrapText="1"/>
    </xf>
    <xf numFmtId="3" fontId="31" fillId="0" borderId="19" xfId="17" applyNumberFormat="1" applyFont="1" applyFill="1" applyBorder="1" applyAlignment="1">
      <alignment horizontal="center" vertical="center" wrapText="1"/>
    </xf>
    <xf numFmtId="0" fontId="1" fillId="0" borderId="0" xfId="16" applyNumberFormat="1" applyFont="1" applyFill="1" applyAlignment="1">
      <alignment horizontal="center" vertical="center"/>
    </xf>
    <xf numFmtId="0" fontId="31" fillId="0" borderId="1" xfId="16" applyNumberFormat="1" applyFont="1" applyFill="1" applyBorder="1" applyAlignment="1">
      <alignment horizontal="center" vertical="center" wrapText="1"/>
    </xf>
    <xf numFmtId="3" fontId="33" fillId="0" borderId="1" xfId="17" applyNumberFormat="1" applyFont="1" applyFill="1" applyBorder="1" applyAlignment="1">
      <alignment horizontal="center" vertical="center" wrapText="1"/>
    </xf>
    <xf numFmtId="0" fontId="33" fillId="0" borderId="19" xfId="16" applyNumberFormat="1" applyFont="1" applyFill="1" applyBorder="1" applyAlignment="1">
      <alignment horizontal="center" vertical="center" wrapText="1"/>
    </xf>
    <xf numFmtId="3" fontId="33" fillId="0" borderId="19" xfId="17" applyNumberFormat="1" applyFont="1" applyFill="1" applyBorder="1" applyAlignment="1">
      <alignment horizontal="center" vertical="center" wrapText="1"/>
    </xf>
    <xf numFmtId="3" fontId="31" fillId="0" borderId="19" xfId="16" applyNumberFormat="1" applyFont="1" applyFill="1" applyBorder="1" applyAlignment="1">
      <alignment vertical="center" wrapText="1"/>
    </xf>
    <xf numFmtId="0" fontId="31" fillId="0" borderId="20" xfId="2" applyFont="1" applyFill="1" applyBorder="1" applyAlignment="1">
      <alignment horizontal="left" vertical="center" wrapText="1"/>
    </xf>
    <xf numFmtId="3" fontId="34" fillId="0" borderId="19" xfId="17" applyNumberFormat="1" applyFont="1" applyFill="1" applyBorder="1" applyAlignment="1">
      <alignment horizontal="center" vertical="center" wrapText="1"/>
    </xf>
    <xf numFmtId="0" fontId="3" fillId="0" borderId="0" xfId="16" applyNumberFormat="1" applyFont="1" applyFill="1" applyAlignment="1">
      <alignment horizontal="center" vertical="center"/>
    </xf>
    <xf numFmtId="0" fontId="3" fillId="0" borderId="0" xfId="16" applyNumberFormat="1" applyFont="1" applyFill="1" applyAlignment="1">
      <alignment vertical="center"/>
    </xf>
    <xf numFmtId="3" fontId="3" fillId="0" borderId="0" xfId="16" applyNumberFormat="1" applyFont="1" applyFill="1" applyAlignment="1">
      <alignment vertical="center"/>
    </xf>
    <xf numFmtId="3" fontId="2" fillId="0" borderId="0" xfId="16" applyNumberFormat="1" applyFont="1" applyFill="1" applyAlignment="1">
      <alignment horizontal="center" vertical="center"/>
    </xf>
    <xf numFmtId="3" fontId="2" fillId="0" borderId="0" xfId="16" applyNumberFormat="1" applyFont="1" applyFill="1" applyAlignment="1">
      <alignment vertical="center"/>
    </xf>
    <xf numFmtId="0" fontId="2" fillId="0" borderId="0" xfId="16" applyNumberFormat="1" applyFont="1" applyFill="1" applyAlignment="1">
      <alignment vertical="center"/>
    </xf>
    <xf numFmtId="3" fontId="3" fillId="0" borderId="0" xfId="16" applyNumberFormat="1" applyFont="1" applyFill="1" applyAlignment="1">
      <alignment horizontal="center" vertical="center"/>
    </xf>
    <xf numFmtId="3" fontId="31" fillId="0" borderId="1" xfId="16" applyNumberFormat="1" applyFont="1" applyFill="1" applyBorder="1" applyAlignment="1">
      <alignment horizontal="center" vertical="center" wrapText="1"/>
    </xf>
    <xf numFmtId="3" fontId="35" fillId="0" borderId="0" xfId="16" applyNumberFormat="1" applyFont="1" applyFill="1" applyAlignment="1">
      <alignment horizontal="center" vertical="center"/>
    </xf>
    <xf numFmtId="0" fontId="31" fillId="0" borderId="0" xfId="16" applyNumberFormat="1" applyFont="1" applyFill="1" applyAlignment="1">
      <alignment vertical="center"/>
    </xf>
    <xf numFmtId="3" fontId="31" fillId="0" borderId="0" xfId="16" applyNumberFormat="1" applyFont="1" applyFill="1" applyAlignment="1">
      <alignment horizontal="right" vertical="center"/>
    </xf>
    <xf numFmtId="3" fontId="31" fillId="0" borderId="0" xfId="17" applyNumberFormat="1" applyFont="1" applyFill="1" applyAlignment="1">
      <alignment horizontal="center" vertical="center"/>
    </xf>
    <xf numFmtId="0" fontId="31" fillId="0" borderId="0" xfId="16" applyNumberFormat="1" applyFont="1" applyFill="1" applyAlignment="1">
      <alignment horizontal="center" vertical="center"/>
    </xf>
    <xf numFmtId="3" fontId="31" fillId="0" borderId="0" xfId="16" applyNumberFormat="1" applyFont="1" applyFill="1" applyAlignment="1">
      <alignment vertical="center"/>
    </xf>
    <xf numFmtId="4" fontId="31" fillId="0" borderId="0" xfId="17" applyNumberFormat="1" applyFont="1" applyFill="1" applyAlignment="1">
      <alignment horizontal="center" vertical="center"/>
    </xf>
    <xf numFmtId="0" fontId="31" fillId="0" borderId="21" xfId="16" applyNumberFormat="1" applyFont="1" applyFill="1" applyBorder="1" applyAlignment="1">
      <alignment horizontal="center" vertical="center" wrapText="1"/>
    </xf>
    <xf numFmtId="0" fontId="31" fillId="0" borderId="21" xfId="16" applyNumberFormat="1" applyFont="1" applyFill="1" applyBorder="1" applyAlignment="1">
      <alignment horizontal="justify" vertical="center" wrapText="1"/>
    </xf>
    <xf numFmtId="3" fontId="31" fillId="0" borderId="21" xfId="17" applyNumberFormat="1" applyFont="1" applyFill="1" applyBorder="1" applyAlignment="1">
      <alignment horizontal="center" vertical="center" wrapText="1"/>
    </xf>
    <xf numFmtId="0" fontId="33" fillId="0" borderId="20" xfId="2" applyFont="1" applyFill="1" applyBorder="1" applyAlignment="1">
      <alignment horizontal="left" vertical="center" wrapText="1"/>
    </xf>
    <xf numFmtId="0" fontId="33" fillId="0" borderId="19" xfId="2" applyFont="1" applyFill="1" applyBorder="1" applyAlignment="1">
      <alignment horizontal="justify" vertical="center" wrapText="1"/>
    </xf>
    <xf numFmtId="0" fontId="33" fillId="0" borderId="21" xfId="16" applyNumberFormat="1" applyFont="1" applyFill="1" applyBorder="1" applyAlignment="1">
      <alignment horizontal="center" vertical="center" wrapText="1"/>
    </xf>
    <xf numFmtId="0" fontId="33" fillId="0" borderId="21" xfId="16" applyNumberFormat="1" applyFont="1" applyFill="1" applyBorder="1" applyAlignment="1">
      <alignment horizontal="left" vertical="center" wrapText="1"/>
    </xf>
    <xf numFmtId="3" fontId="33" fillId="0" borderId="21" xfId="16" applyNumberFormat="1" applyFont="1" applyFill="1" applyBorder="1" applyAlignment="1">
      <alignment horizontal="center" vertical="center" wrapText="1"/>
    </xf>
    <xf numFmtId="0" fontId="11" fillId="0" borderId="0" xfId="2" applyFont="1" applyAlignment="1">
      <alignment wrapText="1"/>
    </xf>
    <xf numFmtId="0" fontId="3" fillId="0" borderId="0" xfId="2" applyFont="1" applyAlignment="1">
      <alignment horizontal="left" indent="2"/>
    </xf>
    <xf numFmtId="0" fontId="7" fillId="0" borderId="0" xfId="0" applyFont="1" applyAlignment="1">
      <alignment horizontal="center" vertical="top"/>
    </xf>
    <xf numFmtId="0" fontId="36" fillId="0" borderId="0" xfId="0" applyFont="1" applyAlignment="1">
      <alignment horizontal="center" vertical="top"/>
    </xf>
    <xf numFmtId="3" fontId="31" fillId="0" borderId="20" xfId="17" applyNumberFormat="1" applyFont="1" applyFill="1" applyBorder="1" applyAlignment="1">
      <alignment horizontal="center" vertical="center" wrapText="1"/>
    </xf>
    <xf numFmtId="2" fontId="7" fillId="0" borderId="0" xfId="0" applyNumberFormat="1" applyFont="1" applyAlignment="1">
      <alignment horizontal="center" vertical="top"/>
    </xf>
    <xf numFmtId="2" fontId="2" fillId="0" borderId="0" xfId="0" applyNumberFormat="1" applyFont="1" applyAlignment="1">
      <alignment horizontal="center" vertical="top"/>
    </xf>
    <xf numFmtId="2" fontId="36" fillId="0" borderId="0" xfId="2" applyNumberFormat="1" applyFont="1" applyAlignment="1">
      <alignment vertical="top"/>
    </xf>
    <xf numFmtId="2" fontId="37" fillId="0" borderId="0" xfId="2" applyNumberFormat="1" applyFont="1" applyAlignment="1">
      <alignment vertical="top"/>
    </xf>
    <xf numFmtId="2" fontId="38" fillId="0" borderId="0" xfId="2" applyNumberFormat="1" applyFont="1" applyAlignment="1">
      <alignment vertical="top"/>
    </xf>
    <xf numFmtId="2" fontId="39" fillId="0" borderId="0" xfId="2" applyNumberFormat="1" applyFont="1" applyAlignment="1">
      <alignment vertical="top"/>
    </xf>
    <xf numFmtId="2" fontId="36" fillId="0" borderId="0" xfId="0" applyNumberFormat="1" applyFont="1" applyAlignment="1">
      <alignment horizontal="center" vertical="top"/>
    </xf>
    <xf numFmtId="0" fontId="40" fillId="0" borderId="0" xfId="0" applyFont="1" applyAlignment="1">
      <alignment horizontal="center" vertical="top"/>
    </xf>
    <xf numFmtId="2" fontId="41" fillId="0" borderId="0" xfId="2" applyNumberFormat="1" applyFont="1" applyAlignment="1">
      <alignment vertical="top"/>
    </xf>
    <xf numFmtId="0" fontId="40" fillId="0" borderId="0" xfId="0" applyFont="1" applyAlignment="1">
      <alignment horizontal="center" vertical="center"/>
    </xf>
    <xf numFmtId="0" fontId="40" fillId="0" borderId="0" xfId="0" applyFont="1" applyAlignment="1">
      <alignment horizontal="left" vertical="top" wrapText="1"/>
    </xf>
    <xf numFmtId="0" fontId="40" fillId="0" borderId="0" xfId="0" applyFont="1" applyAlignment="1">
      <alignment vertical="top"/>
    </xf>
    <xf numFmtId="2" fontId="42" fillId="0" borderId="0" xfId="2" applyNumberFormat="1" applyFont="1" applyAlignment="1">
      <alignment vertical="top"/>
    </xf>
    <xf numFmtId="0" fontId="2" fillId="0" borderId="1" xfId="2" applyFont="1" applyBorder="1" applyAlignment="1">
      <alignment horizontal="center" vertical="center"/>
    </xf>
    <xf numFmtId="0" fontId="13" fillId="0" borderId="0" xfId="2" applyFont="1"/>
    <xf numFmtId="3" fontId="43" fillId="0" borderId="21" xfId="17" applyNumberFormat="1" applyFont="1" applyFill="1" applyBorder="1" applyAlignment="1">
      <alignment horizontal="center" vertical="center" wrapText="1"/>
    </xf>
    <xf numFmtId="0" fontId="2" fillId="0" borderId="1" xfId="2" applyFont="1" applyBorder="1" applyAlignment="1">
      <alignment vertical="center" wrapText="1"/>
    </xf>
    <xf numFmtId="0" fontId="2" fillId="0" borderId="1" xfId="2" applyFont="1" applyBorder="1" applyAlignment="1">
      <alignment vertical="center"/>
    </xf>
    <xf numFmtId="49" fontId="3" fillId="0" borderId="1" xfId="4" quotePrefix="1" applyNumberFormat="1" applyFont="1" applyBorder="1" applyAlignment="1">
      <alignment horizontal="center" vertical="center" wrapText="1"/>
    </xf>
    <xf numFmtId="0" fontId="9" fillId="0" borderId="2" xfId="2" applyFont="1" applyBorder="1"/>
    <xf numFmtId="0" fontId="28" fillId="0" borderId="1" xfId="15" applyBorder="1" applyAlignment="1">
      <alignment horizontal="center" vertical="center" wrapText="1"/>
    </xf>
    <xf numFmtId="0" fontId="28" fillId="0" borderId="0" xfId="15" applyAlignment="1">
      <alignment horizontal="center" vertical="center"/>
    </xf>
    <xf numFmtId="3" fontId="40" fillId="0" borderId="0" xfId="4" quotePrefix="1" applyNumberFormat="1" applyFont="1" applyBorder="1" applyAlignment="1">
      <alignment horizontal="left" vertical="center" wrapText="1"/>
    </xf>
    <xf numFmtId="165" fontId="1" fillId="0" borderId="1" xfId="6" applyNumberFormat="1" applyFont="1" applyBorder="1" applyAlignment="1">
      <alignment horizontal="center" vertical="center" wrapText="1"/>
    </xf>
    <xf numFmtId="3" fontId="1" fillId="4" borderId="1" xfId="21" applyNumberFormat="1" applyFont="1" applyFill="1" applyBorder="1" applyAlignment="1">
      <alignment vertical="center" wrapText="1"/>
    </xf>
    <xf numFmtId="0" fontId="2" fillId="3" borderId="1" xfId="2" applyFont="1" applyFill="1" applyBorder="1" applyAlignment="1">
      <alignment horizontal="center" vertical="center"/>
    </xf>
    <xf numFmtId="0" fontId="48" fillId="0" borderId="1" xfId="0" applyFont="1" applyBorder="1" applyAlignment="1">
      <alignment vertical="center" wrapText="1"/>
    </xf>
    <xf numFmtId="0" fontId="7" fillId="0" borderId="1" xfId="4" quotePrefix="1" applyNumberFormat="1" applyFont="1" applyFill="1" applyBorder="1" applyAlignment="1">
      <alignment horizontal="center" vertical="center" wrapText="1"/>
    </xf>
    <xf numFmtId="0" fontId="2" fillId="3" borderId="1" xfId="4" quotePrefix="1"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0" borderId="1" xfId="2" applyFont="1" applyFill="1" applyBorder="1" applyAlignment="1">
      <alignment horizontal="left" vertical="center" wrapText="1"/>
    </xf>
    <xf numFmtId="0" fontId="7" fillId="3" borderId="1" xfId="4" quotePrefix="1" applyNumberFormat="1" applyFont="1" applyFill="1" applyBorder="1" applyAlignment="1">
      <alignment horizontal="center" vertical="center" wrapText="1"/>
    </xf>
    <xf numFmtId="0" fontId="1" fillId="3" borderId="1" xfId="2" applyFont="1" applyFill="1" applyBorder="1" applyAlignment="1">
      <alignment horizontal="center" vertical="center" wrapText="1"/>
    </xf>
    <xf numFmtId="3" fontId="1" fillId="0" borderId="1" xfId="3" applyNumberFormat="1" applyFont="1" applyFill="1" applyBorder="1" applyAlignment="1">
      <alignment horizontal="left" vertical="center" wrapText="1"/>
    </xf>
    <xf numFmtId="2" fontId="1" fillId="0" borderId="1" xfId="4" quotePrefix="1" applyNumberFormat="1" applyFont="1" applyBorder="1" applyAlignment="1">
      <alignment horizontal="center" vertical="center" wrapText="1"/>
    </xf>
    <xf numFmtId="0" fontId="7" fillId="3" borderId="0" xfId="2" applyFont="1" applyFill="1" applyBorder="1" applyAlignment="1">
      <alignment horizontal="center" vertical="center"/>
    </xf>
    <xf numFmtId="3" fontId="1" fillId="0" borderId="0" xfId="3" applyNumberFormat="1" applyFont="1" applyFill="1" applyBorder="1" applyAlignment="1">
      <alignment horizontal="left" vertical="center" wrapText="1"/>
    </xf>
    <xf numFmtId="0" fontId="1" fillId="0" borderId="0" xfId="0" applyFont="1" applyFill="1" applyBorder="1" applyAlignment="1">
      <alignment horizontal="center" vertical="center" wrapText="1"/>
    </xf>
    <xf numFmtId="0" fontId="7" fillId="3" borderId="0" xfId="4" quotePrefix="1" applyNumberFormat="1" applyFont="1" applyFill="1" applyBorder="1" applyAlignment="1">
      <alignment horizontal="center" vertical="center" wrapText="1"/>
    </xf>
    <xf numFmtId="1" fontId="0" fillId="0" borderId="0" xfId="0" applyNumberFormat="1"/>
    <xf numFmtId="0" fontId="49" fillId="0" borderId="1" xfId="5" applyFont="1" applyBorder="1" applyAlignment="1">
      <alignment horizontal="center" vertical="center" wrapText="1"/>
    </xf>
    <xf numFmtId="165" fontId="49" fillId="0" borderId="1" xfId="6" applyNumberFormat="1" applyFont="1" applyBorder="1" applyAlignment="1">
      <alignment horizontal="center" vertical="center" wrapText="1"/>
    </xf>
    <xf numFmtId="3" fontId="49" fillId="3" borderId="1" xfId="0" applyNumberFormat="1" applyFont="1" applyFill="1" applyBorder="1" applyAlignment="1">
      <alignment horizontal="center" vertical="center" wrapText="1"/>
    </xf>
    <xf numFmtId="0" fontId="1" fillId="0" borderId="1" xfId="7" applyFont="1" applyBorder="1" applyAlignment="1">
      <alignment vertical="center" wrapText="1"/>
    </xf>
    <xf numFmtId="0" fontId="11" fillId="0" borderId="1" xfId="5" applyFont="1" applyBorder="1"/>
    <xf numFmtId="3" fontId="1" fillId="3" borderId="14" xfId="0" applyNumberFormat="1" applyFont="1" applyFill="1" applyBorder="1" applyAlignment="1">
      <alignment horizontal="center" vertical="center"/>
    </xf>
    <xf numFmtId="41" fontId="1" fillId="0" borderId="1" xfId="4" quotePrefix="1" applyNumberFormat="1" applyFont="1" applyBorder="1" applyAlignment="1">
      <alignment horizontal="center" vertical="center" wrapText="1"/>
    </xf>
    <xf numFmtId="165" fontId="1" fillId="0" borderId="1" xfId="1" applyNumberFormat="1" applyFont="1" applyBorder="1" applyAlignment="1">
      <alignment vertical="center" wrapText="1"/>
    </xf>
    <xf numFmtId="0" fontId="7" fillId="0" borderId="1" xfId="0" applyFont="1" applyFill="1" applyBorder="1" applyAlignment="1">
      <alignment horizontal="center" vertical="center" wrapText="1"/>
    </xf>
    <xf numFmtId="0" fontId="1" fillId="0" borderId="0" xfId="77" applyFont="1" applyFill="1" applyBorder="1"/>
    <xf numFmtId="0" fontId="1" fillId="0" borderId="29" xfId="77" applyFont="1" applyFill="1" applyBorder="1"/>
    <xf numFmtId="0" fontId="1" fillId="0" borderId="30" xfId="77" applyFont="1" applyFill="1" applyBorder="1"/>
    <xf numFmtId="0" fontId="1" fillId="0" borderId="31" xfId="77" applyFont="1" applyFill="1" applyBorder="1"/>
    <xf numFmtId="0" fontId="52" fillId="0" borderId="0" xfId="23"/>
    <xf numFmtId="0" fontId="32" fillId="0" borderId="0" xfId="77" applyFont="1" applyFill="1" applyBorder="1" applyAlignment="1">
      <alignment horizontal="centerContinuous" vertical="center"/>
    </xf>
    <xf numFmtId="0" fontId="31" fillId="0" borderId="0" xfId="77" quotePrefix="1" applyFont="1" applyFill="1" applyBorder="1" applyAlignment="1">
      <alignment horizontal="centerContinuous" vertical="center"/>
    </xf>
    <xf numFmtId="0" fontId="33" fillId="0" borderId="0" xfId="77" quotePrefix="1" applyFont="1" applyFill="1" applyBorder="1" applyAlignment="1">
      <alignment horizontal="centerContinuous" vertical="center"/>
    </xf>
    <xf numFmtId="0" fontId="31" fillId="0" borderId="0" xfId="77" applyFont="1" applyFill="1" applyBorder="1" applyAlignment="1">
      <alignment horizontal="centerContinuous" vertical="center"/>
    </xf>
    <xf numFmtId="0" fontId="47" fillId="0" borderId="0" xfId="77" applyFont="1" applyFill="1" applyBorder="1" applyAlignment="1">
      <alignment horizontal="center" vertical="center"/>
    </xf>
    <xf numFmtId="0" fontId="73" fillId="0" borderId="0" xfId="77" applyFont="1" applyFill="1" applyBorder="1" applyAlignment="1">
      <alignment horizontal="centerContinuous" vertical="center"/>
    </xf>
    <xf numFmtId="0" fontId="43" fillId="0" borderId="0" xfId="77" applyFont="1" applyFill="1" applyBorder="1" applyAlignment="1">
      <alignment horizontal="center" vertical="center"/>
    </xf>
    <xf numFmtId="0" fontId="74" fillId="0" borderId="0" xfId="77" applyFont="1" applyFill="1" applyBorder="1" applyAlignment="1">
      <alignment horizontal="centerContinuous" vertical="center"/>
    </xf>
    <xf numFmtId="0" fontId="75" fillId="0" borderId="0" xfId="77" applyFont="1" applyFill="1" applyBorder="1" applyAlignment="1">
      <alignment horizontal="centerContinuous" vertical="center"/>
    </xf>
    <xf numFmtId="0" fontId="33" fillId="0" borderId="0" xfId="94" applyFont="1" applyFill="1" applyBorder="1" applyAlignment="1">
      <alignment horizontal="centerContinuous" vertical="center"/>
    </xf>
    <xf numFmtId="0" fontId="76" fillId="0" borderId="0" xfId="77" applyFont="1" applyFill="1" applyBorder="1" applyAlignment="1">
      <alignment horizontal="centerContinuous" vertical="center"/>
    </xf>
    <xf numFmtId="0" fontId="32" fillId="0" borderId="0" xfId="77" applyFont="1" applyFill="1" applyBorder="1" applyAlignment="1">
      <alignment horizontal="center" vertical="center"/>
    </xf>
    <xf numFmtId="0" fontId="32" fillId="0" borderId="0" xfId="77" applyFont="1" applyFill="1" applyBorder="1" applyAlignment="1">
      <alignment horizontal="center" vertical="justify"/>
    </xf>
    <xf numFmtId="4" fontId="32" fillId="0" borderId="0" xfId="77" applyNumberFormat="1" applyFont="1" applyFill="1" applyBorder="1" applyAlignment="1">
      <alignment vertical="center"/>
    </xf>
    <xf numFmtId="0" fontId="32" fillId="0" borderId="0" xfId="77" applyFont="1" applyFill="1" applyBorder="1" applyAlignment="1">
      <alignment vertical="center" wrapText="1"/>
    </xf>
    <xf numFmtId="3" fontId="32" fillId="0" borderId="0" xfId="77" applyNumberFormat="1" applyFont="1" applyFill="1" applyBorder="1" applyAlignment="1">
      <alignment horizontal="left" vertical="center"/>
    </xf>
    <xf numFmtId="0" fontId="51" fillId="0" borderId="0" xfId="77" applyFont="1" applyFill="1" applyBorder="1" applyAlignment="1">
      <alignment horizontal="left" vertical="center"/>
    </xf>
    <xf numFmtId="3" fontId="51" fillId="0" borderId="0" xfId="77" applyNumberFormat="1" applyFont="1" applyFill="1" applyBorder="1" applyAlignment="1">
      <alignment horizontal="left" vertical="center"/>
    </xf>
    <xf numFmtId="0" fontId="33" fillId="0" borderId="0" xfId="77" applyFont="1" applyFill="1" applyBorder="1" applyAlignment="1">
      <alignment vertical="center"/>
    </xf>
    <xf numFmtId="0" fontId="33" fillId="0" borderId="0" xfId="77" applyFont="1" applyFill="1" applyBorder="1" applyAlignment="1">
      <alignment horizontal="left" vertical="center"/>
    </xf>
    <xf numFmtId="0" fontId="33" fillId="0" borderId="0" xfId="77" applyFont="1" applyFill="1" applyBorder="1" applyAlignment="1">
      <alignment horizontal="center" vertical="center"/>
    </xf>
    <xf numFmtId="0" fontId="1" fillId="0" borderId="0" xfId="77" applyFont="1" applyFill="1" applyBorder="1" applyAlignment="1">
      <alignment vertical="center"/>
    </xf>
    <xf numFmtId="0" fontId="1" fillId="0" borderId="0" xfId="77" applyFont="1" applyFill="1" applyBorder="1"/>
    <xf numFmtId="0" fontId="21" fillId="0" borderId="0" xfId="96" applyFont="1" applyFill="1" applyAlignment="1">
      <alignment vertical="center"/>
    </xf>
    <xf numFmtId="0" fontId="21" fillId="0" borderId="0" xfId="96" applyFont="1" applyFill="1" applyAlignment="1">
      <alignment horizontal="justify" vertical="center" wrapText="1"/>
    </xf>
    <xf numFmtId="0" fontId="47" fillId="0" borderId="0" xfId="95" applyFont="1"/>
    <xf numFmtId="0" fontId="79" fillId="0" borderId="0" xfId="96" applyFont="1" applyFill="1" applyAlignment="1">
      <alignment vertical="center"/>
    </xf>
    <xf numFmtId="0" fontId="47" fillId="0" borderId="0" xfId="96" applyFont="1" applyFill="1" applyAlignment="1">
      <alignment vertical="center"/>
    </xf>
    <xf numFmtId="0" fontId="1" fillId="0" borderId="0" xfId="96" applyFont="1" applyFill="1" applyAlignment="1">
      <alignment horizontal="justify" vertical="center" wrapText="1"/>
    </xf>
    <xf numFmtId="3" fontId="1" fillId="0" borderId="0" xfId="96" applyNumberFormat="1" applyFont="1" applyFill="1" applyAlignment="1">
      <alignment horizontal="center" vertical="center"/>
    </xf>
    <xf numFmtId="0" fontId="1" fillId="0" borderId="0" xfId="96" applyFont="1" applyFill="1" applyAlignment="1">
      <alignment horizontal="center" vertical="center"/>
    </xf>
    <xf numFmtId="0" fontId="1" fillId="0" borderId="0" xfId="96" applyFont="1" applyFill="1" applyAlignment="1">
      <alignment vertical="center"/>
    </xf>
    <xf numFmtId="0" fontId="2" fillId="0" borderId="0" xfId="96" applyFont="1" applyFill="1" applyAlignment="1">
      <alignment vertical="center"/>
    </xf>
    <xf numFmtId="0" fontId="2" fillId="0" borderId="25" xfId="77" applyFont="1" applyFill="1" applyBorder="1" applyAlignment="1">
      <alignment horizontal="centerContinuous" vertical="center"/>
    </xf>
    <xf numFmtId="0" fontId="1" fillId="0" borderId="26" xfId="77" applyFont="1" applyFill="1" applyBorder="1" applyAlignment="1">
      <alignment horizontal="centerContinuous" vertical="center"/>
    </xf>
    <xf numFmtId="0" fontId="33" fillId="0" borderId="28" xfId="77" applyFont="1" applyFill="1" applyBorder="1" applyAlignment="1">
      <alignment horizontal="centerContinuous" vertical="center"/>
    </xf>
    <xf numFmtId="0" fontId="31" fillId="0" borderId="27" xfId="77" quotePrefix="1" applyFont="1" applyFill="1" applyBorder="1" applyAlignment="1">
      <alignment horizontal="centerContinuous" vertical="center"/>
    </xf>
    <xf numFmtId="0" fontId="33" fillId="0" borderId="28" xfId="77" quotePrefix="1" applyFont="1" applyFill="1" applyBorder="1" applyAlignment="1">
      <alignment horizontal="centerContinuous" vertical="center"/>
    </xf>
    <xf numFmtId="0" fontId="47" fillId="0" borderId="27" xfId="77" applyFont="1" applyFill="1" applyBorder="1" applyAlignment="1">
      <alignment horizontal="center" vertical="center"/>
    </xf>
    <xf numFmtId="0" fontId="47" fillId="0" borderId="28" xfId="77" applyFont="1" applyFill="1" applyBorder="1" applyAlignment="1">
      <alignment horizontal="centerContinuous" vertical="center"/>
    </xf>
    <xf numFmtId="0" fontId="43" fillId="0" borderId="28" xfId="77" applyFont="1" applyFill="1" applyBorder="1" applyAlignment="1">
      <alignment horizontal="center" vertical="center"/>
    </xf>
    <xf numFmtId="0" fontId="74" fillId="0" borderId="27" xfId="77" applyFont="1" applyFill="1" applyBorder="1" applyAlignment="1">
      <alignment horizontal="centerContinuous" vertical="center"/>
    </xf>
    <xf numFmtId="0" fontId="75" fillId="0" borderId="28" xfId="77" applyFont="1" applyFill="1" applyBorder="1" applyAlignment="1">
      <alignment horizontal="centerContinuous" vertical="center"/>
    </xf>
    <xf numFmtId="0" fontId="51" fillId="0" borderId="27" xfId="94" applyFont="1" applyFill="1" applyBorder="1" applyAlignment="1">
      <alignment horizontal="centerContinuous" vertical="center"/>
    </xf>
    <xf numFmtId="0" fontId="76" fillId="0" borderId="28" xfId="77" applyFont="1" applyFill="1" applyBorder="1" applyAlignment="1">
      <alignment horizontal="centerContinuous" vertical="center"/>
    </xf>
    <xf numFmtId="0" fontId="32" fillId="0" borderId="28" xfId="77" applyFont="1" applyFill="1" applyBorder="1" applyAlignment="1">
      <alignment vertical="center" wrapText="1"/>
    </xf>
    <xf numFmtId="0" fontId="51" fillId="0" borderId="27" xfId="77" applyFont="1" applyFill="1" applyBorder="1" applyAlignment="1">
      <alignment horizontal="left" vertical="center"/>
    </xf>
    <xf numFmtId="3" fontId="45" fillId="0" borderId="0" xfId="23" applyNumberFormat="1" applyFont="1" applyBorder="1"/>
    <xf numFmtId="3" fontId="51" fillId="0" borderId="28" xfId="77" applyNumberFormat="1" applyFont="1" applyFill="1" applyBorder="1" applyAlignment="1">
      <alignment horizontal="left" vertical="center"/>
    </xf>
    <xf numFmtId="0" fontId="5" fillId="0" borderId="27" xfId="95" applyBorder="1"/>
    <xf numFmtId="0" fontId="33" fillId="0" borderId="28" xfId="77" applyFont="1" applyFill="1" applyBorder="1" applyAlignment="1">
      <alignment horizontal="center" vertical="center"/>
    </xf>
    <xf numFmtId="0" fontId="1" fillId="0" borderId="28" xfId="77" applyFont="1" applyFill="1" applyBorder="1" applyAlignment="1">
      <alignment horizontal="left" vertical="center"/>
    </xf>
    <xf numFmtId="0" fontId="1" fillId="0" borderId="29" xfId="77" applyFont="1" applyFill="1" applyBorder="1"/>
    <xf numFmtId="0" fontId="1" fillId="0" borderId="30" xfId="77" applyFont="1" applyFill="1" applyBorder="1"/>
    <xf numFmtId="0" fontId="1" fillId="0" borderId="31" xfId="77" applyFont="1" applyFill="1" applyBorder="1"/>
    <xf numFmtId="0" fontId="33" fillId="0" borderId="0" xfId="96" applyFont="1" applyFill="1" applyAlignment="1">
      <alignment horizontal="centerContinuous" vertical="center" wrapText="1"/>
    </xf>
    <xf numFmtId="0" fontId="31" fillId="0" borderId="0" xfId="96" applyFont="1" applyFill="1" applyAlignment="1">
      <alignment vertical="center"/>
    </xf>
    <xf numFmtId="0" fontId="33" fillId="0" borderId="0" xfId="96" applyFont="1" applyFill="1" applyAlignment="1">
      <alignment vertical="center"/>
    </xf>
    <xf numFmtId="0" fontId="1" fillId="0" borderId="1" xfId="2" applyFont="1" applyFill="1" applyBorder="1" applyAlignment="1">
      <alignment horizontal="center" vertical="center"/>
    </xf>
    <xf numFmtId="0" fontId="2" fillId="0" borderId="1" xfId="4" applyFont="1" applyBorder="1" applyAlignment="1">
      <alignment horizontal="center" vertical="center" wrapText="1"/>
    </xf>
    <xf numFmtId="0" fontId="1" fillId="0" borderId="0" xfId="2" applyFont="1"/>
    <xf numFmtId="0" fontId="3" fillId="0" borderId="21" xfId="2" applyFont="1" applyBorder="1" applyAlignment="1">
      <alignment horizontal="center" vertical="center" wrapText="1"/>
    </xf>
    <xf numFmtId="168" fontId="49" fillId="0" borderId="1" xfId="22" applyNumberFormat="1" applyFont="1" applyBorder="1" applyAlignment="1">
      <alignment horizontal="center" vertical="center" wrapText="1"/>
    </xf>
    <xf numFmtId="0" fontId="1" fillId="3" borderId="1" xfId="4" quotePrefix="1" applyNumberFormat="1" applyFont="1" applyFill="1" applyBorder="1" applyAlignment="1">
      <alignment horizontal="center" vertical="center" wrapText="1"/>
    </xf>
    <xf numFmtId="0" fontId="1" fillId="3" borderId="1" xfId="2" applyFont="1" applyFill="1" applyBorder="1" applyAlignment="1">
      <alignment horizontal="center" vertical="center"/>
    </xf>
    <xf numFmtId="0" fontId="3" fillId="0" borderId="1" xfId="0" applyFont="1" applyFill="1" applyBorder="1" applyAlignment="1">
      <alignment horizontal="left" vertical="center" wrapText="1"/>
    </xf>
    <xf numFmtId="165" fontId="3" fillId="0" borderId="1" xfId="1" applyNumberFormat="1" applyFont="1" applyBorder="1" applyAlignment="1">
      <alignment horizontal="center" vertical="center" wrapText="1"/>
    </xf>
    <xf numFmtId="0" fontId="3" fillId="0" borderId="1" xfId="2" applyFont="1" applyBorder="1" applyAlignment="1">
      <alignment vertical="center" wrapText="1"/>
    </xf>
    <xf numFmtId="0" fontId="3" fillId="0" borderId="1" xfId="4" quotePrefix="1" applyFont="1" applyBorder="1" applyAlignment="1">
      <alignment horizontal="center" vertical="center" wrapText="1"/>
    </xf>
    <xf numFmtId="0" fontId="3" fillId="0" borderId="1" xfId="4" quotePrefix="1" applyNumberFormat="1" applyFont="1" applyBorder="1" applyAlignment="1">
      <alignment horizontal="left" vertical="center" wrapText="1"/>
    </xf>
    <xf numFmtId="1" fontId="3" fillId="0" borderId="1" xfId="4" quotePrefix="1" applyNumberFormat="1" applyFont="1" applyBorder="1" applyAlignment="1">
      <alignment horizontal="center" vertical="center" wrapText="1"/>
    </xf>
    <xf numFmtId="165" fontId="3" fillId="0" borderId="1" xfId="6" applyNumberFormat="1" applyFont="1" applyBorder="1" applyAlignment="1">
      <alignment vertical="center"/>
    </xf>
    <xf numFmtId="165" fontId="3" fillId="0" borderId="1" xfId="4" quotePrefix="1" applyNumberFormat="1" applyFont="1" applyBorder="1" applyAlignment="1">
      <alignment horizontal="center" vertical="center" wrapText="1"/>
    </xf>
    <xf numFmtId="0" fontId="3" fillId="0" borderId="1" xfId="0" applyFont="1" applyFill="1" applyBorder="1" applyAlignment="1">
      <alignment horizontal="center" vertical="center" wrapText="1"/>
    </xf>
    <xf numFmtId="1" fontId="3" fillId="0" borderId="1" xfId="4" quotePrefix="1" applyNumberFormat="1" applyFont="1" applyBorder="1" applyAlignment="1">
      <alignment horizontal="left" vertical="center" wrapText="1"/>
    </xf>
    <xf numFmtId="1" fontId="1" fillId="0" borderId="1" xfId="4" quotePrefix="1" applyNumberFormat="1" applyFont="1" applyBorder="1" applyAlignment="1">
      <alignment horizontal="left" vertical="center" wrapText="1"/>
    </xf>
    <xf numFmtId="2" fontId="3" fillId="0" borderId="1" xfId="4" quotePrefix="1" applyNumberFormat="1" applyFont="1" applyBorder="1" applyAlignment="1">
      <alignment horizontal="center" vertical="center" wrapText="1"/>
    </xf>
    <xf numFmtId="0" fontId="3" fillId="0" borderId="1" xfId="0" applyFont="1" applyBorder="1" applyAlignment="1">
      <alignment horizontal="center" vertical="center" wrapText="1"/>
    </xf>
    <xf numFmtId="0" fontId="2" fillId="0" borderId="1" xfId="101" applyFont="1" applyBorder="1" applyAlignment="1">
      <alignment horizontal="center" vertical="center" wrapText="1"/>
    </xf>
    <xf numFmtId="0" fontId="87" fillId="0" borderId="1" xfId="102" applyFont="1" applyFill="1" applyBorder="1" applyAlignment="1" applyProtection="1">
      <alignment horizontal="left" vertical="center" wrapText="1"/>
    </xf>
    <xf numFmtId="0" fontId="87" fillId="0" borderId="1" xfId="4" applyFont="1" applyBorder="1" applyAlignment="1">
      <alignment horizontal="center" vertical="center" wrapText="1"/>
    </xf>
    <xf numFmtId="165" fontId="2" fillId="0" borderId="1" xfId="40" applyNumberFormat="1" applyFont="1" applyBorder="1" applyAlignment="1">
      <alignment vertical="center"/>
    </xf>
    <xf numFmtId="0" fontId="1" fillId="0" borderId="1" xfId="101" applyFont="1" applyBorder="1" applyAlignment="1">
      <alignment horizontal="center" vertical="center" wrapText="1"/>
    </xf>
    <xf numFmtId="0" fontId="88" fillId="0" borderId="1" xfId="102" applyFont="1" applyFill="1" applyBorder="1" applyAlignment="1" applyProtection="1">
      <alignment horizontal="left" vertical="center" wrapText="1"/>
    </xf>
    <xf numFmtId="0" fontId="88" fillId="0" borderId="1" xfId="4" applyFont="1" applyBorder="1" applyAlignment="1">
      <alignment horizontal="center" vertical="center" wrapText="1"/>
    </xf>
    <xf numFmtId="0" fontId="1" fillId="0" borderId="1" xfId="4" applyFont="1" applyBorder="1" applyAlignment="1">
      <alignment horizontal="center" vertical="center" wrapText="1"/>
    </xf>
    <xf numFmtId="165" fontId="1" fillId="0" borderId="1" xfId="40" applyNumberFormat="1" applyFont="1" applyBorder="1" applyAlignment="1">
      <alignment vertical="center"/>
    </xf>
    <xf numFmtId="0" fontId="9" fillId="0" borderId="1" xfId="0" applyFont="1" applyFill="1" applyBorder="1" applyAlignment="1">
      <alignment horizontal="center" vertical="center" wrapText="1"/>
    </xf>
    <xf numFmtId="165" fontId="2" fillId="0" borderId="1" xfId="6" applyNumberFormat="1" applyFont="1" applyBorder="1" applyAlignment="1">
      <alignment vertical="center"/>
    </xf>
    <xf numFmtId="165" fontId="3" fillId="0" borderId="1" xfId="1" applyNumberFormat="1" applyFont="1" applyBorder="1" applyAlignment="1">
      <alignment vertical="center" wrapText="1"/>
    </xf>
    <xf numFmtId="41" fontId="3" fillId="0" borderId="1" xfId="4" quotePrefix="1" applyNumberFormat="1" applyFont="1" applyBorder="1" applyAlignment="1">
      <alignment horizontal="center" vertical="center" wrapText="1"/>
    </xf>
    <xf numFmtId="0" fontId="3" fillId="0" borderId="1" xfId="2" applyFont="1" applyFill="1" applyBorder="1" applyAlignment="1">
      <alignment horizontal="center" vertical="center"/>
    </xf>
    <xf numFmtId="0" fontId="2" fillId="0" borderId="0" xfId="2" applyFont="1"/>
    <xf numFmtId="167" fontId="2" fillId="0" borderId="0" xfId="1" applyNumberFormat="1" applyFont="1"/>
    <xf numFmtId="167" fontId="1" fillId="0" borderId="0" xfId="1" applyNumberFormat="1" applyFont="1"/>
    <xf numFmtId="167" fontId="3" fillId="0" borderId="0" xfId="1" applyNumberFormat="1" applyFont="1"/>
    <xf numFmtId="0" fontId="31" fillId="0" borderId="19" xfId="16" applyNumberFormat="1" applyFont="1" applyFill="1" applyBorder="1" applyAlignment="1">
      <alignment horizontal="left" vertical="center" wrapText="1"/>
    </xf>
    <xf numFmtId="0" fontId="1" fillId="0" borderId="0" xfId="2" applyFont="1"/>
    <xf numFmtId="0" fontId="1" fillId="0" borderId="1" xfId="0" quotePrefix="1" applyFont="1" applyBorder="1" applyAlignment="1">
      <alignment horizontal="center" vertical="center" wrapText="1"/>
    </xf>
    <xf numFmtId="3" fontId="2" fillId="0" borderId="1" xfId="3" applyNumberFormat="1" applyFont="1" applyFill="1" applyBorder="1" applyAlignment="1">
      <alignment horizontal="left" vertical="center" wrapText="1"/>
    </xf>
    <xf numFmtId="0" fontId="2" fillId="0" borderId="14" xfId="2" applyFont="1" applyBorder="1" applyAlignment="1">
      <alignment horizontal="center" vertical="center"/>
    </xf>
    <xf numFmtId="3" fontId="2" fillId="0" borderId="1" xfId="4" applyNumberFormat="1" applyFont="1" applyFill="1" applyBorder="1" applyAlignment="1">
      <alignment horizontal="center" vertical="center" wrapText="1"/>
    </xf>
    <xf numFmtId="0" fontId="1" fillId="0" borderId="0" xfId="2" applyFont="1"/>
    <xf numFmtId="0" fontId="7"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1" xfId="98" applyFont="1" applyFill="1" applyBorder="1" applyAlignment="1">
      <alignment horizontal="left" vertical="center" wrapText="1"/>
    </xf>
    <xf numFmtId="0" fontId="1" fillId="0" borderId="1" xfId="0" applyFont="1" applyBorder="1" applyAlignment="1">
      <alignment vertical="center"/>
    </xf>
    <xf numFmtId="0" fontId="1" fillId="0" borderId="1" xfId="0" applyFont="1" applyBorder="1" applyAlignment="1">
      <alignment vertical="center" wrapText="1"/>
    </xf>
    <xf numFmtId="0" fontId="2" fillId="0" borderId="1" xfId="98" applyFont="1" applyFill="1" applyBorder="1" applyAlignment="1">
      <alignment horizontal="left" vertical="center" wrapText="1"/>
    </xf>
    <xf numFmtId="0" fontId="2" fillId="0" borderId="14" xfId="2" applyFont="1" applyBorder="1" applyAlignment="1">
      <alignment horizontal="left" vertical="center" wrapText="1"/>
    </xf>
    <xf numFmtId="0" fontId="2" fillId="0" borderId="14" xfId="0" applyFont="1" applyBorder="1" applyAlignment="1">
      <alignment horizontal="center" vertical="center" wrapText="1"/>
    </xf>
    <xf numFmtId="0" fontId="2" fillId="0" borderId="14" xfId="4" quotePrefix="1" applyNumberFormat="1" applyFont="1" applyFill="1" applyBorder="1" applyAlignment="1">
      <alignment horizontal="center" vertical="center" wrapText="1"/>
    </xf>
    <xf numFmtId="0" fontId="7" fillId="0" borderId="14" xfId="4" quotePrefix="1" applyNumberFormat="1" applyFont="1" applyBorder="1" applyAlignment="1">
      <alignment horizontal="center" vertical="center" wrapText="1"/>
    </xf>
    <xf numFmtId="0" fontId="1" fillId="0" borderId="14" xfId="0" quotePrefix="1" applyFont="1" applyBorder="1" applyAlignment="1">
      <alignment horizontal="center" vertical="center" wrapText="1"/>
    </xf>
    <xf numFmtId="3" fontId="1" fillId="4" borderId="14" xfId="21" applyNumberFormat="1" applyFont="1" applyFill="1" applyBorder="1" applyAlignment="1">
      <alignment horizontal="center" vertical="center" wrapText="1"/>
    </xf>
    <xf numFmtId="3" fontId="1" fillId="0" borderId="1" xfId="0" applyNumberFormat="1" applyFont="1" applyFill="1" applyBorder="1" applyAlignment="1">
      <alignment horizontal="left" vertical="center" wrapText="1"/>
    </xf>
    <xf numFmtId="3" fontId="31" fillId="0" borderId="0" xfId="17" applyNumberFormat="1" applyFont="1" applyFill="1" applyBorder="1" applyAlignment="1">
      <alignment horizontal="center" vertical="center" wrapText="1"/>
    </xf>
    <xf numFmtId="0" fontId="1" fillId="0" borderId="0" xfId="4" applyFont="1" applyAlignment="1">
      <alignment vertical="center" wrapText="1"/>
    </xf>
    <xf numFmtId="0" fontId="2" fillId="0" borderId="0" xfId="4" applyFont="1" applyAlignment="1">
      <alignment horizontal="center" vertical="center" wrapText="1"/>
    </xf>
    <xf numFmtId="0" fontId="2" fillId="0" borderId="0" xfId="4" applyFont="1" applyAlignment="1">
      <alignment horizontal="centerContinuous" vertical="center" wrapText="1"/>
    </xf>
    <xf numFmtId="3" fontId="9" fillId="0" borderId="0" xfId="4" applyNumberFormat="1" applyFont="1" applyAlignment="1">
      <alignment horizontal="center" vertical="center" wrapText="1"/>
    </xf>
    <xf numFmtId="0" fontId="2" fillId="0" borderId="1" xfId="4" quotePrefix="1" applyFont="1" applyBorder="1" applyAlignment="1">
      <alignment horizontal="left" vertical="center" wrapText="1"/>
    </xf>
    <xf numFmtId="166" fontId="2" fillId="0" borderId="1" xfId="1" quotePrefix="1" applyNumberFormat="1" applyFont="1" applyBorder="1" applyAlignment="1">
      <alignment horizontal="center" vertical="center" wrapText="1"/>
    </xf>
    <xf numFmtId="0" fontId="1" fillId="0" borderId="1" xfId="4" quotePrefix="1" applyFont="1" applyBorder="1" applyAlignment="1">
      <alignment horizontal="left" vertical="center" wrapText="1"/>
    </xf>
    <xf numFmtId="166" fontId="1" fillId="0" borderId="1" xfId="1" quotePrefix="1" applyNumberFormat="1" applyFont="1" applyBorder="1" applyAlignment="1">
      <alignment horizontal="center" vertical="center" wrapText="1"/>
    </xf>
    <xf numFmtId="3" fontId="1" fillId="0" borderId="1" xfId="4" quotePrefix="1" applyNumberFormat="1" applyFont="1" applyBorder="1" applyAlignment="1">
      <alignment horizontal="center" vertical="center" wrapText="1"/>
    </xf>
    <xf numFmtId="4" fontId="32" fillId="0" borderId="0" xfId="4" applyNumberFormat="1" applyFont="1" applyBorder="1" applyAlignment="1">
      <alignment vertical="center" wrapText="1"/>
    </xf>
    <xf numFmtId="0" fontId="90" fillId="0" borderId="1" xfId="15" applyFont="1" applyBorder="1" applyAlignment="1">
      <alignment horizontal="center" vertical="center" wrapText="1"/>
    </xf>
    <xf numFmtId="165" fontId="2" fillId="0" borderId="1" xfId="4" applyNumberFormat="1" applyFont="1" applyFill="1" applyBorder="1" applyAlignment="1">
      <alignment horizontal="center" vertical="center" wrapText="1"/>
    </xf>
    <xf numFmtId="165" fontId="11" fillId="0" borderId="0" xfId="2" applyNumberFormat="1" applyFont="1"/>
    <xf numFmtId="0" fontId="1" fillId="0" borderId="2" xfId="2" applyFont="1" applyBorder="1" applyAlignment="1">
      <alignment horizontal="center" vertical="center"/>
    </xf>
    <xf numFmtId="0" fontId="1" fillId="0" borderId="0" xfId="0" applyFont="1" applyFill="1" applyBorder="1" applyAlignment="1">
      <alignment horizontal="left" vertical="center" wrapText="1"/>
    </xf>
    <xf numFmtId="0" fontId="1" fillId="0" borderId="0" xfId="98" applyFont="1" applyFill="1" applyBorder="1" applyAlignment="1">
      <alignment horizontal="left" vertical="center" wrapText="1"/>
    </xf>
    <xf numFmtId="0" fontId="1" fillId="0" borderId="2" xfId="2" applyFont="1" applyBorder="1" applyAlignment="1">
      <alignment horizontal="center" vertical="center"/>
    </xf>
    <xf numFmtId="0" fontId="1" fillId="0" borderId="0" xfId="2" applyFont="1"/>
    <xf numFmtId="0" fontId="3" fillId="0" borderId="2" xfId="2" applyFont="1" applyBorder="1"/>
    <xf numFmtId="0" fontId="91" fillId="0" borderId="1" xfId="0" applyFont="1" applyBorder="1" applyAlignment="1">
      <alignment horizontal="center" vertical="center" wrapText="1"/>
    </xf>
    <xf numFmtId="0" fontId="3" fillId="0" borderId="21" xfId="2" applyFont="1" applyBorder="1" applyAlignment="1">
      <alignment vertical="center" wrapText="1"/>
    </xf>
    <xf numFmtId="0" fontId="3" fillId="0" borderId="1" xfId="2" applyFont="1" applyBorder="1" applyAlignment="1">
      <alignment horizontal="center" vertical="center" wrapText="1"/>
    </xf>
    <xf numFmtId="0" fontId="92" fillId="0" borderId="1" xfId="0" applyFont="1" applyFill="1" applyBorder="1" applyAlignment="1">
      <alignment horizontal="left" vertical="center" wrapText="1"/>
    </xf>
    <xf numFmtId="0" fontId="92" fillId="0" borderId="1" xfId="0" applyFont="1" applyBorder="1" applyAlignment="1">
      <alignment horizontal="center" vertical="center" wrapText="1"/>
    </xf>
    <xf numFmtId="0" fontId="1" fillId="0" borderId="0" xfId="2" applyFont="1"/>
    <xf numFmtId="0" fontId="51" fillId="0" borderId="27" xfId="77" applyFont="1" applyFill="1" applyBorder="1" applyAlignment="1">
      <alignment horizontal="left" vertical="center"/>
    </xf>
    <xf numFmtId="0" fontId="51" fillId="0" borderId="0" xfId="77" applyFont="1" applyFill="1" applyBorder="1" applyAlignment="1">
      <alignment horizontal="left" vertical="center"/>
    </xf>
    <xf numFmtId="0" fontId="2" fillId="0" borderId="24" xfId="77" applyFont="1" applyFill="1" applyBorder="1" applyAlignment="1">
      <alignment horizontal="center" vertical="center"/>
    </xf>
    <xf numFmtId="0" fontId="2" fillId="0" borderId="25" xfId="77" applyFont="1" applyFill="1" applyBorder="1" applyAlignment="1">
      <alignment horizontal="center" vertical="center"/>
    </xf>
    <xf numFmtId="0" fontId="32" fillId="0" borderId="27" xfId="77" applyFont="1" applyFill="1" applyBorder="1" applyAlignment="1">
      <alignment horizontal="center" vertical="center"/>
    </xf>
    <xf numFmtId="0" fontId="32" fillId="0" borderId="0" xfId="77" applyFont="1" applyFill="1" applyBorder="1" applyAlignment="1">
      <alignment horizontal="center" vertical="center"/>
    </xf>
    <xf numFmtId="4" fontId="32" fillId="0" borderId="0" xfId="77" applyNumberFormat="1" applyFont="1" applyFill="1" applyBorder="1" applyAlignment="1">
      <alignment horizontal="left" vertical="center" wrapText="1"/>
    </xf>
    <xf numFmtId="4" fontId="32" fillId="0" borderId="28" xfId="77" applyNumberFormat="1" applyFont="1" applyFill="1" applyBorder="1" applyAlignment="1">
      <alignment horizontal="left" vertical="center" wrapText="1"/>
    </xf>
    <xf numFmtId="4" fontId="77" fillId="0" borderId="0" xfId="71" applyNumberFormat="1" applyFont="1" applyFill="1" applyBorder="1" applyAlignment="1">
      <alignment horizontal="left" vertical="center" wrapText="1"/>
    </xf>
    <xf numFmtId="4" fontId="77" fillId="0" borderId="28" xfId="71" applyNumberFormat="1" applyFont="1" applyFill="1" applyBorder="1" applyAlignment="1">
      <alignment horizontal="left" vertical="center" wrapText="1"/>
    </xf>
    <xf numFmtId="0" fontId="32" fillId="0" borderId="0" xfId="95" applyFont="1" applyBorder="1" applyAlignment="1">
      <alignment horizontal="center" vertical="center"/>
    </xf>
    <xf numFmtId="0" fontId="33" fillId="0" borderId="0" xfId="77" applyFont="1" applyFill="1" applyBorder="1" applyAlignment="1">
      <alignment horizontal="center" vertical="center"/>
    </xf>
    <xf numFmtId="0" fontId="32" fillId="0" borderId="28" xfId="95" applyFont="1" applyBorder="1" applyAlignment="1">
      <alignment horizontal="center" vertical="center"/>
    </xf>
    <xf numFmtId="3" fontId="51" fillId="0" borderId="0" xfId="77" applyNumberFormat="1" applyFont="1" applyFill="1" applyBorder="1" applyAlignment="1">
      <alignment horizontal="left" vertical="center" wrapText="1"/>
    </xf>
    <xf numFmtId="3" fontId="51" fillId="0" borderId="28" xfId="77" applyNumberFormat="1" applyFont="1" applyFill="1" applyBorder="1" applyAlignment="1">
      <alignment horizontal="left" vertical="center" wrapText="1"/>
    </xf>
    <xf numFmtId="0" fontId="33" fillId="0" borderId="27" xfId="77" applyFont="1" applyFill="1" applyBorder="1" applyAlignment="1">
      <alignment horizontal="center" vertical="center" wrapText="1"/>
    </xf>
    <xf numFmtId="0" fontId="33" fillId="0" borderId="0" xfId="77" applyFont="1" applyFill="1" applyBorder="1" applyAlignment="1">
      <alignment horizontal="center" vertical="center" wrapText="1"/>
    </xf>
    <xf numFmtId="0" fontId="5" fillId="0" borderId="27" xfId="95" applyBorder="1"/>
    <xf numFmtId="4" fontId="32" fillId="0" borderId="0" xfId="77" applyNumberFormat="1" applyFont="1" applyFill="1" applyBorder="1" applyAlignment="1">
      <alignment horizontal="center" vertical="center"/>
    </xf>
    <xf numFmtId="4" fontId="32" fillId="0" borderId="28" xfId="77" applyNumberFormat="1" applyFont="1" applyFill="1" applyBorder="1" applyAlignment="1">
      <alignment horizontal="center" vertical="center"/>
    </xf>
    <xf numFmtId="4" fontId="33" fillId="0" borderId="0" xfId="77" applyNumberFormat="1" applyFont="1" applyFill="1" applyBorder="1" applyAlignment="1">
      <alignment horizontal="left" vertical="center"/>
    </xf>
    <xf numFmtId="4" fontId="33" fillId="0" borderId="28" xfId="77" applyNumberFormat="1" applyFont="1" applyFill="1" applyBorder="1" applyAlignment="1">
      <alignment horizontal="left" vertical="center"/>
    </xf>
    <xf numFmtId="0" fontId="33" fillId="0" borderId="28" xfId="77" applyFont="1" applyFill="1" applyBorder="1" applyAlignment="1">
      <alignment horizontal="center" vertical="center"/>
    </xf>
    <xf numFmtId="0" fontId="80" fillId="0" borderId="0" xfId="96" applyFont="1" applyFill="1" applyAlignment="1">
      <alignment horizontal="center" vertical="center"/>
    </xf>
    <xf numFmtId="0" fontId="33" fillId="0" borderId="0" xfId="96" applyFont="1" applyFill="1" applyAlignment="1">
      <alignment horizontal="center" vertical="center"/>
    </xf>
    <xf numFmtId="0" fontId="31" fillId="0" borderId="0" xfId="95" quotePrefix="1" applyFont="1" applyAlignment="1">
      <alignment horizontal="left" vertical="center" wrapText="1"/>
    </xf>
    <xf numFmtId="0" fontId="34" fillId="0" borderId="0" xfId="96" applyFont="1" applyFill="1" applyAlignment="1">
      <alignment horizontal="left" vertical="center" wrapText="1"/>
    </xf>
    <xf numFmtId="0" fontId="81" fillId="0" borderId="0" xfId="96" applyFont="1" applyFill="1" applyAlignment="1">
      <alignment horizontal="left" vertical="center" wrapText="1"/>
    </xf>
    <xf numFmtId="0" fontId="32" fillId="0" borderId="0" xfId="96" applyFont="1" applyFill="1" applyAlignment="1">
      <alignment horizontal="center" vertical="center" wrapText="1"/>
    </xf>
    <xf numFmtId="0" fontId="33" fillId="0" borderId="0" xfId="96" applyNumberFormat="1" applyFont="1" applyFill="1" applyAlignment="1">
      <alignment horizontal="center" vertical="center" wrapText="1"/>
    </xf>
    <xf numFmtId="0" fontId="31" fillId="0" borderId="0" xfId="96" quotePrefix="1" applyFont="1" applyFill="1" applyAlignment="1">
      <alignment horizontal="left" vertical="center" wrapText="1"/>
    </xf>
    <xf numFmtId="0" fontId="44" fillId="0" borderId="0" xfId="16" applyNumberFormat="1" applyFont="1" applyFill="1" applyBorder="1" applyAlignment="1">
      <alignment horizontal="center" vertical="center"/>
    </xf>
    <xf numFmtId="4" fontId="32" fillId="0" borderId="0" xfId="16" applyNumberFormat="1" applyFont="1" applyFill="1" applyBorder="1" applyAlignment="1">
      <alignment horizontal="center" vertical="center" wrapText="1"/>
    </xf>
    <xf numFmtId="0" fontId="25" fillId="0" borderId="0" xfId="0" applyFont="1" applyAlignment="1">
      <alignment horizontal="left" vertical="center" wrapText="1"/>
    </xf>
    <xf numFmtId="0" fontId="46" fillId="0" borderId="0" xfId="0" applyFont="1" applyAlignment="1">
      <alignment horizontal="center" vertical="center"/>
    </xf>
    <xf numFmtId="4" fontId="45" fillId="0" borderId="0" xfId="0" applyNumberFormat="1" applyFont="1" applyAlignment="1">
      <alignment horizontal="center" vertical="center" wrapText="1"/>
    </xf>
    <xf numFmtId="0" fontId="45" fillId="0" borderId="0" xfId="0" applyFont="1" applyAlignment="1">
      <alignment horizontal="center" vertical="center" wrapText="1"/>
    </xf>
    <xf numFmtId="0" fontId="25" fillId="0" borderId="0" xfId="0" applyFont="1" applyAlignment="1">
      <alignment vertical="top" wrapText="1"/>
    </xf>
    <xf numFmtId="0" fontId="29" fillId="0" borderId="0" xfId="0" applyFont="1" applyAlignment="1">
      <alignment horizontal="left" vertical="center" wrapText="1"/>
    </xf>
    <xf numFmtId="4" fontId="32" fillId="0" borderId="0" xfId="4" applyNumberFormat="1" applyFont="1" applyBorder="1" applyAlignment="1">
      <alignment horizontal="center" vertical="center" wrapText="1"/>
    </xf>
    <xf numFmtId="0" fontId="44" fillId="0" borderId="0" xfId="8" applyFont="1" applyFill="1" applyBorder="1" applyAlignment="1">
      <alignment horizontal="center" vertical="center" wrapText="1"/>
    </xf>
    <xf numFmtId="3" fontId="2" fillId="0" borderId="1" xfId="4" applyNumberFormat="1" applyFont="1" applyBorder="1" applyAlignment="1">
      <alignment horizontal="center" vertical="center" wrapText="1"/>
    </xf>
    <xf numFmtId="3" fontId="9" fillId="0" borderId="0" xfId="4" applyNumberFormat="1" applyFont="1" applyBorder="1" applyAlignment="1">
      <alignment horizontal="center" vertical="center" wrapText="1"/>
    </xf>
    <xf numFmtId="0" fontId="2" fillId="0" borderId="2" xfId="2" applyFont="1" applyBorder="1" applyAlignment="1">
      <alignment horizontal="center" vertical="center"/>
    </xf>
    <xf numFmtId="0" fontId="2" fillId="0" borderId="14" xfId="2" applyFont="1" applyBorder="1" applyAlignment="1">
      <alignment horizontal="center" vertical="center"/>
    </xf>
    <xf numFmtId="0" fontId="2" fillId="0" borderId="1" xfId="4" applyFont="1" applyBorder="1" applyAlignment="1">
      <alignment horizontal="center" vertical="center" wrapText="1"/>
    </xf>
    <xf numFmtId="3" fontId="2" fillId="0" borderId="1" xfId="4" applyNumberFormat="1" applyFont="1" applyFill="1" applyBorder="1" applyAlignment="1">
      <alignment horizontal="center" vertical="center" wrapText="1"/>
    </xf>
    <xf numFmtId="0" fontId="2" fillId="0" borderId="2" xfId="2" applyFont="1" applyBorder="1" applyAlignment="1">
      <alignment horizontal="center" vertical="center" wrapText="1"/>
    </xf>
    <xf numFmtId="0" fontId="2" fillId="0" borderId="14" xfId="2" applyFont="1" applyBorder="1" applyAlignment="1">
      <alignment horizontal="center" vertical="center" wrapText="1"/>
    </xf>
    <xf numFmtId="0" fontId="44" fillId="0" borderId="0" xfId="8" applyFont="1" applyAlignment="1">
      <alignment horizontal="center" vertical="center" wrapText="1"/>
    </xf>
    <xf numFmtId="4" fontId="32" fillId="0" borderId="0" xfId="4" applyNumberFormat="1" applyFont="1" applyAlignment="1">
      <alignment horizontal="center" vertical="center" wrapText="1"/>
    </xf>
    <xf numFmtId="3" fontId="9" fillId="0" borderId="1" xfId="4" applyNumberFormat="1" applyFont="1" applyBorder="1" applyAlignment="1">
      <alignment horizontal="center" vertical="center" wrapText="1"/>
    </xf>
    <xf numFmtId="0" fontId="2" fillId="0" borderId="2" xfId="4" applyFont="1" applyBorder="1" applyAlignment="1">
      <alignment horizontal="center" vertical="center" wrapText="1"/>
    </xf>
    <xf numFmtId="0" fontId="2" fillId="0" borderId="14" xfId="4" applyFont="1" applyBorder="1" applyAlignment="1">
      <alignment horizontal="center" vertical="center" wrapText="1"/>
    </xf>
    <xf numFmtId="3" fontId="2" fillId="0" borderId="16" xfId="4" applyNumberFormat="1" applyFont="1" applyFill="1" applyBorder="1" applyAlignment="1">
      <alignment horizontal="center" vertical="center" wrapText="1"/>
    </xf>
    <xf numFmtId="3" fontId="2" fillId="0" borderId="17" xfId="4" applyNumberFormat="1" applyFont="1" applyFill="1" applyBorder="1" applyAlignment="1">
      <alignment horizontal="center" vertical="center" wrapText="1"/>
    </xf>
    <xf numFmtId="3" fontId="2" fillId="0" borderId="16" xfId="4" applyNumberFormat="1" applyFont="1" applyBorder="1" applyAlignment="1">
      <alignment horizontal="center" vertical="center" wrapText="1"/>
    </xf>
    <xf numFmtId="3" fontId="2" fillId="0" borderId="17" xfId="4" applyNumberFormat="1" applyFont="1" applyBorder="1" applyAlignment="1">
      <alignment horizontal="center" vertical="center" wrapText="1"/>
    </xf>
    <xf numFmtId="0" fontId="44" fillId="0" borderId="0" xfId="9" applyFont="1" applyAlignment="1">
      <alignment horizontal="center" vertical="center"/>
    </xf>
    <xf numFmtId="4" fontId="32" fillId="0" borderId="0" xfId="9" applyNumberFormat="1" applyFont="1" applyAlignment="1">
      <alignment horizontal="center" vertical="center" wrapText="1"/>
    </xf>
    <xf numFmtId="0" fontId="47" fillId="0" borderId="0" xfId="0" applyFont="1" applyAlignment="1">
      <alignment horizontal="center" vertical="center" wrapText="1"/>
    </xf>
    <xf numFmtId="0" fontId="32" fillId="0" borderId="0" xfId="9" applyFont="1" applyAlignment="1">
      <alignment horizontal="center" vertical="center"/>
    </xf>
    <xf numFmtId="0" fontId="2" fillId="0" borderId="2" xfId="12" applyFont="1" applyFill="1" applyBorder="1" applyAlignment="1">
      <alignment horizontal="center" vertical="center" wrapText="1"/>
    </xf>
    <xf numFmtId="0" fontId="2" fillId="0" borderId="14" xfId="12" applyFont="1" applyFill="1" applyBorder="1" applyAlignment="1">
      <alignment horizontal="center" vertical="center" wrapText="1"/>
    </xf>
    <xf numFmtId="0" fontId="2" fillId="0" borderId="1" xfId="4" applyNumberFormat="1" applyFont="1" applyBorder="1" applyAlignment="1">
      <alignment horizontal="center" vertical="center" wrapText="1"/>
    </xf>
    <xf numFmtId="0" fontId="2" fillId="0" borderId="2" xfId="12" applyFont="1" applyBorder="1" applyAlignment="1">
      <alignment horizontal="center" vertical="center" wrapText="1"/>
    </xf>
    <xf numFmtId="0" fontId="2" fillId="0" borderId="14" xfId="12" applyFont="1" applyBorder="1" applyAlignment="1">
      <alignment horizontal="center" vertical="center" wrapText="1"/>
    </xf>
    <xf numFmtId="0" fontId="2" fillId="0" borderId="16" xfId="12" applyFont="1" applyBorder="1" applyAlignment="1">
      <alignment horizontal="center" vertical="center" wrapText="1"/>
    </xf>
    <xf numFmtId="0" fontId="2" fillId="0" borderId="17" xfId="12" applyFont="1" applyBorder="1" applyAlignment="1">
      <alignment horizontal="center" vertical="center" wrapText="1"/>
    </xf>
    <xf numFmtId="0" fontId="2" fillId="0" borderId="18" xfId="12" applyFont="1" applyBorder="1" applyAlignment="1">
      <alignment horizontal="center" vertical="center" wrapText="1"/>
    </xf>
    <xf numFmtId="0" fontId="1" fillId="0" borderId="0" xfId="2" applyFont="1"/>
    <xf numFmtId="0" fontId="32" fillId="0" borderId="0" xfId="4" applyFont="1" applyBorder="1" applyAlignment="1">
      <alignment horizontal="center" vertical="center" wrapText="1"/>
    </xf>
    <xf numFmtId="0" fontId="32" fillId="0" borderId="15" xfId="5" applyFont="1" applyBorder="1" applyAlignment="1">
      <alignment horizontal="center" vertical="center" wrapText="1"/>
    </xf>
    <xf numFmtId="49" fontId="3" fillId="0" borderId="0" xfId="0" applyNumberFormat="1" applyFont="1" applyFill="1" applyBorder="1" applyAlignment="1">
      <alignment horizontal="justify" vertical="top" wrapText="1"/>
    </xf>
    <xf numFmtId="49" fontId="1" fillId="0" borderId="0" xfId="0" applyNumberFormat="1" applyFont="1" applyBorder="1" applyAlignment="1">
      <alignment horizontal="justify" vertical="top" wrapText="1"/>
    </xf>
    <xf numFmtId="0" fontId="1" fillId="0" borderId="0" xfId="0" applyFont="1" applyAlignment="1">
      <alignment horizontal="center" vertical="top" wrapText="1"/>
    </xf>
    <xf numFmtId="0" fontId="32" fillId="0" borderId="0" xfId="0" applyFont="1" applyAlignment="1">
      <alignment horizontal="center" vertical="center" wrapText="1"/>
    </xf>
    <xf numFmtId="0" fontId="7" fillId="0" borderId="22" xfId="0" applyFont="1" applyBorder="1" applyAlignment="1">
      <alignment horizontal="center" wrapText="1"/>
    </xf>
    <xf numFmtId="0" fontId="2" fillId="0" borderId="0" xfId="0" applyFont="1" applyBorder="1" applyAlignment="1">
      <alignment horizontal="center" vertical="top"/>
    </xf>
    <xf numFmtId="0" fontId="14" fillId="0" borderId="0" xfId="0" applyFont="1" applyBorder="1" applyAlignment="1">
      <alignment horizontal="center"/>
    </xf>
    <xf numFmtId="0" fontId="16" fillId="0" borderId="6" xfId="0" applyFont="1" applyBorder="1" applyAlignment="1">
      <alignment horizontal="center" vertical="center" wrapText="1"/>
    </xf>
    <xf numFmtId="0" fontId="16" fillId="0" borderId="1" xfId="0" applyFont="1" applyBorder="1" applyAlignment="1">
      <alignment horizontal="justify" vertical="center" wrapText="1"/>
    </xf>
    <xf numFmtId="0" fontId="16" fillId="0" borderId="7" xfId="0" applyFont="1" applyBorder="1" applyAlignment="1">
      <alignment horizontal="center" vertical="center" wrapText="1"/>
    </xf>
    <xf numFmtId="0" fontId="16" fillId="0" borderId="6" xfId="0" applyFont="1" applyBorder="1" applyAlignment="1">
      <alignment vertical="center" wrapText="1"/>
    </xf>
    <xf numFmtId="164" fontId="11" fillId="0" borderId="0" xfId="1" applyFont="1"/>
    <xf numFmtId="0" fontId="79" fillId="0" borderId="1" xfId="0" applyFont="1" applyBorder="1" applyAlignment="1">
      <alignment horizontal="center" vertical="center" wrapText="1"/>
    </xf>
    <xf numFmtId="0" fontId="93" fillId="0" borderId="1" xfId="0" applyFont="1" applyBorder="1" applyAlignment="1">
      <alignment horizontal="center" vertical="center" wrapText="1"/>
    </xf>
    <xf numFmtId="0" fontId="93" fillId="0" borderId="1" xfId="0" applyFont="1" applyFill="1" applyBorder="1" applyAlignment="1">
      <alignment horizontal="center" vertical="center" wrapText="1"/>
    </xf>
    <xf numFmtId="0" fontId="93" fillId="0" borderId="1" xfId="0" quotePrefix="1" applyFont="1" applyBorder="1" applyAlignment="1">
      <alignment horizontal="center" vertical="center" wrapText="1"/>
    </xf>
    <xf numFmtId="0" fontId="2" fillId="0" borderId="1" xfId="2" applyFont="1" applyFill="1" applyBorder="1" applyAlignment="1">
      <alignment horizontal="center" vertical="center"/>
    </xf>
    <xf numFmtId="165" fontId="2" fillId="0" borderId="1" xfId="1" applyNumberFormat="1" applyFont="1" applyBorder="1" applyAlignment="1">
      <alignment vertical="center" wrapText="1"/>
    </xf>
    <xf numFmtId="171" fontId="2" fillId="0" borderId="1" xfId="103" applyNumberFormat="1" applyFont="1" applyBorder="1" applyAlignment="1">
      <alignment horizontal="center" vertical="center" wrapText="1"/>
    </xf>
    <xf numFmtId="41" fontId="2" fillId="0" borderId="1" xfId="4" quotePrefix="1" applyNumberFormat="1" applyFont="1" applyBorder="1" applyAlignment="1">
      <alignment horizontal="center" vertical="center" wrapText="1"/>
    </xf>
  </cellXfs>
  <cellStyles count="104">
    <cellStyle name="Accent 1 17" xfId="25" xr:uid="{00000000-0005-0000-0000-000000000000}"/>
    <cellStyle name="Accent 1 5" xfId="26" xr:uid="{00000000-0005-0000-0000-000001000000}"/>
    <cellStyle name="Accent 1 6" xfId="27" xr:uid="{00000000-0005-0000-0000-000002000000}"/>
    <cellStyle name="Accent 16" xfId="28" xr:uid="{00000000-0005-0000-0000-000003000000}"/>
    <cellStyle name="Accent 2 18" xfId="29" xr:uid="{00000000-0005-0000-0000-000004000000}"/>
    <cellStyle name="Accent 2 6" xfId="30" xr:uid="{00000000-0005-0000-0000-000005000000}"/>
    <cellStyle name="Accent 2 7" xfId="31" xr:uid="{00000000-0005-0000-0000-000006000000}"/>
    <cellStyle name="Accent 3 19" xfId="32" xr:uid="{00000000-0005-0000-0000-000007000000}"/>
    <cellStyle name="Accent 3 7" xfId="33" xr:uid="{00000000-0005-0000-0000-000008000000}"/>
    <cellStyle name="Accent 3 8" xfId="34" xr:uid="{00000000-0005-0000-0000-000009000000}"/>
    <cellStyle name="Accent 4" xfId="35" xr:uid="{00000000-0005-0000-0000-00000A000000}"/>
    <cellStyle name="Accent 5" xfId="36" xr:uid="{00000000-0005-0000-0000-00000B000000}"/>
    <cellStyle name="Accent1 2 8" xfId="22" xr:uid="{00000000-0005-0000-0000-00000C000000}"/>
    <cellStyle name="Accent2 2 7" xfId="102" xr:uid="{00000000-0005-0000-0000-00000D000000}"/>
    <cellStyle name="Bad 13" xfId="37" xr:uid="{00000000-0005-0000-0000-00000E000000}"/>
    <cellStyle name="Bad 8" xfId="38" xr:uid="{00000000-0005-0000-0000-00000F000000}"/>
    <cellStyle name="Bad 9" xfId="39" xr:uid="{00000000-0005-0000-0000-000010000000}"/>
    <cellStyle name="Comma" xfId="1" builtinId="3"/>
    <cellStyle name="Comma 10" xfId="6" xr:uid="{00000000-0005-0000-0000-000012000000}"/>
    <cellStyle name="Comma 10 2" xfId="40" xr:uid="{00000000-0005-0000-0000-000013000000}"/>
    <cellStyle name="Comma 12" xfId="13" xr:uid="{00000000-0005-0000-0000-000014000000}"/>
    <cellStyle name="Comma 12 2" xfId="41" xr:uid="{00000000-0005-0000-0000-000015000000}"/>
    <cellStyle name="Comma 2" xfId="42" xr:uid="{00000000-0005-0000-0000-000016000000}"/>
    <cellStyle name="Comma 3" xfId="24" xr:uid="{00000000-0005-0000-0000-000017000000}"/>
    <cellStyle name="Comma 34" xfId="10" xr:uid="{00000000-0005-0000-0000-000018000000}"/>
    <cellStyle name="Comma 34 2" xfId="43" xr:uid="{00000000-0005-0000-0000-000019000000}"/>
    <cellStyle name="Comma 6 2 2" xfId="17" xr:uid="{00000000-0005-0000-0000-00001A000000}"/>
    <cellStyle name="Comma 6 2 2 2" xfId="44" xr:uid="{00000000-0005-0000-0000-00001B000000}"/>
    <cellStyle name="Comma 6 9" xfId="14" xr:uid="{00000000-0005-0000-0000-00001C000000}"/>
    <cellStyle name="Comma 6 9 2" xfId="45" xr:uid="{00000000-0005-0000-0000-00001D000000}"/>
    <cellStyle name="Error 10" xfId="46" xr:uid="{00000000-0005-0000-0000-00001E000000}"/>
    <cellStyle name="Error 15" xfId="47" xr:uid="{00000000-0005-0000-0000-00001F000000}"/>
    <cellStyle name="Error 9" xfId="48" xr:uid="{00000000-0005-0000-0000-000020000000}"/>
    <cellStyle name="Footnote 10" xfId="49" xr:uid="{00000000-0005-0000-0000-000021000000}"/>
    <cellStyle name="Footnote 11" xfId="50" xr:uid="{00000000-0005-0000-0000-000022000000}"/>
    <cellStyle name="Footnote 8" xfId="51" xr:uid="{00000000-0005-0000-0000-000023000000}"/>
    <cellStyle name="Good 11" xfId="52" xr:uid="{00000000-0005-0000-0000-000024000000}"/>
    <cellStyle name="Good 12" xfId="53" xr:uid="{00000000-0005-0000-0000-000025000000}"/>
    <cellStyle name="Good 13" xfId="54" xr:uid="{00000000-0005-0000-0000-000026000000}"/>
    <cellStyle name="Heading 1 14" xfId="55" xr:uid="{00000000-0005-0000-0000-000027000000}"/>
    <cellStyle name="Heading 1 15" xfId="56" xr:uid="{00000000-0005-0000-0000-000028000000}"/>
    <cellStyle name="Heading 1 4" xfId="57" xr:uid="{00000000-0005-0000-0000-000029000000}"/>
    <cellStyle name="Heading 13" xfId="58" xr:uid="{00000000-0005-0000-0000-00002A000000}"/>
    <cellStyle name="Heading 14" xfId="59" xr:uid="{00000000-0005-0000-0000-00002B000000}"/>
    <cellStyle name="Heading 2 15" xfId="60" xr:uid="{00000000-0005-0000-0000-00002C000000}"/>
    <cellStyle name="Heading 2 16" xfId="61" xr:uid="{00000000-0005-0000-0000-00002D000000}"/>
    <cellStyle name="Heading 2 5" xfId="62" xr:uid="{00000000-0005-0000-0000-00002E000000}"/>
    <cellStyle name="Heading 3 2" xfId="63" xr:uid="{00000000-0005-0000-0000-00002F000000}"/>
    <cellStyle name="Hyperlink" xfId="15" builtinId="8"/>
    <cellStyle name="Hyperlink 16" xfId="64" xr:uid="{00000000-0005-0000-0000-000031000000}"/>
    <cellStyle name="Hyperlink 17" xfId="65" xr:uid="{00000000-0005-0000-0000-000032000000}"/>
    <cellStyle name="Hyperlink 9" xfId="66" xr:uid="{00000000-0005-0000-0000-000033000000}"/>
    <cellStyle name="Neutral 12" xfId="67" xr:uid="{00000000-0005-0000-0000-000034000000}"/>
    <cellStyle name="Neutral 17" xfId="68" xr:uid="{00000000-0005-0000-0000-000035000000}"/>
    <cellStyle name="Neutral 18" xfId="69" xr:uid="{00000000-0005-0000-0000-000036000000}"/>
    <cellStyle name="Normal" xfId="0" builtinId="0"/>
    <cellStyle name="Normal 10 2" xfId="95" xr:uid="{00000000-0005-0000-0000-000038000000}"/>
    <cellStyle name="Normal 10 9" xfId="2" xr:uid="{00000000-0005-0000-0000-000039000000}"/>
    <cellStyle name="Normal 10 9 2" xfId="70" xr:uid="{00000000-0005-0000-0000-00003A000000}"/>
    <cellStyle name="Normal 11" xfId="9" xr:uid="{00000000-0005-0000-0000-00003B000000}"/>
    <cellStyle name="Normal 11 2" xfId="71" xr:uid="{00000000-0005-0000-0000-00003C000000}"/>
    <cellStyle name="Normal 13 2" xfId="96" xr:uid="{00000000-0005-0000-0000-00003D000000}"/>
    <cellStyle name="Normal 14 2 3" xfId="19" xr:uid="{00000000-0005-0000-0000-00003E000000}"/>
    <cellStyle name="Normal 14 2 3 2" xfId="72" xr:uid="{00000000-0005-0000-0000-00003F000000}"/>
    <cellStyle name="Normal 14 3" xfId="18" xr:uid="{00000000-0005-0000-0000-000040000000}"/>
    <cellStyle name="Normal 14 3 2" xfId="73" xr:uid="{00000000-0005-0000-0000-000041000000}"/>
    <cellStyle name="Normal 15" xfId="97" xr:uid="{00000000-0005-0000-0000-000042000000}"/>
    <cellStyle name="Normal 15 2" xfId="7" xr:uid="{00000000-0005-0000-0000-000043000000}"/>
    <cellStyle name="Normal 15 2 2" xfId="74" xr:uid="{00000000-0005-0000-0000-000044000000}"/>
    <cellStyle name="Normal 16 2" xfId="12" xr:uid="{00000000-0005-0000-0000-000045000000}"/>
    <cellStyle name="Normal 16 2 2" xfId="75" xr:uid="{00000000-0005-0000-0000-000046000000}"/>
    <cellStyle name="Normal 16 3" xfId="16" xr:uid="{00000000-0005-0000-0000-000047000000}"/>
    <cellStyle name="Normal 16 3 2" xfId="76" xr:uid="{00000000-0005-0000-0000-000048000000}"/>
    <cellStyle name="Normal 2" xfId="20" xr:uid="{00000000-0005-0000-0000-000049000000}"/>
    <cellStyle name="Normal 2 14 2" xfId="100" xr:uid="{00000000-0005-0000-0000-00004A000000}"/>
    <cellStyle name="Normal 2 2" xfId="77" xr:uid="{00000000-0005-0000-0000-00004B000000}"/>
    <cellStyle name="Normal 2 3" xfId="99" xr:uid="{00000000-0005-0000-0000-00004C000000}"/>
    <cellStyle name="Normal 20" xfId="78" xr:uid="{00000000-0005-0000-0000-00004D000000}"/>
    <cellStyle name="Normal 3" xfId="93" xr:uid="{00000000-0005-0000-0000-00004E000000}"/>
    <cellStyle name="Normal 4" xfId="23" xr:uid="{00000000-0005-0000-0000-00004F000000}"/>
    <cellStyle name="Normal 42" xfId="11" xr:uid="{00000000-0005-0000-0000-000050000000}"/>
    <cellStyle name="Normal 42 2" xfId="79" xr:uid="{00000000-0005-0000-0000-000051000000}"/>
    <cellStyle name="Normal 48" xfId="101" xr:uid="{00000000-0005-0000-0000-000052000000}"/>
    <cellStyle name="Normal 5" xfId="98" xr:uid="{00000000-0005-0000-0000-000053000000}"/>
    <cellStyle name="Normal_CS PHU CAT, QUI NHON (N08-07) TD 2 2" xfId="3" xr:uid="{00000000-0005-0000-0000-000054000000}"/>
    <cellStyle name="Normal_DT san xuat Cabin 04 robot 21.11.2016" xfId="5" xr:uid="{00000000-0005-0000-0000-000055000000}"/>
    <cellStyle name="Normal_DT_KSat_he_thong_tiep_dat_dai_KSKL_Vinh" xfId="8" xr:uid="{00000000-0005-0000-0000-000056000000}"/>
    <cellStyle name="Normal_QCPP_Mau TKe" xfId="21" xr:uid="{00000000-0005-0000-0000-000057000000}"/>
    <cellStyle name="Normal_Sheet1_DT_KSat_he_thong_tiep_dat_dai_KSKL_Vinh" xfId="4" xr:uid="{00000000-0005-0000-0000-000058000000}"/>
    <cellStyle name="Normal_Sheet1_DT_KSat_he_thong_tiep_dat_dai_KSKL_Vinh 2" xfId="103" xr:uid="{00000000-0005-0000-0000-000059000000}"/>
    <cellStyle name="Normal_TONG DU TOAN CANTHO 5-12(sua sau tham ke)" xfId="94" xr:uid="{00000000-0005-0000-0000-00005A000000}"/>
    <cellStyle name="Note 18" xfId="80" xr:uid="{00000000-0005-0000-0000-00005B000000}"/>
    <cellStyle name="Note 19" xfId="81" xr:uid="{00000000-0005-0000-0000-00005C000000}"/>
    <cellStyle name="Note 7" xfId="82" xr:uid="{00000000-0005-0000-0000-00005D000000}"/>
    <cellStyle name="Status 10" xfId="83" xr:uid="{00000000-0005-0000-0000-00005E000000}"/>
    <cellStyle name="Status 19" xfId="84" xr:uid="{00000000-0005-0000-0000-00005F000000}"/>
    <cellStyle name="Status 20" xfId="85" xr:uid="{00000000-0005-0000-0000-000060000000}"/>
    <cellStyle name="Text 20" xfId="86" xr:uid="{00000000-0005-0000-0000-000061000000}"/>
    <cellStyle name="Text 21" xfId="87" xr:uid="{00000000-0005-0000-0000-000062000000}"/>
    <cellStyle name="Text 6" xfId="88" xr:uid="{00000000-0005-0000-0000-000063000000}"/>
    <cellStyle name="Warning 14" xfId="89" xr:uid="{00000000-0005-0000-0000-000064000000}"/>
    <cellStyle name="Warning 21" xfId="90" xr:uid="{00000000-0005-0000-0000-000065000000}"/>
    <cellStyle name="Warning 22" xfId="91" xr:uid="{00000000-0005-0000-0000-000066000000}"/>
    <cellStyle name="?_ Att. 1- Cover" xfId="92" xr:uid="{00000000-0005-0000-0000-00006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123825</xdr:rowOff>
    </xdr:from>
    <xdr:to>
      <xdr:col>6</xdr:col>
      <xdr:colOff>0</xdr:colOff>
      <xdr:row>1</xdr:row>
      <xdr:rowOff>0</xdr:rowOff>
    </xdr:to>
    <xdr:grpSp>
      <xdr:nvGrpSpPr>
        <xdr:cNvPr id="2" name="Group 4">
          <a:extLst>
            <a:ext uri="{FF2B5EF4-FFF2-40B4-BE49-F238E27FC236}">
              <a16:creationId xmlns:a16="http://schemas.microsoft.com/office/drawing/2014/main" id="{00000000-0008-0000-0000-000002000000}"/>
            </a:ext>
          </a:extLst>
        </xdr:cNvPr>
        <xdr:cNvGrpSpPr>
          <a:grpSpLocks/>
        </xdr:cNvGrpSpPr>
      </xdr:nvGrpSpPr>
      <xdr:grpSpPr bwMode="auto">
        <a:xfrm>
          <a:off x="95250" y="123825"/>
          <a:ext cx="7479030" cy="638175"/>
          <a:chOff x="11" y="13"/>
          <a:chExt cx="702" cy="67"/>
        </a:xfrm>
      </xdr:grpSpPr>
      <xdr:sp macro="" textlink="">
        <xdr:nvSpPr>
          <xdr:cNvPr id="3" name="Text Box 5">
            <a:extLst>
              <a:ext uri="{FF2B5EF4-FFF2-40B4-BE49-F238E27FC236}">
                <a16:creationId xmlns:a16="http://schemas.microsoft.com/office/drawing/2014/main" id="{00000000-0008-0000-0000-000003000000}"/>
              </a:ext>
            </a:extLst>
          </xdr:cNvPr>
          <xdr:cNvSpPr txBox="1">
            <a:spLocks noChangeArrowheads="1"/>
          </xdr:cNvSpPr>
        </xdr:nvSpPr>
        <xdr:spPr bwMode="auto">
          <a:xfrm>
            <a:off x="537" y="13"/>
            <a:ext cx="176" cy="6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BM-TK-01</a:t>
            </a:r>
          </a:p>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Lần BH: 06</a:t>
            </a:r>
          </a:p>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Ngày HL: 01/01/2018</a:t>
            </a:r>
          </a:p>
          <a:p>
            <a:pPr algn="l" rtl="0">
              <a:defRPr sz="1000"/>
            </a:pPr>
            <a:endParaRPr lang="en-US" sz="1200" b="0" i="0" u="none" strike="noStrike" baseline="0">
              <a:solidFill>
                <a:srgbClr val="000000"/>
              </a:solidFill>
              <a:latin typeface=".VnTime"/>
            </a:endParaRPr>
          </a:p>
        </xdr:txBody>
      </xdr:sp>
      <xdr:sp macro="" textlink="">
        <xdr:nvSpPr>
          <xdr:cNvPr id="4" name="Text Box 6">
            <a:extLst>
              <a:ext uri="{FF2B5EF4-FFF2-40B4-BE49-F238E27FC236}">
                <a16:creationId xmlns:a16="http://schemas.microsoft.com/office/drawing/2014/main" id="{00000000-0008-0000-0000-000004000000}"/>
              </a:ext>
            </a:extLst>
          </xdr:cNvPr>
          <xdr:cNvSpPr txBox="1">
            <a:spLocks noChangeArrowheads="1"/>
          </xdr:cNvSpPr>
        </xdr:nvSpPr>
        <xdr:spPr bwMode="auto">
          <a:xfrm>
            <a:off x="11" y="13"/>
            <a:ext cx="507" cy="6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CÔNG TY TNHH KỸ THUẬT QUẢN LÝ BAY</a:t>
            </a:r>
          </a:p>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 ATTECH ISO 9001:2008</a:t>
            </a:r>
            <a:endParaRPr lang="en-US" sz="1200" b="0" i="0" u="none" strike="noStrike" baseline="0">
              <a:solidFill>
                <a:srgbClr val="000000"/>
              </a:solidFill>
              <a:latin typeface="Times New Roman" panose="02020603050405020304" pitchFamily="18" charset="0"/>
              <a:cs typeface="Times New Roman" panose="02020603050405020304" pitchFamily="18" charset="0"/>
            </a:endParaRPr>
          </a:p>
          <a:p>
            <a:pPr algn="ctr" rtl="0">
              <a:defRPr sz="1000"/>
            </a:pPr>
            <a:endParaRPr lang="en-US" sz="1000" b="0" i="0" u="none" strike="noStrike" baseline="0">
              <a:solidFill>
                <a:srgbClr val="000000"/>
              </a:solidFill>
              <a:latin typeface="Arial"/>
              <a:cs typeface="Arial"/>
            </a:endParaRPr>
          </a:p>
        </xdr:txBody>
      </xdr:sp>
    </xdr:grpSp>
    <xdr:clientData/>
  </xdr:twoCellAnchor>
  <xdr:twoCellAnchor>
    <xdr:from>
      <xdr:col>0</xdr:col>
      <xdr:colOff>95250</xdr:colOff>
      <xdr:row>0</xdr:row>
      <xdr:rowOff>123825</xdr:rowOff>
    </xdr:from>
    <xdr:to>
      <xdr:col>3</xdr:col>
      <xdr:colOff>892451</xdr:colOff>
      <xdr:row>1</xdr:row>
      <xdr:rowOff>0</xdr:rowOff>
    </xdr:to>
    <xdr:sp macro="" textlink="">
      <xdr:nvSpPr>
        <xdr:cNvPr id="5" name="Text Box 6">
          <a:extLst>
            <a:ext uri="{FF2B5EF4-FFF2-40B4-BE49-F238E27FC236}">
              <a16:creationId xmlns:a16="http://schemas.microsoft.com/office/drawing/2014/main" id="{3BB083C7-0783-47BE-88DA-248A424F3100}"/>
            </a:ext>
          </a:extLst>
        </xdr:cNvPr>
        <xdr:cNvSpPr txBox="1">
          <a:spLocks noChangeArrowheads="1"/>
        </xdr:cNvSpPr>
      </xdr:nvSpPr>
      <xdr:spPr bwMode="auto">
        <a:xfrm>
          <a:off x="95250" y="123825"/>
          <a:ext cx="6778901" cy="5111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CÔNG TY TNHH KỸ THUẬT QUẢN LÝ BAY</a:t>
          </a:r>
        </a:p>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 ATTECH ISO 9001:2015</a:t>
          </a:r>
          <a:endParaRPr lang="en-US" sz="1200" b="0" i="0" u="none" strike="noStrike" baseline="0">
            <a:solidFill>
              <a:srgbClr val="000000"/>
            </a:solidFill>
            <a:latin typeface="Times New Roman" panose="02020603050405020304" pitchFamily="18" charset="0"/>
            <a:cs typeface="Times New Roman" panose="02020603050405020304" pitchFamily="18" charset="0"/>
          </a:endParaRPr>
        </a:p>
        <a:p>
          <a:pPr algn="ctr"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
  <sheetViews>
    <sheetView workbookViewId="0">
      <selection activeCell="A12" sqref="A12:M12"/>
    </sheetView>
  </sheetViews>
  <sheetFormatPr defaultRowHeight="14.4"/>
  <cols>
    <col min="3" max="3" width="7.33203125" customWidth="1"/>
    <col min="4" max="4" width="6.33203125" customWidth="1"/>
    <col min="5" max="5" width="16.6640625" customWidth="1"/>
    <col min="6" max="6" width="13" customWidth="1"/>
    <col min="7" max="7" width="31.33203125" customWidth="1"/>
    <col min="9" max="9" width="25" customWidth="1"/>
  </cols>
  <sheetData>
    <row r="1" spans="1:9" ht="28.5" customHeight="1">
      <c r="A1" s="383" t="s">
        <v>174</v>
      </c>
      <c r="B1" s="384"/>
      <c r="C1" s="384"/>
      <c r="D1" s="384"/>
      <c r="E1" s="384"/>
      <c r="F1" s="384"/>
      <c r="G1" s="270" t="s">
        <v>175</v>
      </c>
      <c r="H1" s="270"/>
      <c r="I1" s="271"/>
    </row>
    <row r="2" spans="1:9" ht="17.399999999999999">
      <c r="A2" s="385" t="s">
        <v>176</v>
      </c>
      <c r="B2" s="386"/>
      <c r="C2" s="386"/>
      <c r="D2" s="386"/>
      <c r="E2" s="386"/>
      <c r="F2" s="386"/>
      <c r="G2" s="237" t="s">
        <v>177</v>
      </c>
      <c r="H2" s="237"/>
      <c r="I2" s="272"/>
    </row>
    <row r="3" spans="1:9" ht="16.8">
      <c r="A3" s="273" t="s">
        <v>178</v>
      </c>
      <c r="B3" s="238"/>
      <c r="C3" s="238"/>
      <c r="D3" s="238"/>
      <c r="E3" s="238"/>
      <c r="F3" s="238"/>
      <c r="G3" s="239" t="s">
        <v>178</v>
      </c>
      <c r="H3" s="240"/>
      <c r="I3" s="274"/>
    </row>
    <row r="4" spans="1:9" ht="18">
      <c r="A4" s="275"/>
      <c r="B4" s="241"/>
      <c r="C4" s="241"/>
      <c r="D4" s="241"/>
      <c r="E4" s="241"/>
      <c r="F4" s="241"/>
      <c r="G4" s="242" t="s">
        <v>179</v>
      </c>
      <c r="H4" s="242"/>
      <c r="I4" s="276"/>
    </row>
    <row r="5" spans="1:9" ht="18">
      <c r="A5" s="275"/>
      <c r="B5" s="241"/>
      <c r="C5" s="241"/>
      <c r="D5" s="241"/>
      <c r="E5" s="241"/>
      <c r="F5" s="241"/>
      <c r="G5" s="241"/>
      <c r="H5" s="243"/>
      <c r="I5" s="277"/>
    </row>
    <row r="6" spans="1:9" ht="37.200000000000003">
      <c r="A6" s="278" t="s">
        <v>180</v>
      </c>
      <c r="B6" s="244"/>
      <c r="C6" s="245"/>
      <c r="D6" s="245"/>
      <c r="E6" s="245"/>
      <c r="F6" s="245"/>
      <c r="G6" s="245"/>
      <c r="H6" s="245"/>
      <c r="I6" s="279"/>
    </row>
    <row r="7" spans="1:9" ht="35.4">
      <c r="A7" s="280" t="s">
        <v>181</v>
      </c>
      <c r="B7" s="246"/>
      <c r="C7" s="247"/>
      <c r="D7" s="247"/>
      <c r="E7" s="247"/>
      <c r="F7" s="247"/>
      <c r="G7" s="247"/>
      <c r="H7" s="247"/>
      <c r="I7" s="281"/>
    </row>
    <row r="8" spans="1:9" ht="38.25" customHeight="1">
      <c r="A8" s="381" t="s">
        <v>182</v>
      </c>
      <c r="B8" s="382"/>
      <c r="C8" s="382"/>
      <c r="D8" s="248" t="s">
        <v>183</v>
      </c>
      <c r="E8" s="387" t="s">
        <v>208</v>
      </c>
      <c r="F8" s="387"/>
      <c r="G8" s="387"/>
      <c r="H8" s="387"/>
      <c r="I8" s="388"/>
    </row>
    <row r="9" spans="1:9" ht="25.5" customHeight="1">
      <c r="A9" s="381" t="s">
        <v>184</v>
      </c>
      <c r="B9" s="382"/>
      <c r="C9" s="382"/>
      <c r="D9" s="249" t="s">
        <v>183</v>
      </c>
      <c r="E9" s="389" t="s">
        <v>207</v>
      </c>
      <c r="F9" s="389"/>
      <c r="G9" s="389"/>
      <c r="H9" s="389"/>
      <c r="I9" s="390"/>
    </row>
    <row r="10" spans="1:9" ht="18">
      <c r="A10" s="381" t="s">
        <v>185</v>
      </c>
      <c r="B10" s="382"/>
      <c r="C10" s="382"/>
      <c r="D10" s="248" t="s">
        <v>183</v>
      </c>
      <c r="E10" s="250" t="s">
        <v>186</v>
      </c>
      <c r="F10" s="251"/>
      <c r="G10" s="251"/>
      <c r="H10" s="251"/>
      <c r="I10" s="282"/>
    </row>
    <row r="11" spans="1:9" ht="18">
      <c r="A11" s="381" t="s">
        <v>187</v>
      </c>
      <c r="B11" s="382"/>
      <c r="C11" s="382"/>
      <c r="D11" s="248" t="s">
        <v>183</v>
      </c>
      <c r="E11" s="252">
        <f>'Gói thầu'!E13</f>
        <v>489573866.20341349</v>
      </c>
      <c r="F11" s="251" t="s">
        <v>188</v>
      </c>
      <c r="G11" s="251"/>
      <c r="H11" s="251"/>
      <c r="I11" s="282"/>
    </row>
    <row r="12" spans="1:9" ht="18">
      <c r="A12" s="381" t="s">
        <v>189</v>
      </c>
      <c r="B12" s="382"/>
      <c r="C12" s="382"/>
      <c r="D12" s="248" t="s">
        <v>183</v>
      </c>
      <c r="E12" s="394"/>
      <c r="F12" s="394"/>
      <c r="G12" s="394"/>
      <c r="H12" s="394"/>
      <c r="I12" s="395"/>
    </row>
    <row r="13" spans="1:9" ht="18">
      <c r="A13" s="283"/>
      <c r="B13" s="253"/>
      <c r="C13" s="253"/>
      <c r="D13" s="248"/>
      <c r="E13" s="284"/>
      <c r="F13" s="254"/>
      <c r="G13" s="254"/>
      <c r="H13" s="254"/>
      <c r="I13" s="285"/>
    </row>
    <row r="14" spans="1:9" ht="10.5" customHeight="1">
      <c r="A14" s="398"/>
      <c r="B14" s="399"/>
      <c r="C14" s="399"/>
      <c r="D14" s="399"/>
      <c r="E14" s="399"/>
      <c r="F14" s="399"/>
      <c r="G14" s="399"/>
      <c r="H14" s="399"/>
      <c r="I14" s="400"/>
    </row>
    <row r="15" spans="1:9" ht="16.8">
      <c r="A15" s="286"/>
      <c r="B15" s="401" t="s">
        <v>190</v>
      </c>
      <c r="C15" s="401"/>
      <c r="D15" s="401"/>
      <c r="E15" s="401"/>
      <c r="F15" s="401"/>
      <c r="G15" s="401"/>
      <c r="H15" s="401"/>
      <c r="I15" s="402"/>
    </row>
    <row r="16" spans="1:9" ht="16.8">
      <c r="A16" s="396" t="s">
        <v>191</v>
      </c>
      <c r="B16" s="397"/>
      <c r="C16" s="392" t="s">
        <v>192</v>
      </c>
      <c r="D16" s="392"/>
      <c r="E16" s="392"/>
      <c r="F16" s="392" t="s">
        <v>193</v>
      </c>
      <c r="G16" s="392"/>
      <c r="H16" s="392" t="s">
        <v>194</v>
      </c>
      <c r="I16" s="403"/>
    </row>
    <row r="17" spans="1:9" ht="16.8">
      <c r="A17" s="286"/>
      <c r="B17" s="255"/>
      <c r="C17" s="255"/>
      <c r="D17" s="256"/>
      <c r="E17" s="256"/>
      <c r="F17" s="256"/>
      <c r="G17" s="257"/>
      <c r="H17" s="257"/>
      <c r="I17" s="287"/>
    </row>
    <row r="18" spans="1:9" ht="16.8">
      <c r="A18" s="286"/>
      <c r="B18" s="255"/>
      <c r="C18" s="255"/>
      <c r="D18" s="256"/>
      <c r="E18" s="256"/>
      <c r="F18" s="256"/>
      <c r="G18" s="257"/>
      <c r="H18" s="257"/>
      <c r="I18" s="287"/>
    </row>
    <row r="19" spans="1:9" ht="16.8">
      <c r="A19" s="286"/>
      <c r="B19" s="255"/>
      <c r="C19" s="255"/>
      <c r="D19" s="256"/>
      <c r="E19" s="256"/>
      <c r="F19" s="256"/>
      <c r="G19" s="257"/>
      <c r="H19" s="257"/>
      <c r="I19" s="287"/>
    </row>
    <row r="20" spans="1:9" ht="16.8">
      <c r="A20" s="286"/>
      <c r="B20" s="255"/>
      <c r="C20" s="255"/>
      <c r="D20" s="256"/>
      <c r="E20" s="256"/>
      <c r="F20" s="256"/>
      <c r="G20" s="257"/>
      <c r="H20" s="257"/>
      <c r="I20" s="287"/>
    </row>
    <row r="21" spans="1:9" ht="17.399999999999999">
      <c r="A21" s="286"/>
      <c r="B21" s="258"/>
      <c r="C21" s="258"/>
      <c r="D21" s="258"/>
      <c r="E21" s="258"/>
      <c r="F21" s="391" t="s">
        <v>195</v>
      </c>
      <c r="G21" s="391"/>
      <c r="H21" s="391" t="s">
        <v>207</v>
      </c>
      <c r="I21" s="393"/>
    </row>
    <row r="22" spans="1:9" ht="15.6">
      <c r="A22" s="286"/>
      <c r="B22" s="258"/>
      <c r="C22" s="258"/>
      <c r="D22" s="258"/>
      <c r="E22" s="258"/>
      <c r="F22" s="258"/>
      <c r="G22" s="258"/>
      <c r="H22" s="259"/>
      <c r="I22" s="288"/>
    </row>
    <row r="23" spans="1:9" ht="16.2" thickBot="1">
      <c r="A23" s="289"/>
      <c r="B23" s="290"/>
      <c r="C23" s="290"/>
      <c r="D23" s="290"/>
      <c r="E23" s="290"/>
      <c r="F23" s="290"/>
      <c r="G23" s="290"/>
      <c r="H23" s="290"/>
      <c r="I23" s="291"/>
    </row>
    <row r="24" spans="1:9" ht="16.2" hidden="1" thickBot="1">
      <c r="A24" s="233"/>
      <c r="B24" s="234"/>
      <c r="C24" s="234"/>
      <c r="D24" s="234"/>
      <c r="E24" s="234"/>
      <c r="F24" s="234"/>
      <c r="G24" s="234"/>
      <c r="H24" s="234"/>
      <c r="I24" s="235"/>
    </row>
    <row r="25" spans="1:9" ht="15.6">
      <c r="A25" s="232"/>
      <c r="B25" s="232"/>
      <c r="C25" s="232"/>
      <c r="D25" s="232"/>
      <c r="E25" s="232"/>
      <c r="F25" s="232"/>
      <c r="G25" s="232"/>
      <c r="H25" s="232"/>
      <c r="I25" s="232"/>
    </row>
    <row r="26" spans="1:9" ht="15.6">
      <c r="A26" s="232"/>
      <c r="B26" s="232"/>
      <c r="C26" s="232"/>
      <c r="D26" s="232"/>
      <c r="E26" s="232"/>
      <c r="F26" s="232"/>
      <c r="G26" s="232"/>
      <c r="H26" s="232"/>
      <c r="I26" s="232"/>
    </row>
  </sheetData>
  <mergeCells count="18">
    <mergeCell ref="F21:G21"/>
    <mergeCell ref="F16:G16"/>
    <mergeCell ref="H21:I21"/>
    <mergeCell ref="A11:C11"/>
    <mergeCell ref="A12:C12"/>
    <mergeCell ref="E12:I12"/>
    <mergeCell ref="A16:B16"/>
    <mergeCell ref="C16:E16"/>
    <mergeCell ref="A14:I14"/>
    <mergeCell ref="B15:I15"/>
    <mergeCell ref="H16:I16"/>
    <mergeCell ref="A10:C10"/>
    <mergeCell ref="A1:F1"/>
    <mergeCell ref="A2:F2"/>
    <mergeCell ref="A8:C8"/>
    <mergeCell ref="E8:I8"/>
    <mergeCell ref="A9:C9"/>
    <mergeCell ref="E9:I9"/>
  </mergeCells>
  <printOptions horizontalCentered="1" verticalCentered="1"/>
  <pageMargins left="0.7" right="0.45" top="0.5" bottom="0.5" header="0.3" footer="0.3"/>
  <pageSetup paperSize="9" scale="10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7"/>
  <sheetViews>
    <sheetView topLeftCell="A10" zoomScaleNormal="100" workbookViewId="0">
      <selection activeCell="F26" sqref="F26"/>
    </sheetView>
  </sheetViews>
  <sheetFormatPr defaultColWidth="10.109375" defaultRowHeight="15.6"/>
  <cols>
    <col min="1" max="1" width="8.44140625" style="51" customWidth="1"/>
    <col min="2" max="2" width="46.44140625" style="51" customWidth="1"/>
    <col min="3" max="3" width="15.6640625" style="51" customWidth="1"/>
    <col min="4" max="4" width="23.6640625" style="51" customWidth="1"/>
    <col min="5" max="5" width="16.33203125" style="51" customWidth="1"/>
    <col min="6" max="6" width="21.33203125" style="51" customWidth="1"/>
    <col min="7" max="8" width="10.109375" style="51"/>
    <col min="9" max="9" width="12.44140625" style="51" bestFit="1" customWidth="1"/>
    <col min="10" max="257" width="10.109375" style="51"/>
    <col min="258" max="258" width="39.6640625" style="51" customWidth="1"/>
    <col min="259" max="259" width="21.33203125" style="51" customWidth="1"/>
    <col min="260" max="260" width="17.109375" style="51" customWidth="1"/>
    <col min="261" max="261" width="23.33203125" style="51" customWidth="1"/>
    <col min="262" max="262" width="41.6640625" style="51" customWidth="1"/>
    <col min="263" max="513" width="10.109375" style="51"/>
    <col min="514" max="514" width="39.6640625" style="51" customWidth="1"/>
    <col min="515" max="515" width="21.33203125" style="51" customWidth="1"/>
    <col min="516" max="516" width="17.109375" style="51" customWidth="1"/>
    <col min="517" max="517" width="23.33203125" style="51" customWidth="1"/>
    <col min="518" max="518" width="41.6640625" style="51" customWidth="1"/>
    <col min="519" max="769" width="10.109375" style="51"/>
    <col min="770" max="770" width="39.6640625" style="51" customWidth="1"/>
    <col min="771" max="771" width="21.33203125" style="51" customWidth="1"/>
    <col min="772" max="772" width="17.109375" style="51" customWidth="1"/>
    <col min="773" max="773" width="23.33203125" style="51" customWidth="1"/>
    <col min="774" max="774" width="41.6640625" style="51" customWidth="1"/>
    <col min="775" max="1025" width="10.109375" style="51"/>
    <col min="1026" max="1026" width="39.6640625" style="51" customWidth="1"/>
    <col min="1027" max="1027" width="21.33203125" style="51" customWidth="1"/>
    <col min="1028" max="1028" width="17.109375" style="51" customWidth="1"/>
    <col min="1029" max="1029" width="23.33203125" style="51" customWidth="1"/>
    <col min="1030" max="1030" width="41.6640625" style="51" customWidth="1"/>
    <col min="1031" max="1281" width="10.109375" style="51"/>
    <col min="1282" max="1282" width="39.6640625" style="51" customWidth="1"/>
    <col min="1283" max="1283" width="21.33203125" style="51" customWidth="1"/>
    <col min="1284" max="1284" width="17.109375" style="51" customWidth="1"/>
    <col min="1285" max="1285" width="23.33203125" style="51" customWidth="1"/>
    <col min="1286" max="1286" width="41.6640625" style="51" customWidth="1"/>
    <col min="1287" max="1537" width="10.109375" style="51"/>
    <col min="1538" max="1538" width="39.6640625" style="51" customWidth="1"/>
    <col min="1539" max="1539" width="21.33203125" style="51" customWidth="1"/>
    <col min="1540" max="1540" width="17.109375" style="51" customWidth="1"/>
    <col min="1541" max="1541" width="23.33203125" style="51" customWidth="1"/>
    <col min="1542" max="1542" width="41.6640625" style="51" customWidth="1"/>
    <col min="1543" max="1793" width="10.109375" style="51"/>
    <col min="1794" max="1794" width="39.6640625" style="51" customWidth="1"/>
    <col min="1795" max="1795" width="21.33203125" style="51" customWidth="1"/>
    <col min="1796" max="1796" width="17.109375" style="51" customWidth="1"/>
    <col min="1797" max="1797" width="23.33203125" style="51" customWidth="1"/>
    <col min="1798" max="1798" width="41.6640625" style="51" customWidth="1"/>
    <col min="1799" max="2049" width="10.109375" style="51"/>
    <col min="2050" max="2050" width="39.6640625" style="51" customWidth="1"/>
    <col min="2051" max="2051" width="21.33203125" style="51" customWidth="1"/>
    <col min="2052" max="2052" width="17.109375" style="51" customWidth="1"/>
    <col min="2053" max="2053" width="23.33203125" style="51" customWidth="1"/>
    <col min="2054" max="2054" width="41.6640625" style="51" customWidth="1"/>
    <col min="2055" max="2305" width="10.109375" style="51"/>
    <col min="2306" max="2306" width="39.6640625" style="51" customWidth="1"/>
    <col min="2307" max="2307" width="21.33203125" style="51" customWidth="1"/>
    <col min="2308" max="2308" width="17.109375" style="51" customWidth="1"/>
    <col min="2309" max="2309" width="23.33203125" style="51" customWidth="1"/>
    <col min="2310" max="2310" width="41.6640625" style="51" customWidth="1"/>
    <col min="2311" max="2561" width="10.109375" style="51"/>
    <col min="2562" max="2562" width="39.6640625" style="51" customWidth="1"/>
    <col min="2563" max="2563" width="21.33203125" style="51" customWidth="1"/>
    <col min="2564" max="2564" width="17.109375" style="51" customWidth="1"/>
    <col min="2565" max="2565" width="23.33203125" style="51" customWidth="1"/>
    <col min="2566" max="2566" width="41.6640625" style="51" customWidth="1"/>
    <col min="2567" max="2817" width="10.109375" style="51"/>
    <col min="2818" max="2818" width="39.6640625" style="51" customWidth="1"/>
    <col min="2819" max="2819" width="21.33203125" style="51" customWidth="1"/>
    <col min="2820" max="2820" width="17.109375" style="51" customWidth="1"/>
    <col min="2821" max="2821" width="23.33203125" style="51" customWidth="1"/>
    <col min="2822" max="2822" width="41.6640625" style="51" customWidth="1"/>
    <col min="2823" max="3073" width="10.109375" style="51"/>
    <col min="3074" max="3074" width="39.6640625" style="51" customWidth="1"/>
    <col min="3075" max="3075" width="21.33203125" style="51" customWidth="1"/>
    <col min="3076" max="3076" width="17.109375" style="51" customWidth="1"/>
    <col min="3077" max="3077" width="23.33203125" style="51" customWidth="1"/>
    <col min="3078" max="3078" width="41.6640625" style="51" customWidth="1"/>
    <col min="3079" max="3329" width="10.109375" style="51"/>
    <col min="3330" max="3330" width="39.6640625" style="51" customWidth="1"/>
    <col min="3331" max="3331" width="21.33203125" style="51" customWidth="1"/>
    <col min="3332" max="3332" width="17.109375" style="51" customWidth="1"/>
    <col min="3333" max="3333" width="23.33203125" style="51" customWidth="1"/>
    <col min="3334" max="3334" width="41.6640625" style="51" customWidth="1"/>
    <col min="3335" max="3585" width="10.109375" style="51"/>
    <col min="3586" max="3586" width="39.6640625" style="51" customWidth="1"/>
    <col min="3587" max="3587" width="21.33203125" style="51" customWidth="1"/>
    <col min="3588" max="3588" width="17.109375" style="51" customWidth="1"/>
    <col min="3589" max="3589" width="23.33203125" style="51" customWidth="1"/>
    <col min="3590" max="3590" width="41.6640625" style="51" customWidth="1"/>
    <col min="3591" max="3841" width="10.109375" style="51"/>
    <col min="3842" max="3842" width="39.6640625" style="51" customWidth="1"/>
    <col min="3843" max="3843" width="21.33203125" style="51" customWidth="1"/>
    <col min="3844" max="3844" width="17.109375" style="51" customWidth="1"/>
    <col min="3845" max="3845" width="23.33203125" style="51" customWidth="1"/>
    <col min="3846" max="3846" width="41.6640625" style="51" customWidth="1"/>
    <col min="3847" max="4097" width="10.109375" style="51"/>
    <col min="4098" max="4098" width="39.6640625" style="51" customWidth="1"/>
    <col min="4099" max="4099" width="21.33203125" style="51" customWidth="1"/>
    <col min="4100" max="4100" width="17.109375" style="51" customWidth="1"/>
    <col min="4101" max="4101" width="23.33203125" style="51" customWidth="1"/>
    <col min="4102" max="4102" width="41.6640625" style="51" customWidth="1"/>
    <col min="4103" max="4353" width="10.109375" style="51"/>
    <col min="4354" max="4354" width="39.6640625" style="51" customWidth="1"/>
    <col min="4355" max="4355" width="21.33203125" style="51" customWidth="1"/>
    <col min="4356" max="4356" width="17.109375" style="51" customWidth="1"/>
    <col min="4357" max="4357" width="23.33203125" style="51" customWidth="1"/>
    <col min="4358" max="4358" width="41.6640625" style="51" customWidth="1"/>
    <col min="4359" max="4609" width="10.109375" style="51"/>
    <col min="4610" max="4610" width="39.6640625" style="51" customWidth="1"/>
    <col min="4611" max="4611" width="21.33203125" style="51" customWidth="1"/>
    <col min="4612" max="4612" width="17.109375" style="51" customWidth="1"/>
    <col min="4613" max="4613" width="23.33203125" style="51" customWidth="1"/>
    <col min="4614" max="4614" width="41.6640625" style="51" customWidth="1"/>
    <col min="4615" max="4865" width="10.109375" style="51"/>
    <col min="4866" max="4866" width="39.6640625" style="51" customWidth="1"/>
    <col min="4867" max="4867" width="21.33203125" style="51" customWidth="1"/>
    <col min="4868" max="4868" width="17.109375" style="51" customWidth="1"/>
    <col min="4869" max="4869" width="23.33203125" style="51" customWidth="1"/>
    <col min="4870" max="4870" width="41.6640625" style="51" customWidth="1"/>
    <col min="4871" max="5121" width="10.109375" style="51"/>
    <col min="5122" max="5122" width="39.6640625" style="51" customWidth="1"/>
    <col min="5123" max="5123" width="21.33203125" style="51" customWidth="1"/>
    <col min="5124" max="5124" width="17.109375" style="51" customWidth="1"/>
    <col min="5125" max="5125" width="23.33203125" style="51" customWidth="1"/>
    <col min="5126" max="5126" width="41.6640625" style="51" customWidth="1"/>
    <col min="5127" max="5377" width="10.109375" style="51"/>
    <col min="5378" max="5378" width="39.6640625" style="51" customWidth="1"/>
    <col min="5379" max="5379" width="21.33203125" style="51" customWidth="1"/>
    <col min="5380" max="5380" width="17.109375" style="51" customWidth="1"/>
    <col min="5381" max="5381" width="23.33203125" style="51" customWidth="1"/>
    <col min="5382" max="5382" width="41.6640625" style="51" customWidth="1"/>
    <col min="5383" max="5633" width="10.109375" style="51"/>
    <col min="5634" max="5634" width="39.6640625" style="51" customWidth="1"/>
    <col min="5635" max="5635" width="21.33203125" style="51" customWidth="1"/>
    <col min="5636" max="5636" width="17.109375" style="51" customWidth="1"/>
    <col min="5637" max="5637" width="23.33203125" style="51" customWidth="1"/>
    <col min="5638" max="5638" width="41.6640625" style="51" customWidth="1"/>
    <col min="5639" max="5889" width="10.109375" style="51"/>
    <col min="5890" max="5890" width="39.6640625" style="51" customWidth="1"/>
    <col min="5891" max="5891" width="21.33203125" style="51" customWidth="1"/>
    <col min="5892" max="5892" width="17.109375" style="51" customWidth="1"/>
    <col min="5893" max="5893" width="23.33203125" style="51" customWidth="1"/>
    <col min="5894" max="5894" width="41.6640625" style="51" customWidth="1"/>
    <col min="5895" max="6145" width="10.109375" style="51"/>
    <col min="6146" max="6146" width="39.6640625" style="51" customWidth="1"/>
    <col min="6147" max="6147" width="21.33203125" style="51" customWidth="1"/>
    <col min="6148" max="6148" width="17.109375" style="51" customWidth="1"/>
    <col min="6149" max="6149" width="23.33203125" style="51" customWidth="1"/>
    <col min="6150" max="6150" width="41.6640625" style="51" customWidth="1"/>
    <col min="6151" max="6401" width="10.109375" style="51"/>
    <col min="6402" max="6402" width="39.6640625" style="51" customWidth="1"/>
    <col min="6403" max="6403" width="21.33203125" style="51" customWidth="1"/>
    <col min="6404" max="6404" width="17.109375" style="51" customWidth="1"/>
    <col min="6405" max="6405" width="23.33203125" style="51" customWidth="1"/>
    <col min="6406" max="6406" width="41.6640625" style="51" customWidth="1"/>
    <col min="6407" max="6657" width="10.109375" style="51"/>
    <col min="6658" max="6658" width="39.6640625" style="51" customWidth="1"/>
    <col min="6659" max="6659" width="21.33203125" style="51" customWidth="1"/>
    <col min="6660" max="6660" width="17.109375" style="51" customWidth="1"/>
    <col min="6661" max="6661" width="23.33203125" style="51" customWidth="1"/>
    <col min="6662" max="6662" width="41.6640625" style="51" customWidth="1"/>
    <col min="6663" max="6913" width="10.109375" style="51"/>
    <col min="6914" max="6914" width="39.6640625" style="51" customWidth="1"/>
    <col min="6915" max="6915" width="21.33203125" style="51" customWidth="1"/>
    <col min="6916" max="6916" width="17.109375" style="51" customWidth="1"/>
    <col min="6917" max="6917" width="23.33203125" style="51" customWidth="1"/>
    <col min="6918" max="6918" width="41.6640625" style="51" customWidth="1"/>
    <col min="6919" max="7169" width="10.109375" style="51"/>
    <col min="7170" max="7170" width="39.6640625" style="51" customWidth="1"/>
    <col min="7171" max="7171" width="21.33203125" style="51" customWidth="1"/>
    <col min="7172" max="7172" width="17.109375" style="51" customWidth="1"/>
    <col min="7173" max="7173" width="23.33203125" style="51" customWidth="1"/>
    <col min="7174" max="7174" width="41.6640625" style="51" customWidth="1"/>
    <col min="7175" max="7425" width="10.109375" style="51"/>
    <col min="7426" max="7426" width="39.6640625" style="51" customWidth="1"/>
    <col min="7427" max="7427" width="21.33203125" style="51" customWidth="1"/>
    <col min="7428" max="7428" width="17.109375" style="51" customWidth="1"/>
    <col min="7429" max="7429" width="23.33203125" style="51" customWidth="1"/>
    <col min="7430" max="7430" width="41.6640625" style="51" customWidth="1"/>
    <col min="7431" max="7681" width="10.109375" style="51"/>
    <col min="7682" max="7682" width="39.6640625" style="51" customWidth="1"/>
    <col min="7683" max="7683" width="21.33203125" style="51" customWidth="1"/>
    <col min="7684" max="7684" width="17.109375" style="51" customWidth="1"/>
    <col min="7685" max="7685" width="23.33203125" style="51" customWidth="1"/>
    <col min="7686" max="7686" width="41.6640625" style="51" customWidth="1"/>
    <col min="7687" max="7937" width="10.109375" style="51"/>
    <col min="7938" max="7938" width="39.6640625" style="51" customWidth="1"/>
    <col min="7939" max="7939" width="21.33203125" style="51" customWidth="1"/>
    <col min="7940" max="7940" width="17.109375" style="51" customWidth="1"/>
    <col min="7941" max="7941" width="23.33203125" style="51" customWidth="1"/>
    <col min="7942" max="7942" width="41.6640625" style="51" customWidth="1"/>
    <col min="7943" max="8193" width="10.109375" style="51"/>
    <col min="8194" max="8194" width="39.6640625" style="51" customWidth="1"/>
    <col min="8195" max="8195" width="21.33203125" style="51" customWidth="1"/>
    <col min="8196" max="8196" width="17.109375" style="51" customWidth="1"/>
    <col min="8197" max="8197" width="23.33203125" style="51" customWidth="1"/>
    <col min="8198" max="8198" width="41.6640625" style="51" customWidth="1"/>
    <col min="8199" max="8449" width="10.109375" style="51"/>
    <col min="8450" max="8450" width="39.6640625" style="51" customWidth="1"/>
    <col min="8451" max="8451" width="21.33203125" style="51" customWidth="1"/>
    <col min="8452" max="8452" width="17.109375" style="51" customWidth="1"/>
    <col min="8453" max="8453" width="23.33203125" style="51" customWidth="1"/>
    <col min="8454" max="8454" width="41.6640625" style="51" customWidth="1"/>
    <col min="8455" max="8705" width="10.109375" style="51"/>
    <col min="8706" max="8706" width="39.6640625" style="51" customWidth="1"/>
    <col min="8707" max="8707" width="21.33203125" style="51" customWidth="1"/>
    <col min="8708" max="8708" width="17.109375" style="51" customWidth="1"/>
    <col min="8709" max="8709" width="23.33203125" style="51" customWidth="1"/>
    <col min="8710" max="8710" width="41.6640625" style="51" customWidth="1"/>
    <col min="8711" max="8961" width="10.109375" style="51"/>
    <col min="8962" max="8962" width="39.6640625" style="51" customWidth="1"/>
    <col min="8963" max="8963" width="21.33203125" style="51" customWidth="1"/>
    <col min="8964" max="8964" width="17.109375" style="51" customWidth="1"/>
    <col min="8965" max="8965" width="23.33203125" style="51" customWidth="1"/>
    <col min="8966" max="8966" width="41.6640625" style="51" customWidth="1"/>
    <col min="8967" max="9217" width="10.109375" style="51"/>
    <col min="9218" max="9218" width="39.6640625" style="51" customWidth="1"/>
    <col min="9219" max="9219" width="21.33203125" style="51" customWidth="1"/>
    <col min="9220" max="9220" width="17.109375" style="51" customWidth="1"/>
    <col min="9221" max="9221" width="23.33203125" style="51" customWidth="1"/>
    <col min="9222" max="9222" width="41.6640625" style="51" customWidth="1"/>
    <col min="9223" max="9473" width="10.109375" style="51"/>
    <col min="9474" max="9474" width="39.6640625" style="51" customWidth="1"/>
    <col min="9475" max="9475" width="21.33203125" style="51" customWidth="1"/>
    <col min="9476" max="9476" width="17.109375" style="51" customWidth="1"/>
    <col min="9477" max="9477" width="23.33203125" style="51" customWidth="1"/>
    <col min="9478" max="9478" width="41.6640625" style="51" customWidth="1"/>
    <col min="9479" max="9729" width="10.109375" style="51"/>
    <col min="9730" max="9730" width="39.6640625" style="51" customWidth="1"/>
    <col min="9731" max="9731" width="21.33203125" style="51" customWidth="1"/>
    <col min="9732" max="9732" width="17.109375" style="51" customWidth="1"/>
    <col min="9733" max="9733" width="23.33203125" style="51" customWidth="1"/>
    <col min="9734" max="9734" width="41.6640625" style="51" customWidth="1"/>
    <col min="9735" max="9985" width="10.109375" style="51"/>
    <col min="9986" max="9986" width="39.6640625" style="51" customWidth="1"/>
    <col min="9987" max="9987" width="21.33203125" style="51" customWidth="1"/>
    <col min="9988" max="9988" width="17.109375" style="51" customWidth="1"/>
    <col min="9989" max="9989" width="23.33203125" style="51" customWidth="1"/>
    <col min="9990" max="9990" width="41.6640625" style="51" customWidth="1"/>
    <col min="9991" max="10241" width="10.109375" style="51"/>
    <col min="10242" max="10242" width="39.6640625" style="51" customWidth="1"/>
    <col min="10243" max="10243" width="21.33203125" style="51" customWidth="1"/>
    <col min="10244" max="10244" width="17.109375" style="51" customWidth="1"/>
    <col min="10245" max="10245" width="23.33203125" style="51" customWidth="1"/>
    <col min="10246" max="10246" width="41.6640625" style="51" customWidth="1"/>
    <col min="10247" max="10497" width="10.109375" style="51"/>
    <col min="10498" max="10498" width="39.6640625" style="51" customWidth="1"/>
    <col min="10499" max="10499" width="21.33203125" style="51" customWidth="1"/>
    <col min="10500" max="10500" width="17.109375" style="51" customWidth="1"/>
    <col min="10501" max="10501" width="23.33203125" style="51" customWidth="1"/>
    <col min="10502" max="10502" width="41.6640625" style="51" customWidth="1"/>
    <col min="10503" max="10753" width="10.109375" style="51"/>
    <col min="10754" max="10754" width="39.6640625" style="51" customWidth="1"/>
    <col min="10755" max="10755" width="21.33203125" style="51" customWidth="1"/>
    <col min="10756" max="10756" width="17.109375" style="51" customWidth="1"/>
    <col min="10757" max="10757" width="23.33203125" style="51" customWidth="1"/>
    <col min="10758" max="10758" width="41.6640625" style="51" customWidth="1"/>
    <col min="10759" max="11009" width="10.109375" style="51"/>
    <col min="11010" max="11010" width="39.6640625" style="51" customWidth="1"/>
    <col min="11011" max="11011" width="21.33203125" style="51" customWidth="1"/>
    <col min="11012" max="11012" width="17.109375" style="51" customWidth="1"/>
    <col min="11013" max="11013" width="23.33203125" style="51" customWidth="1"/>
    <col min="11014" max="11014" width="41.6640625" style="51" customWidth="1"/>
    <col min="11015" max="11265" width="10.109375" style="51"/>
    <col min="11266" max="11266" width="39.6640625" style="51" customWidth="1"/>
    <col min="11267" max="11267" width="21.33203125" style="51" customWidth="1"/>
    <col min="11268" max="11268" width="17.109375" style="51" customWidth="1"/>
    <col min="11269" max="11269" width="23.33203125" style="51" customWidth="1"/>
    <col min="11270" max="11270" width="41.6640625" style="51" customWidth="1"/>
    <col min="11271" max="11521" width="10.109375" style="51"/>
    <col min="11522" max="11522" width="39.6640625" style="51" customWidth="1"/>
    <col min="11523" max="11523" width="21.33203125" style="51" customWidth="1"/>
    <col min="11524" max="11524" width="17.109375" style="51" customWidth="1"/>
    <col min="11525" max="11525" width="23.33203125" style="51" customWidth="1"/>
    <col min="11526" max="11526" width="41.6640625" style="51" customWidth="1"/>
    <col min="11527" max="11777" width="10.109375" style="51"/>
    <col min="11778" max="11778" width="39.6640625" style="51" customWidth="1"/>
    <col min="11779" max="11779" width="21.33203125" style="51" customWidth="1"/>
    <col min="11780" max="11780" width="17.109375" style="51" customWidth="1"/>
    <col min="11781" max="11781" width="23.33203125" style="51" customWidth="1"/>
    <col min="11782" max="11782" width="41.6640625" style="51" customWidth="1"/>
    <col min="11783" max="12033" width="10.109375" style="51"/>
    <col min="12034" max="12034" width="39.6640625" style="51" customWidth="1"/>
    <col min="12035" max="12035" width="21.33203125" style="51" customWidth="1"/>
    <col min="12036" max="12036" width="17.109375" style="51" customWidth="1"/>
    <col min="12037" max="12037" width="23.33203125" style="51" customWidth="1"/>
    <col min="12038" max="12038" width="41.6640625" style="51" customWidth="1"/>
    <col min="12039" max="12289" width="10.109375" style="51"/>
    <col min="12290" max="12290" width="39.6640625" style="51" customWidth="1"/>
    <col min="12291" max="12291" width="21.33203125" style="51" customWidth="1"/>
    <col min="12292" max="12292" width="17.109375" style="51" customWidth="1"/>
    <col min="12293" max="12293" width="23.33203125" style="51" customWidth="1"/>
    <col min="12294" max="12294" width="41.6640625" style="51" customWidth="1"/>
    <col min="12295" max="12545" width="10.109375" style="51"/>
    <col min="12546" max="12546" width="39.6640625" style="51" customWidth="1"/>
    <col min="12547" max="12547" width="21.33203125" style="51" customWidth="1"/>
    <col min="12548" max="12548" width="17.109375" style="51" customWidth="1"/>
    <col min="12549" max="12549" width="23.33203125" style="51" customWidth="1"/>
    <col min="12550" max="12550" width="41.6640625" style="51" customWidth="1"/>
    <col min="12551" max="12801" width="10.109375" style="51"/>
    <col min="12802" max="12802" width="39.6640625" style="51" customWidth="1"/>
    <col min="12803" max="12803" width="21.33203125" style="51" customWidth="1"/>
    <col min="12804" max="12804" width="17.109375" style="51" customWidth="1"/>
    <col min="12805" max="12805" width="23.33203125" style="51" customWidth="1"/>
    <col min="12806" max="12806" width="41.6640625" style="51" customWidth="1"/>
    <col min="12807" max="13057" width="10.109375" style="51"/>
    <col min="13058" max="13058" width="39.6640625" style="51" customWidth="1"/>
    <col min="13059" max="13059" width="21.33203125" style="51" customWidth="1"/>
    <col min="13060" max="13060" width="17.109375" style="51" customWidth="1"/>
    <col min="13061" max="13061" width="23.33203125" style="51" customWidth="1"/>
    <col min="13062" max="13062" width="41.6640625" style="51" customWidth="1"/>
    <col min="13063" max="13313" width="10.109375" style="51"/>
    <col min="13314" max="13314" width="39.6640625" style="51" customWidth="1"/>
    <col min="13315" max="13315" width="21.33203125" style="51" customWidth="1"/>
    <col min="13316" max="13316" width="17.109375" style="51" customWidth="1"/>
    <col min="13317" max="13317" width="23.33203125" style="51" customWidth="1"/>
    <col min="13318" max="13318" width="41.6640625" style="51" customWidth="1"/>
    <col min="13319" max="13569" width="10.109375" style="51"/>
    <col min="13570" max="13570" width="39.6640625" style="51" customWidth="1"/>
    <col min="13571" max="13571" width="21.33203125" style="51" customWidth="1"/>
    <col min="13572" max="13572" width="17.109375" style="51" customWidth="1"/>
    <col min="13573" max="13573" width="23.33203125" style="51" customWidth="1"/>
    <col min="13574" max="13574" width="41.6640625" style="51" customWidth="1"/>
    <col min="13575" max="13825" width="10.109375" style="51"/>
    <col min="13826" max="13826" width="39.6640625" style="51" customWidth="1"/>
    <col min="13827" max="13827" width="21.33203125" style="51" customWidth="1"/>
    <col min="13828" max="13828" width="17.109375" style="51" customWidth="1"/>
    <col min="13829" max="13829" width="23.33203125" style="51" customWidth="1"/>
    <col min="13830" max="13830" width="41.6640625" style="51" customWidth="1"/>
    <col min="13831" max="14081" width="10.109375" style="51"/>
    <col min="14082" max="14082" width="39.6640625" style="51" customWidth="1"/>
    <col min="14083" max="14083" width="21.33203125" style="51" customWidth="1"/>
    <col min="14084" max="14084" width="17.109375" style="51" customWidth="1"/>
    <col min="14085" max="14085" width="23.33203125" style="51" customWidth="1"/>
    <col min="14086" max="14086" width="41.6640625" style="51" customWidth="1"/>
    <col min="14087" max="14337" width="10.109375" style="51"/>
    <col min="14338" max="14338" width="39.6640625" style="51" customWidth="1"/>
    <col min="14339" max="14339" width="21.33203125" style="51" customWidth="1"/>
    <col min="14340" max="14340" width="17.109375" style="51" customWidth="1"/>
    <col min="14341" max="14341" width="23.33203125" style="51" customWidth="1"/>
    <col min="14342" max="14342" width="41.6640625" style="51" customWidth="1"/>
    <col min="14343" max="14593" width="10.109375" style="51"/>
    <col min="14594" max="14594" width="39.6640625" style="51" customWidth="1"/>
    <col min="14595" max="14595" width="21.33203125" style="51" customWidth="1"/>
    <col min="14596" max="14596" width="17.109375" style="51" customWidth="1"/>
    <col min="14597" max="14597" width="23.33203125" style="51" customWidth="1"/>
    <col min="14598" max="14598" width="41.6640625" style="51" customWidth="1"/>
    <col min="14599" max="14849" width="10.109375" style="51"/>
    <col min="14850" max="14850" width="39.6640625" style="51" customWidth="1"/>
    <col min="14851" max="14851" width="21.33203125" style="51" customWidth="1"/>
    <col min="14852" max="14852" width="17.109375" style="51" customWidth="1"/>
    <col min="14853" max="14853" width="23.33203125" style="51" customWidth="1"/>
    <col min="14854" max="14854" width="41.6640625" style="51" customWidth="1"/>
    <col min="14855" max="15105" width="10.109375" style="51"/>
    <col min="15106" max="15106" width="39.6640625" style="51" customWidth="1"/>
    <col min="15107" max="15107" width="21.33203125" style="51" customWidth="1"/>
    <col min="15108" max="15108" width="17.109375" style="51" customWidth="1"/>
    <col min="15109" max="15109" width="23.33203125" style="51" customWidth="1"/>
    <col min="15110" max="15110" width="41.6640625" style="51" customWidth="1"/>
    <col min="15111" max="15361" width="10.109375" style="51"/>
    <col min="15362" max="15362" width="39.6640625" style="51" customWidth="1"/>
    <col min="15363" max="15363" width="21.33203125" style="51" customWidth="1"/>
    <col min="15364" max="15364" width="17.109375" style="51" customWidth="1"/>
    <col min="15365" max="15365" width="23.33203125" style="51" customWidth="1"/>
    <col min="15366" max="15366" width="41.6640625" style="51" customWidth="1"/>
    <col min="15367" max="15617" width="10.109375" style="51"/>
    <col min="15618" max="15618" width="39.6640625" style="51" customWidth="1"/>
    <col min="15619" max="15619" width="21.33203125" style="51" customWidth="1"/>
    <col min="15620" max="15620" width="17.109375" style="51" customWidth="1"/>
    <col min="15621" max="15621" width="23.33203125" style="51" customWidth="1"/>
    <col min="15622" max="15622" width="41.6640625" style="51" customWidth="1"/>
    <col min="15623" max="15873" width="10.109375" style="51"/>
    <col min="15874" max="15874" width="39.6640625" style="51" customWidth="1"/>
    <col min="15875" max="15875" width="21.33203125" style="51" customWidth="1"/>
    <col min="15876" max="15876" width="17.109375" style="51" customWidth="1"/>
    <col min="15877" max="15877" width="23.33203125" style="51" customWidth="1"/>
    <col min="15878" max="15878" width="41.6640625" style="51" customWidth="1"/>
    <col min="15879" max="16129" width="10.109375" style="51"/>
    <col min="16130" max="16130" width="39.6640625" style="51" customWidth="1"/>
    <col min="16131" max="16131" width="21.33203125" style="51" customWidth="1"/>
    <col min="16132" max="16132" width="17.109375" style="51" customWidth="1"/>
    <col min="16133" max="16133" width="23.33203125" style="51" customWidth="1"/>
    <col min="16134" max="16134" width="41.6640625" style="51" customWidth="1"/>
    <col min="16135" max="16384" width="10.109375" style="51"/>
  </cols>
  <sheetData>
    <row r="1" spans="1:9" ht="20.25" customHeight="1">
      <c r="A1" s="421" t="s">
        <v>247</v>
      </c>
      <c r="B1" s="421"/>
      <c r="C1" s="421"/>
      <c r="D1" s="421"/>
      <c r="E1" s="421"/>
      <c r="F1" s="421"/>
    </row>
    <row r="2" spans="1:9" ht="39" customHeight="1">
      <c r="A2" s="420" t="str">
        <f>'Bảng Tiên lượng'!A3:F3</f>
        <v>Nhiệm vụ KH&amp;CN "Nghiên cứu nâng cấp, cải tiến hệ thống tích hợp và xử lý dữ liệu ADS-B 
(ATTECH ADS-B Integrator)"</v>
      </c>
      <c r="B2" s="420"/>
      <c r="C2" s="420"/>
      <c r="D2" s="420"/>
      <c r="E2" s="420"/>
      <c r="F2" s="420"/>
    </row>
    <row r="3" spans="1:9" ht="23.25" customHeight="1">
      <c r="A3" s="420" t="s">
        <v>292</v>
      </c>
      <c r="B3" s="452"/>
      <c r="C3" s="452"/>
      <c r="D3" s="452"/>
      <c r="E3" s="452"/>
      <c r="F3" s="452"/>
    </row>
    <row r="4" spans="1:9">
      <c r="A4" s="424" t="s">
        <v>1</v>
      </c>
      <c r="B4" s="426" t="s">
        <v>2</v>
      </c>
      <c r="C4" s="426" t="s">
        <v>3</v>
      </c>
      <c r="D4" s="426" t="s">
        <v>66</v>
      </c>
      <c r="E4" s="427" t="s">
        <v>67</v>
      </c>
      <c r="F4" s="422" t="s">
        <v>68</v>
      </c>
    </row>
    <row r="5" spans="1:9" ht="29.7" customHeight="1">
      <c r="A5" s="425"/>
      <c r="B5" s="426"/>
      <c r="C5" s="426"/>
      <c r="D5" s="426"/>
      <c r="E5" s="427"/>
      <c r="F5" s="422"/>
    </row>
    <row r="6" spans="1:9" s="57" customFormat="1" ht="13.8">
      <c r="A6" s="55" t="s">
        <v>69</v>
      </c>
      <c r="B6" s="56" t="s">
        <v>70</v>
      </c>
      <c r="C6" s="56" t="s">
        <v>71</v>
      </c>
      <c r="D6" s="56" t="s">
        <v>72</v>
      </c>
      <c r="E6" s="56" t="s">
        <v>73</v>
      </c>
      <c r="F6" s="56" t="s">
        <v>74</v>
      </c>
    </row>
    <row r="7" spans="1:9" ht="19.95" customHeight="1">
      <c r="A7" s="58" t="s">
        <v>6</v>
      </c>
      <c r="B7" s="59" t="s">
        <v>88</v>
      </c>
      <c r="C7" s="60" t="s">
        <v>75</v>
      </c>
      <c r="D7" s="60"/>
      <c r="E7" s="60"/>
      <c r="F7" s="61">
        <f>SUM(F8:F11)</f>
        <v>3450000</v>
      </c>
    </row>
    <row r="8" spans="1:9" ht="21" customHeight="1">
      <c r="A8" s="62">
        <v>1</v>
      </c>
      <c r="B8" s="63" t="s">
        <v>76</v>
      </c>
      <c r="C8" s="60"/>
      <c r="D8" s="60">
        <v>1</v>
      </c>
      <c r="E8" s="64">
        <v>500000</v>
      </c>
      <c r="F8" s="64">
        <f>D8*E8</f>
        <v>500000</v>
      </c>
    </row>
    <row r="9" spans="1:9" ht="21" customHeight="1">
      <c r="A9" s="62">
        <v>2</v>
      </c>
      <c r="B9" s="63" t="s">
        <v>77</v>
      </c>
      <c r="C9" s="60"/>
      <c r="D9" s="60">
        <v>7</v>
      </c>
      <c r="E9" s="64">
        <v>350000</v>
      </c>
      <c r="F9" s="64">
        <f t="shared" ref="F9:F11" si="0">D9*E9</f>
        <v>2450000</v>
      </c>
    </row>
    <row r="10" spans="1:9" ht="21" customHeight="1">
      <c r="A10" s="62">
        <v>3</v>
      </c>
      <c r="B10" s="63" t="s">
        <v>78</v>
      </c>
      <c r="C10" s="60"/>
      <c r="D10" s="60">
        <v>1</v>
      </c>
      <c r="E10" s="64">
        <v>200000</v>
      </c>
      <c r="F10" s="64">
        <f t="shared" si="0"/>
        <v>200000</v>
      </c>
    </row>
    <row r="11" spans="1:9" ht="21" customHeight="1">
      <c r="A11" s="62">
        <v>4</v>
      </c>
      <c r="B11" s="63" t="s">
        <v>79</v>
      </c>
      <c r="C11" s="60"/>
      <c r="D11" s="60">
        <v>2</v>
      </c>
      <c r="E11" s="64">
        <v>150000</v>
      </c>
      <c r="F11" s="64">
        <f t="shared" si="0"/>
        <v>300000</v>
      </c>
    </row>
    <row r="12" spans="1:9" ht="20.7" customHeight="1">
      <c r="A12" s="58" t="s">
        <v>7</v>
      </c>
      <c r="B12" s="59" t="s">
        <v>80</v>
      </c>
      <c r="C12" s="60" t="s">
        <v>75</v>
      </c>
      <c r="D12" s="60"/>
      <c r="E12" s="60"/>
      <c r="F12" s="61">
        <f>SUM(F13:F16)</f>
        <v>3450000</v>
      </c>
    </row>
    <row r="13" spans="1:9" ht="21" customHeight="1">
      <c r="A13" s="62">
        <v>1</v>
      </c>
      <c r="B13" s="63" t="s">
        <v>76</v>
      </c>
      <c r="C13" s="60"/>
      <c r="D13" s="60">
        <v>1</v>
      </c>
      <c r="E13" s="64">
        <v>500000</v>
      </c>
      <c r="F13" s="64">
        <f>D13*E13</f>
        <v>500000</v>
      </c>
    </row>
    <row r="14" spans="1:9" ht="21" customHeight="1">
      <c r="A14" s="62">
        <v>2</v>
      </c>
      <c r="B14" s="63" t="s">
        <v>77</v>
      </c>
      <c r="C14" s="60"/>
      <c r="D14" s="60">
        <v>7</v>
      </c>
      <c r="E14" s="64">
        <v>350000</v>
      </c>
      <c r="F14" s="64">
        <f t="shared" ref="F14:F16" si="1">D14*E14</f>
        <v>2450000</v>
      </c>
    </row>
    <row r="15" spans="1:9" ht="21" customHeight="1">
      <c r="A15" s="62">
        <v>3</v>
      </c>
      <c r="B15" s="63" t="s">
        <v>78</v>
      </c>
      <c r="C15" s="60"/>
      <c r="D15" s="60">
        <v>1</v>
      </c>
      <c r="E15" s="64">
        <v>200000</v>
      </c>
      <c r="F15" s="64">
        <f t="shared" si="1"/>
        <v>200000</v>
      </c>
    </row>
    <row r="16" spans="1:9" ht="21" customHeight="1">
      <c r="A16" s="62">
        <v>4</v>
      </c>
      <c r="B16" s="63" t="s">
        <v>79</v>
      </c>
      <c r="C16" s="60"/>
      <c r="D16" s="60">
        <v>2</v>
      </c>
      <c r="E16" s="64">
        <v>150000</v>
      </c>
      <c r="F16" s="64">
        <f t="shared" si="1"/>
        <v>300000</v>
      </c>
      <c r="G16" s="65"/>
      <c r="H16" s="65"/>
      <c r="I16" s="65"/>
    </row>
    <row r="17" spans="1:9" ht="31.5" customHeight="1">
      <c r="A17" s="58" t="s">
        <v>13</v>
      </c>
      <c r="B17" s="59" t="s">
        <v>136</v>
      </c>
      <c r="C17" s="60" t="s">
        <v>75</v>
      </c>
      <c r="D17" s="60"/>
      <c r="E17" s="60"/>
      <c r="F17" s="61">
        <f>SUM(F18,F23)</f>
        <v>4500000</v>
      </c>
      <c r="G17" s="65"/>
      <c r="H17" s="65"/>
      <c r="I17" s="65"/>
    </row>
    <row r="18" spans="1:9" ht="21" customHeight="1">
      <c r="A18" s="66">
        <v>1</v>
      </c>
      <c r="B18" s="67" t="s">
        <v>81</v>
      </c>
      <c r="C18" s="68"/>
      <c r="D18" s="68"/>
      <c r="E18" s="68"/>
      <c r="F18" s="69">
        <f>SUM(F19:F22)</f>
        <v>2800000</v>
      </c>
      <c r="G18" s="70"/>
      <c r="H18" s="70"/>
      <c r="I18" s="70"/>
    </row>
    <row r="19" spans="1:9" ht="21" customHeight="1">
      <c r="A19" s="62">
        <v>1.1000000000000001</v>
      </c>
      <c r="B19" s="63" t="s">
        <v>82</v>
      </c>
      <c r="C19" s="60"/>
      <c r="D19" s="60">
        <v>1</v>
      </c>
      <c r="E19" s="64">
        <v>1000000</v>
      </c>
      <c r="F19" s="64">
        <f>D19*E19</f>
        <v>1000000</v>
      </c>
      <c r="G19" s="65"/>
      <c r="H19" s="65"/>
      <c r="I19" s="65"/>
    </row>
    <row r="20" spans="1:9" ht="21" customHeight="1">
      <c r="A20" s="62">
        <v>1.2</v>
      </c>
      <c r="B20" s="63" t="s">
        <v>83</v>
      </c>
      <c r="C20" s="60"/>
      <c r="D20" s="60">
        <v>2</v>
      </c>
      <c r="E20" s="64">
        <v>650000</v>
      </c>
      <c r="F20" s="64">
        <f t="shared" ref="F20:F22" si="2">D20*E20</f>
        <v>1300000</v>
      </c>
      <c r="G20" s="65"/>
      <c r="H20" s="65"/>
      <c r="I20" s="65"/>
    </row>
    <row r="21" spans="1:9" ht="21" customHeight="1">
      <c r="A21" s="62">
        <v>1.3</v>
      </c>
      <c r="B21" s="63" t="s">
        <v>84</v>
      </c>
      <c r="C21" s="60"/>
      <c r="D21" s="60">
        <v>1</v>
      </c>
      <c r="E21" s="64">
        <v>200000</v>
      </c>
      <c r="F21" s="64">
        <f t="shared" si="2"/>
        <v>200000</v>
      </c>
      <c r="G21" s="71"/>
      <c r="H21" s="71"/>
      <c r="I21" s="71"/>
    </row>
    <row r="22" spans="1:9" ht="27.75" customHeight="1">
      <c r="A22" s="62">
        <v>1.4</v>
      </c>
      <c r="B22" s="63" t="s">
        <v>79</v>
      </c>
      <c r="C22" s="60"/>
      <c r="D22" s="60">
        <v>2</v>
      </c>
      <c r="E22" s="64">
        <v>150000</v>
      </c>
      <c r="F22" s="64">
        <f t="shared" si="2"/>
        <v>300000</v>
      </c>
      <c r="G22" s="71"/>
      <c r="H22" s="71"/>
      <c r="I22" s="71"/>
    </row>
    <row r="23" spans="1:9" ht="18.600000000000001" customHeight="1">
      <c r="A23" s="66">
        <v>2</v>
      </c>
      <c r="B23" s="67" t="s">
        <v>85</v>
      </c>
      <c r="C23" s="68"/>
      <c r="D23" s="68"/>
      <c r="E23" s="64"/>
      <c r="F23" s="72">
        <f>SUM(F24:F25)</f>
        <v>1700000</v>
      </c>
      <c r="G23" s="70"/>
      <c r="H23" s="70"/>
      <c r="I23" s="70"/>
    </row>
    <row r="24" spans="1:9" ht="21" customHeight="1">
      <c r="A24" s="62">
        <v>2.1</v>
      </c>
      <c r="B24" s="63" t="s">
        <v>86</v>
      </c>
      <c r="C24" s="60"/>
      <c r="D24" s="60">
        <v>2</v>
      </c>
      <c r="E24" s="64">
        <v>350000</v>
      </c>
      <c r="F24" s="64">
        <f>D24*E24</f>
        <v>700000</v>
      </c>
      <c r="G24" s="71"/>
      <c r="H24" s="71"/>
      <c r="I24" s="71"/>
    </row>
    <row r="25" spans="1:9" ht="23.7" customHeight="1">
      <c r="A25" s="62">
        <v>2.2000000000000002</v>
      </c>
      <c r="B25" s="63" t="s">
        <v>87</v>
      </c>
      <c r="C25" s="73"/>
      <c r="D25" s="60">
        <v>2</v>
      </c>
      <c r="E25" s="64">
        <v>500000</v>
      </c>
      <c r="F25" s="64">
        <f>D25*E25</f>
        <v>1000000</v>
      </c>
      <c r="G25" s="71"/>
      <c r="H25" s="71"/>
      <c r="I25" s="71"/>
    </row>
    <row r="26" spans="1:9" ht="21.75" customHeight="1">
      <c r="A26" s="2"/>
      <c r="B26" s="200" t="s">
        <v>293</v>
      </c>
      <c r="C26" s="73"/>
      <c r="D26" s="73"/>
      <c r="E26" s="64"/>
      <c r="F26" s="74">
        <f>SUM(F7,F12,F17)</f>
        <v>11400000</v>
      </c>
      <c r="G26" s="65"/>
      <c r="H26" s="65"/>
      <c r="I26" s="75">
        <v>12800000</v>
      </c>
    </row>
    <row r="27" spans="1:9">
      <c r="A27" s="71"/>
      <c r="B27" s="451"/>
      <c r="C27" s="451"/>
      <c r="D27" s="451"/>
      <c r="E27" s="451"/>
      <c r="F27" s="451"/>
    </row>
  </sheetData>
  <mergeCells count="10">
    <mergeCell ref="B27:F27"/>
    <mergeCell ref="A1:F1"/>
    <mergeCell ref="A2:F2"/>
    <mergeCell ref="A3:F3"/>
    <mergeCell ref="A4:A5"/>
    <mergeCell ref="B4:B5"/>
    <mergeCell ref="C4:C5"/>
    <mergeCell ref="D4:D5"/>
    <mergeCell ref="E4:E5"/>
    <mergeCell ref="F4:F5"/>
  </mergeCells>
  <printOptions horizontalCentered="1"/>
  <pageMargins left="0.55000000000000004" right="0.35" top="0.35" bottom="0.35" header="0.3" footer="0.25"/>
  <pageSetup scale="95" orientation="landscape" r:id="rId1"/>
  <headerFooter>
    <oddFooter>&amp;A</oddFooter>
  </headerFooter>
  <rowBreaks count="1" manualBreakCount="1">
    <brk id="26"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3"/>
  <sheetViews>
    <sheetView workbookViewId="0">
      <selection activeCell="K13" sqref="K13"/>
    </sheetView>
  </sheetViews>
  <sheetFormatPr defaultRowHeight="15"/>
  <cols>
    <col min="1" max="1" width="7" style="49" customWidth="1"/>
    <col min="2" max="2" width="14.33203125" style="44" customWidth="1"/>
    <col min="3" max="3" width="19.88671875" style="50" customWidth="1"/>
    <col min="4" max="4" width="15.6640625" style="44" customWidth="1"/>
    <col min="5" max="6" width="19.6640625" style="44" customWidth="1"/>
    <col min="7" max="7" width="14.6640625" style="44" customWidth="1"/>
    <col min="8" max="8" width="17" style="44" customWidth="1"/>
    <col min="9" max="10" width="8.88671875" style="44"/>
    <col min="11" max="11" width="18.77734375" style="44" bestFit="1" customWidth="1"/>
    <col min="12" max="259" width="8.88671875" style="44"/>
    <col min="260" max="260" width="6.33203125" style="44" customWidth="1"/>
    <col min="261" max="261" width="32" style="44" customWidth="1"/>
    <col min="262" max="262" width="30.6640625" style="44" customWidth="1"/>
    <col min="263" max="263" width="33" style="44" customWidth="1"/>
    <col min="264" max="515" width="8.88671875" style="44"/>
    <col min="516" max="516" width="6.33203125" style="44" customWidth="1"/>
    <col min="517" max="517" width="32" style="44" customWidth="1"/>
    <col min="518" max="518" width="30.6640625" style="44" customWidth="1"/>
    <col min="519" max="519" width="33" style="44" customWidth="1"/>
    <col min="520" max="771" width="8.88671875" style="44"/>
    <col min="772" max="772" width="6.33203125" style="44" customWidth="1"/>
    <col min="773" max="773" width="32" style="44" customWidth="1"/>
    <col min="774" max="774" width="30.6640625" style="44" customWidth="1"/>
    <col min="775" max="775" width="33" style="44" customWidth="1"/>
    <col min="776" max="1027" width="8.88671875" style="44"/>
    <col min="1028" max="1028" width="6.33203125" style="44" customWidth="1"/>
    <col min="1029" max="1029" width="32" style="44" customWidth="1"/>
    <col min="1030" max="1030" width="30.6640625" style="44" customWidth="1"/>
    <col min="1031" max="1031" width="33" style="44" customWidth="1"/>
    <col min="1032" max="1283" width="8.88671875" style="44"/>
    <col min="1284" max="1284" width="6.33203125" style="44" customWidth="1"/>
    <col min="1285" max="1285" width="32" style="44" customWidth="1"/>
    <col min="1286" max="1286" width="30.6640625" style="44" customWidth="1"/>
    <col min="1287" max="1287" width="33" style="44" customWidth="1"/>
    <col min="1288" max="1539" width="8.88671875" style="44"/>
    <col min="1540" max="1540" width="6.33203125" style="44" customWidth="1"/>
    <col min="1541" max="1541" width="32" style="44" customWidth="1"/>
    <col min="1542" max="1542" width="30.6640625" style="44" customWidth="1"/>
    <col min="1543" max="1543" width="33" style="44" customWidth="1"/>
    <col min="1544" max="1795" width="8.88671875" style="44"/>
    <col min="1796" max="1796" width="6.33203125" style="44" customWidth="1"/>
    <col min="1797" max="1797" width="32" style="44" customWidth="1"/>
    <col min="1798" max="1798" width="30.6640625" style="44" customWidth="1"/>
    <col min="1799" max="1799" width="33" style="44" customWidth="1"/>
    <col min="1800" max="2051" width="8.88671875" style="44"/>
    <col min="2052" max="2052" width="6.33203125" style="44" customWidth="1"/>
    <col min="2053" max="2053" width="32" style="44" customWidth="1"/>
    <col min="2054" max="2054" width="30.6640625" style="44" customWidth="1"/>
    <col min="2055" max="2055" width="33" style="44" customWidth="1"/>
    <col min="2056" max="2307" width="8.88671875" style="44"/>
    <col min="2308" max="2308" width="6.33203125" style="44" customWidth="1"/>
    <col min="2309" max="2309" width="32" style="44" customWidth="1"/>
    <col min="2310" max="2310" width="30.6640625" style="44" customWidth="1"/>
    <col min="2311" max="2311" width="33" style="44" customWidth="1"/>
    <col min="2312" max="2563" width="8.88671875" style="44"/>
    <col min="2564" max="2564" width="6.33203125" style="44" customWidth="1"/>
    <col min="2565" max="2565" width="32" style="44" customWidth="1"/>
    <col min="2566" max="2566" width="30.6640625" style="44" customWidth="1"/>
    <col min="2567" max="2567" width="33" style="44" customWidth="1"/>
    <col min="2568" max="2819" width="8.88671875" style="44"/>
    <col min="2820" max="2820" width="6.33203125" style="44" customWidth="1"/>
    <col min="2821" max="2821" width="32" style="44" customWidth="1"/>
    <col min="2822" max="2822" width="30.6640625" style="44" customWidth="1"/>
    <col min="2823" max="2823" width="33" style="44" customWidth="1"/>
    <col min="2824" max="3075" width="8.88671875" style="44"/>
    <col min="3076" max="3076" width="6.33203125" style="44" customWidth="1"/>
    <col min="3077" max="3077" width="32" style="44" customWidth="1"/>
    <col min="3078" max="3078" width="30.6640625" style="44" customWidth="1"/>
    <col min="3079" max="3079" width="33" style="44" customWidth="1"/>
    <col min="3080" max="3331" width="8.88671875" style="44"/>
    <col min="3332" max="3332" width="6.33203125" style="44" customWidth="1"/>
    <col min="3333" max="3333" width="32" style="44" customWidth="1"/>
    <col min="3334" max="3334" width="30.6640625" style="44" customWidth="1"/>
    <col min="3335" max="3335" width="33" style="44" customWidth="1"/>
    <col min="3336" max="3587" width="8.88671875" style="44"/>
    <col min="3588" max="3588" width="6.33203125" style="44" customWidth="1"/>
    <col min="3589" max="3589" width="32" style="44" customWidth="1"/>
    <col min="3590" max="3590" width="30.6640625" style="44" customWidth="1"/>
    <col min="3591" max="3591" width="33" style="44" customWidth="1"/>
    <col min="3592" max="3843" width="8.88671875" style="44"/>
    <col min="3844" max="3844" width="6.33203125" style="44" customWidth="1"/>
    <col min="3845" max="3845" width="32" style="44" customWidth="1"/>
    <col min="3846" max="3846" width="30.6640625" style="44" customWidth="1"/>
    <col min="3847" max="3847" width="33" style="44" customWidth="1"/>
    <col min="3848" max="4099" width="8.88671875" style="44"/>
    <col min="4100" max="4100" width="6.33203125" style="44" customWidth="1"/>
    <col min="4101" max="4101" width="32" style="44" customWidth="1"/>
    <col min="4102" max="4102" width="30.6640625" style="44" customWidth="1"/>
    <col min="4103" max="4103" width="33" style="44" customWidth="1"/>
    <col min="4104" max="4355" width="8.88671875" style="44"/>
    <col min="4356" max="4356" width="6.33203125" style="44" customWidth="1"/>
    <col min="4357" max="4357" width="32" style="44" customWidth="1"/>
    <col min="4358" max="4358" width="30.6640625" style="44" customWidth="1"/>
    <col min="4359" max="4359" width="33" style="44" customWidth="1"/>
    <col min="4360" max="4611" width="8.88671875" style="44"/>
    <col min="4612" max="4612" width="6.33203125" style="44" customWidth="1"/>
    <col min="4613" max="4613" width="32" style="44" customWidth="1"/>
    <col min="4614" max="4614" width="30.6640625" style="44" customWidth="1"/>
    <col min="4615" max="4615" width="33" style="44" customWidth="1"/>
    <col min="4616" max="4867" width="8.88671875" style="44"/>
    <col min="4868" max="4868" width="6.33203125" style="44" customWidth="1"/>
    <col min="4869" max="4869" width="32" style="44" customWidth="1"/>
    <col min="4870" max="4870" width="30.6640625" style="44" customWidth="1"/>
    <col min="4871" max="4871" width="33" style="44" customWidth="1"/>
    <col min="4872" max="5123" width="8.88671875" style="44"/>
    <col min="5124" max="5124" width="6.33203125" style="44" customWidth="1"/>
    <col min="5125" max="5125" width="32" style="44" customWidth="1"/>
    <col min="5126" max="5126" width="30.6640625" style="44" customWidth="1"/>
    <col min="5127" max="5127" width="33" style="44" customWidth="1"/>
    <col min="5128" max="5379" width="8.88671875" style="44"/>
    <col min="5380" max="5380" width="6.33203125" style="44" customWidth="1"/>
    <col min="5381" max="5381" width="32" style="44" customWidth="1"/>
    <col min="5382" max="5382" width="30.6640625" style="44" customWidth="1"/>
    <col min="5383" max="5383" width="33" style="44" customWidth="1"/>
    <col min="5384" max="5635" width="8.88671875" style="44"/>
    <col min="5636" max="5636" width="6.33203125" style="44" customWidth="1"/>
    <col min="5637" max="5637" width="32" style="44" customWidth="1"/>
    <col min="5638" max="5638" width="30.6640625" style="44" customWidth="1"/>
    <col min="5639" max="5639" width="33" style="44" customWidth="1"/>
    <col min="5640" max="5891" width="8.88671875" style="44"/>
    <col min="5892" max="5892" width="6.33203125" style="44" customWidth="1"/>
    <col min="5893" max="5893" width="32" style="44" customWidth="1"/>
    <col min="5894" max="5894" width="30.6640625" style="44" customWidth="1"/>
    <col min="5895" max="5895" width="33" style="44" customWidth="1"/>
    <col min="5896" max="6147" width="8.88671875" style="44"/>
    <col min="6148" max="6148" width="6.33203125" style="44" customWidth="1"/>
    <col min="6149" max="6149" width="32" style="44" customWidth="1"/>
    <col min="6150" max="6150" width="30.6640625" style="44" customWidth="1"/>
    <col min="6151" max="6151" width="33" style="44" customWidth="1"/>
    <col min="6152" max="6403" width="8.88671875" style="44"/>
    <col min="6404" max="6404" width="6.33203125" style="44" customWidth="1"/>
    <col min="6405" max="6405" width="32" style="44" customWidth="1"/>
    <col min="6406" max="6406" width="30.6640625" style="44" customWidth="1"/>
    <col min="6407" max="6407" width="33" style="44" customWidth="1"/>
    <col min="6408" max="6659" width="8.88671875" style="44"/>
    <col min="6660" max="6660" width="6.33203125" style="44" customWidth="1"/>
    <col min="6661" max="6661" width="32" style="44" customWidth="1"/>
    <col min="6662" max="6662" width="30.6640625" style="44" customWidth="1"/>
    <col min="6663" max="6663" width="33" style="44" customWidth="1"/>
    <col min="6664" max="6915" width="8.88671875" style="44"/>
    <col min="6916" max="6916" width="6.33203125" style="44" customWidth="1"/>
    <col min="6917" max="6917" width="32" style="44" customWidth="1"/>
    <col min="6918" max="6918" width="30.6640625" style="44" customWidth="1"/>
    <col min="6919" max="6919" width="33" style="44" customWidth="1"/>
    <col min="6920" max="7171" width="8.88671875" style="44"/>
    <col min="7172" max="7172" width="6.33203125" style="44" customWidth="1"/>
    <col min="7173" max="7173" width="32" style="44" customWidth="1"/>
    <col min="7174" max="7174" width="30.6640625" style="44" customWidth="1"/>
    <col min="7175" max="7175" width="33" style="44" customWidth="1"/>
    <col min="7176" max="7427" width="8.88671875" style="44"/>
    <col min="7428" max="7428" width="6.33203125" style="44" customWidth="1"/>
    <col min="7429" max="7429" width="32" style="44" customWidth="1"/>
    <col min="7430" max="7430" width="30.6640625" style="44" customWidth="1"/>
    <col min="7431" max="7431" width="33" style="44" customWidth="1"/>
    <col min="7432" max="7683" width="8.88671875" style="44"/>
    <col min="7684" max="7684" width="6.33203125" style="44" customWidth="1"/>
    <col min="7685" max="7685" width="32" style="44" customWidth="1"/>
    <col min="7686" max="7686" width="30.6640625" style="44" customWidth="1"/>
    <col min="7687" max="7687" width="33" style="44" customWidth="1"/>
    <col min="7688" max="7939" width="8.88671875" style="44"/>
    <col min="7940" max="7940" width="6.33203125" style="44" customWidth="1"/>
    <col min="7941" max="7941" width="32" style="44" customWidth="1"/>
    <col min="7942" max="7942" width="30.6640625" style="44" customWidth="1"/>
    <col min="7943" max="7943" width="33" style="44" customWidth="1"/>
    <col min="7944" max="8195" width="8.88671875" style="44"/>
    <col min="8196" max="8196" width="6.33203125" style="44" customWidth="1"/>
    <col min="8197" max="8197" width="32" style="44" customWidth="1"/>
    <col min="8198" max="8198" width="30.6640625" style="44" customWidth="1"/>
    <col min="8199" max="8199" width="33" style="44" customWidth="1"/>
    <col min="8200" max="8451" width="8.88671875" style="44"/>
    <col min="8452" max="8452" width="6.33203125" style="44" customWidth="1"/>
    <col min="8453" max="8453" width="32" style="44" customWidth="1"/>
    <col min="8454" max="8454" width="30.6640625" style="44" customWidth="1"/>
    <col min="8455" max="8455" width="33" style="44" customWidth="1"/>
    <col min="8456" max="8707" width="8.88671875" style="44"/>
    <col min="8708" max="8708" width="6.33203125" style="44" customWidth="1"/>
    <col min="8709" max="8709" width="32" style="44" customWidth="1"/>
    <col min="8710" max="8710" width="30.6640625" style="44" customWidth="1"/>
    <col min="8711" max="8711" width="33" style="44" customWidth="1"/>
    <col min="8712" max="8963" width="8.88671875" style="44"/>
    <col min="8964" max="8964" width="6.33203125" style="44" customWidth="1"/>
    <col min="8965" max="8965" width="32" style="44" customWidth="1"/>
    <col min="8966" max="8966" width="30.6640625" style="44" customWidth="1"/>
    <col min="8967" max="8967" width="33" style="44" customWidth="1"/>
    <col min="8968" max="9219" width="8.88671875" style="44"/>
    <col min="9220" max="9220" width="6.33203125" style="44" customWidth="1"/>
    <col min="9221" max="9221" width="32" style="44" customWidth="1"/>
    <col min="9222" max="9222" width="30.6640625" style="44" customWidth="1"/>
    <col min="9223" max="9223" width="33" style="44" customWidth="1"/>
    <col min="9224" max="9475" width="8.88671875" style="44"/>
    <col min="9476" max="9476" width="6.33203125" style="44" customWidth="1"/>
    <col min="9477" max="9477" width="32" style="44" customWidth="1"/>
    <col min="9478" max="9478" width="30.6640625" style="44" customWidth="1"/>
    <col min="9479" max="9479" width="33" style="44" customWidth="1"/>
    <col min="9480" max="9731" width="8.88671875" style="44"/>
    <col min="9732" max="9732" width="6.33203125" style="44" customWidth="1"/>
    <col min="9733" max="9733" width="32" style="44" customWidth="1"/>
    <col min="9734" max="9734" width="30.6640625" style="44" customWidth="1"/>
    <col min="9735" max="9735" width="33" style="44" customWidth="1"/>
    <col min="9736" max="9987" width="8.88671875" style="44"/>
    <col min="9988" max="9988" width="6.33203125" style="44" customWidth="1"/>
    <col min="9989" max="9989" width="32" style="44" customWidth="1"/>
    <col min="9990" max="9990" width="30.6640625" style="44" customWidth="1"/>
    <col min="9991" max="9991" width="33" style="44" customWidth="1"/>
    <col min="9992" max="10243" width="8.88671875" style="44"/>
    <col min="10244" max="10244" width="6.33203125" style="44" customWidth="1"/>
    <col min="10245" max="10245" width="32" style="44" customWidth="1"/>
    <col min="10246" max="10246" width="30.6640625" style="44" customWidth="1"/>
    <col min="10247" max="10247" width="33" style="44" customWidth="1"/>
    <col min="10248" max="10499" width="8.88671875" style="44"/>
    <col min="10500" max="10500" width="6.33203125" style="44" customWidth="1"/>
    <col min="10501" max="10501" width="32" style="44" customWidth="1"/>
    <col min="10502" max="10502" width="30.6640625" style="44" customWidth="1"/>
    <col min="10503" max="10503" width="33" style="44" customWidth="1"/>
    <col min="10504" max="10755" width="8.88671875" style="44"/>
    <col min="10756" max="10756" width="6.33203125" style="44" customWidth="1"/>
    <col min="10757" max="10757" width="32" style="44" customWidth="1"/>
    <col min="10758" max="10758" width="30.6640625" style="44" customWidth="1"/>
    <col min="10759" max="10759" width="33" style="44" customWidth="1"/>
    <col min="10760" max="11011" width="8.88671875" style="44"/>
    <col min="11012" max="11012" width="6.33203125" style="44" customWidth="1"/>
    <col min="11013" max="11013" width="32" style="44" customWidth="1"/>
    <col min="11014" max="11014" width="30.6640625" style="44" customWidth="1"/>
    <col min="11015" max="11015" width="33" style="44" customWidth="1"/>
    <col min="11016" max="11267" width="8.88671875" style="44"/>
    <col min="11268" max="11268" width="6.33203125" style="44" customWidth="1"/>
    <col min="11269" max="11269" width="32" style="44" customWidth="1"/>
    <col min="11270" max="11270" width="30.6640625" style="44" customWidth="1"/>
    <col min="11271" max="11271" width="33" style="44" customWidth="1"/>
    <col min="11272" max="11523" width="8.88671875" style="44"/>
    <col min="11524" max="11524" width="6.33203125" style="44" customWidth="1"/>
    <col min="11525" max="11525" width="32" style="44" customWidth="1"/>
    <col min="11526" max="11526" width="30.6640625" style="44" customWidth="1"/>
    <col min="11527" max="11527" width="33" style="44" customWidth="1"/>
    <col min="11528" max="11779" width="8.88671875" style="44"/>
    <col min="11780" max="11780" width="6.33203125" style="44" customWidth="1"/>
    <col min="11781" max="11781" width="32" style="44" customWidth="1"/>
    <col min="11782" max="11782" width="30.6640625" style="44" customWidth="1"/>
    <col min="11783" max="11783" width="33" style="44" customWidth="1"/>
    <col min="11784" max="12035" width="8.88671875" style="44"/>
    <col min="12036" max="12036" width="6.33203125" style="44" customWidth="1"/>
    <col min="12037" max="12037" width="32" style="44" customWidth="1"/>
    <col min="12038" max="12038" width="30.6640625" style="44" customWidth="1"/>
    <col min="12039" max="12039" width="33" style="44" customWidth="1"/>
    <col min="12040" max="12291" width="8.88671875" style="44"/>
    <col min="12292" max="12292" width="6.33203125" style="44" customWidth="1"/>
    <col min="12293" max="12293" width="32" style="44" customWidth="1"/>
    <col min="12294" max="12294" width="30.6640625" style="44" customWidth="1"/>
    <col min="12295" max="12295" width="33" style="44" customWidth="1"/>
    <col min="12296" max="12547" width="8.88671875" style="44"/>
    <col min="12548" max="12548" width="6.33203125" style="44" customWidth="1"/>
    <col min="12549" max="12549" width="32" style="44" customWidth="1"/>
    <col min="12550" max="12550" width="30.6640625" style="44" customWidth="1"/>
    <col min="12551" max="12551" width="33" style="44" customWidth="1"/>
    <col min="12552" max="12803" width="8.88671875" style="44"/>
    <col min="12804" max="12804" width="6.33203125" style="44" customWidth="1"/>
    <col min="12805" max="12805" width="32" style="44" customWidth="1"/>
    <col min="12806" max="12806" width="30.6640625" style="44" customWidth="1"/>
    <col min="12807" max="12807" width="33" style="44" customWidth="1"/>
    <col min="12808" max="13059" width="8.88671875" style="44"/>
    <col min="13060" max="13060" width="6.33203125" style="44" customWidth="1"/>
    <col min="13061" max="13061" width="32" style="44" customWidth="1"/>
    <col min="13062" max="13062" width="30.6640625" style="44" customWidth="1"/>
    <col min="13063" max="13063" width="33" style="44" customWidth="1"/>
    <col min="13064" max="13315" width="8.88671875" style="44"/>
    <col min="13316" max="13316" width="6.33203125" style="44" customWidth="1"/>
    <col min="13317" max="13317" width="32" style="44" customWidth="1"/>
    <col min="13318" max="13318" width="30.6640625" style="44" customWidth="1"/>
    <col min="13319" max="13319" width="33" style="44" customWidth="1"/>
    <col min="13320" max="13571" width="8.88671875" style="44"/>
    <col min="13572" max="13572" width="6.33203125" style="44" customWidth="1"/>
    <col min="13573" max="13573" width="32" style="44" customWidth="1"/>
    <col min="13574" max="13574" width="30.6640625" style="44" customWidth="1"/>
    <col min="13575" max="13575" width="33" style="44" customWidth="1"/>
    <col min="13576" max="13827" width="8.88671875" style="44"/>
    <col min="13828" max="13828" width="6.33203125" style="44" customWidth="1"/>
    <col min="13829" max="13829" width="32" style="44" customWidth="1"/>
    <col min="13830" max="13830" width="30.6640625" style="44" customWidth="1"/>
    <col min="13831" max="13831" width="33" style="44" customWidth="1"/>
    <col min="13832" max="14083" width="8.88671875" style="44"/>
    <col min="14084" max="14084" width="6.33203125" style="44" customWidth="1"/>
    <col min="14085" max="14085" width="32" style="44" customWidth="1"/>
    <col min="14086" max="14086" width="30.6640625" style="44" customWidth="1"/>
    <col min="14087" max="14087" width="33" style="44" customWidth="1"/>
    <col min="14088" max="14339" width="8.88671875" style="44"/>
    <col min="14340" max="14340" width="6.33203125" style="44" customWidth="1"/>
    <col min="14341" max="14341" width="32" style="44" customWidth="1"/>
    <col min="14342" max="14342" width="30.6640625" style="44" customWidth="1"/>
    <col min="14343" max="14343" width="33" style="44" customWidth="1"/>
    <col min="14344" max="14595" width="8.88671875" style="44"/>
    <col min="14596" max="14596" width="6.33203125" style="44" customWidth="1"/>
    <col min="14597" max="14597" width="32" style="44" customWidth="1"/>
    <col min="14598" max="14598" width="30.6640625" style="44" customWidth="1"/>
    <col min="14599" max="14599" width="33" style="44" customWidth="1"/>
    <col min="14600" max="14851" width="8.88671875" style="44"/>
    <col min="14852" max="14852" width="6.33203125" style="44" customWidth="1"/>
    <col min="14853" max="14853" width="32" style="44" customWidth="1"/>
    <col min="14854" max="14854" width="30.6640625" style="44" customWidth="1"/>
    <col min="14855" max="14855" width="33" style="44" customWidth="1"/>
    <col min="14856" max="15107" width="8.88671875" style="44"/>
    <col min="15108" max="15108" width="6.33203125" style="44" customWidth="1"/>
    <col min="15109" max="15109" width="32" style="44" customWidth="1"/>
    <col min="15110" max="15110" width="30.6640625" style="44" customWidth="1"/>
    <col min="15111" max="15111" width="33" style="44" customWidth="1"/>
    <col min="15112" max="15363" width="8.88671875" style="44"/>
    <col min="15364" max="15364" width="6.33203125" style="44" customWidth="1"/>
    <col min="15365" max="15365" width="32" style="44" customWidth="1"/>
    <col min="15366" max="15366" width="30.6640625" style="44" customWidth="1"/>
    <col min="15367" max="15367" width="33" style="44" customWidth="1"/>
    <col min="15368" max="15619" width="8.88671875" style="44"/>
    <col min="15620" max="15620" width="6.33203125" style="44" customWidth="1"/>
    <col min="15621" max="15621" width="32" style="44" customWidth="1"/>
    <col min="15622" max="15622" width="30.6640625" style="44" customWidth="1"/>
    <col min="15623" max="15623" width="33" style="44" customWidth="1"/>
    <col min="15624" max="15875" width="8.88671875" style="44"/>
    <col min="15876" max="15876" width="6.33203125" style="44" customWidth="1"/>
    <col min="15877" max="15877" width="32" style="44" customWidth="1"/>
    <col min="15878" max="15878" width="30.6640625" style="44" customWidth="1"/>
    <col min="15879" max="15879" width="33" style="44" customWidth="1"/>
    <col min="15880" max="16131" width="8.88671875" style="44"/>
    <col min="16132" max="16132" width="6.33203125" style="44" customWidth="1"/>
    <col min="16133" max="16133" width="32" style="44" customWidth="1"/>
    <col min="16134" max="16134" width="30.6640625" style="44" customWidth="1"/>
    <col min="16135" max="16135" width="33" style="44" customWidth="1"/>
    <col min="16136" max="16384" width="8.88671875" style="44"/>
  </cols>
  <sheetData>
    <row r="1" spans="1:11" ht="35.4" customHeight="1">
      <c r="A1" s="453" t="s">
        <v>280</v>
      </c>
      <c r="B1" s="453"/>
      <c r="C1" s="453"/>
      <c r="D1" s="453"/>
      <c r="E1" s="453"/>
      <c r="F1" s="453"/>
      <c r="G1" s="453"/>
      <c r="H1" s="453"/>
    </row>
    <row r="2" spans="1:11" s="45" customFormat="1" ht="55.2">
      <c r="A2" s="223" t="s">
        <v>22</v>
      </c>
      <c r="B2" s="223" t="s">
        <v>216</v>
      </c>
      <c r="C2" s="224" t="s">
        <v>213</v>
      </c>
      <c r="D2" s="224" t="s">
        <v>164</v>
      </c>
      <c r="E2" s="225" t="s">
        <v>165</v>
      </c>
      <c r="F2" s="225" t="s">
        <v>166</v>
      </c>
      <c r="G2" s="299" t="s">
        <v>160</v>
      </c>
      <c r="H2" s="224" t="s">
        <v>62</v>
      </c>
    </row>
    <row r="3" spans="1:11" ht="15.6" hidden="1">
      <c r="A3" s="46"/>
      <c r="B3" s="226" t="s">
        <v>167</v>
      </c>
      <c r="C3" s="207">
        <v>43434256.166666664</v>
      </c>
      <c r="D3" s="47">
        <f t="shared" ref="D3:D9" si="0">C3/22</f>
        <v>1974284.3712121211</v>
      </c>
      <c r="E3" s="47"/>
      <c r="F3" s="47"/>
      <c r="G3" s="47"/>
      <c r="H3" s="227"/>
    </row>
    <row r="4" spans="1:11" ht="15.6" hidden="1">
      <c r="A4" s="46"/>
      <c r="B4" s="226" t="s">
        <v>168</v>
      </c>
      <c r="C4" s="207">
        <v>30619351.25</v>
      </c>
      <c r="D4" s="47">
        <f t="shared" si="0"/>
        <v>1391788.6931818181</v>
      </c>
      <c r="E4" s="47"/>
      <c r="F4" s="47"/>
      <c r="G4" s="47"/>
      <c r="H4" s="227"/>
    </row>
    <row r="5" spans="1:11" ht="15.6" hidden="1">
      <c r="A5" s="46"/>
      <c r="B5" s="226" t="s">
        <v>169</v>
      </c>
      <c r="C5" s="207">
        <v>26059061.916666668</v>
      </c>
      <c r="D5" s="47">
        <f t="shared" si="0"/>
        <v>1184502.8143939395</v>
      </c>
      <c r="E5" s="47"/>
      <c r="F5" s="47"/>
      <c r="G5" s="47"/>
      <c r="H5" s="227"/>
    </row>
    <row r="6" spans="1:11" ht="15.6" hidden="1">
      <c r="A6" s="46"/>
      <c r="B6" s="226" t="s">
        <v>170</v>
      </c>
      <c r="C6" s="207">
        <v>23940262.75</v>
      </c>
      <c r="D6" s="47">
        <f t="shared" si="0"/>
        <v>1088193.7613636365</v>
      </c>
      <c r="E6" s="47"/>
      <c r="F6" s="47"/>
      <c r="G6" s="47"/>
      <c r="H6" s="227"/>
    </row>
    <row r="7" spans="1:11" ht="15.6" hidden="1">
      <c r="A7" s="46"/>
      <c r="B7" s="226" t="s">
        <v>171</v>
      </c>
      <c r="C7" s="207">
        <v>27331759.583333332</v>
      </c>
      <c r="D7" s="47">
        <f t="shared" si="0"/>
        <v>1242352.7083333333</v>
      </c>
      <c r="E7" s="47"/>
      <c r="F7" s="47"/>
      <c r="G7" s="47"/>
      <c r="H7" s="227"/>
    </row>
    <row r="8" spans="1:11" ht="15.6" hidden="1">
      <c r="A8" s="46"/>
      <c r="B8" s="226" t="s">
        <v>172</v>
      </c>
      <c r="C8" s="207">
        <v>30612999.583333332</v>
      </c>
      <c r="D8" s="47">
        <f t="shared" si="0"/>
        <v>1391499.981060606</v>
      </c>
      <c r="E8" s="47"/>
      <c r="F8" s="47"/>
      <c r="G8" s="47"/>
      <c r="H8" s="227"/>
    </row>
    <row r="9" spans="1:11" ht="15.6" hidden="1">
      <c r="A9" s="46"/>
      <c r="B9" s="226" t="s">
        <v>173</v>
      </c>
      <c r="C9" s="207">
        <v>27431348.666666668</v>
      </c>
      <c r="D9" s="47">
        <f t="shared" si="0"/>
        <v>1246879.4848484849</v>
      </c>
      <c r="E9" s="47"/>
      <c r="F9" s="47"/>
      <c r="G9" s="47"/>
      <c r="H9" s="227"/>
    </row>
    <row r="10" spans="1:11" ht="24.6" customHeight="1">
      <c r="A10" s="46">
        <v>1</v>
      </c>
      <c r="B10" s="48" t="s">
        <v>63</v>
      </c>
      <c r="C10" s="353">
        <v>23266733</v>
      </c>
      <c r="D10" s="228">
        <f>C10/26</f>
        <v>894874.34615384613</v>
      </c>
      <c r="E10" s="228">
        <v>2433971</v>
      </c>
      <c r="F10" s="228">
        <f t="shared" ref="F10:F13" si="1">E10/26</f>
        <v>93614.269230769234</v>
      </c>
      <c r="G10" s="228">
        <f t="shared" ref="G10:G13" si="2">D10+F10</f>
        <v>988488.61538461538</v>
      </c>
      <c r="H10" s="206" t="s">
        <v>229</v>
      </c>
    </row>
    <row r="11" spans="1:11" ht="24" customHeight="1">
      <c r="A11" s="46">
        <v>2</v>
      </c>
      <c r="B11" s="48" t="s">
        <v>64</v>
      </c>
      <c r="C11" s="228">
        <v>18537133</v>
      </c>
      <c r="D11" s="228">
        <f t="shared" ref="D11:D13" si="3">C11/26</f>
        <v>712966.65384615387</v>
      </c>
      <c r="E11" s="228">
        <v>1935166</v>
      </c>
      <c r="F11" s="228">
        <f t="shared" si="1"/>
        <v>74429.461538461532</v>
      </c>
      <c r="G11" s="228">
        <f t="shared" si="2"/>
        <v>787396.11538461538</v>
      </c>
      <c r="H11" s="206" t="s">
        <v>241</v>
      </c>
    </row>
    <row r="12" spans="1:11" ht="24" customHeight="1">
      <c r="A12" s="46">
        <v>3</v>
      </c>
      <c r="B12" s="48" t="s">
        <v>158</v>
      </c>
      <c r="C12" s="228">
        <v>20949364</v>
      </c>
      <c r="D12" s="228">
        <f t="shared" si="3"/>
        <v>805744.76923076925</v>
      </c>
      <c r="E12" s="228">
        <v>2189260</v>
      </c>
      <c r="F12" s="228">
        <f t="shared" si="1"/>
        <v>84202.307692307688</v>
      </c>
      <c r="G12" s="228">
        <f t="shared" si="2"/>
        <v>889947.07692307699</v>
      </c>
      <c r="H12" s="206" t="s">
        <v>231</v>
      </c>
    </row>
    <row r="13" spans="1:11" ht="24" customHeight="1">
      <c r="A13" s="46">
        <v>4</v>
      </c>
      <c r="B13" s="48" t="s">
        <v>65</v>
      </c>
      <c r="C13" s="228">
        <v>17308446</v>
      </c>
      <c r="D13" s="228">
        <f t="shared" si="3"/>
        <v>665709.4615384615</v>
      </c>
      <c r="E13" s="228">
        <v>1815879</v>
      </c>
      <c r="F13" s="228">
        <f t="shared" si="1"/>
        <v>69841.5</v>
      </c>
      <c r="G13" s="228">
        <f t="shared" si="2"/>
        <v>735550.9615384615</v>
      </c>
      <c r="H13" s="206" t="s">
        <v>217</v>
      </c>
      <c r="K13" s="465">
        <f>G13*18</f>
        <v>13239917.307692308</v>
      </c>
    </row>
  </sheetData>
  <mergeCells count="1">
    <mergeCell ref="A1:H1"/>
  </mergeCells>
  <phoneticPr fontId="84" type="noConversion"/>
  <printOptions horizontalCentered="1"/>
  <pageMargins left="0.55000000000000004" right="0.35" top="0.35" bottom="0.35" header="0.3" footer="0.25"/>
  <pageSetup scale="95" orientation="landscape" r:id="rId1"/>
  <headerFooter>
    <oddFooter>&amp;A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93"/>
  <sheetViews>
    <sheetView topLeftCell="A22" zoomScaleNormal="100" workbookViewId="0">
      <selection activeCell="D26" sqref="D26"/>
    </sheetView>
  </sheetViews>
  <sheetFormatPr defaultRowHeight="15"/>
  <cols>
    <col min="1" max="1" width="5.6640625" style="43" customWidth="1"/>
    <col min="2" max="2" width="41.21875" style="138" customWidth="1"/>
    <col min="3" max="3" width="13.33203125" style="8" customWidth="1"/>
    <col min="4" max="5" width="16.109375" style="10" customWidth="1"/>
    <col min="6" max="6" width="18" style="8" customWidth="1"/>
    <col min="7" max="7" width="8.6640625" style="181"/>
    <col min="8" max="8" width="8.6640625" style="189"/>
    <col min="9" max="10" width="14.33203125" style="181" bestFit="1" customWidth="1"/>
    <col min="11" max="249" width="8.6640625" style="8"/>
    <col min="250" max="250" width="5.6640625" style="8" customWidth="1"/>
    <col min="251" max="251" width="35.44140625" style="8" customWidth="1"/>
    <col min="252" max="253" width="8.6640625" style="8" customWidth="1"/>
    <col min="254" max="254" width="20.6640625" style="8" customWidth="1"/>
    <col min="255" max="255" width="14.44140625" style="8" customWidth="1"/>
    <col min="256" max="257" width="8.6640625" style="8"/>
    <col min="258" max="258" width="12.6640625" style="8" customWidth="1"/>
    <col min="259" max="259" width="13" style="8" customWidth="1"/>
    <col min="260" max="505" width="8.6640625" style="8"/>
    <col min="506" max="506" width="5.6640625" style="8" customWidth="1"/>
    <col min="507" max="507" width="35.44140625" style="8" customWidth="1"/>
    <col min="508" max="509" width="8.6640625" style="8" customWidth="1"/>
    <col min="510" max="510" width="20.6640625" style="8" customWidth="1"/>
    <col min="511" max="511" width="14.44140625" style="8" customWidth="1"/>
    <col min="512" max="513" width="8.6640625" style="8"/>
    <col min="514" max="514" width="12.6640625" style="8" customWidth="1"/>
    <col min="515" max="515" width="13" style="8" customWidth="1"/>
    <col min="516" max="761" width="8.6640625" style="8"/>
    <col min="762" max="762" width="5.6640625" style="8" customWidth="1"/>
    <col min="763" max="763" width="35.44140625" style="8" customWidth="1"/>
    <col min="764" max="765" width="8.6640625" style="8" customWidth="1"/>
    <col min="766" max="766" width="20.6640625" style="8" customWidth="1"/>
    <col min="767" max="767" width="14.44140625" style="8" customWidth="1"/>
    <col min="768" max="769" width="8.6640625" style="8"/>
    <col min="770" max="770" width="12.6640625" style="8" customWidth="1"/>
    <col min="771" max="771" width="13" style="8" customWidth="1"/>
    <col min="772" max="1017" width="8.6640625" style="8"/>
    <col min="1018" max="1018" width="5.6640625" style="8" customWidth="1"/>
    <col min="1019" max="1019" width="35.44140625" style="8" customWidth="1"/>
    <col min="1020" max="1021" width="8.6640625" style="8" customWidth="1"/>
    <col min="1022" max="1022" width="20.6640625" style="8" customWidth="1"/>
    <col min="1023" max="1023" width="14.44140625" style="8" customWidth="1"/>
    <col min="1024" max="1025" width="8.6640625" style="8"/>
    <col min="1026" max="1026" width="12.6640625" style="8" customWidth="1"/>
    <col min="1027" max="1027" width="13" style="8" customWidth="1"/>
    <col min="1028" max="1273" width="8.6640625" style="8"/>
    <col min="1274" max="1274" width="5.6640625" style="8" customWidth="1"/>
    <col min="1275" max="1275" width="35.44140625" style="8" customWidth="1"/>
    <col min="1276" max="1277" width="8.6640625" style="8" customWidth="1"/>
    <col min="1278" max="1278" width="20.6640625" style="8" customWidth="1"/>
    <col min="1279" max="1279" width="14.44140625" style="8" customWidth="1"/>
    <col min="1280" max="1281" width="8.6640625" style="8"/>
    <col min="1282" max="1282" width="12.6640625" style="8" customWidth="1"/>
    <col min="1283" max="1283" width="13" style="8" customWidth="1"/>
    <col min="1284" max="1529" width="8.6640625" style="8"/>
    <col min="1530" max="1530" width="5.6640625" style="8" customWidth="1"/>
    <col min="1531" max="1531" width="35.44140625" style="8" customWidth="1"/>
    <col min="1532" max="1533" width="8.6640625" style="8" customWidth="1"/>
    <col min="1534" max="1534" width="20.6640625" style="8" customWidth="1"/>
    <col min="1535" max="1535" width="14.44140625" style="8" customWidth="1"/>
    <col min="1536" max="1537" width="8.6640625" style="8"/>
    <col min="1538" max="1538" width="12.6640625" style="8" customWidth="1"/>
    <col min="1539" max="1539" width="13" style="8" customWidth="1"/>
    <col min="1540" max="1785" width="8.6640625" style="8"/>
    <col min="1786" max="1786" width="5.6640625" style="8" customWidth="1"/>
    <col min="1787" max="1787" width="35.44140625" style="8" customWidth="1"/>
    <col min="1788" max="1789" width="8.6640625" style="8" customWidth="1"/>
    <col min="1790" max="1790" width="20.6640625" style="8" customWidth="1"/>
    <col min="1791" max="1791" width="14.44140625" style="8" customWidth="1"/>
    <col min="1792" max="1793" width="8.6640625" style="8"/>
    <col min="1794" max="1794" width="12.6640625" style="8" customWidth="1"/>
    <col min="1795" max="1795" width="13" style="8" customWidth="1"/>
    <col min="1796" max="2041" width="8.6640625" style="8"/>
    <col min="2042" max="2042" width="5.6640625" style="8" customWidth="1"/>
    <col min="2043" max="2043" width="35.44140625" style="8" customWidth="1"/>
    <col min="2044" max="2045" width="8.6640625" style="8" customWidth="1"/>
    <col min="2046" max="2046" width="20.6640625" style="8" customWidth="1"/>
    <col min="2047" max="2047" width="14.44140625" style="8" customWidth="1"/>
    <col min="2048" max="2049" width="8.6640625" style="8"/>
    <col min="2050" max="2050" width="12.6640625" style="8" customWidth="1"/>
    <col min="2051" max="2051" width="13" style="8" customWidth="1"/>
    <col min="2052" max="2297" width="8.6640625" style="8"/>
    <col min="2298" max="2298" width="5.6640625" style="8" customWidth="1"/>
    <col min="2299" max="2299" width="35.44140625" style="8" customWidth="1"/>
    <col min="2300" max="2301" width="8.6640625" style="8" customWidth="1"/>
    <col min="2302" max="2302" width="20.6640625" style="8" customWidth="1"/>
    <col min="2303" max="2303" width="14.44140625" style="8" customWidth="1"/>
    <col min="2304" max="2305" width="8.6640625" style="8"/>
    <col min="2306" max="2306" width="12.6640625" style="8" customWidth="1"/>
    <col min="2307" max="2307" width="13" style="8" customWidth="1"/>
    <col min="2308" max="2553" width="8.6640625" style="8"/>
    <col min="2554" max="2554" width="5.6640625" style="8" customWidth="1"/>
    <col min="2555" max="2555" width="35.44140625" style="8" customWidth="1"/>
    <col min="2556" max="2557" width="8.6640625" style="8" customWidth="1"/>
    <col min="2558" max="2558" width="20.6640625" style="8" customWidth="1"/>
    <col min="2559" max="2559" width="14.44140625" style="8" customWidth="1"/>
    <col min="2560" max="2561" width="8.6640625" style="8"/>
    <col min="2562" max="2562" width="12.6640625" style="8" customWidth="1"/>
    <col min="2563" max="2563" width="13" style="8" customWidth="1"/>
    <col min="2564" max="2809" width="8.6640625" style="8"/>
    <col min="2810" max="2810" width="5.6640625" style="8" customWidth="1"/>
    <col min="2811" max="2811" width="35.44140625" style="8" customWidth="1"/>
    <col min="2812" max="2813" width="8.6640625" style="8" customWidth="1"/>
    <col min="2814" max="2814" width="20.6640625" style="8" customWidth="1"/>
    <col min="2815" max="2815" width="14.44140625" style="8" customWidth="1"/>
    <col min="2816" max="2817" width="8.6640625" style="8"/>
    <col min="2818" max="2818" width="12.6640625" style="8" customWidth="1"/>
    <col min="2819" max="2819" width="13" style="8" customWidth="1"/>
    <col min="2820" max="3065" width="8.6640625" style="8"/>
    <col min="3066" max="3066" width="5.6640625" style="8" customWidth="1"/>
    <col min="3067" max="3067" width="35.44140625" style="8" customWidth="1"/>
    <col min="3068" max="3069" width="8.6640625" style="8" customWidth="1"/>
    <col min="3070" max="3070" width="20.6640625" style="8" customWidth="1"/>
    <col min="3071" max="3071" width="14.44140625" style="8" customWidth="1"/>
    <col min="3072" max="3073" width="8.6640625" style="8"/>
    <col min="3074" max="3074" width="12.6640625" style="8" customWidth="1"/>
    <col min="3075" max="3075" width="13" style="8" customWidth="1"/>
    <col min="3076" max="3321" width="8.6640625" style="8"/>
    <col min="3322" max="3322" width="5.6640625" style="8" customWidth="1"/>
    <col min="3323" max="3323" width="35.44140625" style="8" customWidth="1"/>
    <col min="3324" max="3325" width="8.6640625" style="8" customWidth="1"/>
    <col min="3326" max="3326" width="20.6640625" style="8" customWidth="1"/>
    <col min="3327" max="3327" width="14.44140625" style="8" customWidth="1"/>
    <col min="3328" max="3329" width="8.6640625" style="8"/>
    <col min="3330" max="3330" width="12.6640625" style="8" customWidth="1"/>
    <col min="3331" max="3331" width="13" style="8" customWidth="1"/>
    <col min="3332" max="3577" width="8.6640625" style="8"/>
    <col min="3578" max="3578" width="5.6640625" style="8" customWidth="1"/>
    <col min="3579" max="3579" width="35.44140625" style="8" customWidth="1"/>
    <col min="3580" max="3581" width="8.6640625" style="8" customWidth="1"/>
    <col min="3582" max="3582" width="20.6640625" style="8" customWidth="1"/>
    <col min="3583" max="3583" width="14.44140625" style="8" customWidth="1"/>
    <col min="3584" max="3585" width="8.6640625" style="8"/>
    <col min="3586" max="3586" width="12.6640625" style="8" customWidth="1"/>
    <col min="3587" max="3587" width="13" style="8" customWidth="1"/>
    <col min="3588" max="3833" width="8.6640625" style="8"/>
    <col min="3834" max="3834" width="5.6640625" style="8" customWidth="1"/>
    <col min="3835" max="3835" width="35.44140625" style="8" customWidth="1"/>
    <col min="3836" max="3837" width="8.6640625" style="8" customWidth="1"/>
    <col min="3838" max="3838" width="20.6640625" style="8" customWidth="1"/>
    <col min="3839" max="3839" width="14.44140625" style="8" customWidth="1"/>
    <col min="3840" max="3841" width="8.6640625" style="8"/>
    <col min="3842" max="3842" width="12.6640625" style="8" customWidth="1"/>
    <col min="3843" max="3843" width="13" style="8" customWidth="1"/>
    <col min="3844" max="4089" width="8.6640625" style="8"/>
    <col min="4090" max="4090" width="5.6640625" style="8" customWidth="1"/>
    <col min="4091" max="4091" width="35.44140625" style="8" customWidth="1"/>
    <col min="4092" max="4093" width="8.6640625" style="8" customWidth="1"/>
    <col min="4094" max="4094" width="20.6640625" style="8" customWidth="1"/>
    <col min="4095" max="4095" width="14.44140625" style="8" customWidth="1"/>
    <col min="4096" max="4097" width="8.6640625" style="8"/>
    <col min="4098" max="4098" width="12.6640625" style="8" customWidth="1"/>
    <col min="4099" max="4099" width="13" style="8" customWidth="1"/>
    <col min="4100" max="4345" width="8.6640625" style="8"/>
    <col min="4346" max="4346" width="5.6640625" style="8" customWidth="1"/>
    <col min="4347" max="4347" width="35.44140625" style="8" customWidth="1"/>
    <col min="4348" max="4349" width="8.6640625" style="8" customWidth="1"/>
    <col min="4350" max="4350" width="20.6640625" style="8" customWidth="1"/>
    <col min="4351" max="4351" width="14.44140625" style="8" customWidth="1"/>
    <col min="4352" max="4353" width="8.6640625" style="8"/>
    <col min="4354" max="4354" width="12.6640625" style="8" customWidth="1"/>
    <col min="4355" max="4355" width="13" style="8" customWidth="1"/>
    <col min="4356" max="4601" width="8.6640625" style="8"/>
    <col min="4602" max="4602" width="5.6640625" style="8" customWidth="1"/>
    <col min="4603" max="4603" width="35.44140625" style="8" customWidth="1"/>
    <col min="4604" max="4605" width="8.6640625" style="8" customWidth="1"/>
    <col min="4606" max="4606" width="20.6640625" style="8" customWidth="1"/>
    <col min="4607" max="4607" width="14.44140625" style="8" customWidth="1"/>
    <col min="4608" max="4609" width="8.6640625" style="8"/>
    <col min="4610" max="4610" width="12.6640625" style="8" customWidth="1"/>
    <col min="4611" max="4611" width="13" style="8" customWidth="1"/>
    <col min="4612" max="4857" width="8.6640625" style="8"/>
    <col min="4858" max="4858" width="5.6640625" style="8" customWidth="1"/>
    <col min="4859" max="4859" width="35.44140625" style="8" customWidth="1"/>
    <col min="4860" max="4861" width="8.6640625" style="8" customWidth="1"/>
    <col min="4862" max="4862" width="20.6640625" style="8" customWidth="1"/>
    <col min="4863" max="4863" width="14.44140625" style="8" customWidth="1"/>
    <col min="4864" max="4865" width="8.6640625" style="8"/>
    <col min="4866" max="4866" width="12.6640625" style="8" customWidth="1"/>
    <col min="4867" max="4867" width="13" style="8" customWidth="1"/>
    <col min="4868" max="5113" width="8.6640625" style="8"/>
    <col min="5114" max="5114" width="5.6640625" style="8" customWidth="1"/>
    <col min="5115" max="5115" width="35.44140625" style="8" customWidth="1"/>
    <col min="5116" max="5117" width="8.6640625" style="8" customWidth="1"/>
    <col min="5118" max="5118" width="20.6640625" style="8" customWidth="1"/>
    <col min="5119" max="5119" width="14.44140625" style="8" customWidth="1"/>
    <col min="5120" max="5121" width="8.6640625" style="8"/>
    <col min="5122" max="5122" width="12.6640625" style="8" customWidth="1"/>
    <col min="5123" max="5123" width="13" style="8" customWidth="1"/>
    <col min="5124" max="5369" width="8.6640625" style="8"/>
    <col min="5370" max="5370" width="5.6640625" style="8" customWidth="1"/>
    <col min="5371" max="5371" width="35.44140625" style="8" customWidth="1"/>
    <col min="5372" max="5373" width="8.6640625" style="8" customWidth="1"/>
    <col min="5374" max="5374" width="20.6640625" style="8" customWidth="1"/>
    <col min="5375" max="5375" width="14.44140625" style="8" customWidth="1"/>
    <col min="5376" max="5377" width="8.6640625" style="8"/>
    <col min="5378" max="5378" width="12.6640625" style="8" customWidth="1"/>
    <col min="5379" max="5379" width="13" style="8" customWidth="1"/>
    <col min="5380" max="5625" width="8.6640625" style="8"/>
    <col min="5626" max="5626" width="5.6640625" style="8" customWidth="1"/>
    <col min="5627" max="5627" width="35.44140625" style="8" customWidth="1"/>
    <col min="5628" max="5629" width="8.6640625" style="8" customWidth="1"/>
    <col min="5630" max="5630" width="20.6640625" style="8" customWidth="1"/>
    <col min="5631" max="5631" width="14.44140625" style="8" customWidth="1"/>
    <col min="5632" max="5633" width="8.6640625" style="8"/>
    <col min="5634" max="5634" width="12.6640625" style="8" customWidth="1"/>
    <col min="5635" max="5635" width="13" style="8" customWidth="1"/>
    <col min="5636" max="5881" width="8.6640625" style="8"/>
    <col min="5882" max="5882" width="5.6640625" style="8" customWidth="1"/>
    <col min="5883" max="5883" width="35.44140625" style="8" customWidth="1"/>
    <col min="5884" max="5885" width="8.6640625" style="8" customWidth="1"/>
    <col min="5886" max="5886" width="20.6640625" style="8" customWidth="1"/>
    <col min="5887" max="5887" width="14.44140625" style="8" customWidth="1"/>
    <col min="5888" max="5889" width="8.6640625" style="8"/>
    <col min="5890" max="5890" width="12.6640625" style="8" customWidth="1"/>
    <col min="5891" max="5891" width="13" style="8" customWidth="1"/>
    <col min="5892" max="6137" width="8.6640625" style="8"/>
    <col min="6138" max="6138" width="5.6640625" style="8" customWidth="1"/>
    <col min="6139" max="6139" width="35.44140625" style="8" customWidth="1"/>
    <col min="6140" max="6141" width="8.6640625" style="8" customWidth="1"/>
    <col min="6142" max="6142" width="20.6640625" style="8" customWidth="1"/>
    <col min="6143" max="6143" width="14.44140625" style="8" customWidth="1"/>
    <col min="6144" max="6145" width="8.6640625" style="8"/>
    <col min="6146" max="6146" width="12.6640625" style="8" customWidth="1"/>
    <col min="6147" max="6147" width="13" style="8" customWidth="1"/>
    <col min="6148" max="6393" width="8.6640625" style="8"/>
    <col min="6394" max="6394" width="5.6640625" style="8" customWidth="1"/>
    <col min="6395" max="6395" width="35.44140625" style="8" customWidth="1"/>
    <col min="6396" max="6397" width="8.6640625" style="8" customWidth="1"/>
    <col min="6398" max="6398" width="20.6640625" style="8" customWidth="1"/>
    <col min="6399" max="6399" width="14.44140625" style="8" customWidth="1"/>
    <col min="6400" max="6401" width="8.6640625" style="8"/>
    <col min="6402" max="6402" width="12.6640625" style="8" customWidth="1"/>
    <col min="6403" max="6403" width="13" style="8" customWidth="1"/>
    <col min="6404" max="6649" width="8.6640625" style="8"/>
    <col min="6650" max="6650" width="5.6640625" style="8" customWidth="1"/>
    <col min="6651" max="6651" width="35.44140625" style="8" customWidth="1"/>
    <col min="6652" max="6653" width="8.6640625" style="8" customWidth="1"/>
    <col min="6654" max="6654" width="20.6640625" style="8" customWidth="1"/>
    <col min="6655" max="6655" width="14.44140625" style="8" customWidth="1"/>
    <col min="6656" max="6657" width="8.6640625" style="8"/>
    <col min="6658" max="6658" width="12.6640625" style="8" customWidth="1"/>
    <col min="6659" max="6659" width="13" style="8" customWidth="1"/>
    <col min="6660" max="6905" width="8.6640625" style="8"/>
    <col min="6906" max="6906" width="5.6640625" style="8" customWidth="1"/>
    <col min="6907" max="6907" width="35.44140625" style="8" customWidth="1"/>
    <col min="6908" max="6909" width="8.6640625" style="8" customWidth="1"/>
    <col min="6910" max="6910" width="20.6640625" style="8" customWidth="1"/>
    <col min="6911" max="6911" width="14.44140625" style="8" customWidth="1"/>
    <col min="6912" max="6913" width="8.6640625" style="8"/>
    <col min="6914" max="6914" width="12.6640625" style="8" customWidth="1"/>
    <col min="6915" max="6915" width="13" style="8" customWidth="1"/>
    <col min="6916" max="7161" width="8.6640625" style="8"/>
    <col min="7162" max="7162" width="5.6640625" style="8" customWidth="1"/>
    <col min="7163" max="7163" width="35.44140625" style="8" customWidth="1"/>
    <col min="7164" max="7165" width="8.6640625" style="8" customWidth="1"/>
    <col min="7166" max="7166" width="20.6640625" style="8" customWidth="1"/>
    <col min="7167" max="7167" width="14.44140625" style="8" customWidth="1"/>
    <col min="7168" max="7169" width="8.6640625" style="8"/>
    <col min="7170" max="7170" width="12.6640625" style="8" customWidth="1"/>
    <col min="7171" max="7171" width="13" style="8" customWidth="1"/>
    <col min="7172" max="7417" width="8.6640625" style="8"/>
    <col min="7418" max="7418" width="5.6640625" style="8" customWidth="1"/>
    <col min="7419" max="7419" width="35.44140625" style="8" customWidth="1"/>
    <col min="7420" max="7421" width="8.6640625" style="8" customWidth="1"/>
    <col min="7422" max="7422" width="20.6640625" style="8" customWidth="1"/>
    <col min="7423" max="7423" width="14.44140625" style="8" customWidth="1"/>
    <col min="7424" max="7425" width="8.6640625" style="8"/>
    <col min="7426" max="7426" width="12.6640625" style="8" customWidth="1"/>
    <col min="7427" max="7427" width="13" style="8" customWidth="1"/>
    <col min="7428" max="7673" width="8.6640625" style="8"/>
    <col min="7674" max="7674" width="5.6640625" style="8" customWidth="1"/>
    <col min="7675" max="7675" width="35.44140625" style="8" customWidth="1"/>
    <col min="7676" max="7677" width="8.6640625" style="8" customWidth="1"/>
    <col min="7678" max="7678" width="20.6640625" style="8" customWidth="1"/>
    <col min="7679" max="7679" width="14.44140625" style="8" customWidth="1"/>
    <col min="7680" max="7681" width="8.6640625" style="8"/>
    <col min="7682" max="7682" width="12.6640625" style="8" customWidth="1"/>
    <col min="7683" max="7683" width="13" style="8" customWidth="1"/>
    <col min="7684" max="7929" width="8.6640625" style="8"/>
    <col min="7930" max="7930" width="5.6640625" style="8" customWidth="1"/>
    <col min="7931" max="7931" width="35.44140625" style="8" customWidth="1"/>
    <col min="7932" max="7933" width="8.6640625" style="8" customWidth="1"/>
    <col min="7934" max="7934" width="20.6640625" style="8" customWidth="1"/>
    <col min="7935" max="7935" width="14.44140625" style="8" customWidth="1"/>
    <col min="7936" max="7937" width="8.6640625" style="8"/>
    <col min="7938" max="7938" width="12.6640625" style="8" customWidth="1"/>
    <col min="7939" max="7939" width="13" style="8" customWidth="1"/>
    <col min="7940" max="8185" width="8.6640625" style="8"/>
    <col min="8186" max="8186" width="5.6640625" style="8" customWidth="1"/>
    <col min="8187" max="8187" width="35.44140625" style="8" customWidth="1"/>
    <col min="8188" max="8189" width="8.6640625" style="8" customWidth="1"/>
    <col min="8190" max="8190" width="20.6640625" style="8" customWidth="1"/>
    <col min="8191" max="8191" width="14.44140625" style="8" customWidth="1"/>
    <col min="8192" max="8193" width="8.6640625" style="8"/>
    <col min="8194" max="8194" width="12.6640625" style="8" customWidth="1"/>
    <col min="8195" max="8195" width="13" style="8" customWidth="1"/>
    <col min="8196" max="8441" width="8.6640625" style="8"/>
    <col min="8442" max="8442" width="5.6640625" style="8" customWidth="1"/>
    <col min="8443" max="8443" width="35.44140625" style="8" customWidth="1"/>
    <col min="8444" max="8445" width="8.6640625" style="8" customWidth="1"/>
    <col min="8446" max="8446" width="20.6640625" style="8" customWidth="1"/>
    <col min="8447" max="8447" width="14.44140625" style="8" customWidth="1"/>
    <col min="8448" max="8449" width="8.6640625" style="8"/>
    <col min="8450" max="8450" width="12.6640625" style="8" customWidth="1"/>
    <col min="8451" max="8451" width="13" style="8" customWidth="1"/>
    <col min="8452" max="8697" width="8.6640625" style="8"/>
    <col min="8698" max="8698" width="5.6640625" style="8" customWidth="1"/>
    <col min="8699" max="8699" width="35.44140625" style="8" customWidth="1"/>
    <col min="8700" max="8701" width="8.6640625" style="8" customWidth="1"/>
    <col min="8702" max="8702" width="20.6640625" style="8" customWidth="1"/>
    <col min="8703" max="8703" width="14.44140625" style="8" customWidth="1"/>
    <col min="8704" max="8705" width="8.6640625" style="8"/>
    <col min="8706" max="8706" width="12.6640625" style="8" customWidth="1"/>
    <col min="8707" max="8707" width="13" style="8" customWidth="1"/>
    <col min="8708" max="8953" width="8.6640625" style="8"/>
    <col min="8954" max="8954" width="5.6640625" style="8" customWidth="1"/>
    <col min="8955" max="8955" width="35.44140625" style="8" customWidth="1"/>
    <col min="8956" max="8957" width="8.6640625" style="8" customWidth="1"/>
    <col min="8958" max="8958" width="20.6640625" style="8" customWidth="1"/>
    <col min="8959" max="8959" width="14.44140625" style="8" customWidth="1"/>
    <col min="8960" max="8961" width="8.6640625" style="8"/>
    <col min="8962" max="8962" width="12.6640625" style="8" customWidth="1"/>
    <col min="8963" max="8963" width="13" style="8" customWidth="1"/>
    <col min="8964" max="9209" width="8.6640625" style="8"/>
    <col min="9210" max="9210" width="5.6640625" style="8" customWidth="1"/>
    <col min="9211" max="9211" width="35.44140625" style="8" customWidth="1"/>
    <col min="9212" max="9213" width="8.6640625" style="8" customWidth="1"/>
    <col min="9214" max="9214" width="20.6640625" style="8" customWidth="1"/>
    <col min="9215" max="9215" width="14.44140625" style="8" customWidth="1"/>
    <col min="9216" max="9217" width="8.6640625" style="8"/>
    <col min="9218" max="9218" width="12.6640625" style="8" customWidth="1"/>
    <col min="9219" max="9219" width="13" style="8" customWidth="1"/>
    <col min="9220" max="9465" width="8.6640625" style="8"/>
    <col min="9466" max="9466" width="5.6640625" style="8" customWidth="1"/>
    <col min="9467" max="9467" width="35.44140625" style="8" customWidth="1"/>
    <col min="9468" max="9469" width="8.6640625" style="8" customWidth="1"/>
    <col min="9470" max="9470" width="20.6640625" style="8" customWidth="1"/>
    <col min="9471" max="9471" width="14.44140625" style="8" customWidth="1"/>
    <col min="9472" max="9473" width="8.6640625" style="8"/>
    <col min="9474" max="9474" width="12.6640625" style="8" customWidth="1"/>
    <col min="9475" max="9475" width="13" style="8" customWidth="1"/>
    <col min="9476" max="9721" width="8.6640625" style="8"/>
    <col min="9722" max="9722" width="5.6640625" style="8" customWidth="1"/>
    <col min="9723" max="9723" width="35.44140625" style="8" customWidth="1"/>
    <col min="9724" max="9725" width="8.6640625" style="8" customWidth="1"/>
    <col min="9726" max="9726" width="20.6640625" style="8" customWidth="1"/>
    <col min="9727" max="9727" width="14.44140625" style="8" customWidth="1"/>
    <col min="9728" max="9729" width="8.6640625" style="8"/>
    <col min="9730" max="9730" width="12.6640625" style="8" customWidth="1"/>
    <col min="9731" max="9731" width="13" style="8" customWidth="1"/>
    <col min="9732" max="9977" width="8.6640625" style="8"/>
    <col min="9978" max="9978" width="5.6640625" style="8" customWidth="1"/>
    <col min="9979" max="9979" width="35.44140625" style="8" customWidth="1"/>
    <col min="9980" max="9981" width="8.6640625" style="8" customWidth="1"/>
    <col min="9982" max="9982" width="20.6640625" style="8" customWidth="1"/>
    <col min="9983" max="9983" width="14.44140625" style="8" customWidth="1"/>
    <col min="9984" max="9985" width="8.6640625" style="8"/>
    <col min="9986" max="9986" width="12.6640625" style="8" customWidth="1"/>
    <col min="9987" max="9987" width="13" style="8" customWidth="1"/>
    <col min="9988" max="10233" width="8.6640625" style="8"/>
    <col min="10234" max="10234" width="5.6640625" style="8" customWidth="1"/>
    <col min="10235" max="10235" width="35.44140625" style="8" customWidth="1"/>
    <col min="10236" max="10237" width="8.6640625" style="8" customWidth="1"/>
    <col min="10238" max="10238" width="20.6640625" style="8" customWidth="1"/>
    <col min="10239" max="10239" width="14.44140625" style="8" customWidth="1"/>
    <col min="10240" max="10241" width="8.6640625" style="8"/>
    <col min="10242" max="10242" width="12.6640625" style="8" customWidth="1"/>
    <col min="10243" max="10243" width="13" style="8" customWidth="1"/>
    <col min="10244" max="10489" width="8.6640625" style="8"/>
    <col min="10490" max="10490" width="5.6640625" style="8" customWidth="1"/>
    <col min="10491" max="10491" width="35.44140625" style="8" customWidth="1"/>
    <col min="10492" max="10493" width="8.6640625" style="8" customWidth="1"/>
    <col min="10494" max="10494" width="20.6640625" style="8" customWidth="1"/>
    <col min="10495" max="10495" width="14.44140625" style="8" customWidth="1"/>
    <col min="10496" max="10497" width="8.6640625" style="8"/>
    <col min="10498" max="10498" width="12.6640625" style="8" customWidth="1"/>
    <col min="10499" max="10499" width="13" style="8" customWidth="1"/>
    <col min="10500" max="10745" width="8.6640625" style="8"/>
    <col min="10746" max="10746" width="5.6640625" style="8" customWidth="1"/>
    <col min="10747" max="10747" width="35.44140625" style="8" customWidth="1"/>
    <col min="10748" max="10749" width="8.6640625" style="8" customWidth="1"/>
    <col min="10750" max="10750" width="20.6640625" style="8" customWidth="1"/>
    <col min="10751" max="10751" width="14.44140625" style="8" customWidth="1"/>
    <col min="10752" max="10753" width="8.6640625" style="8"/>
    <col min="10754" max="10754" width="12.6640625" style="8" customWidth="1"/>
    <col min="10755" max="10755" width="13" style="8" customWidth="1"/>
    <col min="10756" max="11001" width="8.6640625" style="8"/>
    <col min="11002" max="11002" width="5.6640625" style="8" customWidth="1"/>
    <col min="11003" max="11003" width="35.44140625" style="8" customWidth="1"/>
    <col min="11004" max="11005" width="8.6640625" style="8" customWidth="1"/>
    <col min="11006" max="11006" width="20.6640625" style="8" customWidth="1"/>
    <col min="11007" max="11007" width="14.44140625" style="8" customWidth="1"/>
    <col min="11008" max="11009" width="8.6640625" style="8"/>
    <col min="11010" max="11010" width="12.6640625" style="8" customWidth="1"/>
    <col min="11011" max="11011" width="13" style="8" customWidth="1"/>
    <col min="11012" max="11257" width="8.6640625" style="8"/>
    <col min="11258" max="11258" width="5.6640625" style="8" customWidth="1"/>
    <col min="11259" max="11259" width="35.44140625" style="8" customWidth="1"/>
    <col min="11260" max="11261" width="8.6640625" style="8" customWidth="1"/>
    <col min="11262" max="11262" width="20.6640625" style="8" customWidth="1"/>
    <col min="11263" max="11263" width="14.44140625" style="8" customWidth="1"/>
    <col min="11264" max="11265" width="8.6640625" style="8"/>
    <col min="11266" max="11266" width="12.6640625" style="8" customWidth="1"/>
    <col min="11267" max="11267" width="13" style="8" customWidth="1"/>
    <col min="11268" max="11513" width="8.6640625" style="8"/>
    <col min="11514" max="11514" width="5.6640625" style="8" customWidth="1"/>
    <col min="11515" max="11515" width="35.44140625" style="8" customWidth="1"/>
    <col min="11516" max="11517" width="8.6640625" style="8" customWidth="1"/>
    <col min="11518" max="11518" width="20.6640625" style="8" customWidth="1"/>
    <col min="11519" max="11519" width="14.44140625" style="8" customWidth="1"/>
    <col min="11520" max="11521" width="8.6640625" style="8"/>
    <col min="11522" max="11522" width="12.6640625" style="8" customWidth="1"/>
    <col min="11523" max="11523" width="13" style="8" customWidth="1"/>
    <col min="11524" max="11769" width="8.6640625" style="8"/>
    <col min="11770" max="11770" width="5.6640625" style="8" customWidth="1"/>
    <col min="11771" max="11771" width="35.44140625" style="8" customWidth="1"/>
    <col min="11772" max="11773" width="8.6640625" style="8" customWidth="1"/>
    <col min="11774" max="11774" width="20.6640625" style="8" customWidth="1"/>
    <col min="11775" max="11775" width="14.44140625" style="8" customWidth="1"/>
    <col min="11776" max="11777" width="8.6640625" style="8"/>
    <col min="11778" max="11778" width="12.6640625" style="8" customWidth="1"/>
    <col min="11779" max="11779" width="13" style="8" customWidth="1"/>
    <col min="11780" max="12025" width="8.6640625" style="8"/>
    <col min="12026" max="12026" width="5.6640625" style="8" customWidth="1"/>
    <col min="12027" max="12027" width="35.44140625" style="8" customWidth="1"/>
    <col min="12028" max="12029" width="8.6640625" style="8" customWidth="1"/>
    <col min="12030" max="12030" width="20.6640625" style="8" customWidth="1"/>
    <col min="12031" max="12031" width="14.44140625" style="8" customWidth="1"/>
    <col min="12032" max="12033" width="8.6640625" style="8"/>
    <col min="12034" max="12034" width="12.6640625" style="8" customWidth="1"/>
    <col min="12035" max="12035" width="13" style="8" customWidth="1"/>
    <col min="12036" max="12281" width="8.6640625" style="8"/>
    <col min="12282" max="12282" width="5.6640625" style="8" customWidth="1"/>
    <col min="12283" max="12283" width="35.44140625" style="8" customWidth="1"/>
    <col min="12284" max="12285" width="8.6640625" style="8" customWidth="1"/>
    <col min="12286" max="12286" width="20.6640625" style="8" customWidth="1"/>
    <col min="12287" max="12287" width="14.44140625" style="8" customWidth="1"/>
    <col min="12288" max="12289" width="8.6640625" style="8"/>
    <col min="12290" max="12290" width="12.6640625" style="8" customWidth="1"/>
    <col min="12291" max="12291" width="13" style="8" customWidth="1"/>
    <col min="12292" max="12537" width="8.6640625" style="8"/>
    <col min="12538" max="12538" width="5.6640625" style="8" customWidth="1"/>
    <col min="12539" max="12539" width="35.44140625" style="8" customWidth="1"/>
    <col min="12540" max="12541" width="8.6640625" style="8" customWidth="1"/>
    <col min="12542" max="12542" width="20.6640625" style="8" customWidth="1"/>
    <col min="12543" max="12543" width="14.44140625" style="8" customWidth="1"/>
    <col min="12544" max="12545" width="8.6640625" style="8"/>
    <col min="12546" max="12546" width="12.6640625" style="8" customWidth="1"/>
    <col min="12547" max="12547" width="13" style="8" customWidth="1"/>
    <col min="12548" max="12793" width="8.6640625" style="8"/>
    <col min="12794" max="12794" width="5.6640625" style="8" customWidth="1"/>
    <col min="12795" max="12795" width="35.44140625" style="8" customWidth="1"/>
    <col min="12796" max="12797" width="8.6640625" style="8" customWidth="1"/>
    <col min="12798" max="12798" width="20.6640625" style="8" customWidth="1"/>
    <col min="12799" max="12799" width="14.44140625" style="8" customWidth="1"/>
    <col min="12800" max="12801" width="8.6640625" style="8"/>
    <col min="12802" max="12802" width="12.6640625" style="8" customWidth="1"/>
    <col min="12803" max="12803" width="13" style="8" customWidth="1"/>
    <col min="12804" max="13049" width="8.6640625" style="8"/>
    <col min="13050" max="13050" width="5.6640625" style="8" customWidth="1"/>
    <col min="13051" max="13051" width="35.44140625" style="8" customWidth="1"/>
    <col min="13052" max="13053" width="8.6640625" style="8" customWidth="1"/>
    <col min="13054" max="13054" width="20.6640625" style="8" customWidth="1"/>
    <col min="13055" max="13055" width="14.44140625" style="8" customWidth="1"/>
    <col min="13056" max="13057" width="8.6640625" style="8"/>
    <col min="13058" max="13058" width="12.6640625" style="8" customWidth="1"/>
    <col min="13059" max="13059" width="13" style="8" customWidth="1"/>
    <col min="13060" max="13305" width="8.6640625" style="8"/>
    <col min="13306" max="13306" width="5.6640625" style="8" customWidth="1"/>
    <col min="13307" max="13307" width="35.44140625" style="8" customWidth="1"/>
    <col min="13308" max="13309" width="8.6640625" style="8" customWidth="1"/>
    <col min="13310" max="13310" width="20.6640625" style="8" customWidth="1"/>
    <col min="13311" max="13311" width="14.44140625" style="8" customWidth="1"/>
    <col min="13312" max="13313" width="8.6640625" style="8"/>
    <col min="13314" max="13314" width="12.6640625" style="8" customWidth="1"/>
    <col min="13315" max="13315" width="13" style="8" customWidth="1"/>
    <col min="13316" max="13561" width="8.6640625" style="8"/>
    <col min="13562" max="13562" width="5.6640625" style="8" customWidth="1"/>
    <col min="13563" max="13563" width="35.44140625" style="8" customWidth="1"/>
    <col min="13564" max="13565" width="8.6640625" style="8" customWidth="1"/>
    <col min="13566" max="13566" width="20.6640625" style="8" customWidth="1"/>
    <col min="13567" max="13567" width="14.44140625" style="8" customWidth="1"/>
    <col min="13568" max="13569" width="8.6640625" style="8"/>
    <col min="13570" max="13570" width="12.6640625" style="8" customWidth="1"/>
    <col min="13571" max="13571" width="13" style="8" customWidth="1"/>
    <col min="13572" max="13817" width="8.6640625" style="8"/>
    <col min="13818" max="13818" width="5.6640625" style="8" customWidth="1"/>
    <col min="13819" max="13819" width="35.44140625" style="8" customWidth="1"/>
    <col min="13820" max="13821" width="8.6640625" style="8" customWidth="1"/>
    <col min="13822" max="13822" width="20.6640625" style="8" customWidth="1"/>
    <col min="13823" max="13823" width="14.44140625" style="8" customWidth="1"/>
    <col min="13824" max="13825" width="8.6640625" style="8"/>
    <col min="13826" max="13826" width="12.6640625" style="8" customWidth="1"/>
    <col min="13827" max="13827" width="13" style="8" customWidth="1"/>
    <col min="13828" max="14073" width="8.6640625" style="8"/>
    <col min="14074" max="14074" width="5.6640625" style="8" customWidth="1"/>
    <col min="14075" max="14075" width="35.44140625" style="8" customWidth="1"/>
    <col min="14076" max="14077" width="8.6640625" style="8" customWidth="1"/>
    <col min="14078" max="14078" width="20.6640625" style="8" customWidth="1"/>
    <col min="14079" max="14079" width="14.44140625" style="8" customWidth="1"/>
    <col min="14080" max="14081" width="8.6640625" style="8"/>
    <col min="14082" max="14082" width="12.6640625" style="8" customWidth="1"/>
    <col min="14083" max="14083" width="13" style="8" customWidth="1"/>
    <col min="14084" max="14329" width="8.6640625" style="8"/>
    <col min="14330" max="14330" width="5.6640625" style="8" customWidth="1"/>
    <col min="14331" max="14331" width="35.44140625" style="8" customWidth="1"/>
    <col min="14332" max="14333" width="8.6640625" style="8" customWidth="1"/>
    <col min="14334" max="14334" width="20.6640625" style="8" customWidth="1"/>
    <col min="14335" max="14335" width="14.44140625" style="8" customWidth="1"/>
    <col min="14336" max="14337" width="8.6640625" style="8"/>
    <col min="14338" max="14338" width="12.6640625" style="8" customWidth="1"/>
    <col min="14339" max="14339" width="13" style="8" customWidth="1"/>
    <col min="14340" max="14585" width="8.6640625" style="8"/>
    <col min="14586" max="14586" width="5.6640625" style="8" customWidth="1"/>
    <col min="14587" max="14587" width="35.44140625" style="8" customWidth="1"/>
    <col min="14588" max="14589" width="8.6640625" style="8" customWidth="1"/>
    <col min="14590" max="14590" width="20.6640625" style="8" customWidth="1"/>
    <col min="14591" max="14591" width="14.44140625" style="8" customWidth="1"/>
    <col min="14592" max="14593" width="8.6640625" style="8"/>
    <col min="14594" max="14594" width="12.6640625" style="8" customWidth="1"/>
    <col min="14595" max="14595" width="13" style="8" customWidth="1"/>
    <col min="14596" max="14841" width="8.6640625" style="8"/>
    <col min="14842" max="14842" width="5.6640625" style="8" customWidth="1"/>
    <col min="14843" max="14843" width="35.44140625" style="8" customWidth="1"/>
    <col min="14844" max="14845" width="8.6640625" style="8" customWidth="1"/>
    <col min="14846" max="14846" width="20.6640625" style="8" customWidth="1"/>
    <col min="14847" max="14847" width="14.44140625" style="8" customWidth="1"/>
    <col min="14848" max="14849" width="8.6640625" style="8"/>
    <col min="14850" max="14850" width="12.6640625" style="8" customWidth="1"/>
    <col min="14851" max="14851" width="13" style="8" customWidth="1"/>
    <col min="14852" max="15097" width="8.6640625" style="8"/>
    <col min="15098" max="15098" width="5.6640625" style="8" customWidth="1"/>
    <col min="15099" max="15099" width="35.44140625" style="8" customWidth="1"/>
    <col min="15100" max="15101" width="8.6640625" style="8" customWidth="1"/>
    <col min="15102" max="15102" width="20.6640625" style="8" customWidth="1"/>
    <col min="15103" max="15103" width="14.44140625" style="8" customWidth="1"/>
    <col min="15104" max="15105" width="8.6640625" style="8"/>
    <col min="15106" max="15106" width="12.6640625" style="8" customWidth="1"/>
    <col min="15107" max="15107" width="13" style="8" customWidth="1"/>
    <col min="15108" max="15353" width="8.6640625" style="8"/>
    <col min="15354" max="15354" width="5.6640625" style="8" customWidth="1"/>
    <col min="15355" max="15355" width="35.44140625" style="8" customWidth="1"/>
    <col min="15356" max="15357" width="8.6640625" style="8" customWidth="1"/>
    <col min="15358" max="15358" width="20.6640625" style="8" customWidth="1"/>
    <col min="15359" max="15359" width="14.44140625" style="8" customWidth="1"/>
    <col min="15360" max="15361" width="8.6640625" style="8"/>
    <col min="15362" max="15362" width="12.6640625" style="8" customWidth="1"/>
    <col min="15363" max="15363" width="13" style="8" customWidth="1"/>
    <col min="15364" max="15609" width="8.6640625" style="8"/>
    <col min="15610" max="15610" width="5.6640625" style="8" customWidth="1"/>
    <col min="15611" max="15611" width="35.44140625" style="8" customWidth="1"/>
    <col min="15612" max="15613" width="8.6640625" style="8" customWidth="1"/>
    <col min="15614" max="15614" width="20.6640625" style="8" customWidth="1"/>
    <col min="15615" max="15615" width="14.44140625" style="8" customWidth="1"/>
    <col min="15616" max="15617" width="8.6640625" style="8"/>
    <col min="15618" max="15618" width="12.6640625" style="8" customWidth="1"/>
    <col min="15619" max="15619" width="13" style="8" customWidth="1"/>
    <col min="15620" max="15865" width="8.6640625" style="8"/>
    <col min="15866" max="15866" width="5.6640625" style="8" customWidth="1"/>
    <col min="15867" max="15867" width="35.44140625" style="8" customWidth="1"/>
    <col min="15868" max="15869" width="8.6640625" style="8" customWidth="1"/>
    <col min="15870" max="15870" width="20.6640625" style="8" customWidth="1"/>
    <col min="15871" max="15871" width="14.44140625" style="8" customWidth="1"/>
    <col min="15872" max="15873" width="8.6640625" style="8"/>
    <col min="15874" max="15874" width="12.6640625" style="8" customWidth="1"/>
    <col min="15875" max="15875" width="13" style="8" customWidth="1"/>
    <col min="15876" max="16121" width="8.6640625" style="8"/>
    <col min="16122" max="16122" width="5.6640625" style="8" customWidth="1"/>
    <col min="16123" max="16123" width="35.44140625" style="8" customWidth="1"/>
    <col min="16124" max="16125" width="8.6640625" style="8" customWidth="1"/>
    <col min="16126" max="16126" width="20.6640625" style="8" customWidth="1"/>
    <col min="16127" max="16127" width="14.44140625" style="8" customWidth="1"/>
    <col min="16128" max="16129" width="8.6640625" style="8"/>
    <col min="16130" max="16130" width="12.6640625" style="8" customWidth="1"/>
    <col min="16131" max="16131" width="13" style="8" customWidth="1"/>
    <col min="16132" max="16382" width="8.6640625" style="8"/>
    <col min="16383" max="16384" width="8.6640625" style="8" customWidth="1"/>
  </cols>
  <sheetData>
    <row r="1" spans="1:10" s="1" customFormat="1" ht="60" customHeight="1">
      <c r="A1" s="456"/>
      <c r="B1" s="456"/>
      <c r="C1" s="456"/>
      <c r="D1" s="456"/>
      <c r="E1" s="456"/>
      <c r="F1" s="456"/>
      <c r="G1" s="180"/>
      <c r="H1" s="183"/>
      <c r="I1" s="180"/>
      <c r="J1" s="180"/>
    </row>
    <row r="2" spans="1:10" s="1" customFormat="1" ht="26.25" customHeight="1">
      <c r="A2" s="457" t="s">
        <v>0</v>
      </c>
      <c r="B2" s="457"/>
      <c r="C2" s="457"/>
      <c r="D2" s="457"/>
      <c r="E2" s="457"/>
      <c r="F2" s="457"/>
      <c r="G2" s="180"/>
      <c r="H2" s="183"/>
      <c r="I2" s="180"/>
      <c r="J2" s="180"/>
    </row>
    <row r="3" spans="1:10" s="1" customFormat="1" ht="52.5" customHeight="1">
      <c r="A3" s="457" t="s">
        <v>242</v>
      </c>
      <c r="B3" s="457"/>
      <c r="C3" s="457"/>
      <c r="D3" s="457"/>
      <c r="E3" s="457"/>
      <c r="F3" s="457"/>
      <c r="G3" s="180"/>
      <c r="H3" s="183"/>
      <c r="I3" s="180"/>
      <c r="J3" s="180"/>
    </row>
    <row r="4" spans="1:10" s="1" customFormat="1" ht="36" customHeight="1">
      <c r="A4" s="37" t="s">
        <v>1</v>
      </c>
      <c r="B4" s="37" t="s">
        <v>2</v>
      </c>
      <c r="C4" s="37" t="s">
        <v>3</v>
      </c>
      <c r="D4" s="37" t="s">
        <v>60</v>
      </c>
      <c r="E4" s="37" t="s">
        <v>4</v>
      </c>
      <c r="F4" s="99" t="s">
        <v>5</v>
      </c>
      <c r="G4" s="180"/>
      <c r="H4" s="183"/>
      <c r="I4" s="180"/>
      <c r="J4" s="180"/>
    </row>
    <row r="5" spans="1:10" s="1" customFormat="1" ht="29.4" customHeight="1">
      <c r="A5" s="39" t="s">
        <v>6</v>
      </c>
      <c r="B5" s="106" t="s">
        <v>221</v>
      </c>
      <c r="C5" s="38"/>
      <c r="D5" s="103">
        <f>SUM(D6:D8)</f>
        <v>42</v>
      </c>
      <c r="E5" s="103"/>
      <c r="F5" s="38"/>
      <c r="H5" s="183"/>
      <c r="I5" s="180"/>
      <c r="J5" s="180"/>
    </row>
    <row r="6" spans="1:10" s="1" customFormat="1" ht="32.4" customHeight="1">
      <c r="A6" s="38">
        <v>1</v>
      </c>
      <c r="B6" s="107" t="s">
        <v>61</v>
      </c>
      <c r="C6" s="38" t="s">
        <v>8</v>
      </c>
      <c r="D6" s="104">
        <v>30</v>
      </c>
      <c r="E6" s="104"/>
      <c r="F6" s="335" t="s">
        <v>276</v>
      </c>
      <c r="H6" s="183"/>
      <c r="I6" s="180"/>
      <c r="J6" s="180"/>
    </row>
    <row r="7" spans="1:10" s="1" customFormat="1" ht="24.6" customHeight="1">
      <c r="A7" s="38">
        <v>2</v>
      </c>
      <c r="B7" s="107" t="s">
        <v>226</v>
      </c>
      <c r="C7" s="38" t="s">
        <v>8</v>
      </c>
      <c r="D7" s="104">
        <v>10</v>
      </c>
      <c r="E7" s="104"/>
      <c r="F7" s="335" t="s">
        <v>231</v>
      </c>
      <c r="H7" s="183"/>
      <c r="I7" s="180"/>
      <c r="J7" s="180"/>
    </row>
    <row r="8" spans="1:10" s="1" customFormat="1" ht="31.2" customHeight="1">
      <c r="A8" s="38">
        <v>3</v>
      </c>
      <c r="B8" s="107" t="s">
        <v>119</v>
      </c>
      <c r="C8" s="38" t="s">
        <v>8</v>
      </c>
      <c r="D8" s="104">
        <v>2</v>
      </c>
      <c r="E8" s="104"/>
      <c r="F8" s="335" t="s">
        <v>241</v>
      </c>
      <c r="G8" s="180"/>
      <c r="H8" s="183"/>
      <c r="I8" s="180"/>
      <c r="J8" s="180"/>
    </row>
    <row r="9" spans="1:10" s="35" customFormat="1" ht="30.75" customHeight="1">
      <c r="A9" s="39" t="s">
        <v>7</v>
      </c>
      <c r="B9" s="106" t="s">
        <v>222</v>
      </c>
      <c r="C9" s="39"/>
      <c r="D9" s="101">
        <f>SUM(D11:D25)</f>
        <v>157</v>
      </c>
      <c r="E9" s="101"/>
      <c r="F9" s="39"/>
      <c r="H9" s="184"/>
    </row>
    <row r="10" spans="1:10" s="35" customFormat="1" ht="24.6" customHeight="1">
      <c r="A10" s="39">
        <v>1</v>
      </c>
      <c r="B10" s="106" t="s">
        <v>228</v>
      </c>
      <c r="C10" s="39"/>
      <c r="D10" s="101"/>
      <c r="E10" s="101"/>
      <c r="F10" s="39"/>
      <c r="H10" s="184"/>
    </row>
    <row r="11" spans="1:10" s="1" customFormat="1" ht="24.6" customHeight="1">
      <c r="A11" s="38">
        <v>1.1000000000000001</v>
      </c>
      <c r="B11" s="109" t="s">
        <v>227</v>
      </c>
      <c r="C11" s="38" t="s">
        <v>8</v>
      </c>
      <c r="D11" s="104">
        <v>26</v>
      </c>
      <c r="E11" s="104"/>
      <c r="F11" s="38" t="s">
        <v>229</v>
      </c>
      <c r="G11" s="180"/>
      <c r="H11" s="185"/>
      <c r="I11" s="180"/>
      <c r="J11" s="180"/>
    </row>
    <row r="12" spans="1:10" s="1" customFormat="1" ht="24.6" customHeight="1">
      <c r="A12" s="38"/>
      <c r="B12" s="109" t="s">
        <v>9</v>
      </c>
      <c r="C12" s="38" t="s">
        <v>8</v>
      </c>
      <c r="D12" s="104">
        <v>26</v>
      </c>
      <c r="E12" s="104"/>
      <c r="F12" s="335" t="s">
        <v>241</v>
      </c>
      <c r="G12" s="180"/>
      <c r="H12" s="185"/>
      <c r="I12" s="180"/>
      <c r="J12" s="180"/>
    </row>
    <row r="13" spans="1:10" s="1" customFormat="1" ht="24.6" customHeight="1">
      <c r="A13" s="38">
        <v>1.2</v>
      </c>
      <c r="B13" s="107" t="s">
        <v>157</v>
      </c>
      <c r="C13" s="38" t="s">
        <v>8</v>
      </c>
      <c r="D13" s="104">
        <v>5</v>
      </c>
      <c r="E13" s="104"/>
      <c r="F13" s="335" t="s">
        <v>231</v>
      </c>
      <c r="G13" s="180"/>
      <c r="H13" s="186"/>
      <c r="I13" s="180"/>
      <c r="J13" s="180"/>
    </row>
    <row r="14" spans="1:10" s="1" customFormat="1" ht="24.6" customHeight="1">
      <c r="A14" s="38">
        <v>1.3</v>
      </c>
      <c r="B14" s="107" t="s">
        <v>214</v>
      </c>
      <c r="C14" s="38" t="s">
        <v>8</v>
      </c>
      <c r="D14" s="104">
        <v>5</v>
      </c>
      <c r="E14" s="104"/>
      <c r="F14" s="38" t="s">
        <v>217</v>
      </c>
      <c r="G14" s="180"/>
      <c r="H14" s="186"/>
      <c r="I14" s="180"/>
      <c r="J14" s="180"/>
    </row>
    <row r="15" spans="1:10" s="1" customFormat="1" ht="24.6" customHeight="1">
      <c r="A15" s="38">
        <v>1.4</v>
      </c>
      <c r="B15" s="107" t="s">
        <v>118</v>
      </c>
      <c r="C15" s="38" t="s">
        <v>8</v>
      </c>
      <c r="D15" s="104">
        <v>5</v>
      </c>
      <c r="E15" s="104"/>
      <c r="F15" s="38" t="s">
        <v>229</v>
      </c>
      <c r="G15" s="180"/>
      <c r="H15" s="186"/>
      <c r="I15" s="180"/>
      <c r="J15" s="180"/>
    </row>
    <row r="16" spans="1:10" s="1" customFormat="1" ht="24.6" customHeight="1">
      <c r="A16" s="38"/>
      <c r="B16" s="107" t="s">
        <v>9</v>
      </c>
      <c r="C16" s="38" t="s">
        <v>8</v>
      </c>
      <c r="D16" s="104">
        <v>5</v>
      </c>
      <c r="E16" s="104"/>
      <c r="F16" s="335" t="s">
        <v>241</v>
      </c>
      <c r="G16" s="180"/>
      <c r="H16" s="186"/>
      <c r="I16" s="180"/>
      <c r="J16" s="180"/>
    </row>
    <row r="17" spans="1:13" s="1" customFormat="1" ht="24.6" customHeight="1">
      <c r="A17" s="38">
        <v>1.5</v>
      </c>
      <c r="B17" s="120" t="s">
        <v>230</v>
      </c>
      <c r="C17" s="38" t="s">
        <v>8</v>
      </c>
      <c r="D17" s="104">
        <v>20</v>
      </c>
      <c r="E17" s="104"/>
      <c r="F17" s="335" t="s">
        <v>231</v>
      </c>
      <c r="G17" s="180"/>
      <c r="H17" s="186"/>
      <c r="I17" s="180"/>
      <c r="J17" s="180"/>
    </row>
    <row r="18" spans="1:13" s="1" customFormat="1" ht="24.6" customHeight="1">
      <c r="A18" s="38"/>
      <c r="B18" s="120" t="s">
        <v>9</v>
      </c>
      <c r="C18" s="38" t="s">
        <v>8</v>
      </c>
      <c r="D18" s="104">
        <v>10</v>
      </c>
      <c r="E18" s="104"/>
      <c r="F18" s="335" t="s">
        <v>241</v>
      </c>
      <c r="G18" s="180"/>
      <c r="H18" s="186"/>
      <c r="I18" s="180"/>
      <c r="J18" s="180"/>
    </row>
    <row r="19" spans="1:13" s="1" customFormat="1" ht="24.6" customHeight="1">
      <c r="A19" s="38">
        <v>1.6</v>
      </c>
      <c r="B19" s="134" t="s">
        <v>152</v>
      </c>
      <c r="C19" s="105" t="s">
        <v>8</v>
      </c>
      <c r="D19" s="105">
        <v>12</v>
      </c>
      <c r="E19" s="105"/>
      <c r="F19" s="335" t="s">
        <v>231</v>
      </c>
      <c r="G19" s="180"/>
      <c r="H19" s="186"/>
      <c r="I19" s="180"/>
      <c r="J19" s="180"/>
    </row>
    <row r="20" spans="1:13" s="1" customFormat="1" ht="24.6" customHeight="1">
      <c r="A20" s="343"/>
      <c r="B20" s="134" t="s">
        <v>9</v>
      </c>
      <c r="C20" s="105" t="s">
        <v>8</v>
      </c>
      <c r="D20" s="351">
        <v>10</v>
      </c>
      <c r="E20" s="351"/>
      <c r="F20" s="352" t="s">
        <v>241</v>
      </c>
      <c r="G20" s="180"/>
      <c r="H20" s="186"/>
      <c r="I20" s="180"/>
      <c r="J20" s="180"/>
    </row>
    <row r="21" spans="1:13" s="1" customFormat="1" ht="36" customHeight="1">
      <c r="A21" s="337">
        <v>2</v>
      </c>
      <c r="B21" s="348" t="s">
        <v>243</v>
      </c>
      <c r="C21" s="349" t="s">
        <v>9</v>
      </c>
      <c r="D21" s="350"/>
      <c r="E21" s="350"/>
      <c r="F21" s="343"/>
      <c r="G21" s="180"/>
      <c r="H21" s="186"/>
      <c r="I21" s="180"/>
      <c r="J21" s="180"/>
    </row>
    <row r="22" spans="1:13" s="1" customFormat="1" ht="24.6" customHeight="1">
      <c r="A22" s="41">
        <v>2.1</v>
      </c>
      <c r="B22" s="134" t="s">
        <v>234</v>
      </c>
      <c r="C22" s="343" t="s">
        <v>8</v>
      </c>
      <c r="D22" s="210">
        <v>5</v>
      </c>
      <c r="E22" s="210"/>
      <c r="F22" s="38" t="s">
        <v>229</v>
      </c>
      <c r="G22" s="180"/>
      <c r="H22" s="186"/>
      <c r="I22" s="180"/>
      <c r="J22" s="180"/>
    </row>
    <row r="23" spans="1:13" s="1" customFormat="1" ht="24.6" customHeight="1">
      <c r="A23" s="41"/>
      <c r="B23" s="134"/>
      <c r="C23" s="343"/>
      <c r="D23" s="210">
        <v>10</v>
      </c>
      <c r="E23" s="210"/>
      <c r="F23" s="38" t="s">
        <v>241</v>
      </c>
      <c r="G23" s="180"/>
      <c r="H23" s="186"/>
      <c r="I23" s="180"/>
      <c r="J23" s="180"/>
    </row>
    <row r="24" spans="1:13" s="1" customFormat="1" ht="24.6" customHeight="1">
      <c r="A24" s="41">
        <v>2.2000000000000002</v>
      </c>
      <c r="B24" s="134" t="s">
        <v>235</v>
      </c>
      <c r="C24" s="343" t="s">
        <v>8</v>
      </c>
      <c r="D24" s="210">
        <v>10</v>
      </c>
      <c r="E24" s="210"/>
      <c r="F24" s="335" t="s">
        <v>231</v>
      </c>
      <c r="G24" s="180"/>
      <c r="H24" s="186"/>
      <c r="I24" s="180"/>
      <c r="J24" s="180"/>
    </row>
    <row r="25" spans="1:13" s="1" customFormat="1" ht="47.4" customHeight="1">
      <c r="A25" s="349">
        <v>3</v>
      </c>
      <c r="B25" s="348" t="s">
        <v>289</v>
      </c>
      <c r="C25" s="351" t="s">
        <v>8</v>
      </c>
      <c r="D25" s="351">
        <v>8</v>
      </c>
      <c r="E25" s="351"/>
      <c r="F25" s="352" t="s">
        <v>217</v>
      </c>
      <c r="G25" s="180"/>
      <c r="H25" s="186"/>
      <c r="I25" s="180"/>
      <c r="J25" s="180"/>
    </row>
    <row r="26" spans="1:13" s="1" customFormat="1" ht="24.6" customHeight="1">
      <c r="A26" s="39" t="s">
        <v>13</v>
      </c>
      <c r="B26" s="106" t="s">
        <v>151</v>
      </c>
      <c r="C26" s="38"/>
      <c r="D26" s="39">
        <f>SUM(D28:D53)</f>
        <v>284</v>
      </c>
      <c r="E26" s="39"/>
      <c r="F26" s="38"/>
      <c r="G26" s="180"/>
      <c r="H26" s="185"/>
      <c r="I26" s="180"/>
      <c r="J26" s="180"/>
      <c r="M26" s="1">
        <f>D26-255</f>
        <v>29</v>
      </c>
    </row>
    <row r="27" spans="1:13" s="1" customFormat="1" ht="24.6" customHeight="1">
      <c r="A27" s="39">
        <v>1</v>
      </c>
      <c r="B27" s="106" t="s">
        <v>155</v>
      </c>
      <c r="C27" s="39" t="s">
        <v>8</v>
      </c>
      <c r="D27" s="196" t="s">
        <v>9</v>
      </c>
      <c r="E27" s="196"/>
      <c r="F27" s="38"/>
      <c r="G27" s="180"/>
      <c r="H27" s="185"/>
      <c r="I27" s="180"/>
      <c r="J27" s="180">
        <f>255/52</f>
        <v>4.9038461538461542</v>
      </c>
    </row>
    <row r="28" spans="1:13" s="1" customFormat="1" ht="24.6" customHeight="1">
      <c r="A28" s="340">
        <v>1.1000000000000001</v>
      </c>
      <c r="B28" s="370" t="s">
        <v>277</v>
      </c>
      <c r="C28" s="341" t="s">
        <v>8</v>
      </c>
      <c r="D28" s="369">
        <v>20</v>
      </c>
      <c r="E28" s="372"/>
      <c r="F28" s="38" t="s">
        <v>229</v>
      </c>
      <c r="G28" s="180"/>
      <c r="H28" s="185"/>
      <c r="I28" s="180"/>
      <c r="J28" s="180"/>
    </row>
    <row r="29" spans="1:13" s="1" customFormat="1" ht="39" customHeight="1">
      <c r="A29" s="340">
        <v>1.2</v>
      </c>
      <c r="B29" s="344" t="s">
        <v>270</v>
      </c>
      <c r="C29" s="341" t="s">
        <v>8</v>
      </c>
      <c r="D29" s="342">
        <v>20</v>
      </c>
      <c r="E29" s="342"/>
      <c r="F29" s="38" t="s">
        <v>229</v>
      </c>
      <c r="G29" s="180"/>
      <c r="H29" s="185"/>
      <c r="I29" s="180"/>
      <c r="J29" s="180"/>
    </row>
    <row r="30" spans="1:13" s="1" customFormat="1" ht="30.75" customHeight="1">
      <c r="A30" s="40"/>
      <c r="B30" s="344"/>
      <c r="C30" s="341" t="s">
        <v>8</v>
      </c>
      <c r="D30" s="342">
        <v>20</v>
      </c>
      <c r="E30" s="342"/>
      <c r="F30" s="38" t="s">
        <v>241</v>
      </c>
      <c r="G30" s="180"/>
      <c r="H30" s="185"/>
      <c r="I30" s="180"/>
      <c r="J30" s="180"/>
    </row>
    <row r="31" spans="1:13" s="1" customFormat="1" ht="30.75" customHeight="1">
      <c r="A31" s="40">
        <v>1.3</v>
      </c>
      <c r="B31" s="371" t="s">
        <v>272</v>
      </c>
      <c r="C31" s="341" t="s">
        <v>8</v>
      </c>
      <c r="D31" s="342">
        <v>15</v>
      </c>
      <c r="E31" s="342"/>
      <c r="F31" s="38" t="s">
        <v>229</v>
      </c>
      <c r="G31" s="180"/>
      <c r="H31" s="185"/>
      <c r="I31" s="180"/>
      <c r="J31" s="180"/>
    </row>
    <row r="32" spans="1:13" s="1" customFormat="1" ht="24.6" customHeight="1">
      <c r="A32" s="340">
        <v>1.4</v>
      </c>
      <c r="B32" s="344" t="s">
        <v>271</v>
      </c>
      <c r="C32" s="341" t="s">
        <v>8</v>
      </c>
      <c r="D32" s="342">
        <v>10</v>
      </c>
      <c r="E32" s="342"/>
      <c r="F32" s="38" t="s">
        <v>229</v>
      </c>
      <c r="G32" s="180"/>
      <c r="H32" s="185"/>
      <c r="I32" s="180"/>
      <c r="J32" s="180"/>
    </row>
    <row r="33" spans="1:10" s="1" customFormat="1" ht="37.5" customHeight="1">
      <c r="A33" s="40">
        <v>1.5</v>
      </c>
      <c r="B33" s="346" t="s">
        <v>273</v>
      </c>
      <c r="C33" s="38" t="s">
        <v>8</v>
      </c>
      <c r="D33" s="231">
        <v>10</v>
      </c>
      <c r="E33" s="231"/>
      <c r="F33" s="38" t="s">
        <v>229</v>
      </c>
      <c r="G33" s="180"/>
      <c r="H33" s="185"/>
      <c r="I33" s="180"/>
      <c r="J33" s="180"/>
    </row>
    <row r="34" spans="1:10" s="1" customFormat="1" ht="24.6" customHeight="1">
      <c r="A34" s="40">
        <v>1.6</v>
      </c>
      <c r="B34" s="346" t="s">
        <v>274</v>
      </c>
      <c r="C34" s="38" t="s">
        <v>8</v>
      </c>
      <c r="D34" s="231">
        <v>20</v>
      </c>
      <c r="E34" s="231"/>
      <c r="F34" s="38" t="s">
        <v>229</v>
      </c>
      <c r="G34" s="180"/>
      <c r="H34" s="185"/>
      <c r="I34" s="180"/>
      <c r="J34" s="180"/>
    </row>
    <row r="35" spans="1:10" s="1" customFormat="1" ht="24.6" customHeight="1">
      <c r="A35" s="40"/>
      <c r="B35" s="346"/>
      <c r="C35" s="341" t="s">
        <v>8</v>
      </c>
      <c r="D35" s="231">
        <v>20</v>
      </c>
      <c r="E35" s="231"/>
      <c r="F35" s="335" t="s">
        <v>241</v>
      </c>
      <c r="G35" s="180"/>
      <c r="H35" s="185"/>
      <c r="I35" s="180"/>
      <c r="J35" s="180"/>
    </row>
    <row r="36" spans="1:10" s="1" customFormat="1" ht="36.75" customHeight="1">
      <c r="A36" s="40">
        <v>1.7</v>
      </c>
      <c r="B36" s="125" t="s">
        <v>275</v>
      </c>
      <c r="C36" s="38" t="s">
        <v>8</v>
      </c>
      <c r="D36" s="231">
        <v>35</v>
      </c>
      <c r="E36" s="231"/>
      <c r="F36" s="335" t="s">
        <v>241</v>
      </c>
      <c r="G36" s="180"/>
      <c r="H36" s="185"/>
      <c r="I36" s="180"/>
      <c r="J36" s="180"/>
    </row>
    <row r="37" spans="1:10" s="1" customFormat="1" ht="24.6" customHeight="1">
      <c r="A37" s="40"/>
      <c r="B37" s="125"/>
      <c r="C37" s="38" t="s">
        <v>8</v>
      </c>
      <c r="D37" s="231">
        <v>20</v>
      </c>
      <c r="E37" s="231"/>
      <c r="F37" s="38" t="s">
        <v>229</v>
      </c>
      <c r="G37" s="180"/>
      <c r="H37" s="185"/>
      <c r="I37" s="180"/>
      <c r="J37" s="180"/>
    </row>
    <row r="38" spans="1:10" s="1" customFormat="1" ht="24.6" customHeight="1">
      <c r="A38" s="39">
        <v>2</v>
      </c>
      <c r="B38" s="347" t="s">
        <v>233</v>
      </c>
      <c r="C38" s="39" t="s">
        <v>8</v>
      </c>
      <c r="D38" s="37" t="s">
        <v>9</v>
      </c>
      <c r="E38" s="37"/>
      <c r="F38" s="38"/>
      <c r="G38" s="180"/>
      <c r="H38" s="185"/>
      <c r="I38" s="180"/>
      <c r="J38" s="180"/>
    </row>
    <row r="39" spans="1:10" s="1" customFormat="1" ht="33" customHeight="1">
      <c r="A39" s="40">
        <v>2.1</v>
      </c>
      <c r="B39" s="344" t="s">
        <v>236</v>
      </c>
      <c r="C39" s="38" t="s">
        <v>8</v>
      </c>
      <c r="D39" s="100">
        <v>3</v>
      </c>
      <c r="E39" s="100"/>
      <c r="F39" s="38" t="s">
        <v>229</v>
      </c>
      <c r="G39" s="180"/>
      <c r="H39" s="185"/>
      <c r="I39" s="180"/>
      <c r="J39" s="180"/>
    </row>
    <row r="40" spans="1:10" s="1" customFormat="1" ht="24.6" customHeight="1">
      <c r="A40" s="40">
        <v>2.2000000000000002</v>
      </c>
      <c r="B40" s="344" t="s">
        <v>268</v>
      </c>
      <c r="C40" s="38" t="s">
        <v>8</v>
      </c>
      <c r="D40" s="100">
        <v>2</v>
      </c>
      <c r="E40" s="100"/>
      <c r="F40" s="38" t="s">
        <v>229</v>
      </c>
      <c r="G40" s="180"/>
      <c r="H40" s="185"/>
      <c r="I40" s="180"/>
      <c r="J40" s="180"/>
    </row>
    <row r="41" spans="1:10" s="1" customFormat="1" ht="24.6" customHeight="1">
      <c r="A41" s="40"/>
      <c r="B41" s="344"/>
      <c r="C41" s="38" t="s">
        <v>8</v>
      </c>
      <c r="D41" s="100">
        <v>3</v>
      </c>
      <c r="E41" s="100"/>
      <c r="F41" s="38" t="s">
        <v>231</v>
      </c>
      <c r="G41" s="180"/>
      <c r="H41" s="185"/>
      <c r="I41" s="180"/>
      <c r="J41" s="180"/>
    </row>
    <row r="42" spans="1:10" s="1" customFormat="1" ht="24.6" customHeight="1">
      <c r="A42" s="40">
        <v>2.2999999999999998</v>
      </c>
      <c r="B42" s="345" t="s">
        <v>237</v>
      </c>
      <c r="C42" s="38" t="s">
        <v>8</v>
      </c>
      <c r="D42" s="100">
        <v>5</v>
      </c>
      <c r="E42" s="100"/>
      <c r="F42" s="38" t="s">
        <v>229</v>
      </c>
      <c r="G42" s="180"/>
      <c r="H42" s="185"/>
      <c r="I42" s="180"/>
      <c r="J42" s="180"/>
    </row>
    <row r="43" spans="1:10" s="1" customFormat="1" ht="24.6" customHeight="1">
      <c r="A43" s="40"/>
      <c r="B43" s="345"/>
      <c r="C43" s="38" t="s">
        <v>8</v>
      </c>
      <c r="D43" s="100">
        <v>3</v>
      </c>
      <c r="E43" s="100"/>
      <c r="F43" s="38" t="s">
        <v>231</v>
      </c>
      <c r="G43" s="180"/>
      <c r="H43" s="185"/>
      <c r="I43" s="180"/>
      <c r="J43" s="180"/>
    </row>
    <row r="44" spans="1:10" s="1" customFormat="1" ht="28.8" customHeight="1">
      <c r="A44" s="40">
        <v>2.4</v>
      </c>
      <c r="B44" s="346" t="s">
        <v>238</v>
      </c>
      <c r="C44" s="38" t="s">
        <v>8</v>
      </c>
      <c r="D44" s="231">
        <v>5</v>
      </c>
      <c r="E44" s="231"/>
      <c r="F44" s="335" t="s">
        <v>231</v>
      </c>
      <c r="G44" s="180"/>
      <c r="H44" s="185"/>
      <c r="I44" s="180"/>
      <c r="J44" s="180"/>
    </row>
    <row r="45" spans="1:10" s="1" customFormat="1" ht="32.4" customHeight="1">
      <c r="A45" s="40">
        <v>2.5</v>
      </c>
      <c r="B45" s="346" t="s">
        <v>269</v>
      </c>
      <c r="C45" s="38" t="s">
        <v>8</v>
      </c>
      <c r="D45" s="231">
        <v>4</v>
      </c>
      <c r="E45" s="231"/>
      <c r="F45" s="38" t="s">
        <v>231</v>
      </c>
      <c r="G45" s="180"/>
      <c r="H45" s="185"/>
      <c r="I45" s="180"/>
      <c r="J45" s="180"/>
    </row>
    <row r="46" spans="1:10" s="1" customFormat="1" ht="24.6" customHeight="1">
      <c r="A46" s="40">
        <v>2.6</v>
      </c>
      <c r="B46" s="346" t="s">
        <v>239</v>
      </c>
      <c r="C46" s="38" t="s">
        <v>8</v>
      </c>
      <c r="D46" s="231">
        <v>5</v>
      </c>
      <c r="E46" s="231"/>
      <c r="F46" s="335" t="s">
        <v>231</v>
      </c>
      <c r="G46" s="180"/>
      <c r="H46" s="185"/>
      <c r="I46" s="180"/>
      <c r="J46" s="180"/>
    </row>
    <row r="47" spans="1:10" s="1" customFormat="1" ht="24.6" customHeight="1">
      <c r="A47" s="40"/>
      <c r="B47" s="346"/>
      <c r="C47" s="38" t="s">
        <v>8</v>
      </c>
      <c r="D47" s="231">
        <v>5</v>
      </c>
      <c r="E47" s="231"/>
      <c r="F47" s="335" t="s">
        <v>241</v>
      </c>
      <c r="G47" s="180"/>
      <c r="H47" s="185"/>
      <c r="I47" s="180"/>
      <c r="J47" s="180"/>
    </row>
    <row r="48" spans="1:10" s="1" customFormat="1" ht="32.4" customHeight="1">
      <c r="A48" s="40">
        <v>2.7</v>
      </c>
      <c r="B48" s="346" t="s">
        <v>240</v>
      </c>
      <c r="C48" s="38" t="s">
        <v>8</v>
      </c>
      <c r="D48" s="231">
        <v>15</v>
      </c>
      <c r="E48" s="231"/>
      <c r="F48" s="335" t="s">
        <v>231</v>
      </c>
      <c r="G48" s="180"/>
      <c r="H48" s="185"/>
      <c r="I48" s="180"/>
      <c r="J48" s="180"/>
    </row>
    <row r="49" spans="1:10" s="1" customFormat="1" ht="24.6" customHeight="1">
      <c r="A49" s="40"/>
      <c r="B49" s="346"/>
      <c r="C49" s="38" t="s">
        <v>8</v>
      </c>
      <c r="D49" s="231">
        <v>5</v>
      </c>
      <c r="E49" s="231"/>
      <c r="F49" s="335" t="s">
        <v>241</v>
      </c>
      <c r="G49" s="180"/>
      <c r="H49" s="185"/>
      <c r="I49" s="180"/>
      <c r="J49" s="180"/>
    </row>
    <row r="50" spans="1:10" s="1" customFormat="1" ht="24.6" customHeight="1">
      <c r="A50" s="40">
        <v>2.8</v>
      </c>
      <c r="B50" s="346" t="s">
        <v>244</v>
      </c>
      <c r="C50" s="38" t="s">
        <v>8</v>
      </c>
      <c r="D50" s="231">
        <v>15</v>
      </c>
      <c r="E50" s="231"/>
      <c r="F50" s="335" t="s">
        <v>229</v>
      </c>
      <c r="G50" s="180"/>
      <c r="H50" s="185"/>
      <c r="I50" s="180"/>
      <c r="J50" s="180"/>
    </row>
    <row r="51" spans="1:10" s="1" customFormat="1" ht="24.6" customHeight="1">
      <c r="A51" s="40"/>
      <c r="B51" s="346" t="s">
        <v>9</v>
      </c>
      <c r="C51" s="38" t="s">
        <v>8</v>
      </c>
      <c r="D51" s="231">
        <v>15</v>
      </c>
      <c r="E51" s="231"/>
      <c r="F51" s="335" t="s">
        <v>241</v>
      </c>
      <c r="G51" s="180"/>
      <c r="H51" s="185"/>
      <c r="I51" s="180"/>
      <c r="J51" s="180"/>
    </row>
    <row r="52" spans="1:10" s="1" customFormat="1" ht="24.6" customHeight="1">
      <c r="A52" s="40">
        <v>2.9</v>
      </c>
      <c r="B52" s="213" t="s">
        <v>215</v>
      </c>
      <c r="C52" s="210" t="s">
        <v>8</v>
      </c>
      <c r="D52" s="214">
        <v>4</v>
      </c>
      <c r="E52" s="214"/>
      <c r="F52" s="335" t="s">
        <v>241</v>
      </c>
      <c r="G52" s="180"/>
      <c r="H52" s="185"/>
      <c r="I52" s="180"/>
      <c r="J52" s="180"/>
    </row>
    <row r="53" spans="1:10" s="1" customFormat="1" ht="48.6" customHeight="1">
      <c r="A53" s="39">
        <v>3</v>
      </c>
      <c r="B53" s="336" t="s">
        <v>290</v>
      </c>
      <c r="C53" s="210" t="s">
        <v>8</v>
      </c>
      <c r="D53" s="214">
        <v>5</v>
      </c>
      <c r="E53" s="214"/>
      <c r="F53" s="335" t="s">
        <v>217</v>
      </c>
      <c r="G53" s="180"/>
      <c r="H53" s="185"/>
      <c r="I53" s="180"/>
      <c r="J53" s="180"/>
    </row>
    <row r="54" spans="1:10" s="1" customFormat="1" ht="43.8" customHeight="1">
      <c r="A54" s="379">
        <v>4</v>
      </c>
      <c r="B54" s="378" t="s">
        <v>287</v>
      </c>
      <c r="C54" s="467" t="s">
        <v>256</v>
      </c>
      <c r="D54" s="468">
        <v>6</v>
      </c>
      <c r="E54" s="468" t="s">
        <v>12</v>
      </c>
      <c r="F54" s="469"/>
      <c r="G54" s="180"/>
      <c r="H54" s="185"/>
      <c r="I54" s="180"/>
      <c r="J54" s="180"/>
    </row>
    <row r="55" spans="1:10" s="35" customFormat="1" ht="39" customHeight="1">
      <c r="A55" s="208" t="s">
        <v>14</v>
      </c>
      <c r="B55" s="209" t="s">
        <v>133</v>
      </c>
      <c r="C55" s="210"/>
      <c r="D55" s="211"/>
      <c r="E55" s="211"/>
      <c r="F55" s="212"/>
      <c r="G55" s="11"/>
      <c r="H55" s="187"/>
      <c r="I55" s="11"/>
      <c r="J55" s="11"/>
    </row>
    <row r="56" spans="1:10" s="35" customFormat="1" ht="24.6" customHeight="1">
      <c r="A56" s="301">
        <v>1</v>
      </c>
      <c r="B56" s="125" t="s">
        <v>134</v>
      </c>
      <c r="C56" s="210" t="s">
        <v>161</v>
      </c>
      <c r="D56" s="300">
        <v>1</v>
      </c>
      <c r="E56" s="38" t="s">
        <v>162</v>
      </c>
      <c r="F56" s="38"/>
      <c r="G56" s="11"/>
      <c r="H56" s="187"/>
      <c r="I56" s="11"/>
      <c r="J56" s="11"/>
    </row>
    <row r="57" spans="1:10" s="35" customFormat="1" ht="24.6" customHeight="1">
      <c r="A57" s="208" t="s">
        <v>18</v>
      </c>
      <c r="B57" s="336" t="s">
        <v>232</v>
      </c>
      <c r="C57" s="100"/>
      <c r="D57" s="211"/>
      <c r="E57" s="211"/>
      <c r="F57" s="215"/>
      <c r="G57" s="11"/>
      <c r="H57" s="187"/>
      <c r="I57" s="11"/>
      <c r="J57" s="11"/>
    </row>
    <row r="58" spans="1:10" s="35" customFormat="1" ht="24.6" customHeight="1">
      <c r="A58" s="301">
        <v>1</v>
      </c>
      <c r="B58" s="216" t="s">
        <v>278</v>
      </c>
      <c r="C58" s="100" t="s">
        <v>279</v>
      </c>
      <c r="D58" s="214">
        <v>1</v>
      </c>
      <c r="E58" s="214" t="s">
        <v>12</v>
      </c>
      <c r="F58" s="215" t="s">
        <v>9</v>
      </c>
      <c r="G58" s="11"/>
      <c r="H58" s="187"/>
      <c r="I58" s="11"/>
      <c r="J58" s="11"/>
    </row>
    <row r="59" spans="1:10" s="1" customFormat="1" ht="26.25" customHeight="1">
      <c r="A59" s="218"/>
      <c r="B59" s="219"/>
      <c r="C59" s="220"/>
      <c r="D59" s="221"/>
      <c r="E59" s="458" t="s">
        <v>212</v>
      </c>
      <c r="F59" s="458"/>
      <c r="G59" s="180"/>
      <c r="H59" s="185"/>
      <c r="I59" s="180"/>
      <c r="J59" s="180"/>
    </row>
    <row r="60" spans="1:10" s="1" customFormat="1" ht="22.2" customHeight="1">
      <c r="A60" s="42"/>
      <c r="B60" s="136"/>
      <c r="C60" s="3"/>
      <c r="D60" s="4"/>
      <c r="E60" s="459" t="s">
        <v>10</v>
      </c>
      <c r="F60" s="459"/>
      <c r="G60" s="180"/>
      <c r="H60" s="186"/>
      <c r="I60" s="180"/>
      <c r="J60" s="180"/>
    </row>
    <row r="61" spans="1:10" s="1" customFormat="1" ht="15.6">
      <c r="A61" s="36"/>
      <c r="B61" s="454" t="s">
        <v>11</v>
      </c>
      <c r="C61" s="454"/>
      <c r="D61" s="5"/>
      <c r="E61" s="5"/>
      <c r="G61" s="180"/>
      <c r="H61" s="185"/>
      <c r="I61" s="180"/>
      <c r="J61" s="180"/>
    </row>
    <row r="62" spans="1:10" s="1" customFormat="1" ht="15.6">
      <c r="A62" s="36"/>
      <c r="B62" s="455"/>
      <c r="C62" s="455"/>
      <c r="D62" s="6"/>
      <c r="E62" s="6"/>
      <c r="G62" s="180"/>
      <c r="H62" s="185"/>
      <c r="I62" s="180"/>
      <c r="J62" s="180"/>
    </row>
    <row r="63" spans="1:10" s="190" customFormat="1" ht="15.6">
      <c r="A63" s="192"/>
      <c r="B63" s="193"/>
      <c r="D63" s="194"/>
      <c r="E63" s="194"/>
      <c r="H63" s="195"/>
    </row>
    <row r="64" spans="1:10" s="190" customFormat="1" ht="15.6">
      <c r="A64" s="192"/>
      <c r="B64" s="205"/>
      <c r="D64" s="194"/>
      <c r="E64" s="194"/>
      <c r="H64" s="191"/>
    </row>
    <row r="65" spans="1:10" s="190" customFormat="1" ht="15.6">
      <c r="A65" s="192"/>
      <c r="B65" s="193"/>
      <c r="D65" s="194"/>
      <c r="E65" s="194"/>
      <c r="H65" s="191"/>
    </row>
    <row r="66" spans="1:10" s="1" customFormat="1" ht="15.6">
      <c r="A66" s="36"/>
      <c r="B66" s="135"/>
      <c r="D66" s="7"/>
      <c r="E66" s="7"/>
      <c r="G66" s="180"/>
      <c r="H66" s="186"/>
      <c r="I66" s="180"/>
      <c r="J66" s="180"/>
    </row>
    <row r="67" spans="1:10" s="1" customFormat="1" ht="15.6">
      <c r="A67" s="36"/>
      <c r="B67" s="135"/>
      <c r="D67" s="7"/>
      <c r="E67" s="7"/>
      <c r="G67" s="180"/>
      <c r="H67" s="185"/>
      <c r="I67" s="180"/>
      <c r="J67" s="180"/>
    </row>
    <row r="68" spans="1:10" s="1" customFormat="1" ht="15.6">
      <c r="A68" s="36"/>
      <c r="B68" s="135"/>
      <c r="D68" s="7"/>
      <c r="E68" s="7"/>
      <c r="G68" s="180"/>
      <c r="H68" s="185"/>
      <c r="I68" s="180"/>
      <c r="J68" s="180"/>
    </row>
    <row r="69" spans="1:10" s="1" customFormat="1" ht="15.6">
      <c r="A69" s="36"/>
      <c r="B69" s="135"/>
      <c r="D69" s="7"/>
      <c r="E69" s="7"/>
      <c r="G69" s="180"/>
      <c r="H69" s="186"/>
      <c r="I69" s="180"/>
      <c r="J69" s="180"/>
    </row>
    <row r="70" spans="1:10" s="1" customFormat="1" ht="16.2">
      <c r="A70" s="36"/>
      <c r="B70" s="137"/>
      <c r="C70" s="97"/>
      <c r="D70" s="4"/>
      <c r="E70" s="4"/>
      <c r="F70" s="3"/>
      <c r="G70" s="180"/>
      <c r="H70" s="185"/>
      <c r="I70" s="180"/>
      <c r="J70" s="180"/>
    </row>
    <row r="71" spans="1:10" ht="15.6">
      <c r="C71" s="98"/>
      <c r="D71" s="9"/>
      <c r="E71" s="9"/>
      <c r="F71" s="98"/>
      <c r="H71" s="185"/>
    </row>
    <row r="72" spans="1:10" ht="15.6">
      <c r="H72" s="187"/>
    </row>
    <row r="73" spans="1:10" ht="16.2">
      <c r="H73" s="188"/>
    </row>
    <row r="74" spans="1:10">
      <c r="H74" s="185"/>
    </row>
    <row r="75" spans="1:10">
      <c r="H75" s="185"/>
    </row>
    <row r="76" spans="1:10" ht="16.2">
      <c r="H76" s="188"/>
    </row>
    <row r="77" spans="1:10">
      <c r="H77" s="185"/>
    </row>
    <row r="78" spans="1:10">
      <c r="H78" s="185"/>
    </row>
    <row r="79" spans="1:10" ht="16.2">
      <c r="H79" s="188"/>
    </row>
    <row r="80" spans="1:10">
      <c r="H80" s="185"/>
    </row>
    <row r="81" spans="8:8">
      <c r="H81" s="185"/>
    </row>
    <row r="82" spans="8:8" ht="16.2">
      <c r="H82" s="188"/>
    </row>
    <row r="83" spans="8:8">
      <c r="H83" s="185"/>
    </row>
    <row r="84" spans="8:8">
      <c r="H84" s="185"/>
    </row>
    <row r="85" spans="8:8" ht="16.2">
      <c r="H85" s="188"/>
    </row>
    <row r="86" spans="8:8">
      <c r="H86" s="185"/>
    </row>
    <row r="87" spans="8:8">
      <c r="H87" s="185"/>
    </row>
    <row r="88" spans="8:8">
      <c r="H88" s="185"/>
    </row>
    <row r="89" spans="8:8" ht="16.2">
      <c r="H89" s="188"/>
    </row>
    <row r="90" spans="8:8">
      <c r="H90" s="185"/>
    </row>
    <row r="91" spans="8:8" ht="16.2">
      <c r="H91" s="188"/>
    </row>
    <row r="92" spans="8:8">
      <c r="H92" s="185"/>
    </row>
    <row r="93" spans="8:8" ht="16.2">
      <c r="H93" s="188"/>
    </row>
  </sheetData>
  <mergeCells count="7">
    <mergeCell ref="B61:C61"/>
    <mergeCell ref="B62:C62"/>
    <mergeCell ref="A1:F1"/>
    <mergeCell ref="A2:F2"/>
    <mergeCell ref="A3:F3"/>
    <mergeCell ref="E59:F59"/>
    <mergeCell ref="E60:F60"/>
  </mergeCells>
  <phoneticPr fontId="84" type="noConversion"/>
  <printOptions horizontalCentered="1"/>
  <pageMargins left="0.55000000000000004" right="0.35" top="0.35" bottom="0.35" header="0.3" footer="0.25"/>
  <pageSetup scale="90" orientation="landscape" r:id="rId1"/>
  <headerFooter>
    <oddFooter>&amp;A</oddFooter>
  </headerFooter>
  <colBreaks count="1" manualBreakCount="1">
    <brk id="6" max="104857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5"/>
  <sheetViews>
    <sheetView workbookViewId="0">
      <selection activeCell="B6" sqref="B6"/>
    </sheetView>
  </sheetViews>
  <sheetFormatPr defaultRowHeight="14.4"/>
  <sheetData>
    <row r="1" spans="1:2" ht="18" customHeight="1">
      <c r="A1" t="s">
        <v>63</v>
      </c>
      <c r="B1" s="222" t="e">
        <f>'B3.1_GT01_Chế tạo SP mẫu'!E15+#REF!</f>
        <v>#REF!</v>
      </c>
    </row>
    <row r="2" spans="1:2">
      <c r="A2" t="s">
        <v>159</v>
      </c>
      <c r="B2" s="222" t="e">
        <f>'B2_CP_Lập HSTK'!E8+#REF!+'B3.1_GT01_Chế tạo SP mẫu'!E18+'B3.1_GT01_Chế tạo SP mẫu'!E40+'B3.1_GT01_Chế tạo SP mẫu'!#REF!+'B3.1_GT01_Chế tạo SP mẫu'!#REF!+'B3.1_GT01_Chế tạo SP mẫu'!#REF!+'B3.1_GT01_Chế tạo SP mẫu'!#REF!+'B3.1_GT01_Chế tạo SP mẫu'!#REF!+'B3.1_GT01_Chế tạo SP mẫu'!#REF!</f>
        <v>#REF!</v>
      </c>
    </row>
    <row r="3" spans="1:2">
      <c r="A3" t="s">
        <v>158</v>
      </c>
      <c r="B3" s="222" t="e">
        <f>#REF!</f>
        <v>#REF!</v>
      </c>
    </row>
    <row r="4" spans="1:2">
      <c r="A4" t="s">
        <v>64</v>
      </c>
      <c r="B4" t="e">
        <f>'B3.1_GT01_Chế tạo SP mẫu'!E20+'B3.1_GT01_Chế tạo SP mẫu'!#REF!+'B3.1_GT01_Chế tạo SP mẫu'!#REF!+'B3.1_GT01_Chế tạo SP mẫu'!#REF!+'B3.1_GT01_Chế tạo SP mẫu'!#REF!+'B3.1_GT01_Chế tạo SP mẫu'!#REF!+'B3.1_GT01_Chế tạo SP mẫu'!#REF!+'B3.1_GT01_Chế tạo SP mẫu'!#REF!</f>
        <v>#REF!</v>
      </c>
    </row>
    <row r="5" spans="1:2">
      <c r="A5" t="s">
        <v>65</v>
      </c>
      <c r="B5" s="222" t="e">
        <f>#REF!+#REF!</f>
        <v>#REF!</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H58"/>
  <sheetViews>
    <sheetView topLeftCell="A16" zoomScale="74" zoomScaleNormal="74" workbookViewId="0">
      <selection activeCell="D40" sqref="D40"/>
    </sheetView>
  </sheetViews>
  <sheetFormatPr defaultColWidth="8.6640625" defaultRowHeight="13.8"/>
  <cols>
    <col min="1" max="1" width="4.33203125" style="12" customWidth="1"/>
    <col min="2" max="2" width="7.33203125" style="12" customWidth="1"/>
    <col min="3" max="3" width="68.109375" style="12" customWidth="1"/>
    <col min="4" max="4" width="25.109375" style="12" customWidth="1"/>
    <col min="5" max="5" width="7.33203125" style="12" customWidth="1"/>
    <col min="6" max="16384" width="8.6640625" style="12"/>
  </cols>
  <sheetData>
    <row r="2" spans="2:8" ht="14.4" thickBot="1">
      <c r="B2" s="18" t="s">
        <v>22</v>
      </c>
      <c r="C2" s="18" t="s">
        <v>23</v>
      </c>
      <c r="D2" s="18" t="s">
        <v>24</v>
      </c>
      <c r="E2" s="13"/>
    </row>
    <row r="3" spans="2:8" s="14" customFormat="1">
      <c r="B3" s="29" t="s">
        <v>6</v>
      </c>
      <c r="C3" s="30" t="s">
        <v>25</v>
      </c>
      <c r="D3" s="31"/>
      <c r="E3" s="13"/>
    </row>
    <row r="4" spans="2:8" ht="16.2" customHeight="1">
      <c r="B4" s="19" t="s">
        <v>50</v>
      </c>
      <c r="C4" s="16" t="s">
        <v>26</v>
      </c>
      <c r="D4" s="20">
        <v>5</v>
      </c>
      <c r="E4" s="15"/>
      <c r="F4" s="12">
        <v>5</v>
      </c>
    </row>
    <row r="5" spans="2:8" ht="14.7" customHeight="1">
      <c r="B5" s="19" t="s">
        <v>51</v>
      </c>
      <c r="C5" s="16" t="s">
        <v>27</v>
      </c>
      <c r="D5" s="20">
        <v>3</v>
      </c>
      <c r="E5" s="15"/>
      <c r="F5" s="12">
        <v>3</v>
      </c>
    </row>
    <row r="6" spans="2:8" ht="15.6" customHeight="1">
      <c r="B6" s="19" t="s">
        <v>52</v>
      </c>
      <c r="C6" s="16" t="s">
        <v>28</v>
      </c>
      <c r="D6" s="20">
        <v>6</v>
      </c>
      <c r="E6" s="15"/>
      <c r="F6" s="12">
        <v>7</v>
      </c>
    </row>
    <row r="7" spans="2:8" ht="16.5" customHeight="1">
      <c r="B7" s="19" t="s">
        <v>53</v>
      </c>
      <c r="C7" s="16" t="s">
        <v>29</v>
      </c>
      <c r="D7" s="20">
        <v>3</v>
      </c>
      <c r="E7" s="15"/>
      <c r="F7" s="12">
        <v>3</v>
      </c>
    </row>
    <row r="8" spans="2:8" ht="15" customHeight="1">
      <c r="B8" s="19" t="s">
        <v>54</v>
      </c>
      <c r="C8" s="16" t="s">
        <v>30</v>
      </c>
      <c r="D8" s="20">
        <v>4</v>
      </c>
      <c r="E8" s="15"/>
      <c r="F8" s="12">
        <v>4</v>
      </c>
    </row>
    <row r="9" spans="2:8" ht="14.7" customHeight="1">
      <c r="B9" s="19" t="s">
        <v>55</v>
      </c>
      <c r="C9" s="16" t="s">
        <v>31</v>
      </c>
      <c r="D9" s="20">
        <v>2</v>
      </c>
      <c r="E9" s="15"/>
      <c r="F9" s="12">
        <v>4</v>
      </c>
    </row>
    <row r="10" spans="2:8" ht="15" customHeight="1">
      <c r="B10" s="19" t="s">
        <v>56</v>
      </c>
      <c r="C10" s="16" t="s">
        <v>32</v>
      </c>
      <c r="D10" s="20">
        <v>3</v>
      </c>
      <c r="E10" s="15"/>
      <c r="F10" s="12">
        <v>3</v>
      </c>
    </row>
    <row r="11" spans="2:8" ht="12.6" customHeight="1" thickBot="1">
      <c r="B11" s="21" t="s">
        <v>57</v>
      </c>
      <c r="C11" s="22" t="s">
        <v>33</v>
      </c>
      <c r="D11" s="23">
        <v>4</v>
      </c>
      <c r="E11" s="15">
        <f>SUM(D4:D11)</f>
        <v>30</v>
      </c>
      <c r="F11" s="12">
        <v>4</v>
      </c>
      <c r="H11" s="12">
        <f>SUM(F4:F11)</f>
        <v>33</v>
      </c>
    </row>
    <row r="12" spans="2:8" s="14" customFormat="1">
      <c r="B12" s="29" t="s">
        <v>7</v>
      </c>
      <c r="C12" s="30" t="s">
        <v>34</v>
      </c>
      <c r="D12" s="31"/>
      <c r="E12" s="13"/>
    </row>
    <row r="13" spans="2:8">
      <c r="B13" s="461" t="s">
        <v>50</v>
      </c>
      <c r="C13" s="462" t="s">
        <v>35</v>
      </c>
      <c r="D13" s="20">
        <v>4</v>
      </c>
      <c r="E13" s="15"/>
      <c r="G13" s="460">
        <v>18</v>
      </c>
    </row>
    <row r="14" spans="2:8">
      <c r="B14" s="461"/>
      <c r="C14" s="462"/>
      <c r="D14" s="20">
        <v>2</v>
      </c>
      <c r="E14" s="15"/>
      <c r="G14" s="460"/>
    </row>
    <row r="15" spans="2:8">
      <c r="B15" s="461"/>
      <c r="C15" s="462"/>
      <c r="D15" s="20">
        <v>4</v>
      </c>
      <c r="E15" s="15"/>
      <c r="G15" s="460"/>
    </row>
    <row r="16" spans="2:8">
      <c r="B16" s="461"/>
      <c r="C16" s="462"/>
      <c r="D16" s="20">
        <v>4</v>
      </c>
      <c r="F16" s="15">
        <f>SUM(D13:D16)</f>
        <v>14</v>
      </c>
      <c r="G16" s="460"/>
    </row>
    <row r="17" spans="2:8">
      <c r="B17" s="461" t="s">
        <v>51</v>
      </c>
      <c r="C17" s="462" t="s">
        <v>36</v>
      </c>
      <c r="D17" s="20">
        <v>3</v>
      </c>
      <c r="E17" s="15"/>
      <c r="G17" s="460">
        <v>8</v>
      </c>
    </row>
    <row r="18" spans="2:8">
      <c r="B18" s="461"/>
      <c r="C18" s="462"/>
      <c r="D18" s="20">
        <v>2</v>
      </c>
      <c r="E18" s="15"/>
      <c r="G18" s="460"/>
    </row>
    <row r="19" spans="2:8">
      <c r="B19" s="461"/>
      <c r="C19" s="462"/>
      <c r="D19" s="20">
        <v>1</v>
      </c>
      <c r="E19" s="15"/>
      <c r="G19" s="460"/>
    </row>
    <row r="20" spans="2:8">
      <c r="B20" s="461"/>
      <c r="C20" s="462"/>
      <c r="D20" s="20">
        <v>1</v>
      </c>
      <c r="F20" s="15">
        <f>SUM(D17:D20)</f>
        <v>7</v>
      </c>
      <c r="G20" s="460"/>
    </row>
    <row r="21" spans="2:8">
      <c r="B21" s="461" t="s">
        <v>52</v>
      </c>
      <c r="C21" s="462" t="s">
        <v>37</v>
      </c>
      <c r="D21" s="20">
        <v>5</v>
      </c>
      <c r="F21" s="15"/>
      <c r="G21" s="460">
        <v>10</v>
      </c>
    </row>
    <row r="22" spans="2:8">
      <c r="B22" s="461"/>
      <c r="C22" s="462"/>
      <c r="D22" s="20">
        <v>2</v>
      </c>
      <c r="F22" s="15">
        <f>SUM(D21:D22)</f>
        <v>7</v>
      </c>
      <c r="G22" s="460"/>
    </row>
    <row r="23" spans="2:8">
      <c r="B23" s="461" t="s">
        <v>53</v>
      </c>
      <c r="C23" s="462" t="s">
        <v>38</v>
      </c>
      <c r="D23" s="20">
        <v>2</v>
      </c>
      <c r="F23" s="15"/>
      <c r="G23" s="460">
        <v>4</v>
      </c>
    </row>
    <row r="24" spans="2:8">
      <c r="B24" s="461"/>
      <c r="C24" s="462"/>
      <c r="D24" s="20">
        <v>1</v>
      </c>
      <c r="F24" s="15">
        <f>SUM(D23:D24)</f>
        <v>3</v>
      </c>
      <c r="G24" s="460"/>
    </row>
    <row r="25" spans="2:8">
      <c r="B25" s="461" t="s">
        <v>54</v>
      </c>
      <c r="C25" s="462" t="s">
        <v>39</v>
      </c>
      <c r="D25" s="20">
        <v>4</v>
      </c>
      <c r="F25" s="15"/>
      <c r="G25" s="460">
        <v>6</v>
      </c>
    </row>
    <row r="26" spans="2:8">
      <c r="B26" s="461"/>
      <c r="C26" s="462"/>
      <c r="D26" s="20">
        <v>1</v>
      </c>
      <c r="F26" s="15">
        <f>SUM(D25:D26)</f>
        <v>5</v>
      </c>
      <c r="G26" s="460"/>
    </row>
    <row r="27" spans="2:8" ht="27" thickBot="1">
      <c r="B27" s="21" t="s">
        <v>55</v>
      </c>
      <c r="C27" s="22" t="s">
        <v>40</v>
      </c>
      <c r="D27" s="23">
        <v>2</v>
      </c>
      <c r="E27" s="15">
        <f>SUM(D13:D27)</f>
        <v>38</v>
      </c>
      <c r="F27" s="12">
        <f>D27</f>
        <v>2</v>
      </c>
      <c r="G27" s="26">
        <v>3</v>
      </c>
      <c r="H27" s="12">
        <f>SUM(G13:G27)</f>
        <v>49</v>
      </c>
    </row>
    <row r="28" spans="2:8" s="14" customFormat="1">
      <c r="B28" s="29" t="s">
        <v>13</v>
      </c>
      <c r="C28" s="30" t="s">
        <v>41</v>
      </c>
      <c r="D28" s="31"/>
      <c r="E28" s="13"/>
    </row>
    <row r="29" spans="2:8">
      <c r="B29" s="461" t="s">
        <v>50</v>
      </c>
      <c r="C29" s="462" t="s">
        <v>42</v>
      </c>
      <c r="D29" s="20">
        <v>4</v>
      </c>
      <c r="G29" s="460">
        <v>15</v>
      </c>
    </row>
    <row r="30" spans="2:8">
      <c r="B30" s="461"/>
      <c r="C30" s="462"/>
      <c r="D30" s="20">
        <v>2</v>
      </c>
      <c r="G30" s="460"/>
    </row>
    <row r="31" spans="2:8">
      <c r="B31" s="461"/>
      <c r="C31" s="462"/>
      <c r="D31" s="20">
        <v>2</v>
      </c>
      <c r="G31" s="460"/>
    </row>
    <row r="32" spans="2:8">
      <c r="B32" s="461"/>
      <c r="C32" s="462"/>
      <c r="D32" s="20">
        <v>2</v>
      </c>
      <c r="F32" s="12">
        <f>SUM(D29:D32)</f>
        <v>10</v>
      </c>
      <c r="G32" s="460"/>
    </row>
    <row r="33" spans="2:7">
      <c r="B33" s="461" t="s">
        <v>51</v>
      </c>
      <c r="C33" s="462" t="s">
        <v>43</v>
      </c>
      <c r="D33" s="20">
        <v>1</v>
      </c>
      <c r="G33" s="460">
        <v>6</v>
      </c>
    </row>
    <row r="34" spans="2:7">
      <c r="B34" s="461"/>
      <c r="C34" s="462"/>
      <c r="D34" s="20">
        <v>1</v>
      </c>
      <c r="G34" s="460"/>
    </row>
    <row r="35" spans="2:7">
      <c r="B35" s="461"/>
      <c r="C35" s="462"/>
      <c r="D35" s="20">
        <v>1</v>
      </c>
      <c r="G35" s="460"/>
    </row>
    <row r="36" spans="2:7">
      <c r="B36" s="461"/>
      <c r="C36" s="462"/>
      <c r="D36" s="20">
        <v>1</v>
      </c>
      <c r="F36" s="12">
        <f>SUM(D33:D36)</f>
        <v>4</v>
      </c>
      <c r="G36" s="460"/>
    </row>
    <row r="37" spans="2:7">
      <c r="B37" s="464"/>
      <c r="C37" s="462" t="s">
        <v>44</v>
      </c>
      <c r="D37" s="20">
        <v>4</v>
      </c>
      <c r="G37" s="460">
        <v>15</v>
      </c>
    </row>
    <row r="38" spans="2:7">
      <c r="B38" s="464"/>
      <c r="C38" s="462"/>
      <c r="D38" s="20">
        <v>8</v>
      </c>
      <c r="F38" s="12">
        <f>SUM(D37:D38)</f>
        <v>12</v>
      </c>
      <c r="G38" s="460"/>
    </row>
    <row r="39" spans="2:7">
      <c r="B39" s="461"/>
      <c r="C39" s="462" t="s">
        <v>45</v>
      </c>
      <c r="D39" s="20">
        <v>2</v>
      </c>
      <c r="G39" s="460">
        <v>12</v>
      </c>
    </row>
    <row r="40" spans="2:7">
      <c r="B40" s="461"/>
      <c r="C40" s="462"/>
      <c r="D40" s="20">
        <v>4</v>
      </c>
      <c r="F40" s="12">
        <f>SUM(D39:D40)</f>
        <v>6</v>
      </c>
      <c r="G40" s="460"/>
    </row>
    <row r="41" spans="2:7">
      <c r="B41" s="461"/>
      <c r="C41" s="462" t="s">
        <v>46</v>
      </c>
      <c r="D41" s="463">
        <v>0</v>
      </c>
      <c r="G41" s="460"/>
    </row>
    <row r="42" spans="2:7">
      <c r="B42" s="461"/>
      <c r="C42" s="462"/>
      <c r="D42" s="463"/>
      <c r="G42" s="460"/>
    </row>
    <row r="43" spans="2:7">
      <c r="B43" s="19"/>
      <c r="C43" s="16" t="s">
        <v>59</v>
      </c>
      <c r="D43" s="20">
        <v>20</v>
      </c>
      <c r="F43" s="12">
        <f>D43</f>
        <v>20</v>
      </c>
      <c r="G43" s="26">
        <v>20</v>
      </c>
    </row>
    <row r="44" spans="2:7">
      <c r="B44" s="461"/>
      <c r="C44" s="462" t="s">
        <v>47</v>
      </c>
      <c r="D44" s="20">
        <v>2</v>
      </c>
      <c r="G44" s="460">
        <v>6</v>
      </c>
    </row>
    <row r="45" spans="2:7">
      <c r="B45" s="461"/>
      <c r="C45" s="462"/>
      <c r="D45" s="20">
        <v>1</v>
      </c>
      <c r="G45" s="460"/>
    </row>
    <row r="46" spans="2:7">
      <c r="B46" s="461"/>
      <c r="C46" s="462"/>
      <c r="D46" s="20">
        <v>1</v>
      </c>
      <c r="F46" s="12">
        <f>SUM(D44:D46)</f>
        <v>4</v>
      </c>
      <c r="G46" s="460"/>
    </row>
    <row r="47" spans="2:7">
      <c r="B47" s="461"/>
      <c r="C47" s="462"/>
      <c r="D47" s="20"/>
      <c r="G47" s="460"/>
    </row>
    <row r="48" spans="2:7">
      <c r="B48" s="19"/>
      <c r="C48" s="16" t="s">
        <v>48</v>
      </c>
      <c r="D48" s="20">
        <v>3</v>
      </c>
      <c r="E48" s="15"/>
      <c r="F48" s="12">
        <f>D48</f>
        <v>3</v>
      </c>
      <c r="G48" s="12">
        <v>4</v>
      </c>
    </row>
    <row r="49" spans="2:8">
      <c r="B49" s="19"/>
      <c r="C49" s="16" t="s">
        <v>40</v>
      </c>
      <c r="D49" s="20">
        <v>2</v>
      </c>
      <c r="E49" s="15"/>
      <c r="F49" s="12">
        <f t="shared" ref="F49:F50" si="0">D49</f>
        <v>2</v>
      </c>
      <c r="G49" s="12">
        <v>4</v>
      </c>
    </row>
    <row r="50" spans="2:8" ht="14.4" thickBot="1">
      <c r="B50" s="21"/>
      <c r="C50" s="22" t="s">
        <v>49</v>
      </c>
      <c r="D50" s="23">
        <v>3</v>
      </c>
      <c r="E50" s="15">
        <f>SUM(D29:D50)</f>
        <v>64</v>
      </c>
      <c r="F50" s="12">
        <f t="shared" si="0"/>
        <v>3</v>
      </c>
      <c r="G50" s="12">
        <v>4</v>
      </c>
      <c r="H50" s="12">
        <f>SUM(G29:G49)</f>
        <v>82</v>
      </c>
    </row>
    <row r="51" spans="2:8">
      <c r="B51" s="32" t="s">
        <v>14</v>
      </c>
      <c r="C51" s="33" t="s">
        <v>58</v>
      </c>
      <c r="D51" s="34"/>
      <c r="E51" s="15"/>
    </row>
    <row r="52" spans="2:8" ht="12.6" customHeight="1">
      <c r="B52" s="24"/>
      <c r="C52" s="17" t="s">
        <v>15</v>
      </c>
      <c r="D52" s="25">
        <v>20</v>
      </c>
      <c r="E52" s="15"/>
      <c r="G52" s="12">
        <f>D52</f>
        <v>20</v>
      </c>
    </row>
    <row r="53" spans="2:8">
      <c r="B53" s="27"/>
      <c r="C53" s="17" t="s">
        <v>19</v>
      </c>
      <c r="D53" s="25">
        <v>2</v>
      </c>
      <c r="E53" s="15"/>
    </row>
    <row r="54" spans="2:8">
      <c r="B54" s="27"/>
      <c r="C54" s="17" t="s">
        <v>16</v>
      </c>
      <c r="D54" s="25">
        <v>2</v>
      </c>
      <c r="E54" s="15"/>
    </row>
    <row r="55" spans="2:8">
      <c r="B55" s="27"/>
      <c r="C55" s="17" t="s">
        <v>17</v>
      </c>
      <c r="D55" s="25">
        <v>4</v>
      </c>
      <c r="E55" s="15"/>
    </row>
    <row r="56" spans="2:8">
      <c r="B56" s="27"/>
      <c r="C56" s="17" t="s">
        <v>20</v>
      </c>
      <c r="D56" s="25">
        <v>6</v>
      </c>
      <c r="E56" s="15"/>
      <c r="G56" s="12">
        <f>SUM(D53:D56)</f>
        <v>14</v>
      </c>
    </row>
    <row r="57" spans="2:8" ht="14.4" thickBot="1">
      <c r="B57" s="28"/>
      <c r="C57" s="22" t="s">
        <v>21</v>
      </c>
      <c r="D57" s="23">
        <v>20</v>
      </c>
      <c r="E57" s="15">
        <f>SUM(D52:D57)</f>
        <v>54</v>
      </c>
      <c r="G57" s="12">
        <f>D57</f>
        <v>20</v>
      </c>
    </row>
    <row r="58" spans="2:8">
      <c r="D58" s="12">
        <f>SUM(D4:D57)</f>
        <v>186</v>
      </c>
      <c r="G58" s="12">
        <f>SUM(F3:F57)</f>
        <v>135</v>
      </c>
      <c r="H58" s="12">
        <f>SUM(H3:H57)</f>
        <v>164</v>
      </c>
    </row>
  </sheetData>
  <mergeCells count="34">
    <mergeCell ref="B23:B24"/>
    <mergeCell ref="C23:C24"/>
    <mergeCell ref="B25:B26"/>
    <mergeCell ref="C25:C26"/>
    <mergeCell ref="B13:B16"/>
    <mergeCell ref="C13:C16"/>
    <mergeCell ref="B17:B20"/>
    <mergeCell ref="C17:C20"/>
    <mergeCell ref="B21:B22"/>
    <mergeCell ref="C21:C22"/>
    <mergeCell ref="B29:B32"/>
    <mergeCell ref="C29:C32"/>
    <mergeCell ref="B33:B36"/>
    <mergeCell ref="C33:C36"/>
    <mergeCell ref="B37:B38"/>
    <mergeCell ref="C37:C38"/>
    <mergeCell ref="G44:G47"/>
    <mergeCell ref="B39:B40"/>
    <mergeCell ref="C39:C40"/>
    <mergeCell ref="B41:B42"/>
    <mergeCell ref="C41:C42"/>
    <mergeCell ref="D41:D42"/>
    <mergeCell ref="B44:B47"/>
    <mergeCell ref="C44:C47"/>
    <mergeCell ref="G29:G32"/>
    <mergeCell ref="G33:G36"/>
    <mergeCell ref="G37:G38"/>
    <mergeCell ref="G39:G40"/>
    <mergeCell ref="G41:G42"/>
    <mergeCell ref="G13:G16"/>
    <mergeCell ref="G17:G20"/>
    <mergeCell ref="G21:G22"/>
    <mergeCell ref="G23:G24"/>
    <mergeCell ref="G25:G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2"/>
  <sheetViews>
    <sheetView topLeftCell="A7" workbookViewId="0">
      <selection activeCell="A12" sqref="A12:M12"/>
    </sheetView>
  </sheetViews>
  <sheetFormatPr defaultRowHeight="14.4"/>
  <cols>
    <col min="10" max="10" width="11.6640625" customWidth="1"/>
    <col min="11" max="11" width="24.6640625" customWidth="1"/>
  </cols>
  <sheetData>
    <row r="1" spans="1:20" ht="22.5" customHeight="1">
      <c r="A1" s="409" t="s">
        <v>196</v>
      </c>
      <c r="B1" s="409"/>
      <c r="C1" s="409"/>
      <c r="D1" s="409"/>
      <c r="E1" s="409"/>
      <c r="F1" s="409"/>
      <c r="G1" s="409"/>
      <c r="H1" s="409"/>
      <c r="I1" s="409"/>
      <c r="J1" s="409"/>
      <c r="K1" s="409"/>
      <c r="L1" s="409"/>
      <c r="M1" s="409"/>
      <c r="N1" s="260"/>
      <c r="O1" s="236"/>
      <c r="P1" s="236"/>
      <c r="Q1" s="236"/>
      <c r="R1" s="236"/>
      <c r="S1" s="261"/>
      <c r="T1" s="236"/>
    </row>
    <row r="2" spans="1:20" ht="39" customHeight="1">
      <c r="A2" s="410" t="s">
        <v>209</v>
      </c>
      <c r="B2" s="410"/>
      <c r="C2" s="410"/>
      <c r="D2" s="410"/>
      <c r="E2" s="410"/>
      <c r="F2" s="410"/>
      <c r="G2" s="410"/>
      <c r="H2" s="410"/>
      <c r="I2" s="410"/>
      <c r="J2" s="410"/>
      <c r="K2" s="410"/>
      <c r="L2" s="410"/>
      <c r="M2" s="410"/>
      <c r="N2" s="260"/>
      <c r="O2" s="236"/>
      <c r="P2" s="236"/>
      <c r="Q2" s="236"/>
      <c r="R2" s="236"/>
      <c r="S2" s="261"/>
      <c r="T2" s="236"/>
    </row>
    <row r="3" spans="1:20" ht="16.8">
      <c r="A3" s="407" t="s">
        <v>197</v>
      </c>
      <c r="B3" s="408"/>
      <c r="C3" s="408"/>
      <c r="D3" s="408"/>
      <c r="E3" s="408"/>
      <c r="F3" s="408"/>
      <c r="G3" s="408"/>
      <c r="H3" s="408"/>
      <c r="I3" s="408"/>
      <c r="J3" s="408"/>
      <c r="K3" s="408"/>
      <c r="L3" s="408"/>
      <c r="M3" s="292"/>
      <c r="N3" s="260"/>
      <c r="O3" s="236"/>
      <c r="P3" s="236"/>
      <c r="Q3" s="236"/>
      <c r="R3" s="236"/>
      <c r="S3" s="261"/>
      <c r="T3" s="236"/>
    </row>
    <row r="4" spans="1:20" ht="46.5" customHeight="1">
      <c r="A4" s="411" t="s">
        <v>198</v>
      </c>
      <c r="B4" s="411"/>
      <c r="C4" s="411"/>
      <c r="D4" s="411"/>
      <c r="E4" s="411"/>
      <c r="F4" s="411"/>
      <c r="G4" s="411"/>
      <c r="H4" s="411"/>
      <c r="I4" s="411"/>
      <c r="J4" s="411"/>
      <c r="K4" s="411"/>
      <c r="L4" s="411"/>
      <c r="M4" s="411"/>
      <c r="N4" s="260"/>
      <c r="O4" s="236"/>
      <c r="P4" s="236"/>
      <c r="Q4" s="236"/>
      <c r="R4" s="236"/>
      <c r="S4" s="261"/>
      <c r="T4" s="236"/>
    </row>
    <row r="5" spans="1:20" ht="51" customHeight="1">
      <c r="A5" s="406" t="s">
        <v>199</v>
      </c>
      <c r="B5" s="406"/>
      <c r="C5" s="406"/>
      <c r="D5" s="406"/>
      <c r="E5" s="406"/>
      <c r="F5" s="406"/>
      <c r="G5" s="406"/>
      <c r="H5" s="406"/>
      <c r="I5" s="406"/>
      <c r="J5" s="406"/>
      <c r="K5" s="406"/>
      <c r="L5" s="406"/>
      <c r="M5" s="406"/>
      <c r="N5" s="262"/>
      <c r="O5" s="262"/>
      <c r="P5" s="262"/>
      <c r="Q5" s="262"/>
      <c r="R5" s="262"/>
      <c r="S5" s="262"/>
      <c r="T5" s="262"/>
    </row>
    <row r="6" spans="1:20" ht="51" customHeight="1">
      <c r="A6" s="406" t="s">
        <v>210</v>
      </c>
      <c r="B6" s="406"/>
      <c r="C6" s="406"/>
      <c r="D6" s="406"/>
      <c r="E6" s="406"/>
      <c r="F6" s="406"/>
      <c r="G6" s="406"/>
      <c r="H6" s="406"/>
      <c r="I6" s="406"/>
      <c r="J6" s="406"/>
      <c r="K6" s="406"/>
      <c r="L6" s="406"/>
      <c r="M6" s="406"/>
      <c r="N6" s="262"/>
      <c r="O6" s="262"/>
      <c r="P6" s="262"/>
      <c r="Q6" s="262"/>
      <c r="R6" s="262"/>
      <c r="S6" s="262"/>
      <c r="T6" s="262"/>
    </row>
    <row r="7" spans="1:20" ht="51" customHeight="1">
      <c r="A7" s="406" t="s">
        <v>211</v>
      </c>
      <c r="B7" s="406"/>
      <c r="C7" s="406"/>
      <c r="D7" s="406"/>
      <c r="E7" s="406"/>
      <c r="F7" s="406"/>
      <c r="G7" s="406"/>
      <c r="H7" s="406"/>
      <c r="I7" s="406"/>
      <c r="J7" s="406"/>
      <c r="K7" s="406"/>
      <c r="L7" s="406"/>
      <c r="M7" s="406"/>
      <c r="N7" s="262"/>
      <c r="O7" s="262"/>
      <c r="P7" s="262"/>
      <c r="Q7" s="262"/>
      <c r="R7" s="262"/>
      <c r="S7" s="262"/>
      <c r="T7" s="262"/>
    </row>
    <row r="8" spans="1:20" ht="51" customHeight="1">
      <c r="A8" s="406" t="s">
        <v>200</v>
      </c>
      <c r="B8" s="406"/>
      <c r="C8" s="406"/>
      <c r="D8" s="406"/>
      <c r="E8" s="406"/>
      <c r="F8" s="406"/>
      <c r="G8" s="406"/>
      <c r="H8" s="406"/>
      <c r="I8" s="406"/>
      <c r="J8" s="406"/>
      <c r="K8" s="406"/>
      <c r="L8" s="406"/>
      <c r="M8" s="406"/>
      <c r="N8" s="262"/>
      <c r="O8" s="262"/>
      <c r="P8" s="262"/>
      <c r="Q8" s="262"/>
      <c r="R8" s="262"/>
      <c r="S8" s="262"/>
      <c r="T8" s="262"/>
    </row>
    <row r="9" spans="1:20" ht="29.25" customHeight="1">
      <c r="A9" s="406" t="s">
        <v>201</v>
      </c>
      <c r="B9" s="406"/>
      <c r="C9" s="406"/>
      <c r="D9" s="406"/>
      <c r="E9" s="406"/>
      <c r="F9" s="406"/>
      <c r="G9" s="406"/>
      <c r="H9" s="406"/>
      <c r="I9" s="406"/>
      <c r="J9" s="406"/>
      <c r="K9" s="406"/>
      <c r="L9" s="406"/>
      <c r="M9" s="406"/>
      <c r="N9" s="262"/>
      <c r="O9" s="262"/>
      <c r="P9" s="262"/>
      <c r="Q9" s="262"/>
      <c r="R9" s="262"/>
      <c r="S9" s="262"/>
      <c r="T9" s="262"/>
    </row>
    <row r="10" spans="1:20" ht="25.5" customHeight="1">
      <c r="A10" s="406" t="s">
        <v>202</v>
      </c>
      <c r="B10" s="406"/>
      <c r="C10" s="406"/>
      <c r="D10" s="406"/>
      <c r="E10" s="406"/>
      <c r="F10" s="406"/>
      <c r="G10" s="406"/>
      <c r="H10" s="406"/>
      <c r="I10" s="406"/>
      <c r="J10" s="406"/>
      <c r="K10" s="406"/>
      <c r="L10" s="406"/>
      <c r="M10" s="406"/>
      <c r="N10" s="236"/>
      <c r="O10" s="236"/>
      <c r="P10" s="236"/>
      <c r="Q10" s="236"/>
      <c r="R10" s="236"/>
      <c r="S10" s="236"/>
      <c r="T10" s="236"/>
    </row>
    <row r="11" spans="1:20" ht="42" customHeight="1">
      <c r="A11" s="406" t="s">
        <v>203</v>
      </c>
      <c r="B11" s="406"/>
      <c r="C11" s="406"/>
      <c r="D11" s="406"/>
      <c r="E11" s="406"/>
      <c r="F11" s="406"/>
      <c r="G11" s="406"/>
      <c r="H11" s="406"/>
      <c r="I11" s="406"/>
      <c r="J11" s="406"/>
      <c r="K11" s="406"/>
      <c r="L11" s="406"/>
      <c r="M11" s="406"/>
      <c r="N11" s="236"/>
      <c r="O11" s="236"/>
      <c r="P11" s="236"/>
      <c r="Q11" s="236"/>
      <c r="R11" s="236"/>
      <c r="S11" s="236"/>
      <c r="T11" s="236"/>
    </row>
    <row r="12" spans="1:20" ht="30.75" customHeight="1">
      <c r="A12" s="406" t="s">
        <v>204</v>
      </c>
      <c r="B12" s="406"/>
      <c r="C12" s="406"/>
      <c r="D12" s="406"/>
      <c r="E12" s="406"/>
      <c r="F12" s="406"/>
      <c r="G12" s="406"/>
      <c r="H12" s="406"/>
      <c r="I12" s="406"/>
      <c r="J12" s="406"/>
      <c r="K12" s="406"/>
      <c r="L12" s="406"/>
      <c r="M12" s="406"/>
      <c r="N12" s="236"/>
      <c r="O12" s="236"/>
      <c r="P12" s="236"/>
      <c r="Q12" s="236"/>
      <c r="R12" s="236"/>
      <c r="S12" s="236"/>
      <c r="T12" s="236"/>
    </row>
    <row r="13" spans="1:20" ht="16.5" customHeight="1">
      <c r="A13" s="293"/>
      <c r="B13" s="293"/>
      <c r="C13" s="405"/>
      <c r="D13" s="405"/>
      <c r="E13" s="405"/>
      <c r="F13" s="293"/>
      <c r="G13" s="293"/>
      <c r="H13" s="293"/>
      <c r="I13" s="405" t="s">
        <v>205</v>
      </c>
      <c r="J13" s="405"/>
      <c r="K13" s="405"/>
      <c r="L13" s="405"/>
      <c r="M13" s="294"/>
      <c r="N13" s="263"/>
      <c r="O13" s="265"/>
      <c r="P13" s="266"/>
      <c r="Q13" s="266"/>
      <c r="R13" s="267"/>
      <c r="S13" s="268"/>
      <c r="T13" s="267"/>
    </row>
    <row r="14" spans="1:20" ht="16.8">
      <c r="A14" s="293"/>
      <c r="B14" s="293"/>
      <c r="C14" s="293"/>
      <c r="D14" s="293"/>
      <c r="E14" s="293"/>
      <c r="F14" s="293"/>
      <c r="G14" s="293"/>
      <c r="H14" s="293"/>
      <c r="I14" s="293"/>
      <c r="J14" s="293"/>
      <c r="K14" s="293"/>
      <c r="L14" s="293"/>
      <c r="M14" s="293"/>
      <c r="N14" s="263"/>
      <c r="O14" s="265"/>
      <c r="P14" s="266"/>
      <c r="Q14" s="266"/>
      <c r="R14" s="267"/>
      <c r="S14" s="268"/>
      <c r="T14" s="267"/>
    </row>
    <row r="15" spans="1:20" ht="16.8">
      <c r="A15" s="293"/>
      <c r="B15" s="293"/>
      <c r="C15" s="293"/>
      <c r="D15" s="293"/>
      <c r="E15" s="293"/>
      <c r="F15" s="293"/>
      <c r="G15" s="293"/>
      <c r="H15" s="293"/>
      <c r="I15" s="293"/>
      <c r="J15" s="293"/>
      <c r="K15" s="293"/>
      <c r="L15" s="293"/>
      <c r="M15" s="293"/>
      <c r="N15" s="263"/>
      <c r="O15" s="265"/>
      <c r="P15" s="266"/>
      <c r="Q15" s="266"/>
      <c r="R15" s="267"/>
      <c r="S15" s="268"/>
      <c r="T15" s="267"/>
    </row>
    <row r="16" spans="1:20" ht="16.8">
      <c r="A16" s="293"/>
      <c r="B16" s="293"/>
      <c r="C16" s="293"/>
      <c r="D16" s="293"/>
      <c r="E16" s="293"/>
      <c r="F16" s="293"/>
      <c r="G16" s="293"/>
      <c r="H16" s="293"/>
      <c r="I16" s="293"/>
      <c r="J16" s="293"/>
      <c r="K16" s="293"/>
      <c r="L16" s="293"/>
      <c r="M16" s="293"/>
      <c r="N16" s="263"/>
      <c r="O16" s="265"/>
      <c r="P16" s="266"/>
      <c r="Q16" s="266"/>
      <c r="R16" s="267"/>
      <c r="S16" s="268"/>
      <c r="T16" s="267"/>
    </row>
    <row r="17" spans="1:20" ht="16.8">
      <c r="A17" s="293"/>
      <c r="B17" s="293"/>
      <c r="C17" s="293"/>
      <c r="D17" s="293"/>
      <c r="E17" s="293"/>
      <c r="F17" s="293"/>
      <c r="G17" s="293"/>
      <c r="H17" s="293"/>
      <c r="I17" s="293"/>
      <c r="J17" s="293"/>
      <c r="K17" s="293"/>
      <c r="L17" s="293"/>
      <c r="M17" s="293"/>
      <c r="N17" s="263"/>
      <c r="O17" s="265"/>
      <c r="P17" s="266"/>
      <c r="Q17" s="266"/>
      <c r="R17" s="267"/>
      <c r="S17" s="268"/>
      <c r="T17" s="267"/>
    </row>
    <row r="18" spans="1:20" ht="16.5" customHeight="1">
      <c r="A18" s="293"/>
      <c r="B18" s="293"/>
      <c r="C18" s="293"/>
      <c r="D18" s="293"/>
      <c r="E18" s="293"/>
      <c r="F18" s="293"/>
      <c r="G18" s="293"/>
      <c r="H18" s="293"/>
      <c r="I18" s="405" t="s">
        <v>206</v>
      </c>
      <c r="J18" s="405"/>
      <c r="K18" s="405"/>
      <c r="L18" s="405"/>
      <c r="M18" s="293"/>
      <c r="N18" s="263"/>
      <c r="O18" s="265"/>
      <c r="P18" s="266"/>
      <c r="Q18" s="266"/>
      <c r="R18" s="267"/>
      <c r="S18" s="268"/>
      <c r="T18" s="267"/>
    </row>
    <row r="19" spans="1:20" ht="18">
      <c r="A19" s="293"/>
      <c r="B19" s="293"/>
      <c r="C19" s="293"/>
      <c r="D19" s="293"/>
      <c r="E19" s="293"/>
      <c r="F19" s="293"/>
      <c r="G19" s="293"/>
      <c r="H19" s="293"/>
      <c r="I19" s="293"/>
      <c r="J19" s="293"/>
      <c r="K19" s="293"/>
      <c r="L19" s="293"/>
      <c r="M19" s="264"/>
      <c r="N19" s="263"/>
      <c r="O19" s="265"/>
      <c r="P19" s="266"/>
      <c r="Q19" s="266"/>
      <c r="R19" s="267"/>
      <c r="S19" s="268"/>
      <c r="T19" s="267"/>
    </row>
    <row r="20" spans="1:20" ht="16.8">
      <c r="A20" s="293"/>
      <c r="B20" s="293"/>
      <c r="C20" s="293"/>
      <c r="D20" s="293"/>
      <c r="E20" s="293"/>
      <c r="F20" s="293"/>
      <c r="G20" s="293"/>
      <c r="H20" s="293"/>
      <c r="I20" s="293"/>
      <c r="J20" s="293"/>
      <c r="K20" s="293"/>
      <c r="L20" s="293"/>
      <c r="M20" s="268"/>
      <c r="N20" s="263"/>
      <c r="O20" s="265"/>
      <c r="P20" s="266"/>
      <c r="Q20" s="266"/>
      <c r="R20" s="267"/>
      <c r="S20" s="268"/>
      <c r="T20" s="267"/>
    </row>
    <row r="21" spans="1:20" ht="16.8">
      <c r="A21" s="293"/>
      <c r="B21" s="293"/>
      <c r="C21" s="405"/>
      <c r="D21" s="405"/>
      <c r="E21" s="405"/>
      <c r="F21" s="293"/>
      <c r="G21" s="293"/>
      <c r="H21" s="293"/>
      <c r="I21" s="293"/>
      <c r="J21" s="405"/>
      <c r="K21" s="405"/>
      <c r="L21" s="294"/>
      <c r="M21" s="269"/>
      <c r="N21" s="263"/>
      <c r="O21" s="265"/>
      <c r="P21" s="266"/>
      <c r="Q21" s="266"/>
      <c r="R21" s="267"/>
      <c r="S21" s="268"/>
      <c r="T21" s="267"/>
    </row>
    <row r="22" spans="1:20" ht="15.6">
      <c r="A22" s="268"/>
      <c r="B22" s="404"/>
      <c r="C22" s="404"/>
      <c r="D22" s="404"/>
      <c r="E22" s="404"/>
      <c r="F22" s="404"/>
      <c r="G22" s="236"/>
      <c r="H22" s="236"/>
      <c r="I22" s="236"/>
      <c r="J22" s="236"/>
      <c r="K22" s="236"/>
      <c r="L22" s="236"/>
      <c r="M22" s="236"/>
      <c r="N22" s="236"/>
      <c r="O22" s="236"/>
      <c r="P22" s="236"/>
      <c r="Q22" s="236"/>
      <c r="R22" s="236"/>
      <c r="S22" s="236"/>
      <c r="T22" s="236"/>
    </row>
  </sheetData>
  <mergeCells count="18">
    <mergeCell ref="A1:M1"/>
    <mergeCell ref="A2:M2"/>
    <mergeCell ref="A4:M4"/>
    <mergeCell ref="A5:M5"/>
    <mergeCell ref="B22:F22"/>
    <mergeCell ref="C13:E13"/>
    <mergeCell ref="A11:M11"/>
    <mergeCell ref="A12:M12"/>
    <mergeCell ref="A3:L3"/>
    <mergeCell ref="C21:E21"/>
    <mergeCell ref="J21:K21"/>
    <mergeCell ref="I13:L13"/>
    <mergeCell ref="I18:L18"/>
    <mergeCell ref="A6:M6"/>
    <mergeCell ref="A7:M7"/>
    <mergeCell ref="A8:M8"/>
    <mergeCell ref="A9:M9"/>
    <mergeCell ref="A10:M10"/>
  </mergeCells>
  <printOptions horizontalCentered="1"/>
  <pageMargins left="0.55000000000000004" right="0.45" top="0.5" bottom="0.5" header="0.3" footer="0.3"/>
  <pageSetup paperSize="9" scale="9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P42"/>
  <sheetViews>
    <sheetView zoomScale="85" zoomScaleNormal="85" workbookViewId="0">
      <selection activeCell="E16" sqref="E16"/>
    </sheetView>
  </sheetViews>
  <sheetFormatPr defaultColWidth="9.109375" defaultRowHeight="16.8"/>
  <cols>
    <col min="1" max="1" width="7.6640625" style="167" customWidth="1"/>
    <col min="2" max="2" width="42.6640625" style="164" customWidth="1"/>
    <col min="3" max="3" width="23.6640625" style="166" customWidth="1"/>
    <col min="4" max="4" width="19.109375" style="166" customWidth="1"/>
    <col min="5" max="5" width="21.109375" style="166" customWidth="1"/>
    <col min="6" max="6" width="15" style="167" customWidth="1"/>
    <col min="7" max="7" width="9.109375" style="167"/>
    <col min="8" max="8" width="13.33203125" style="164" bestFit="1" customWidth="1"/>
    <col min="9" max="9" width="12.6640625" style="164" bestFit="1" customWidth="1"/>
    <col min="10" max="10" width="9.109375" style="164"/>
    <col min="11" max="11" width="12.6640625" style="164" customWidth="1"/>
    <col min="12" max="12" width="4.6640625" style="164" customWidth="1"/>
    <col min="13" max="13" width="14.6640625" style="164" customWidth="1"/>
    <col min="14" max="16384" width="9.109375" style="164"/>
  </cols>
  <sheetData>
    <row r="1" spans="1:16" s="139" customFormat="1" ht="31.2" customHeight="1">
      <c r="A1" s="412" t="s">
        <v>140</v>
      </c>
      <c r="B1" s="412"/>
      <c r="C1" s="412"/>
      <c r="D1" s="412"/>
      <c r="E1" s="412"/>
      <c r="F1" s="412"/>
    </row>
    <row r="2" spans="1:16" s="139" customFormat="1" ht="40.950000000000003" customHeight="1">
      <c r="A2" s="413" t="str">
        <f>'Bảng Tiên lượng'!A3:F3</f>
        <v>Nhiệm vụ KH&amp;CN "Nghiên cứu nâng cấp, cải tiến hệ thống tích hợp và xử lý dữ liệu ADS-B 
(ATTECH ADS-B Integrator)"</v>
      </c>
      <c r="B2" s="413"/>
      <c r="C2" s="413"/>
      <c r="D2" s="413"/>
      <c r="E2" s="413"/>
      <c r="F2" s="413"/>
      <c r="G2" s="140"/>
    </row>
    <row r="3" spans="1:16" s="142" customFormat="1" ht="50.4">
      <c r="A3" s="141" t="s">
        <v>22</v>
      </c>
      <c r="B3" s="141" t="s">
        <v>141</v>
      </c>
      <c r="C3" s="141" t="s">
        <v>142</v>
      </c>
      <c r="D3" s="141" t="s">
        <v>143</v>
      </c>
      <c r="E3" s="141" t="s">
        <v>144</v>
      </c>
      <c r="F3" s="141" t="s">
        <v>5</v>
      </c>
    </row>
    <row r="4" spans="1:16" s="142" customFormat="1" ht="29.4" customHeight="1">
      <c r="A4" s="175" t="s">
        <v>6</v>
      </c>
      <c r="B4" s="176" t="s">
        <v>149</v>
      </c>
      <c r="C4" s="177">
        <f>SUM(C5)</f>
        <v>35800953.78461539</v>
      </c>
      <c r="D4" s="175"/>
      <c r="E4" s="177">
        <f>SUM(E5)</f>
        <v>35800953.78461539</v>
      </c>
      <c r="F4" s="175"/>
    </row>
    <row r="5" spans="1:16" s="147" customFormat="1" ht="36.6" customHeight="1">
      <c r="A5" s="144">
        <v>1</v>
      </c>
      <c r="B5" s="333" t="str">
        <f>TH_CP!B5</f>
        <v>Lập báo nhiệm vụ KH&amp;CN</v>
      </c>
      <c r="C5" s="146">
        <f>TH_CP!F5+TH_CP!F13</f>
        <v>35800953.78461539</v>
      </c>
      <c r="D5" s="151"/>
      <c r="E5" s="146">
        <f>SUM(C5:D5)</f>
        <v>35800953.78461539</v>
      </c>
      <c r="F5" s="144"/>
      <c r="H5" s="142"/>
      <c r="I5" s="142"/>
      <c r="J5" s="142"/>
      <c r="K5" s="142"/>
      <c r="L5" s="142"/>
      <c r="M5" s="142"/>
      <c r="N5" s="142"/>
      <c r="O5" s="142"/>
      <c r="P5" s="142"/>
    </row>
    <row r="6" spans="1:16" s="143" customFormat="1" ht="42.6" customHeight="1">
      <c r="A6" s="150" t="s">
        <v>7</v>
      </c>
      <c r="B6" s="173" t="s">
        <v>145</v>
      </c>
      <c r="C6" s="151">
        <f>SUM(C7:C10)</f>
        <v>155058649.72307694</v>
      </c>
      <c r="D6" s="151"/>
      <c r="E6" s="151">
        <f>SUM(E7:E10)</f>
        <v>166907070.86293271</v>
      </c>
      <c r="F6" s="152"/>
      <c r="G6" s="147"/>
      <c r="H6" s="142"/>
      <c r="I6" s="158"/>
      <c r="J6" s="142"/>
      <c r="K6" s="142"/>
      <c r="L6" s="142"/>
      <c r="M6" s="142"/>
      <c r="N6" s="142"/>
      <c r="O6" s="142"/>
      <c r="P6" s="142"/>
    </row>
    <row r="7" spans="1:16" s="143" customFormat="1" ht="36.6" customHeight="1">
      <c r="A7" s="144">
        <v>1</v>
      </c>
      <c r="B7" s="153" t="str">
        <f>TH_CP!B6</f>
        <v>Lập Hồ sơ thiết kế nhiệm vụ KH&amp;CN</v>
      </c>
      <c r="C7" s="146">
        <f>TH_CP!F6+TH_CP!F14</f>
        <v>141756749.72307694</v>
      </c>
      <c r="D7" s="146"/>
      <c r="E7" s="146">
        <f t="shared" ref="E7:E10" si="0">SUM(C7:D7)</f>
        <v>141756749.72307694</v>
      </c>
      <c r="F7" s="154"/>
      <c r="G7" s="147"/>
      <c r="H7" s="142"/>
      <c r="I7" s="158"/>
      <c r="J7" s="142"/>
      <c r="K7" s="142"/>
      <c r="L7" s="142"/>
      <c r="M7" s="142"/>
      <c r="N7" s="142"/>
      <c r="O7" s="142"/>
      <c r="P7" s="142"/>
    </row>
    <row r="8" spans="1:16" s="156" customFormat="1" ht="42.6" customHeight="1">
      <c r="A8" s="144">
        <v>2</v>
      </c>
      <c r="B8" s="145" t="str">
        <f>TH_CP!B10</f>
        <v>Chi phí khác phục vụ nhiệm vụ khoa học &amp; công nghệ</v>
      </c>
      <c r="C8" s="146">
        <f>TH_CP!F10</f>
        <v>1901900</v>
      </c>
      <c r="D8" s="182"/>
      <c r="E8" s="146">
        <f t="shared" si="0"/>
        <v>1901900</v>
      </c>
      <c r="F8" s="146"/>
      <c r="G8" s="155"/>
      <c r="H8" s="142"/>
      <c r="I8" s="158"/>
      <c r="J8" s="142"/>
      <c r="K8" s="142"/>
      <c r="L8" s="142"/>
      <c r="M8" s="142"/>
      <c r="N8" s="142"/>
      <c r="O8" s="142"/>
      <c r="P8" s="142"/>
    </row>
    <row r="9" spans="1:16" s="156" customFormat="1" ht="35.4" customHeight="1">
      <c r="A9" s="144">
        <v>3</v>
      </c>
      <c r="B9" s="145" t="str">
        <f>TH_CP!B16</f>
        <v>Thẩm định, nghiệm thu</v>
      </c>
      <c r="C9" s="355">
        <f>TH_CP!F16</f>
        <v>11400000</v>
      </c>
      <c r="D9" s="182"/>
      <c r="E9" s="146">
        <f t="shared" si="0"/>
        <v>11400000</v>
      </c>
      <c r="F9" s="146"/>
      <c r="G9" s="155"/>
      <c r="H9" s="142"/>
      <c r="I9" s="158"/>
      <c r="J9" s="142"/>
      <c r="K9" s="142"/>
      <c r="L9" s="142"/>
      <c r="M9" s="142"/>
      <c r="N9" s="142"/>
      <c r="O9" s="142"/>
      <c r="P9" s="142"/>
    </row>
    <row r="10" spans="1:16" s="156" customFormat="1" ht="27.75" customHeight="1">
      <c r="A10" s="144">
        <v>5</v>
      </c>
      <c r="B10" s="171" t="s">
        <v>146</v>
      </c>
      <c r="C10" s="146"/>
      <c r="D10" s="146">
        <f>TH_CP!F17-D11</f>
        <v>11848421.139855769</v>
      </c>
      <c r="E10" s="146">
        <f t="shared" si="0"/>
        <v>11848421.139855769</v>
      </c>
      <c r="F10" s="146"/>
      <c r="G10" s="155"/>
      <c r="H10" s="157"/>
    </row>
    <row r="11" spans="1:16" s="160" customFormat="1" ht="37.950000000000003" customHeight="1">
      <c r="A11" s="150" t="s">
        <v>13</v>
      </c>
      <c r="B11" s="174" t="s">
        <v>147</v>
      </c>
      <c r="C11" s="151">
        <f>SUM(C12)</f>
        <v>273205563.38653845</v>
      </c>
      <c r="D11" s="151">
        <f>SUM(D12)</f>
        <v>13660278.169326924</v>
      </c>
      <c r="E11" s="151">
        <f>SUM(E12)</f>
        <v>286865841.55586535</v>
      </c>
      <c r="F11" s="146"/>
      <c r="G11" s="158"/>
      <c r="H11" s="159"/>
    </row>
    <row r="12" spans="1:16" s="156" customFormat="1" ht="32.4" customHeight="1">
      <c r="A12" s="170">
        <v>1</v>
      </c>
      <c r="B12" s="171" t="str">
        <f>'Bảng Tiên lượng'!B26</f>
        <v>Gói thầu số 01: Chế tạo sản phẩm mẫu</v>
      </c>
      <c r="C12" s="172">
        <f>TH_CP!F7+TH_CP!F8+TH_CP!F15</f>
        <v>273205563.38653845</v>
      </c>
      <c r="D12" s="182">
        <f>C12*5%</f>
        <v>13660278.169326924</v>
      </c>
      <c r="E12" s="182">
        <f>C12+D12</f>
        <v>286865841.55586535</v>
      </c>
      <c r="F12" s="198"/>
      <c r="G12" s="161"/>
      <c r="H12" s="157"/>
    </row>
    <row r="13" spans="1:16" s="143" customFormat="1" ht="31.95" customHeight="1">
      <c r="A13" s="148"/>
      <c r="B13" s="141" t="s">
        <v>116</v>
      </c>
      <c r="C13" s="149">
        <f>SUM(C4,C6,C11)</f>
        <v>464065166.89423078</v>
      </c>
      <c r="D13" s="149">
        <f>SUM(D10:D11)</f>
        <v>25508699.309182692</v>
      </c>
      <c r="E13" s="149">
        <f>C13+D13</f>
        <v>489573866.20341349</v>
      </c>
      <c r="F13" s="162"/>
      <c r="G13" s="163"/>
      <c r="H13" s="159"/>
    </row>
    <row r="14" spans="1:16" ht="10.199999999999999" customHeight="1">
      <c r="A14" s="164"/>
      <c r="B14" s="165"/>
      <c r="H14" s="159"/>
      <c r="I14" s="168"/>
    </row>
    <row r="15" spans="1:16">
      <c r="A15" s="164"/>
      <c r="B15" s="168"/>
    </row>
    <row r="16" spans="1:16" s="167" customFormat="1">
      <c r="B16" s="164"/>
      <c r="C16" s="169"/>
      <c r="D16" s="169"/>
      <c r="E16" s="169"/>
      <c r="H16" s="164"/>
    </row>
    <row r="17" spans="1:8" s="167" customFormat="1">
      <c r="B17" s="164"/>
      <c r="C17" s="166"/>
      <c r="D17" s="166"/>
      <c r="E17" s="166"/>
      <c r="H17" s="164"/>
    </row>
    <row r="18" spans="1:8" s="167" customFormat="1">
      <c r="B18" s="164"/>
      <c r="C18" s="166"/>
      <c r="D18" s="166"/>
      <c r="E18" s="166"/>
      <c r="H18" s="164"/>
    </row>
    <row r="19" spans="1:8" s="167" customFormat="1">
      <c r="B19" s="164"/>
      <c r="C19" s="166"/>
      <c r="D19" s="166"/>
      <c r="E19" s="166"/>
      <c r="H19" s="164"/>
    </row>
    <row r="20" spans="1:8" s="167" customFormat="1">
      <c r="B20" s="164"/>
      <c r="C20" s="166"/>
      <c r="D20" s="166"/>
      <c r="E20" s="166"/>
      <c r="H20" s="164"/>
    </row>
    <row r="21" spans="1:8" s="167" customFormat="1">
      <c r="B21" s="164"/>
      <c r="C21" s="166"/>
      <c r="D21" s="166"/>
      <c r="E21" s="166"/>
      <c r="H21" s="164"/>
    </row>
    <row r="22" spans="1:8" s="167" customFormat="1">
      <c r="B22" s="164"/>
      <c r="C22" s="166"/>
      <c r="D22" s="166"/>
      <c r="E22" s="166"/>
      <c r="H22" s="164"/>
    </row>
    <row r="23" spans="1:8" s="167" customFormat="1">
      <c r="B23" s="164"/>
      <c r="C23" s="166"/>
      <c r="D23" s="166"/>
      <c r="E23" s="166"/>
      <c r="H23" s="164"/>
    </row>
    <row r="24" spans="1:8" s="167" customFormat="1">
      <c r="B24" s="164"/>
      <c r="C24" s="166"/>
      <c r="D24" s="166"/>
      <c r="E24" s="166"/>
      <c r="H24" s="164"/>
    </row>
    <row r="25" spans="1:8" s="167" customFormat="1">
      <c r="B25" s="164"/>
      <c r="C25" s="166"/>
      <c r="D25" s="166"/>
      <c r="E25" s="166"/>
      <c r="H25" s="164"/>
    </row>
    <row r="26" spans="1:8" s="167" customFormat="1">
      <c r="B26" s="164"/>
      <c r="C26" s="166"/>
      <c r="D26" s="166"/>
      <c r="E26" s="166"/>
      <c r="H26" s="164"/>
    </row>
    <row r="27" spans="1:8" s="167" customFormat="1">
      <c r="B27" s="164"/>
      <c r="C27" s="166"/>
      <c r="D27" s="166"/>
      <c r="E27" s="166"/>
      <c r="H27" s="164"/>
    </row>
    <row r="28" spans="1:8" s="167" customFormat="1">
      <c r="B28" s="164"/>
      <c r="C28" s="166"/>
      <c r="D28" s="166"/>
      <c r="E28" s="166"/>
      <c r="H28" s="164"/>
    </row>
    <row r="29" spans="1:8" s="167" customFormat="1">
      <c r="B29" s="164"/>
      <c r="C29" s="166"/>
      <c r="D29" s="166"/>
      <c r="E29" s="166"/>
      <c r="H29" s="164"/>
    </row>
    <row r="30" spans="1:8" s="167" customFormat="1">
      <c r="B30" s="164"/>
      <c r="C30" s="166"/>
      <c r="D30" s="166"/>
      <c r="E30" s="166"/>
      <c r="H30" s="164"/>
    </row>
    <row r="31" spans="1:8" s="167" customFormat="1">
      <c r="B31" s="164"/>
      <c r="C31" s="166"/>
      <c r="D31" s="166"/>
      <c r="E31" s="166"/>
      <c r="H31" s="164"/>
    </row>
    <row r="32" spans="1:8">
      <c r="A32" s="164"/>
    </row>
    <row r="33" spans="1:1">
      <c r="A33" s="164"/>
    </row>
    <row r="34" spans="1:1">
      <c r="A34" s="164"/>
    </row>
    <row r="35" spans="1:1">
      <c r="A35" s="164"/>
    </row>
    <row r="36" spans="1:1">
      <c r="A36" s="164"/>
    </row>
    <row r="37" spans="1:1">
      <c r="A37" s="164"/>
    </row>
    <row r="38" spans="1:1">
      <c r="A38" s="164"/>
    </row>
    <row r="39" spans="1:1">
      <c r="A39" s="164"/>
    </row>
    <row r="40" spans="1:1">
      <c r="A40" s="164"/>
    </row>
    <row r="41" spans="1:1">
      <c r="A41" s="164"/>
    </row>
    <row r="42" spans="1:1">
      <c r="A42" s="164"/>
    </row>
  </sheetData>
  <mergeCells count="2">
    <mergeCell ref="A1:F1"/>
    <mergeCell ref="A2:F2"/>
  </mergeCells>
  <printOptions horizontalCentered="1"/>
  <pageMargins left="0.55000000000000004" right="0.35" top="0.35" bottom="0.35" header="0.3" footer="0.25"/>
  <pageSetup scale="95" orientation="landscape" r:id="rId1"/>
  <headerFooter>
    <oddFoote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I30"/>
  <sheetViews>
    <sheetView topLeftCell="A10" zoomScaleNormal="100" zoomScaleSheetLayoutView="85" workbookViewId="0">
      <selection activeCell="F7" sqref="F7"/>
    </sheetView>
  </sheetViews>
  <sheetFormatPr defaultColWidth="9.109375" defaultRowHeight="15.6"/>
  <cols>
    <col min="1" max="1" width="6.33203125" style="116" customWidth="1"/>
    <col min="2" max="2" width="32.6640625" style="116" customWidth="1"/>
    <col min="3" max="3" width="21.33203125" style="116" customWidth="1"/>
    <col min="4" max="4" width="19.33203125" style="116" customWidth="1"/>
    <col min="5" max="5" width="16.109375" style="116" customWidth="1"/>
    <col min="6" max="6" width="18.33203125" style="116" customWidth="1"/>
    <col min="7" max="7" width="14.6640625" style="116" customWidth="1"/>
    <col min="8" max="8" width="9.109375" style="116"/>
    <col min="9" max="9" width="17.6640625" style="116" customWidth="1"/>
    <col min="10" max="10" width="7" style="116" customWidth="1"/>
    <col min="11" max="11" width="14.6640625" style="116" bestFit="1" customWidth="1"/>
    <col min="12" max="16384" width="9.109375" style="116"/>
  </cols>
  <sheetData>
    <row r="1" spans="1:9" ht="24.75" customHeight="1">
      <c r="A1" s="415" t="s">
        <v>123</v>
      </c>
      <c r="B1" s="415"/>
      <c r="C1" s="415"/>
      <c r="D1" s="415"/>
      <c r="E1" s="415"/>
      <c r="F1" s="415"/>
      <c r="G1" s="415"/>
    </row>
    <row r="2" spans="1:9" ht="38.25" customHeight="1">
      <c r="A2" s="416" t="str">
        <f>'Bảng Tiên lượng'!A3:F3</f>
        <v>Nhiệm vụ KH&amp;CN "Nghiên cứu nâng cấp, cải tiến hệ thống tích hợp và xử lý dữ liệu ADS-B 
(ATTECH ADS-B Integrator)"</v>
      </c>
      <c r="B2" s="417"/>
      <c r="C2" s="417"/>
      <c r="D2" s="417"/>
      <c r="E2" s="417"/>
      <c r="F2" s="417"/>
      <c r="G2" s="417"/>
    </row>
    <row r="3" spans="1:9" s="117" customFormat="1" ht="28.2" customHeight="1">
      <c r="A3" s="39" t="s">
        <v>22</v>
      </c>
      <c r="B3" s="39" t="s">
        <v>124</v>
      </c>
      <c r="C3" s="39" t="s">
        <v>125</v>
      </c>
      <c r="D3" s="39" t="s">
        <v>126</v>
      </c>
      <c r="E3" s="39" t="s">
        <v>127</v>
      </c>
      <c r="F3" s="39" t="s">
        <v>128</v>
      </c>
      <c r="G3" s="39" t="s">
        <v>62</v>
      </c>
    </row>
    <row r="4" spans="1:9" s="118" customFormat="1" ht="27" customHeight="1">
      <c r="A4" s="39" t="s">
        <v>6</v>
      </c>
      <c r="B4" s="108" t="s">
        <v>129</v>
      </c>
      <c r="C4" s="39" t="s">
        <v>9</v>
      </c>
      <c r="D4" s="113">
        <f>SUM(D5:D7)</f>
        <v>428227929.42307693</v>
      </c>
      <c r="E4" s="113" t="s">
        <v>9</v>
      </c>
      <c r="F4" s="113">
        <f>SUM(F5:F7)</f>
        <v>428227929.42307693</v>
      </c>
      <c r="G4" s="39"/>
      <c r="I4" s="119"/>
    </row>
    <row r="5" spans="1:9" s="118" customFormat="1" ht="32.25" customHeight="1">
      <c r="A5" s="38">
        <v>1</v>
      </c>
      <c r="B5" s="120" t="s">
        <v>248</v>
      </c>
      <c r="C5" s="204" t="s">
        <v>163</v>
      </c>
      <c r="D5" s="102">
        <f>'B1_CP_Lập BC'!G8</f>
        <v>34096146.461538464</v>
      </c>
      <c r="E5" s="39"/>
      <c r="F5" s="121">
        <f>D5+E5</f>
        <v>34096146.461538464</v>
      </c>
      <c r="G5" s="38"/>
      <c r="I5" s="117"/>
    </row>
    <row r="6" spans="1:9" s="118" customFormat="1" ht="33.6" customHeight="1">
      <c r="A6" s="38">
        <v>2</v>
      </c>
      <c r="B6" s="120" t="s">
        <v>249</v>
      </c>
      <c r="C6" s="129" t="s">
        <v>130</v>
      </c>
      <c r="D6" s="102">
        <f>'B2_CP_Lập HSTK'!G8</f>
        <v>135006428.30769232</v>
      </c>
      <c r="E6" s="121"/>
      <c r="F6" s="121">
        <f t="shared" ref="F6:F7" si="0">D6+E6</f>
        <v>135006428.30769232</v>
      </c>
      <c r="G6" s="39"/>
      <c r="I6" s="117"/>
    </row>
    <row r="7" spans="1:9" s="118" customFormat="1" ht="30.6" customHeight="1">
      <c r="A7" s="38">
        <v>3</v>
      </c>
      <c r="B7" s="120" t="s">
        <v>156</v>
      </c>
      <c r="C7" s="203" t="s">
        <v>153</v>
      </c>
      <c r="D7" s="102">
        <f>B3_TH_GT01!D10</f>
        <v>259125354.65384614</v>
      </c>
      <c r="E7" s="121"/>
      <c r="F7" s="121">
        <f t="shared" si="0"/>
        <v>259125354.65384614</v>
      </c>
      <c r="G7" s="39"/>
      <c r="I7" s="117"/>
    </row>
    <row r="8" spans="1:9" s="118" customFormat="1" ht="30.6" customHeight="1">
      <c r="A8" s="39" t="s">
        <v>7</v>
      </c>
      <c r="B8" s="108" t="s">
        <v>285</v>
      </c>
      <c r="C8" s="366"/>
      <c r="D8" s="114">
        <f>SUM(D9)</f>
        <v>977340</v>
      </c>
      <c r="E8" s="113">
        <f>SUM(E9)</f>
        <v>97734</v>
      </c>
      <c r="F8" s="113">
        <f>SUM(F9)</f>
        <v>1075074</v>
      </c>
      <c r="G8" s="39"/>
    </row>
    <row r="9" spans="1:9" s="118" customFormat="1" ht="30.6" customHeight="1">
      <c r="A9" s="38">
        <v>1</v>
      </c>
      <c r="B9" s="107" t="s">
        <v>286</v>
      </c>
      <c r="C9" s="203" t="s">
        <v>153</v>
      </c>
      <c r="D9" s="102">
        <f>B3_TH_GT01!D9</f>
        <v>977340</v>
      </c>
      <c r="E9" s="121">
        <f>D9*10%</f>
        <v>97734</v>
      </c>
      <c r="F9" s="121">
        <f t="shared" ref="F9:F17" si="1">SUM(D9:E9)</f>
        <v>1075074</v>
      </c>
      <c r="G9" s="39"/>
      <c r="I9" s="117"/>
    </row>
    <row r="10" spans="1:9" s="124" customFormat="1" ht="36" customHeight="1">
      <c r="A10" s="39" t="s">
        <v>13</v>
      </c>
      <c r="B10" s="122" t="s">
        <v>132</v>
      </c>
      <c r="C10" s="39" t="s">
        <v>9</v>
      </c>
      <c r="D10" s="113">
        <f>SUM(D11:D11)</f>
        <v>1729000</v>
      </c>
      <c r="E10" s="113">
        <f>SUM(E11:E11)</f>
        <v>172900</v>
      </c>
      <c r="F10" s="113">
        <f t="shared" si="1"/>
        <v>1901900</v>
      </c>
      <c r="G10" s="123"/>
      <c r="I10" s="116"/>
    </row>
    <row r="11" spans="1:9" s="124" customFormat="1" ht="33" customHeight="1">
      <c r="A11" s="38">
        <v>1</v>
      </c>
      <c r="B11" s="125" t="s">
        <v>250</v>
      </c>
      <c r="C11" s="203" t="s">
        <v>150</v>
      </c>
      <c r="D11" s="121">
        <f>B4_CP_VPP!H21</f>
        <v>1729000</v>
      </c>
      <c r="E11" s="121">
        <f>D11*10%</f>
        <v>172900</v>
      </c>
      <c r="F11" s="121">
        <f t="shared" si="1"/>
        <v>1901900</v>
      </c>
      <c r="G11" s="126"/>
      <c r="I11" s="116"/>
    </row>
    <row r="12" spans="1:9" ht="39.6" customHeight="1">
      <c r="A12" s="39" t="s">
        <v>14</v>
      </c>
      <c r="B12" s="122" t="s">
        <v>133</v>
      </c>
      <c r="C12" s="39"/>
      <c r="D12" s="113">
        <f>SUM(D13:D16)</f>
        <v>32860263.471153848</v>
      </c>
      <c r="E12" s="102" t="s">
        <v>9</v>
      </c>
      <c r="F12" s="113">
        <f>SUM(D12:E12)</f>
        <v>32860263.471153848</v>
      </c>
      <c r="G12" s="123"/>
      <c r="I12" s="128">
        <f>SUM(F13:F16)</f>
        <v>32860263.471153848</v>
      </c>
    </row>
    <row r="13" spans="1:9" ht="39.6" customHeight="1">
      <c r="A13" s="38">
        <v>1</v>
      </c>
      <c r="B13" s="125" t="s">
        <v>223</v>
      </c>
      <c r="C13" s="204" t="s">
        <v>163</v>
      </c>
      <c r="D13" s="121">
        <f>'B1_CP_Lập BC'!G15</f>
        <v>1704807.3230769234</v>
      </c>
      <c r="E13" s="102"/>
      <c r="F13" s="121">
        <f>D13+E13</f>
        <v>1704807.3230769234</v>
      </c>
      <c r="G13" s="123"/>
      <c r="I13" s="128"/>
    </row>
    <row r="14" spans="1:9" ht="39.6" customHeight="1">
      <c r="A14" s="38">
        <v>2</v>
      </c>
      <c r="B14" s="125" t="s">
        <v>224</v>
      </c>
      <c r="C14" s="129" t="s">
        <v>130</v>
      </c>
      <c r="D14" s="121">
        <f>'B2_CP_Lập HSTK'!G31</f>
        <v>6750321.4153846167</v>
      </c>
      <c r="E14" s="102"/>
      <c r="F14" s="121">
        <f t="shared" ref="F14:F15" si="2">D14+E14</f>
        <v>6750321.4153846167</v>
      </c>
      <c r="G14" s="123"/>
      <c r="I14" s="128"/>
    </row>
    <row r="15" spans="1:9" ht="39.6" customHeight="1">
      <c r="A15" s="38">
        <v>3</v>
      </c>
      <c r="B15" s="125" t="s">
        <v>225</v>
      </c>
      <c r="C15" s="204" t="s">
        <v>153</v>
      </c>
      <c r="D15" s="121">
        <f>B3_TH_GT01!D11</f>
        <v>13005134.732692309</v>
      </c>
      <c r="E15" s="102"/>
      <c r="F15" s="121">
        <f t="shared" si="2"/>
        <v>13005134.732692309</v>
      </c>
      <c r="G15" s="123"/>
      <c r="I15" s="128"/>
    </row>
    <row r="16" spans="1:9" ht="27" customHeight="1">
      <c r="A16" s="38">
        <v>5</v>
      </c>
      <c r="B16" s="125" t="s">
        <v>134</v>
      </c>
      <c r="C16" s="203" t="s">
        <v>131</v>
      </c>
      <c r="D16" s="121">
        <f>B5_CP_TĐNT!F26</f>
        <v>11400000</v>
      </c>
      <c r="E16" s="126"/>
      <c r="F16" s="121">
        <f t="shared" si="1"/>
        <v>11400000</v>
      </c>
      <c r="G16" s="123"/>
    </row>
    <row r="17" spans="1:9" ht="26.25" customHeight="1">
      <c r="A17" s="39" t="s">
        <v>18</v>
      </c>
      <c r="B17" s="122" t="s">
        <v>135</v>
      </c>
      <c r="C17" s="39" t="s">
        <v>137</v>
      </c>
      <c r="D17" s="113">
        <f>5%*(D4+D8+D10+D12)</f>
        <v>23189726.644711539</v>
      </c>
      <c r="E17" s="113">
        <f>10%*D17</f>
        <v>2318972.6644711541</v>
      </c>
      <c r="F17" s="113">
        <f t="shared" si="1"/>
        <v>25508699.309182692</v>
      </c>
      <c r="G17" s="126"/>
    </row>
    <row r="18" spans="1:9" ht="27" customHeight="1">
      <c r="A18" s="130"/>
      <c r="B18" s="131" t="s">
        <v>116</v>
      </c>
      <c r="C18" s="39" t="s">
        <v>138</v>
      </c>
      <c r="D18" s="113">
        <f>SUM(D4,D8,D10,D12,D17)</f>
        <v>486984259.53894234</v>
      </c>
      <c r="E18" s="113">
        <f>SUM(E4,E8,E10,E12,E17)</f>
        <v>2589606.6644711541</v>
      </c>
      <c r="F18" s="113">
        <f>SUM(F4,F8,F10,F12,F17)</f>
        <v>489573866.20341349</v>
      </c>
      <c r="G18" s="126"/>
      <c r="I18" s="128">
        <f>D18+E18</f>
        <v>489573866.20341349</v>
      </c>
    </row>
    <row r="19" spans="1:9">
      <c r="A19" s="124"/>
    </row>
    <row r="20" spans="1:9">
      <c r="A20" s="418"/>
      <c r="B20" s="418"/>
      <c r="C20" s="418"/>
      <c r="D20" s="418"/>
      <c r="E20" s="418"/>
      <c r="F20" s="418"/>
      <c r="G20" s="418"/>
    </row>
    <row r="21" spans="1:9">
      <c r="A21" s="414"/>
      <c r="B21" s="414"/>
      <c r="C21" s="414"/>
      <c r="D21" s="414"/>
      <c r="E21" s="414"/>
      <c r="F21" s="414"/>
      <c r="G21" s="414"/>
    </row>
    <row r="22" spans="1:9">
      <c r="A22" s="414"/>
      <c r="B22" s="414"/>
      <c r="C22" s="414"/>
      <c r="D22" s="414"/>
      <c r="E22" s="414"/>
      <c r="F22" s="414"/>
      <c r="G22" s="414"/>
    </row>
    <row r="23" spans="1:9">
      <c r="A23" s="414"/>
      <c r="B23" s="414"/>
      <c r="C23" s="414"/>
      <c r="D23" s="414"/>
      <c r="E23" s="414"/>
      <c r="F23" s="414"/>
      <c r="G23" s="414"/>
    </row>
    <row r="24" spans="1:9">
      <c r="A24" s="414"/>
      <c r="B24" s="414"/>
      <c r="C24" s="414"/>
      <c r="D24" s="414"/>
      <c r="E24" s="414"/>
      <c r="F24" s="414"/>
      <c r="G24" s="414"/>
    </row>
    <row r="25" spans="1:9" s="127" customFormat="1">
      <c r="A25" s="419"/>
      <c r="B25" s="419"/>
      <c r="C25" s="419"/>
      <c r="D25" s="419"/>
      <c r="E25" s="419"/>
      <c r="F25" s="419"/>
      <c r="G25" s="419"/>
    </row>
    <row r="26" spans="1:9" s="127" customFormat="1">
      <c r="A26" s="419"/>
      <c r="B26" s="419"/>
      <c r="C26" s="419"/>
      <c r="D26" s="419"/>
      <c r="E26" s="419"/>
      <c r="F26" s="419"/>
      <c r="G26" s="419"/>
    </row>
    <row r="27" spans="1:9" s="127" customFormat="1">
      <c r="A27" s="419"/>
      <c r="B27" s="419"/>
      <c r="C27" s="419"/>
      <c r="D27" s="419"/>
      <c r="E27" s="419"/>
      <c r="F27" s="419"/>
      <c r="G27" s="419"/>
    </row>
    <row r="28" spans="1:9" s="127" customFormat="1">
      <c r="A28" s="419"/>
      <c r="B28" s="419"/>
      <c r="C28" s="419"/>
      <c r="D28" s="419"/>
      <c r="E28" s="419"/>
      <c r="F28" s="419"/>
      <c r="G28" s="419"/>
    </row>
    <row r="29" spans="1:9" s="127" customFormat="1">
      <c r="A29" s="419"/>
      <c r="B29" s="419"/>
      <c r="C29" s="419"/>
      <c r="D29" s="419"/>
      <c r="E29" s="419"/>
      <c r="F29" s="419"/>
      <c r="G29" s="419"/>
    </row>
    <row r="30" spans="1:9">
      <c r="A30" s="414"/>
      <c r="B30" s="414"/>
      <c r="C30" s="414"/>
      <c r="D30" s="414"/>
      <c r="E30" s="414"/>
      <c r="F30" s="414"/>
      <c r="G30" s="414"/>
    </row>
  </sheetData>
  <mergeCells count="13">
    <mergeCell ref="A30:G30"/>
    <mergeCell ref="A24:G24"/>
    <mergeCell ref="A25:G25"/>
    <mergeCell ref="A26:G26"/>
    <mergeCell ref="A27:G27"/>
    <mergeCell ref="A28:G28"/>
    <mergeCell ref="A29:G29"/>
    <mergeCell ref="A23:G23"/>
    <mergeCell ref="A1:G1"/>
    <mergeCell ref="A2:G2"/>
    <mergeCell ref="A20:G20"/>
    <mergeCell ref="A21:G21"/>
    <mergeCell ref="A22:G22"/>
  </mergeCells>
  <hyperlinks>
    <hyperlink ref="C6" location="'B2_CP_Lập HSTK'!A1" display="Xem chi tiết bảng 2" xr:uid="{00000000-0004-0000-0300-000000000000}"/>
    <hyperlink ref="C11" location="'B5_CP khác'!A1" display="Xem chi tiết bảng 4" xr:uid="{00000000-0004-0000-0300-000001000000}"/>
    <hyperlink ref="C16" location="B7_CP_TĐNT!A1" display="Xem chi tiết bảng 6" xr:uid="{00000000-0004-0000-0300-000002000000}"/>
    <hyperlink ref="C7" location="'B3_CP lập QTSX&amp;HDCNCT'!A1" display="Xem chi tiết bảng 3" xr:uid="{00000000-0004-0000-0300-000003000000}"/>
    <hyperlink ref="C5" location="'B1_CP_Lập BC'!A1" display="Xem chi tiết bảng 1" xr:uid="{00000000-0004-0000-0300-000004000000}"/>
    <hyperlink ref="C14" location="'B2_CP_Lập HSTK'!A1" display="Xem chi tiết bảng 2" xr:uid="{00000000-0004-0000-0300-000006000000}"/>
    <hyperlink ref="C15" location="'B4_GT01_Chế tạo SP mẫu'!A1" display="Xem chi tiết bảng 4" xr:uid="{00000000-0004-0000-0300-000007000000}"/>
    <hyperlink ref="C13" location="'B1_CP_Lập BC'!A1" display="Xem chi tiết bảng 1" xr:uid="{00000000-0004-0000-0300-000008000000}"/>
    <hyperlink ref="C9" location="'B3_CP lập QTSX&amp;HDCNCT'!A1" display="Xem chi tiết bảng 3" xr:uid="{00000000-0004-0000-0300-000009000000}"/>
  </hyperlinks>
  <printOptions horizontalCentered="1"/>
  <pageMargins left="0.45" right="0.35" top="0.35" bottom="0.35" header="0.3" footer="0.25"/>
  <pageSetup scale="95" orientation="landscape" r:id="rId1"/>
  <headerFooter>
    <oddFooter>&amp;A</oddFooter>
  </headerFooter>
  <rowBreaks count="1" manualBreakCount="1">
    <brk id="18"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7" zoomScaleNormal="100" workbookViewId="0">
      <selection activeCell="G17" sqref="G17"/>
    </sheetView>
  </sheetViews>
  <sheetFormatPr defaultRowHeight="29.25" customHeight="1"/>
  <cols>
    <col min="1" max="1" width="6.44140625" style="91" customWidth="1"/>
    <col min="2" max="2" width="9.6640625" style="91" customWidth="1"/>
    <col min="3" max="3" width="35.6640625" style="91" customWidth="1"/>
    <col min="4" max="4" width="16.33203125" style="91" customWidth="1"/>
    <col min="5" max="7" width="17.33203125" style="91" customWidth="1"/>
    <col min="8" max="8" width="18.33203125" style="91" customWidth="1"/>
    <col min="9" max="257" width="9.109375" style="91"/>
    <col min="258" max="258" width="8.33203125" style="91" customWidth="1"/>
    <col min="259" max="259" width="33.6640625" style="91" customWidth="1"/>
    <col min="260" max="260" width="11.6640625" style="91" customWidth="1"/>
    <col min="261" max="261" width="17.33203125" style="91" customWidth="1"/>
    <col min="262" max="262" width="16" style="91" customWidth="1"/>
    <col min="263" max="263" width="22.6640625" style="91" customWidth="1"/>
    <col min="264" max="513" width="9.109375" style="91"/>
    <col min="514" max="514" width="8.33203125" style="91" customWidth="1"/>
    <col min="515" max="515" width="33.6640625" style="91" customWidth="1"/>
    <col min="516" max="516" width="11.6640625" style="91" customWidth="1"/>
    <col min="517" max="517" width="17.33203125" style="91" customWidth="1"/>
    <col min="518" max="518" width="16" style="91" customWidth="1"/>
    <col min="519" max="519" width="22.6640625" style="91" customWidth="1"/>
    <col min="520" max="769" width="9.109375" style="91"/>
    <col min="770" max="770" width="8.33203125" style="91" customWidth="1"/>
    <col min="771" max="771" width="33.6640625" style="91" customWidth="1"/>
    <col min="772" max="772" width="11.6640625" style="91" customWidth="1"/>
    <col min="773" max="773" width="17.33203125" style="91" customWidth="1"/>
    <col min="774" max="774" width="16" style="91" customWidth="1"/>
    <col min="775" max="775" width="22.6640625" style="91" customWidth="1"/>
    <col min="776" max="1025" width="9.109375" style="91"/>
    <col min="1026" max="1026" width="8.33203125" style="91" customWidth="1"/>
    <col min="1027" max="1027" width="33.6640625" style="91" customWidth="1"/>
    <col min="1028" max="1028" width="11.6640625" style="91" customWidth="1"/>
    <col min="1029" max="1029" width="17.33203125" style="91" customWidth="1"/>
    <col min="1030" max="1030" width="16" style="91" customWidth="1"/>
    <col min="1031" max="1031" width="22.6640625" style="91" customWidth="1"/>
    <col min="1032" max="1281" width="9.109375" style="91"/>
    <col min="1282" max="1282" width="8.33203125" style="91" customWidth="1"/>
    <col min="1283" max="1283" width="33.6640625" style="91" customWidth="1"/>
    <col min="1284" max="1284" width="11.6640625" style="91" customWidth="1"/>
    <col min="1285" max="1285" width="17.33203125" style="91" customWidth="1"/>
    <col min="1286" max="1286" width="16" style="91" customWidth="1"/>
    <col min="1287" max="1287" width="22.6640625" style="91" customWidth="1"/>
    <col min="1288" max="1537" width="9.109375" style="91"/>
    <col min="1538" max="1538" width="8.33203125" style="91" customWidth="1"/>
    <col min="1539" max="1539" width="33.6640625" style="91" customWidth="1"/>
    <col min="1540" max="1540" width="11.6640625" style="91" customWidth="1"/>
    <col min="1541" max="1541" width="17.33203125" style="91" customWidth="1"/>
    <col min="1542" max="1542" width="16" style="91" customWidth="1"/>
    <col min="1543" max="1543" width="22.6640625" style="91" customWidth="1"/>
    <col min="1544" max="1793" width="9.109375" style="91"/>
    <col min="1794" max="1794" width="8.33203125" style="91" customWidth="1"/>
    <col min="1795" max="1795" width="33.6640625" style="91" customWidth="1"/>
    <col min="1796" max="1796" width="11.6640625" style="91" customWidth="1"/>
    <col min="1797" max="1797" width="17.33203125" style="91" customWidth="1"/>
    <col min="1798" max="1798" width="16" style="91" customWidth="1"/>
    <col min="1799" max="1799" width="22.6640625" style="91" customWidth="1"/>
    <col min="1800" max="2049" width="9.109375" style="91"/>
    <col min="2050" max="2050" width="8.33203125" style="91" customWidth="1"/>
    <col min="2051" max="2051" width="33.6640625" style="91" customWidth="1"/>
    <col min="2052" max="2052" width="11.6640625" style="91" customWidth="1"/>
    <col min="2053" max="2053" width="17.33203125" style="91" customWidth="1"/>
    <col min="2054" max="2054" width="16" style="91" customWidth="1"/>
    <col min="2055" max="2055" width="22.6640625" style="91" customWidth="1"/>
    <col min="2056" max="2305" width="9.109375" style="91"/>
    <col min="2306" max="2306" width="8.33203125" style="91" customWidth="1"/>
    <col min="2307" max="2307" width="33.6640625" style="91" customWidth="1"/>
    <col min="2308" max="2308" width="11.6640625" style="91" customWidth="1"/>
    <col min="2309" max="2309" width="17.33203125" style="91" customWidth="1"/>
    <col min="2310" max="2310" width="16" style="91" customWidth="1"/>
    <col min="2311" max="2311" width="22.6640625" style="91" customWidth="1"/>
    <col min="2312" max="2561" width="9.109375" style="91"/>
    <col min="2562" max="2562" width="8.33203125" style="91" customWidth="1"/>
    <col min="2563" max="2563" width="33.6640625" style="91" customWidth="1"/>
    <col min="2564" max="2564" width="11.6640625" style="91" customWidth="1"/>
    <col min="2565" max="2565" width="17.33203125" style="91" customWidth="1"/>
    <col min="2566" max="2566" width="16" style="91" customWidth="1"/>
    <col min="2567" max="2567" width="22.6640625" style="91" customWidth="1"/>
    <col min="2568" max="2817" width="9.109375" style="91"/>
    <col min="2818" max="2818" width="8.33203125" style="91" customWidth="1"/>
    <col min="2819" max="2819" width="33.6640625" style="91" customWidth="1"/>
    <col min="2820" max="2820" width="11.6640625" style="91" customWidth="1"/>
    <col min="2821" max="2821" width="17.33203125" style="91" customWidth="1"/>
    <col min="2822" max="2822" width="16" style="91" customWidth="1"/>
    <col min="2823" max="2823" width="22.6640625" style="91" customWidth="1"/>
    <col min="2824" max="3073" width="9.109375" style="91"/>
    <col min="3074" max="3074" width="8.33203125" style="91" customWidth="1"/>
    <col min="3075" max="3075" width="33.6640625" style="91" customWidth="1"/>
    <col min="3076" max="3076" width="11.6640625" style="91" customWidth="1"/>
    <col min="3077" max="3077" width="17.33203125" style="91" customWidth="1"/>
    <col min="3078" max="3078" width="16" style="91" customWidth="1"/>
    <col min="3079" max="3079" width="22.6640625" style="91" customWidth="1"/>
    <col min="3080" max="3329" width="9.109375" style="91"/>
    <col min="3330" max="3330" width="8.33203125" style="91" customWidth="1"/>
    <col min="3331" max="3331" width="33.6640625" style="91" customWidth="1"/>
    <col min="3332" max="3332" width="11.6640625" style="91" customWidth="1"/>
    <col min="3333" max="3333" width="17.33203125" style="91" customWidth="1"/>
    <col min="3334" max="3334" width="16" style="91" customWidth="1"/>
    <col min="3335" max="3335" width="22.6640625" style="91" customWidth="1"/>
    <col min="3336" max="3585" width="9.109375" style="91"/>
    <col min="3586" max="3586" width="8.33203125" style="91" customWidth="1"/>
    <col min="3587" max="3587" width="33.6640625" style="91" customWidth="1"/>
    <col min="3588" max="3588" width="11.6640625" style="91" customWidth="1"/>
    <col min="3589" max="3589" width="17.33203125" style="91" customWidth="1"/>
    <col min="3590" max="3590" width="16" style="91" customWidth="1"/>
    <col min="3591" max="3591" width="22.6640625" style="91" customWidth="1"/>
    <col min="3592" max="3841" width="9.109375" style="91"/>
    <col min="3842" max="3842" width="8.33203125" style="91" customWidth="1"/>
    <col min="3843" max="3843" width="33.6640625" style="91" customWidth="1"/>
    <col min="3844" max="3844" width="11.6640625" style="91" customWidth="1"/>
    <col min="3845" max="3845" width="17.33203125" style="91" customWidth="1"/>
    <col min="3846" max="3846" width="16" style="91" customWidth="1"/>
    <col min="3847" max="3847" width="22.6640625" style="91" customWidth="1"/>
    <col min="3848" max="4097" width="9.109375" style="91"/>
    <col min="4098" max="4098" width="8.33203125" style="91" customWidth="1"/>
    <col min="4099" max="4099" width="33.6640625" style="91" customWidth="1"/>
    <col min="4100" max="4100" width="11.6640625" style="91" customWidth="1"/>
    <col min="4101" max="4101" width="17.33203125" style="91" customWidth="1"/>
    <col min="4102" max="4102" width="16" style="91" customWidth="1"/>
    <col min="4103" max="4103" width="22.6640625" style="91" customWidth="1"/>
    <col min="4104" max="4353" width="9.109375" style="91"/>
    <col min="4354" max="4354" width="8.33203125" style="91" customWidth="1"/>
    <col min="4355" max="4355" width="33.6640625" style="91" customWidth="1"/>
    <col min="4356" max="4356" width="11.6640625" style="91" customWidth="1"/>
    <col min="4357" max="4357" width="17.33203125" style="91" customWidth="1"/>
    <col min="4358" max="4358" width="16" style="91" customWidth="1"/>
    <col min="4359" max="4359" width="22.6640625" style="91" customWidth="1"/>
    <col min="4360" max="4609" width="9.109375" style="91"/>
    <col min="4610" max="4610" width="8.33203125" style="91" customWidth="1"/>
    <col min="4611" max="4611" width="33.6640625" style="91" customWidth="1"/>
    <col min="4612" max="4612" width="11.6640625" style="91" customWidth="1"/>
    <col min="4613" max="4613" width="17.33203125" style="91" customWidth="1"/>
    <col min="4614" max="4614" width="16" style="91" customWidth="1"/>
    <col min="4615" max="4615" width="22.6640625" style="91" customWidth="1"/>
    <col min="4616" max="4865" width="9.109375" style="91"/>
    <col min="4866" max="4866" width="8.33203125" style="91" customWidth="1"/>
    <col min="4867" max="4867" width="33.6640625" style="91" customWidth="1"/>
    <col min="4868" max="4868" width="11.6640625" style="91" customWidth="1"/>
    <col min="4869" max="4869" width="17.33203125" style="91" customWidth="1"/>
    <col min="4870" max="4870" width="16" style="91" customWidth="1"/>
    <col min="4871" max="4871" width="22.6640625" style="91" customWidth="1"/>
    <col min="4872" max="5121" width="9.109375" style="91"/>
    <col min="5122" max="5122" width="8.33203125" style="91" customWidth="1"/>
    <col min="5123" max="5123" width="33.6640625" style="91" customWidth="1"/>
    <col min="5124" max="5124" width="11.6640625" style="91" customWidth="1"/>
    <col min="5125" max="5125" width="17.33203125" style="91" customWidth="1"/>
    <col min="5126" max="5126" width="16" style="91" customWidth="1"/>
    <col min="5127" max="5127" width="22.6640625" style="91" customWidth="1"/>
    <col min="5128" max="5377" width="9.109375" style="91"/>
    <col min="5378" max="5378" width="8.33203125" style="91" customWidth="1"/>
    <col min="5379" max="5379" width="33.6640625" style="91" customWidth="1"/>
    <col min="5380" max="5380" width="11.6640625" style="91" customWidth="1"/>
    <col min="5381" max="5381" width="17.33203125" style="91" customWidth="1"/>
    <col min="5382" max="5382" width="16" style="91" customWidth="1"/>
    <col min="5383" max="5383" width="22.6640625" style="91" customWidth="1"/>
    <col min="5384" max="5633" width="9.109375" style="91"/>
    <col min="5634" max="5634" width="8.33203125" style="91" customWidth="1"/>
    <col min="5635" max="5635" width="33.6640625" style="91" customWidth="1"/>
    <col min="5636" max="5636" width="11.6640625" style="91" customWidth="1"/>
    <col min="5637" max="5637" width="17.33203125" style="91" customWidth="1"/>
    <col min="5638" max="5638" width="16" style="91" customWidth="1"/>
    <col min="5639" max="5639" width="22.6640625" style="91" customWidth="1"/>
    <col min="5640" max="5889" width="9.109375" style="91"/>
    <col min="5890" max="5890" width="8.33203125" style="91" customWidth="1"/>
    <col min="5891" max="5891" width="33.6640625" style="91" customWidth="1"/>
    <col min="5892" max="5892" width="11.6640625" style="91" customWidth="1"/>
    <col min="5893" max="5893" width="17.33203125" style="91" customWidth="1"/>
    <col min="5894" max="5894" width="16" style="91" customWidth="1"/>
    <col min="5895" max="5895" width="22.6640625" style="91" customWidth="1"/>
    <col min="5896" max="6145" width="9.109375" style="91"/>
    <col min="6146" max="6146" width="8.33203125" style="91" customWidth="1"/>
    <col min="6147" max="6147" width="33.6640625" style="91" customWidth="1"/>
    <col min="6148" max="6148" width="11.6640625" style="91" customWidth="1"/>
    <col min="6149" max="6149" width="17.33203125" style="91" customWidth="1"/>
    <col min="6150" max="6150" width="16" style="91" customWidth="1"/>
    <col min="6151" max="6151" width="22.6640625" style="91" customWidth="1"/>
    <col min="6152" max="6401" width="9.109375" style="91"/>
    <col min="6402" max="6402" width="8.33203125" style="91" customWidth="1"/>
    <col min="6403" max="6403" width="33.6640625" style="91" customWidth="1"/>
    <col min="6404" max="6404" width="11.6640625" style="91" customWidth="1"/>
    <col min="6405" max="6405" width="17.33203125" style="91" customWidth="1"/>
    <col min="6406" max="6406" width="16" style="91" customWidth="1"/>
    <col min="6407" max="6407" width="22.6640625" style="91" customWidth="1"/>
    <col min="6408" max="6657" width="9.109375" style="91"/>
    <col min="6658" max="6658" width="8.33203125" style="91" customWidth="1"/>
    <col min="6659" max="6659" width="33.6640625" style="91" customWidth="1"/>
    <col min="6660" max="6660" width="11.6640625" style="91" customWidth="1"/>
    <col min="6661" max="6661" width="17.33203125" style="91" customWidth="1"/>
    <col min="6662" max="6662" width="16" style="91" customWidth="1"/>
    <col min="6663" max="6663" width="22.6640625" style="91" customWidth="1"/>
    <col min="6664" max="6913" width="9.109375" style="91"/>
    <col min="6914" max="6914" width="8.33203125" style="91" customWidth="1"/>
    <col min="6915" max="6915" width="33.6640625" style="91" customWidth="1"/>
    <col min="6916" max="6916" width="11.6640625" style="91" customWidth="1"/>
    <col min="6917" max="6917" width="17.33203125" style="91" customWidth="1"/>
    <col min="6918" max="6918" width="16" style="91" customWidth="1"/>
    <col min="6919" max="6919" width="22.6640625" style="91" customWidth="1"/>
    <col min="6920" max="7169" width="9.109375" style="91"/>
    <col min="7170" max="7170" width="8.33203125" style="91" customWidth="1"/>
    <col min="7171" max="7171" width="33.6640625" style="91" customWidth="1"/>
    <col min="7172" max="7172" width="11.6640625" style="91" customWidth="1"/>
    <col min="7173" max="7173" width="17.33203125" style="91" customWidth="1"/>
    <col min="7174" max="7174" width="16" style="91" customWidth="1"/>
    <col min="7175" max="7175" width="22.6640625" style="91" customWidth="1"/>
    <col min="7176" max="7425" width="9.109375" style="91"/>
    <col min="7426" max="7426" width="8.33203125" style="91" customWidth="1"/>
    <col min="7427" max="7427" width="33.6640625" style="91" customWidth="1"/>
    <col min="7428" max="7428" width="11.6640625" style="91" customWidth="1"/>
    <col min="7429" max="7429" width="17.33203125" style="91" customWidth="1"/>
    <col min="7430" max="7430" width="16" style="91" customWidth="1"/>
    <col min="7431" max="7431" width="22.6640625" style="91" customWidth="1"/>
    <col min="7432" max="7681" width="9.109375" style="91"/>
    <col min="7682" max="7682" width="8.33203125" style="91" customWidth="1"/>
    <col min="7683" max="7683" width="33.6640625" style="91" customWidth="1"/>
    <col min="7684" max="7684" width="11.6640625" style="91" customWidth="1"/>
    <col min="7685" max="7685" width="17.33203125" style="91" customWidth="1"/>
    <col min="7686" max="7686" width="16" style="91" customWidth="1"/>
    <col min="7687" max="7687" width="22.6640625" style="91" customWidth="1"/>
    <col min="7688" max="7937" width="9.109375" style="91"/>
    <col min="7938" max="7938" width="8.33203125" style="91" customWidth="1"/>
    <col min="7939" max="7939" width="33.6640625" style="91" customWidth="1"/>
    <col min="7940" max="7940" width="11.6640625" style="91" customWidth="1"/>
    <col min="7941" max="7941" width="17.33203125" style="91" customWidth="1"/>
    <col min="7942" max="7942" width="16" style="91" customWidth="1"/>
    <col min="7943" max="7943" width="22.6640625" style="91" customWidth="1"/>
    <col min="7944" max="8193" width="9.109375" style="91"/>
    <col min="8194" max="8194" width="8.33203125" style="91" customWidth="1"/>
    <col min="8195" max="8195" width="33.6640625" style="91" customWidth="1"/>
    <col min="8196" max="8196" width="11.6640625" style="91" customWidth="1"/>
    <col min="8197" max="8197" width="17.33203125" style="91" customWidth="1"/>
    <col min="8198" max="8198" width="16" style="91" customWidth="1"/>
    <col min="8199" max="8199" width="22.6640625" style="91" customWidth="1"/>
    <col min="8200" max="8449" width="9.109375" style="91"/>
    <col min="8450" max="8450" width="8.33203125" style="91" customWidth="1"/>
    <col min="8451" max="8451" width="33.6640625" style="91" customWidth="1"/>
    <col min="8452" max="8452" width="11.6640625" style="91" customWidth="1"/>
    <col min="8453" max="8453" width="17.33203125" style="91" customWidth="1"/>
    <col min="8454" max="8454" width="16" style="91" customWidth="1"/>
    <col min="8455" max="8455" width="22.6640625" style="91" customWidth="1"/>
    <col min="8456" max="8705" width="9.109375" style="91"/>
    <col min="8706" max="8706" width="8.33203125" style="91" customWidth="1"/>
    <col min="8707" max="8707" width="33.6640625" style="91" customWidth="1"/>
    <col min="8708" max="8708" width="11.6640625" style="91" customWidth="1"/>
    <col min="8709" max="8709" width="17.33203125" style="91" customWidth="1"/>
    <col min="8710" max="8710" width="16" style="91" customWidth="1"/>
    <col min="8711" max="8711" width="22.6640625" style="91" customWidth="1"/>
    <col min="8712" max="8961" width="9.109375" style="91"/>
    <col min="8962" max="8962" width="8.33203125" style="91" customWidth="1"/>
    <col min="8963" max="8963" width="33.6640625" style="91" customWidth="1"/>
    <col min="8964" max="8964" width="11.6640625" style="91" customWidth="1"/>
    <col min="8965" max="8965" width="17.33203125" style="91" customWidth="1"/>
    <col min="8966" max="8966" width="16" style="91" customWidth="1"/>
    <col min="8967" max="8967" width="22.6640625" style="91" customWidth="1"/>
    <col min="8968" max="9217" width="9.109375" style="91"/>
    <col min="9218" max="9218" width="8.33203125" style="91" customWidth="1"/>
    <col min="9219" max="9219" width="33.6640625" style="91" customWidth="1"/>
    <col min="9220" max="9220" width="11.6640625" style="91" customWidth="1"/>
    <col min="9221" max="9221" width="17.33203125" style="91" customWidth="1"/>
    <col min="9222" max="9222" width="16" style="91" customWidth="1"/>
    <col min="9223" max="9223" width="22.6640625" style="91" customWidth="1"/>
    <col min="9224" max="9473" width="9.109375" style="91"/>
    <col min="9474" max="9474" width="8.33203125" style="91" customWidth="1"/>
    <col min="9475" max="9475" width="33.6640625" style="91" customWidth="1"/>
    <col min="9476" max="9476" width="11.6640625" style="91" customWidth="1"/>
    <col min="9477" max="9477" width="17.33203125" style="91" customWidth="1"/>
    <col min="9478" max="9478" width="16" style="91" customWidth="1"/>
    <col min="9479" max="9479" width="22.6640625" style="91" customWidth="1"/>
    <col min="9480" max="9729" width="9.109375" style="91"/>
    <col min="9730" max="9730" width="8.33203125" style="91" customWidth="1"/>
    <col min="9731" max="9731" width="33.6640625" style="91" customWidth="1"/>
    <col min="9732" max="9732" width="11.6640625" style="91" customWidth="1"/>
    <col min="9733" max="9733" width="17.33203125" style="91" customWidth="1"/>
    <col min="9734" max="9734" width="16" style="91" customWidth="1"/>
    <col min="9735" max="9735" width="22.6640625" style="91" customWidth="1"/>
    <col min="9736" max="9985" width="9.109375" style="91"/>
    <col min="9986" max="9986" width="8.33203125" style="91" customWidth="1"/>
    <col min="9987" max="9987" width="33.6640625" style="91" customWidth="1"/>
    <col min="9988" max="9988" width="11.6640625" style="91" customWidth="1"/>
    <col min="9989" max="9989" width="17.33203125" style="91" customWidth="1"/>
    <col min="9990" max="9990" width="16" style="91" customWidth="1"/>
    <col min="9991" max="9991" width="22.6640625" style="91" customWidth="1"/>
    <col min="9992" max="10241" width="9.109375" style="91"/>
    <col min="10242" max="10242" width="8.33203125" style="91" customWidth="1"/>
    <col min="10243" max="10243" width="33.6640625" style="91" customWidth="1"/>
    <col min="10244" max="10244" width="11.6640625" style="91" customWidth="1"/>
    <col min="10245" max="10245" width="17.33203125" style="91" customWidth="1"/>
    <col min="10246" max="10246" width="16" style="91" customWidth="1"/>
    <col min="10247" max="10247" width="22.6640625" style="91" customWidth="1"/>
    <col min="10248" max="10497" width="9.109375" style="91"/>
    <col min="10498" max="10498" width="8.33203125" style="91" customWidth="1"/>
    <col min="10499" max="10499" width="33.6640625" style="91" customWidth="1"/>
    <col min="10500" max="10500" width="11.6640625" style="91" customWidth="1"/>
    <col min="10501" max="10501" width="17.33203125" style="91" customWidth="1"/>
    <col min="10502" max="10502" width="16" style="91" customWidth="1"/>
    <col min="10503" max="10503" width="22.6640625" style="91" customWidth="1"/>
    <col min="10504" max="10753" width="9.109375" style="91"/>
    <col min="10754" max="10754" width="8.33203125" style="91" customWidth="1"/>
    <col min="10755" max="10755" width="33.6640625" style="91" customWidth="1"/>
    <col min="10756" max="10756" width="11.6640625" style="91" customWidth="1"/>
    <col min="10757" max="10757" width="17.33203125" style="91" customWidth="1"/>
    <col min="10758" max="10758" width="16" style="91" customWidth="1"/>
    <col min="10759" max="10759" width="22.6640625" style="91" customWidth="1"/>
    <col min="10760" max="11009" width="9.109375" style="91"/>
    <col min="11010" max="11010" width="8.33203125" style="91" customWidth="1"/>
    <col min="11011" max="11011" width="33.6640625" style="91" customWidth="1"/>
    <col min="11012" max="11012" width="11.6640625" style="91" customWidth="1"/>
    <col min="11013" max="11013" width="17.33203125" style="91" customWidth="1"/>
    <col min="11014" max="11014" width="16" style="91" customWidth="1"/>
    <col min="11015" max="11015" width="22.6640625" style="91" customWidth="1"/>
    <col min="11016" max="11265" width="9.109375" style="91"/>
    <col min="11266" max="11266" width="8.33203125" style="91" customWidth="1"/>
    <col min="11267" max="11267" width="33.6640625" style="91" customWidth="1"/>
    <col min="11268" max="11268" width="11.6640625" style="91" customWidth="1"/>
    <col min="11269" max="11269" width="17.33203125" style="91" customWidth="1"/>
    <col min="11270" max="11270" width="16" style="91" customWidth="1"/>
    <col min="11271" max="11271" width="22.6640625" style="91" customWidth="1"/>
    <col min="11272" max="11521" width="9.109375" style="91"/>
    <col min="11522" max="11522" width="8.33203125" style="91" customWidth="1"/>
    <col min="11523" max="11523" width="33.6640625" style="91" customWidth="1"/>
    <col min="11524" max="11524" width="11.6640625" style="91" customWidth="1"/>
    <col min="11525" max="11525" width="17.33203125" style="91" customWidth="1"/>
    <col min="11526" max="11526" width="16" style="91" customWidth="1"/>
    <col min="11527" max="11527" width="22.6640625" style="91" customWidth="1"/>
    <col min="11528" max="11777" width="9.109375" style="91"/>
    <col min="11778" max="11778" width="8.33203125" style="91" customWidth="1"/>
    <col min="11779" max="11779" width="33.6640625" style="91" customWidth="1"/>
    <col min="11780" max="11780" width="11.6640625" style="91" customWidth="1"/>
    <col min="11781" max="11781" width="17.33203125" style="91" customWidth="1"/>
    <col min="11782" max="11782" width="16" style="91" customWidth="1"/>
    <col min="11783" max="11783" width="22.6640625" style="91" customWidth="1"/>
    <col min="11784" max="12033" width="9.109375" style="91"/>
    <col min="12034" max="12034" width="8.33203125" style="91" customWidth="1"/>
    <col min="12035" max="12035" width="33.6640625" style="91" customWidth="1"/>
    <col min="12036" max="12036" width="11.6640625" style="91" customWidth="1"/>
    <col min="12037" max="12037" width="17.33203125" style="91" customWidth="1"/>
    <col min="12038" max="12038" width="16" style="91" customWidth="1"/>
    <col min="12039" max="12039" width="22.6640625" style="91" customWidth="1"/>
    <col min="12040" max="12289" width="9.109375" style="91"/>
    <col min="12290" max="12290" width="8.33203125" style="91" customWidth="1"/>
    <col min="12291" max="12291" width="33.6640625" style="91" customWidth="1"/>
    <col min="12292" max="12292" width="11.6640625" style="91" customWidth="1"/>
    <col min="12293" max="12293" width="17.33203125" style="91" customWidth="1"/>
    <col min="12294" max="12294" width="16" style="91" customWidth="1"/>
    <col min="12295" max="12295" width="22.6640625" style="91" customWidth="1"/>
    <col min="12296" max="12545" width="9.109375" style="91"/>
    <col min="12546" max="12546" width="8.33203125" style="91" customWidth="1"/>
    <col min="12547" max="12547" width="33.6640625" style="91" customWidth="1"/>
    <col min="12548" max="12548" width="11.6640625" style="91" customWidth="1"/>
    <col min="12549" max="12549" width="17.33203125" style="91" customWidth="1"/>
    <col min="12550" max="12550" width="16" style="91" customWidth="1"/>
    <col min="12551" max="12551" width="22.6640625" style="91" customWidth="1"/>
    <col min="12552" max="12801" width="9.109375" style="91"/>
    <col min="12802" max="12802" width="8.33203125" style="91" customWidth="1"/>
    <col min="12803" max="12803" width="33.6640625" style="91" customWidth="1"/>
    <col min="12804" max="12804" width="11.6640625" style="91" customWidth="1"/>
    <col min="12805" max="12805" width="17.33203125" style="91" customWidth="1"/>
    <col min="12806" max="12806" width="16" style="91" customWidth="1"/>
    <col min="12807" max="12807" width="22.6640625" style="91" customWidth="1"/>
    <col min="12808" max="13057" width="9.109375" style="91"/>
    <col min="13058" max="13058" width="8.33203125" style="91" customWidth="1"/>
    <col min="13059" max="13059" width="33.6640625" style="91" customWidth="1"/>
    <col min="13060" max="13060" width="11.6640625" style="91" customWidth="1"/>
    <col min="13061" max="13061" width="17.33203125" style="91" customWidth="1"/>
    <col min="13062" max="13062" width="16" style="91" customWidth="1"/>
    <col min="13063" max="13063" width="22.6640625" style="91" customWidth="1"/>
    <col min="13064" max="13313" width="9.109375" style="91"/>
    <col min="13314" max="13314" width="8.33203125" style="91" customWidth="1"/>
    <col min="13315" max="13315" width="33.6640625" style="91" customWidth="1"/>
    <col min="13316" max="13316" width="11.6640625" style="91" customWidth="1"/>
    <col min="13317" max="13317" width="17.33203125" style="91" customWidth="1"/>
    <col min="13318" max="13318" width="16" style="91" customWidth="1"/>
    <col min="13319" max="13319" width="22.6640625" style="91" customWidth="1"/>
    <col min="13320" max="13569" width="9.109375" style="91"/>
    <col min="13570" max="13570" width="8.33203125" style="91" customWidth="1"/>
    <col min="13571" max="13571" width="33.6640625" style="91" customWidth="1"/>
    <col min="13572" max="13572" width="11.6640625" style="91" customWidth="1"/>
    <col min="13573" max="13573" width="17.33203125" style="91" customWidth="1"/>
    <col min="13574" max="13574" width="16" style="91" customWidth="1"/>
    <col min="13575" max="13575" width="22.6640625" style="91" customWidth="1"/>
    <col min="13576" max="13825" width="9.109375" style="91"/>
    <col min="13826" max="13826" width="8.33203125" style="91" customWidth="1"/>
    <col min="13827" max="13827" width="33.6640625" style="91" customWidth="1"/>
    <col min="13828" max="13828" width="11.6640625" style="91" customWidth="1"/>
    <col min="13829" max="13829" width="17.33203125" style="91" customWidth="1"/>
    <col min="13830" max="13830" width="16" style="91" customWidth="1"/>
    <col min="13831" max="13831" width="22.6640625" style="91" customWidth="1"/>
    <col min="13832" max="14081" width="9.109375" style="91"/>
    <col min="14082" max="14082" width="8.33203125" style="91" customWidth="1"/>
    <col min="14083" max="14083" width="33.6640625" style="91" customWidth="1"/>
    <col min="14084" max="14084" width="11.6640625" style="91" customWidth="1"/>
    <col min="14085" max="14085" width="17.33203125" style="91" customWidth="1"/>
    <col min="14086" max="14086" width="16" style="91" customWidth="1"/>
    <col min="14087" max="14087" width="22.6640625" style="91" customWidth="1"/>
    <col min="14088" max="14337" width="9.109375" style="91"/>
    <col min="14338" max="14338" width="8.33203125" style="91" customWidth="1"/>
    <col min="14339" max="14339" width="33.6640625" style="91" customWidth="1"/>
    <col min="14340" max="14340" width="11.6640625" style="91" customWidth="1"/>
    <col min="14341" max="14341" width="17.33203125" style="91" customWidth="1"/>
    <col min="14342" max="14342" width="16" style="91" customWidth="1"/>
    <col min="14343" max="14343" width="22.6640625" style="91" customWidth="1"/>
    <col min="14344" max="14593" width="9.109375" style="91"/>
    <col min="14594" max="14594" width="8.33203125" style="91" customWidth="1"/>
    <col min="14595" max="14595" width="33.6640625" style="91" customWidth="1"/>
    <col min="14596" max="14596" width="11.6640625" style="91" customWidth="1"/>
    <col min="14597" max="14597" width="17.33203125" style="91" customWidth="1"/>
    <col min="14598" max="14598" width="16" style="91" customWidth="1"/>
    <col min="14599" max="14599" width="22.6640625" style="91" customWidth="1"/>
    <col min="14600" max="14849" width="9.109375" style="91"/>
    <col min="14850" max="14850" width="8.33203125" style="91" customWidth="1"/>
    <col min="14851" max="14851" width="33.6640625" style="91" customWidth="1"/>
    <col min="14852" max="14852" width="11.6640625" style="91" customWidth="1"/>
    <col min="14853" max="14853" width="17.33203125" style="91" customWidth="1"/>
    <col min="14854" max="14854" width="16" style="91" customWidth="1"/>
    <col min="14855" max="14855" width="22.6640625" style="91" customWidth="1"/>
    <col min="14856" max="15105" width="9.109375" style="91"/>
    <col min="15106" max="15106" width="8.33203125" style="91" customWidth="1"/>
    <col min="15107" max="15107" width="33.6640625" style="91" customWidth="1"/>
    <col min="15108" max="15108" width="11.6640625" style="91" customWidth="1"/>
    <col min="15109" max="15109" width="17.33203125" style="91" customWidth="1"/>
    <col min="15110" max="15110" width="16" style="91" customWidth="1"/>
    <col min="15111" max="15111" width="22.6640625" style="91" customWidth="1"/>
    <col min="15112" max="15361" width="9.109375" style="91"/>
    <col min="15362" max="15362" width="8.33203125" style="91" customWidth="1"/>
    <col min="15363" max="15363" width="33.6640625" style="91" customWidth="1"/>
    <col min="15364" max="15364" width="11.6640625" style="91" customWidth="1"/>
    <col min="15365" max="15365" width="17.33203125" style="91" customWidth="1"/>
    <col min="15366" max="15366" width="16" style="91" customWidth="1"/>
    <col min="15367" max="15367" width="22.6640625" style="91" customWidth="1"/>
    <col min="15368" max="15617" width="9.109375" style="91"/>
    <col min="15618" max="15618" width="8.33203125" style="91" customWidth="1"/>
    <col min="15619" max="15619" width="33.6640625" style="91" customWidth="1"/>
    <col min="15620" max="15620" width="11.6640625" style="91" customWidth="1"/>
    <col min="15621" max="15621" width="17.33203125" style="91" customWidth="1"/>
    <col min="15622" max="15622" width="16" style="91" customWidth="1"/>
    <col min="15623" max="15623" width="22.6640625" style="91" customWidth="1"/>
    <col min="15624" max="15873" width="9.109375" style="91"/>
    <col min="15874" max="15874" width="8.33203125" style="91" customWidth="1"/>
    <col min="15875" max="15875" width="33.6640625" style="91" customWidth="1"/>
    <col min="15876" max="15876" width="11.6640625" style="91" customWidth="1"/>
    <col min="15877" max="15877" width="17.33203125" style="91" customWidth="1"/>
    <col min="15878" max="15878" width="16" style="91" customWidth="1"/>
    <col min="15879" max="15879" width="22.6640625" style="91" customWidth="1"/>
    <col min="15880" max="16129" width="9.109375" style="91"/>
    <col min="16130" max="16130" width="8.33203125" style="91" customWidth="1"/>
    <col min="16131" max="16131" width="33.6640625" style="91" customWidth="1"/>
    <col min="16132" max="16132" width="11.6640625" style="91" customWidth="1"/>
    <col min="16133" max="16133" width="17.33203125" style="91" customWidth="1"/>
    <col min="16134" max="16134" width="16" style="91" customWidth="1"/>
    <col min="16135" max="16135" width="22.6640625" style="91" customWidth="1"/>
    <col min="16136" max="16384" width="9.109375" style="91"/>
  </cols>
  <sheetData>
    <row r="1" spans="1:8" ht="29.25" customHeight="1">
      <c r="A1" s="421" t="s">
        <v>139</v>
      </c>
      <c r="B1" s="421"/>
      <c r="C1" s="421"/>
      <c r="D1" s="421"/>
      <c r="E1" s="421"/>
      <c r="F1" s="421"/>
      <c r="G1" s="421"/>
      <c r="H1" s="421"/>
    </row>
    <row r="2" spans="1:8" ht="37.950000000000003" customHeight="1">
      <c r="A2" s="420" t="str">
        <f>'Bảng Tiên lượng'!A3:F3</f>
        <v>Nhiệm vụ KH&amp;CN "Nghiên cứu nâng cấp, cải tiến hệ thống tích hợp và xử lý dữ liệu ADS-B 
(ATTECH ADS-B Integrator)"</v>
      </c>
      <c r="B2" s="420"/>
      <c r="C2" s="420"/>
      <c r="D2" s="420"/>
      <c r="E2" s="420"/>
      <c r="F2" s="420"/>
      <c r="G2" s="420"/>
      <c r="H2" s="420"/>
    </row>
    <row r="3" spans="1:8" ht="22.5" customHeight="1">
      <c r="A3" s="420" t="s">
        <v>120</v>
      </c>
      <c r="B3" s="420"/>
      <c r="C3" s="420"/>
      <c r="D3" s="420"/>
      <c r="E3" s="420"/>
      <c r="F3" s="420"/>
      <c r="G3" s="420"/>
      <c r="H3" s="420"/>
    </row>
    <row r="4" spans="1:8" ht="18.75" customHeight="1">
      <c r="A4" s="52"/>
      <c r="B4" s="52"/>
      <c r="C4" s="53"/>
      <c r="D4" s="54"/>
      <c r="E4" s="53"/>
      <c r="F4" s="423"/>
      <c r="G4" s="423"/>
    </row>
    <row r="5" spans="1:8" ht="29.25" customHeight="1">
      <c r="A5" s="424" t="s">
        <v>1</v>
      </c>
      <c r="B5" s="428" t="s">
        <v>257</v>
      </c>
      <c r="C5" s="426" t="s">
        <v>2</v>
      </c>
      <c r="D5" s="426" t="s">
        <v>3</v>
      </c>
      <c r="E5" s="426" t="s">
        <v>122</v>
      </c>
      <c r="F5" s="427" t="s">
        <v>117</v>
      </c>
      <c r="G5" s="422" t="s">
        <v>68</v>
      </c>
      <c r="H5" s="422" t="s">
        <v>5</v>
      </c>
    </row>
    <row r="6" spans="1:8" ht="19.2" customHeight="1">
      <c r="A6" s="425"/>
      <c r="B6" s="429"/>
      <c r="C6" s="426"/>
      <c r="D6" s="426"/>
      <c r="E6" s="426"/>
      <c r="F6" s="427"/>
      <c r="G6" s="422"/>
      <c r="H6" s="422"/>
    </row>
    <row r="7" spans="1:8" ht="21" customHeight="1">
      <c r="A7" s="62" t="s">
        <v>69</v>
      </c>
      <c r="B7" s="60" t="s">
        <v>70</v>
      </c>
      <c r="C7" s="60" t="s">
        <v>71</v>
      </c>
      <c r="D7" s="60" t="s">
        <v>72</v>
      </c>
      <c r="E7" s="60" t="s">
        <v>73</v>
      </c>
      <c r="F7" s="60" t="s">
        <v>253</v>
      </c>
      <c r="G7" s="60" t="s">
        <v>283</v>
      </c>
      <c r="H7" s="112" t="s">
        <v>284</v>
      </c>
    </row>
    <row r="8" spans="1:8" s="93" customFormat="1" ht="40.799999999999997" customHeight="1">
      <c r="A8" s="58" t="s">
        <v>6</v>
      </c>
      <c r="B8" s="58"/>
      <c r="C8" s="59" t="str">
        <f>'Bảng Tiên lượng'!B5</f>
        <v>Nhân công thực hiện lập báo cáo nhiệm vụ KH&amp;CN</v>
      </c>
      <c r="D8" s="92" t="s">
        <v>9</v>
      </c>
      <c r="E8" s="111">
        <f>SUM(E10:E14)</f>
        <v>42</v>
      </c>
      <c r="F8" s="92"/>
      <c r="G8" s="61">
        <f>SUM(G10:G14)</f>
        <v>34096146.461538464</v>
      </c>
      <c r="H8" s="37"/>
    </row>
    <row r="9" spans="1:8" ht="34.950000000000003" customHeight="1">
      <c r="A9" s="62">
        <v>1</v>
      </c>
      <c r="B9" s="62"/>
      <c r="C9" s="63" t="str">
        <f>'Bảng Tiên lượng'!B6</f>
        <v>Nghiên cứu yêu cầu, nghiên cứu giải pháp. Lập báo cáo nhiệm vụ KH&amp;CN</v>
      </c>
      <c r="D9" s="60"/>
      <c r="E9" s="217"/>
      <c r="F9" s="94"/>
      <c r="G9" s="95"/>
      <c r="H9" s="100"/>
    </row>
    <row r="10" spans="1:8" s="197" customFormat="1" ht="29.4" customHeight="1">
      <c r="A10" s="305"/>
      <c r="B10" s="375" t="s">
        <v>281</v>
      </c>
      <c r="C10" s="306" t="str">
        <f>'Bảng Tiên lượng'!F6</f>
        <v xml:space="preserve"> NVLT_H2</v>
      </c>
      <c r="D10" s="68" t="s">
        <v>8</v>
      </c>
      <c r="E10" s="307">
        <f>'Bảng Tiên lượng'!D6</f>
        <v>30</v>
      </c>
      <c r="F10" s="308">
        <f>'Bang luong 2020'!G11</f>
        <v>787396.11538461538</v>
      </c>
      <c r="G10" s="309">
        <f>E10*F10</f>
        <v>23621883.46153846</v>
      </c>
      <c r="H10" s="310"/>
    </row>
    <row r="11" spans="1:8" s="197" customFormat="1" ht="26.4" customHeight="1">
      <c r="A11" s="62">
        <v>2</v>
      </c>
      <c r="B11" s="62"/>
      <c r="C11" s="63" t="str">
        <f>'Bảng Tiên lượng'!B7</f>
        <v xml:space="preserve">Lập báo cáo nhiệm vụ </v>
      </c>
      <c r="D11" s="68"/>
      <c r="E11" s="313"/>
      <c r="F11" s="308"/>
      <c r="G11" s="309"/>
      <c r="H11" s="310"/>
    </row>
    <row r="12" spans="1:8" s="70" customFormat="1" ht="28.8" customHeight="1">
      <c r="A12" s="305"/>
      <c r="B12" s="375" t="s">
        <v>281</v>
      </c>
      <c r="C12" s="306" t="str">
        <f>'Bảng Tiên lượng'!F7</f>
        <v>NVLT_H3</v>
      </c>
      <c r="D12" s="68" t="s">
        <v>8</v>
      </c>
      <c r="E12" s="307">
        <f>'Bảng Tiên lượng'!D7</f>
        <v>10</v>
      </c>
      <c r="F12" s="308">
        <f>'Bang luong 2020'!G12</f>
        <v>889947.07692307699</v>
      </c>
      <c r="G12" s="309">
        <f t="shared" ref="G12:G14" si="0">E12*F12</f>
        <v>8899470.7692307699</v>
      </c>
      <c r="H12" s="310"/>
    </row>
    <row r="13" spans="1:8" s="339" customFormat="1" ht="35.4" customHeight="1">
      <c r="A13" s="62">
        <v>3</v>
      </c>
      <c r="B13" s="62"/>
      <c r="C13" s="63" t="str">
        <f>'Bảng Tiên lượng'!B8</f>
        <v>Hiệu chỉnh, bổ sung báo cáo nhiệm vụ KH&amp;CN theo ý kiến HĐTĐ</v>
      </c>
      <c r="D13" s="60"/>
      <c r="E13" s="110"/>
      <c r="F13" s="94"/>
      <c r="G13" s="95"/>
      <c r="H13" s="100"/>
    </row>
    <row r="14" spans="1:8" s="70" customFormat="1" ht="27" customHeight="1">
      <c r="A14" s="305"/>
      <c r="B14" s="375" t="s">
        <v>281</v>
      </c>
      <c r="C14" s="306" t="str">
        <f>'Bảng Tiên lượng'!F8</f>
        <v>NVLT_H2</v>
      </c>
      <c r="D14" s="68" t="s">
        <v>8</v>
      </c>
      <c r="E14" s="307">
        <f>'Bảng Tiên lượng'!D8</f>
        <v>2</v>
      </c>
      <c r="F14" s="308">
        <f>'Bang luong 2020'!G11</f>
        <v>787396.11538461538</v>
      </c>
      <c r="G14" s="309">
        <f t="shared" si="0"/>
        <v>1574792.2307692308</v>
      </c>
      <c r="H14" s="310"/>
    </row>
    <row r="15" spans="1:8" ht="29.25" customHeight="1">
      <c r="A15" s="315" t="s">
        <v>7</v>
      </c>
      <c r="B15" s="315"/>
      <c r="C15" s="316" t="s">
        <v>218</v>
      </c>
      <c r="D15" s="317"/>
      <c r="E15" s="296"/>
      <c r="F15" s="318"/>
      <c r="G15" s="61">
        <f>G16</f>
        <v>1704807.3230769234</v>
      </c>
      <c r="H15" s="310"/>
    </row>
    <row r="16" spans="1:8" ht="35.4" customHeight="1">
      <c r="A16" s="319"/>
      <c r="B16" s="319"/>
      <c r="C16" s="320" t="s">
        <v>245</v>
      </c>
      <c r="D16" s="321" t="s">
        <v>219</v>
      </c>
      <c r="E16" s="322"/>
      <c r="F16" s="323"/>
      <c r="G16" s="309">
        <f>5%*G8</f>
        <v>1704807.3230769234</v>
      </c>
      <c r="H16" s="310"/>
    </row>
    <row r="17" spans="1:8" s="93" customFormat="1" ht="29.25" customHeight="1">
      <c r="A17" s="315"/>
      <c r="B17" s="315"/>
      <c r="C17" s="316" t="s">
        <v>220</v>
      </c>
      <c r="D17" s="317" t="s">
        <v>9</v>
      </c>
      <c r="E17" s="296"/>
      <c r="F17" s="318"/>
      <c r="G17" s="69">
        <f>G8+G15</f>
        <v>35800953.78461539</v>
      </c>
      <c r="H17" s="324"/>
    </row>
  </sheetData>
  <mergeCells count="12">
    <mergeCell ref="A2:H2"/>
    <mergeCell ref="A1:H1"/>
    <mergeCell ref="A3:H3"/>
    <mergeCell ref="H5:H6"/>
    <mergeCell ref="F4:G4"/>
    <mergeCell ref="A5:A6"/>
    <mergeCell ref="C5:C6"/>
    <mergeCell ref="D5:D6"/>
    <mergeCell ref="E5:E6"/>
    <mergeCell ref="F5:F6"/>
    <mergeCell ref="G5:G6"/>
    <mergeCell ref="B5:B6"/>
  </mergeCells>
  <printOptions horizontalCentered="1"/>
  <pageMargins left="0.55000000000000004" right="0.35" top="0.35" bottom="0.35" header="0.3" footer="0.25"/>
  <pageSetup paperSize="9" scale="95" orientation="landscape" r:id="rId1"/>
  <headerFooter>
    <oddFoote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3"/>
  <sheetViews>
    <sheetView zoomScaleNormal="100" workbookViewId="0">
      <selection activeCell="G33" sqref="G33"/>
    </sheetView>
  </sheetViews>
  <sheetFormatPr defaultRowHeight="29.25" customHeight="1"/>
  <cols>
    <col min="1" max="1" width="6.44140625" style="91" customWidth="1"/>
    <col min="2" max="2" width="10.77734375" style="91" customWidth="1"/>
    <col min="3" max="3" width="41.33203125" style="91" customWidth="1"/>
    <col min="4" max="4" width="16.33203125" style="91" customWidth="1"/>
    <col min="5" max="7" width="17" style="91" customWidth="1"/>
    <col min="8" max="8" width="17.44140625" style="91" customWidth="1"/>
    <col min="9" max="257" width="9.109375" style="91"/>
    <col min="258" max="258" width="8.33203125" style="91" customWidth="1"/>
    <col min="259" max="259" width="33.6640625" style="91" customWidth="1"/>
    <col min="260" max="260" width="11.6640625" style="91" customWidth="1"/>
    <col min="261" max="261" width="17.33203125" style="91" customWidth="1"/>
    <col min="262" max="262" width="16" style="91" customWidth="1"/>
    <col min="263" max="263" width="22.6640625" style="91" customWidth="1"/>
    <col min="264" max="513" width="9.109375" style="91"/>
    <col min="514" max="514" width="8.33203125" style="91" customWidth="1"/>
    <col min="515" max="515" width="33.6640625" style="91" customWidth="1"/>
    <col min="516" max="516" width="11.6640625" style="91" customWidth="1"/>
    <col min="517" max="517" width="17.33203125" style="91" customWidth="1"/>
    <col min="518" max="518" width="16" style="91" customWidth="1"/>
    <col min="519" max="519" width="22.6640625" style="91" customWidth="1"/>
    <col min="520" max="769" width="9.109375" style="91"/>
    <col min="770" max="770" width="8.33203125" style="91" customWidth="1"/>
    <col min="771" max="771" width="33.6640625" style="91" customWidth="1"/>
    <col min="772" max="772" width="11.6640625" style="91" customWidth="1"/>
    <col min="773" max="773" width="17.33203125" style="91" customWidth="1"/>
    <col min="774" max="774" width="16" style="91" customWidth="1"/>
    <col min="775" max="775" width="22.6640625" style="91" customWidth="1"/>
    <col min="776" max="1025" width="9.109375" style="91"/>
    <col min="1026" max="1026" width="8.33203125" style="91" customWidth="1"/>
    <col min="1027" max="1027" width="33.6640625" style="91" customWidth="1"/>
    <col min="1028" max="1028" width="11.6640625" style="91" customWidth="1"/>
    <col min="1029" max="1029" width="17.33203125" style="91" customWidth="1"/>
    <col min="1030" max="1030" width="16" style="91" customWidth="1"/>
    <col min="1031" max="1031" width="22.6640625" style="91" customWidth="1"/>
    <col min="1032" max="1281" width="9.109375" style="91"/>
    <col min="1282" max="1282" width="8.33203125" style="91" customWidth="1"/>
    <col min="1283" max="1283" width="33.6640625" style="91" customWidth="1"/>
    <col min="1284" max="1284" width="11.6640625" style="91" customWidth="1"/>
    <col min="1285" max="1285" width="17.33203125" style="91" customWidth="1"/>
    <col min="1286" max="1286" width="16" style="91" customWidth="1"/>
    <col min="1287" max="1287" width="22.6640625" style="91" customWidth="1"/>
    <col min="1288" max="1537" width="9.109375" style="91"/>
    <col min="1538" max="1538" width="8.33203125" style="91" customWidth="1"/>
    <col min="1539" max="1539" width="33.6640625" style="91" customWidth="1"/>
    <col min="1540" max="1540" width="11.6640625" style="91" customWidth="1"/>
    <col min="1541" max="1541" width="17.33203125" style="91" customWidth="1"/>
    <col min="1542" max="1542" width="16" style="91" customWidth="1"/>
    <col min="1543" max="1543" width="22.6640625" style="91" customWidth="1"/>
    <col min="1544" max="1793" width="9.109375" style="91"/>
    <col min="1794" max="1794" width="8.33203125" style="91" customWidth="1"/>
    <col min="1795" max="1795" width="33.6640625" style="91" customWidth="1"/>
    <col min="1796" max="1796" width="11.6640625" style="91" customWidth="1"/>
    <col min="1797" max="1797" width="17.33203125" style="91" customWidth="1"/>
    <col min="1798" max="1798" width="16" style="91" customWidth="1"/>
    <col min="1799" max="1799" width="22.6640625" style="91" customWidth="1"/>
    <col min="1800" max="2049" width="9.109375" style="91"/>
    <col min="2050" max="2050" width="8.33203125" style="91" customWidth="1"/>
    <col min="2051" max="2051" width="33.6640625" style="91" customWidth="1"/>
    <col min="2052" max="2052" width="11.6640625" style="91" customWidth="1"/>
    <col min="2053" max="2053" width="17.33203125" style="91" customWidth="1"/>
    <col min="2054" max="2054" width="16" style="91" customWidth="1"/>
    <col min="2055" max="2055" width="22.6640625" style="91" customWidth="1"/>
    <col min="2056" max="2305" width="9.109375" style="91"/>
    <col min="2306" max="2306" width="8.33203125" style="91" customWidth="1"/>
    <col min="2307" max="2307" width="33.6640625" style="91" customWidth="1"/>
    <col min="2308" max="2308" width="11.6640625" style="91" customWidth="1"/>
    <col min="2309" max="2309" width="17.33203125" style="91" customWidth="1"/>
    <col min="2310" max="2310" width="16" style="91" customWidth="1"/>
    <col min="2311" max="2311" width="22.6640625" style="91" customWidth="1"/>
    <col min="2312" max="2561" width="9.109375" style="91"/>
    <col min="2562" max="2562" width="8.33203125" style="91" customWidth="1"/>
    <col min="2563" max="2563" width="33.6640625" style="91" customWidth="1"/>
    <col min="2564" max="2564" width="11.6640625" style="91" customWidth="1"/>
    <col min="2565" max="2565" width="17.33203125" style="91" customWidth="1"/>
    <col min="2566" max="2566" width="16" style="91" customWidth="1"/>
    <col min="2567" max="2567" width="22.6640625" style="91" customWidth="1"/>
    <col min="2568" max="2817" width="9.109375" style="91"/>
    <col min="2818" max="2818" width="8.33203125" style="91" customWidth="1"/>
    <col min="2819" max="2819" width="33.6640625" style="91" customWidth="1"/>
    <col min="2820" max="2820" width="11.6640625" style="91" customWidth="1"/>
    <col min="2821" max="2821" width="17.33203125" style="91" customWidth="1"/>
    <col min="2822" max="2822" width="16" style="91" customWidth="1"/>
    <col min="2823" max="2823" width="22.6640625" style="91" customWidth="1"/>
    <col min="2824" max="3073" width="9.109375" style="91"/>
    <col min="3074" max="3074" width="8.33203125" style="91" customWidth="1"/>
    <col min="3075" max="3075" width="33.6640625" style="91" customWidth="1"/>
    <col min="3076" max="3076" width="11.6640625" style="91" customWidth="1"/>
    <col min="3077" max="3077" width="17.33203125" style="91" customWidth="1"/>
    <col min="3078" max="3078" width="16" style="91" customWidth="1"/>
    <col min="3079" max="3079" width="22.6640625" style="91" customWidth="1"/>
    <col min="3080" max="3329" width="9.109375" style="91"/>
    <col min="3330" max="3330" width="8.33203125" style="91" customWidth="1"/>
    <col min="3331" max="3331" width="33.6640625" style="91" customWidth="1"/>
    <col min="3332" max="3332" width="11.6640625" style="91" customWidth="1"/>
    <col min="3333" max="3333" width="17.33203125" style="91" customWidth="1"/>
    <col min="3334" max="3334" width="16" style="91" customWidth="1"/>
    <col min="3335" max="3335" width="22.6640625" style="91" customWidth="1"/>
    <col min="3336" max="3585" width="9.109375" style="91"/>
    <col min="3586" max="3586" width="8.33203125" style="91" customWidth="1"/>
    <col min="3587" max="3587" width="33.6640625" style="91" customWidth="1"/>
    <col min="3588" max="3588" width="11.6640625" style="91" customWidth="1"/>
    <col min="3589" max="3589" width="17.33203125" style="91" customWidth="1"/>
    <col min="3590" max="3590" width="16" style="91" customWidth="1"/>
    <col min="3591" max="3591" width="22.6640625" style="91" customWidth="1"/>
    <col min="3592" max="3841" width="9.109375" style="91"/>
    <col min="3842" max="3842" width="8.33203125" style="91" customWidth="1"/>
    <col min="3843" max="3843" width="33.6640625" style="91" customWidth="1"/>
    <col min="3844" max="3844" width="11.6640625" style="91" customWidth="1"/>
    <col min="3845" max="3845" width="17.33203125" style="91" customWidth="1"/>
    <col min="3846" max="3846" width="16" style="91" customWidth="1"/>
    <col min="3847" max="3847" width="22.6640625" style="91" customWidth="1"/>
    <col min="3848" max="4097" width="9.109375" style="91"/>
    <col min="4098" max="4098" width="8.33203125" style="91" customWidth="1"/>
    <col min="4099" max="4099" width="33.6640625" style="91" customWidth="1"/>
    <col min="4100" max="4100" width="11.6640625" style="91" customWidth="1"/>
    <col min="4101" max="4101" width="17.33203125" style="91" customWidth="1"/>
    <col min="4102" max="4102" width="16" style="91" customWidth="1"/>
    <col min="4103" max="4103" width="22.6640625" style="91" customWidth="1"/>
    <col min="4104" max="4353" width="9.109375" style="91"/>
    <col min="4354" max="4354" width="8.33203125" style="91" customWidth="1"/>
    <col min="4355" max="4355" width="33.6640625" style="91" customWidth="1"/>
    <col min="4356" max="4356" width="11.6640625" style="91" customWidth="1"/>
    <col min="4357" max="4357" width="17.33203125" style="91" customWidth="1"/>
    <col min="4358" max="4358" width="16" style="91" customWidth="1"/>
    <col min="4359" max="4359" width="22.6640625" style="91" customWidth="1"/>
    <col min="4360" max="4609" width="9.109375" style="91"/>
    <col min="4610" max="4610" width="8.33203125" style="91" customWidth="1"/>
    <col min="4611" max="4611" width="33.6640625" style="91" customWidth="1"/>
    <col min="4612" max="4612" width="11.6640625" style="91" customWidth="1"/>
    <col min="4613" max="4613" width="17.33203125" style="91" customWidth="1"/>
    <col min="4614" max="4614" width="16" style="91" customWidth="1"/>
    <col min="4615" max="4615" width="22.6640625" style="91" customWidth="1"/>
    <col min="4616" max="4865" width="9.109375" style="91"/>
    <col min="4866" max="4866" width="8.33203125" style="91" customWidth="1"/>
    <col min="4867" max="4867" width="33.6640625" style="91" customWidth="1"/>
    <col min="4868" max="4868" width="11.6640625" style="91" customWidth="1"/>
    <col min="4869" max="4869" width="17.33203125" style="91" customWidth="1"/>
    <col min="4870" max="4870" width="16" style="91" customWidth="1"/>
    <col min="4871" max="4871" width="22.6640625" style="91" customWidth="1"/>
    <col min="4872" max="5121" width="9.109375" style="91"/>
    <col min="5122" max="5122" width="8.33203125" style="91" customWidth="1"/>
    <col min="5123" max="5123" width="33.6640625" style="91" customWidth="1"/>
    <col min="5124" max="5124" width="11.6640625" style="91" customWidth="1"/>
    <col min="5125" max="5125" width="17.33203125" style="91" customWidth="1"/>
    <col min="5126" max="5126" width="16" style="91" customWidth="1"/>
    <col min="5127" max="5127" width="22.6640625" style="91" customWidth="1"/>
    <col min="5128" max="5377" width="9.109375" style="91"/>
    <col min="5378" max="5378" width="8.33203125" style="91" customWidth="1"/>
    <col min="5379" max="5379" width="33.6640625" style="91" customWidth="1"/>
    <col min="5380" max="5380" width="11.6640625" style="91" customWidth="1"/>
    <col min="5381" max="5381" width="17.33203125" style="91" customWidth="1"/>
    <col min="5382" max="5382" width="16" style="91" customWidth="1"/>
    <col min="5383" max="5383" width="22.6640625" style="91" customWidth="1"/>
    <col min="5384" max="5633" width="9.109375" style="91"/>
    <col min="5634" max="5634" width="8.33203125" style="91" customWidth="1"/>
    <col min="5635" max="5635" width="33.6640625" style="91" customWidth="1"/>
    <col min="5636" max="5636" width="11.6640625" style="91" customWidth="1"/>
    <col min="5637" max="5637" width="17.33203125" style="91" customWidth="1"/>
    <col min="5638" max="5638" width="16" style="91" customWidth="1"/>
    <col min="5639" max="5639" width="22.6640625" style="91" customWidth="1"/>
    <col min="5640" max="5889" width="9.109375" style="91"/>
    <col min="5890" max="5890" width="8.33203125" style="91" customWidth="1"/>
    <col min="5891" max="5891" width="33.6640625" style="91" customWidth="1"/>
    <col min="5892" max="5892" width="11.6640625" style="91" customWidth="1"/>
    <col min="5893" max="5893" width="17.33203125" style="91" customWidth="1"/>
    <col min="5894" max="5894" width="16" style="91" customWidth="1"/>
    <col min="5895" max="5895" width="22.6640625" style="91" customWidth="1"/>
    <col min="5896" max="6145" width="9.109375" style="91"/>
    <col min="6146" max="6146" width="8.33203125" style="91" customWidth="1"/>
    <col min="6147" max="6147" width="33.6640625" style="91" customWidth="1"/>
    <col min="6148" max="6148" width="11.6640625" style="91" customWidth="1"/>
    <col min="6149" max="6149" width="17.33203125" style="91" customWidth="1"/>
    <col min="6150" max="6150" width="16" style="91" customWidth="1"/>
    <col min="6151" max="6151" width="22.6640625" style="91" customWidth="1"/>
    <col min="6152" max="6401" width="9.109375" style="91"/>
    <col min="6402" max="6402" width="8.33203125" style="91" customWidth="1"/>
    <col min="6403" max="6403" width="33.6640625" style="91" customWidth="1"/>
    <col min="6404" max="6404" width="11.6640625" style="91" customWidth="1"/>
    <col min="6405" max="6405" width="17.33203125" style="91" customWidth="1"/>
    <col min="6406" max="6406" width="16" style="91" customWidth="1"/>
    <col min="6407" max="6407" width="22.6640625" style="91" customWidth="1"/>
    <col min="6408" max="6657" width="9.109375" style="91"/>
    <col min="6658" max="6658" width="8.33203125" style="91" customWidth="1"/>
    <col min="6659" max="6659" width="33.6640625" style="91" customWidth="1"/>
    <col min="6660" max="6660" width="11.6640625" style="91" customWidth="1"/>
    <col min="6661" max="6661" width="17.33203125" style="91" customWidth="1"/>
    <col min="6662" max="6662" width="16" style="91" customWidth="1"/>
    <col min="6663" max="6663" width="22.6640625" style="91" customWidth="1"/>
    <col min="6664" max="6913" width="9.109375" style="91"/>
    <col min="6914" max="6914" width="8.33203125" style="91" customWidth="1"/>
    <col min="6915" max="6915" width="33.6640625" style="91" customWidth="1"/>
    <col min="6916" max="6916" width="11.6640625" style="91" customWidth="1"/>
    <col min="6917" max="6917" width="17.33203125" style="91" customWidth="1"/>
    <col min="6918" max="6918" width="16" style="91" customWidth="1"/>
    <col min="6919" max="6919" width="22.6640625" style="91" customWidth="1"/>
    <col min="6920" max="7169" width="9.109375" style="91"/>
    <col min="7170" max="7170" width="8.33203125" style="91" customWidth="1"/>
    <col min="7171" max="7171" width="33.6640625" style="91" customWidth="1"/>
    <col min="7172" max="7172" width="11.6640625" style="91" customWidth="1"/>
    <col min="7173" max="7173" width="17.33203125" style="91" customWidth="1"/>
    <col min="7174" max="7174" width="16" style="91" customWidth="1"/>
    <col min="7175" max="7175" width="22.6640625" style="91" customWidth="1"/>
    <col min="7176" max="7425" width="9.109375" style="91"/>
    <col min="7426" max="7426" width="8.33203125" style="91" customWidth="1"/>
    <col min="7427" max="7427" width="33.6640625" style="91" customWidth="1"/>
    <col min="7428" max="7428" width="11.6640625" style="91" customWidth="1"/>
    <col min="7429" max="7429" width="17.33203125" style="91" customWidth="1"/>
    <col min="7430" max="7430" width="16" style="91" customWidth="1"/>
    <col min="7431" max="7431" width="22.6640625" style="91" customWidth="1"/>
    <col min="7432" max="7681" width="9.109375" style="91"/>
    <col min="7682" max="7682" width="8.33203125" style="91" customWidth="1"/>
    <col min="7683" max="7683" width="33.6640625" style="91" customWidth="1"/>
    <col min="7684" max="7684" width="11.6640625" style="91" customWidth="1"/>
    <col min="7685" max="7685" width="17.33203125" style="91" customWidth="1"/>
    <col min="7686" max="7686" width="16" style="91" customWidth="1"/>
    <col min="7687" max="7687" width="22.6640625" style="91" customWidth="1"/>
    <col min="7688" max="7937" width="9.109375" style="91"/>
    <col min="7938" max="7938" width="8.33203125" style="91" customWidth="1"/>
    <col min="7939" max="7939" width="33.6640625" style="91" customWidth="1"/>
    <col min="7940" max="7940" width="11.6640625" style="91" customWidth="1"/>
    <col min="7941" max="7941" width="17.33203125" style="91" customWidth="1"/>
    <col min="7942" max="7942" width="16" style="91" customWidth="1"/>
    <col min="7943" max="7943" width="22.6640625" style="91" customWidth="1"/>
    <col min="7944" max="8193" width="9.109375" style="91"/>
    <col min="8194" max="8194" width="8.33203125" style="91" customWidth="1"/>
    <col min="8195" max="8195" width="33.6640625" style="91" customWidth="1"/>
    <col min="8196" max="8196" width="11.6640625" style="91" customWidth="1"/>
    <col min="8197" max="8197" width="17.33203125" style="91" customWidth="1"/>
    <col min="8198" max="8198" width="16" style="91" customWidth="1"/>
    <col min="8199" max="8199" width="22.6640625" style="91" customWidth="1"/>
    <col min="8200" max="8449" width="9.109375" style="91"/>
    <col min="8450" max="8450" width="8.33203125" style="91" customWidth="1"/>
    <col min="8451" max="8451" width="33.6640625" style="91" customWidth="1"/>
    <col min="8452" max="8452" width="11.6640625" style="91" customWidth="1"/>
    <col min="8453" max="8453" width="17.33203125" style="91" customWidth="1"/>
    <col min="8454" max="8454" width="16" style="91" customWidth="1"/>
    <col min="8455" max="8455" width="22.6640625" style="91" customWidth="1"/>
    <col min="8456" max="8705" width="9.109375" style="91"/>
    <col min="8706" max="8706" width="8.33203125" style="91" customWidth="1"/>
    <col min="8707" max="8707" width="33.6640625" style="91" customWidth="1"/>
    <col min="8708" max="8708" width="11.6640625" style="91" customWidth="1"/>
    <col min="8709" max="8709" width="17.33203125" style="91" customWidth="1"/>
    <col min="8710" max="8710" width="16" style="91" customWidth="1"/>
    <col min="8711" max="8711" width="22.6640625" style="91" customWidth="1"/>
    <col min="8712" max="8961" width="9.109375" style="91"/>
    <col min="8962" max="8962" width="8.33203125" style="91" customWidth="1"/>
    <col min="8963" max="8963" width="33.6640625" style="91" customWidth="1"/>
    <col min="8964" max="8964" width="11.6640625" style="91" customWidth="1"/>
    <col min="8965" max="8965" width="17.33203125" style="91" customWidth="1"/>
    <col min="8966" max="8966" width="16" style="91" customWidth="1"/>
    <col min="8967" max="8967" width="22.6640625" style="91" customWidth="1"/>
    <col min="8968" max="9217" width="9.109375" style="91"/>
    <col min="9218" max="9218" width="8.33203125" style="91" customWidth="1"/>
    <col min="9219" max="9219" width="33.6640625" style="91" customWidth="1"/>
    <col min="9220" max="9220" width="11.6640625" style="91" customWidth="1"/>
    <col min="9221" max="9221" width="17.33203125" style="91" customWidth="1"/>
    <col min="9222" max="9222" width="16" style="91" customWidth="1"/>
    <col min="9223" max="9223" width="22.6640625" style="91" customWidth="1"/>
    <col min="9224" max="9473" width="9.109375" style="91"/>
    <col min="9474" max="9474" width="8.33203125" style="91" customWidth="1"/>
    <col min="9475" max="9475" width="33.6640625" style="91" customWidth="1"/>
    <col min="9476" max="9476" width="11.6640625" style="91" customWidth="1"/>
    <col min="9477" max="9477" width="17.33203125" style="91" customWidth="1"/>
    <col min="9478" max="9478" width="16" style="91" customWidth="1"/>
    <col min="9479" max="9479" width="22.6640625" style="91" customWidth="1"/>
    <col min="9480" max="9729" width="9.109375" style="91"/>
    <col min="9730" max="9730" width="8.33203125" style="91" customWidth="1"/>
    <col min="9731" max="9731" width="33.6640625" style="91" customWidth="1"/>
    <col min="9732" max="9732" width="11.6640625" style="91" customWidth="1"/>
    <col min="9733" max="9733" width="17.33203125" style="91" customWidth="1"/>
    <col min="9734" max="9734" width="16" style="91" customWidth="1"/>
    <col min="9735" max="9735" width="22.6640625" style="91" customWidth="1"/>
    <col min="9736" max="9985" width="9.109375" style="91"/>
    <col min="9986" max="9986" width="8.33203125" style="91" customWidth="1"/>
    <col min="9987" max="9987" width="33.6640625" style="91" customWidth="1"/>
    <col min="9988" max="9988" width="11.6640625" style="91" customWidth="1"/>
    <col min="9989" max="9989" width="17.33203125" style="91" customWidth="1"/>
    <col min="9990" max="9990" width="16" style="91" customWidth="1"/>
    <col min="9991" max="9991" width="22.6640625" style="91" customWidth="1"/>
    <col min="9992" max="10241" width="9.109375" style="91"/>
    <col min="10242" max="10242" width="8.33203125" style="91" customWidth="1"/>
    <col min="10243" max="10243" width="33.6640625" style="91" customWidth="1"/>
    <col min="10244" max="10244" width="11.6640625" style="91" customWidth="1"/>
    <col min="10245" max="10245" width="17.33203125" style="91" customWidth="1"/>
    <col min="10246" max="10246" width="16" style="91" customWidth="1"/>
    <col min="10247" max="10247" width="22.6640625" style="91" customWidth="1"/>
    <col min="10248" max="10497" width="9.109375" style="91"/>
    <col min="10498" max="10498" width="8.33203125" style="91" customWidth="1"/>
    <col min="10499" max="10499" width="33.6640625" style="91" customWidth="1"/>
    <col min="10500" max="10500" width="11.6640625" style="91" customWidth="1"/>
    <col min="10501" max="10501" width="17.33203125" style="91" customWidth="1"/>
    <col min="10502" max="10502" width="16" style="91" customWidth="1"/>
    <col min="10503" max="10503" width="22.6640625" style="91" customWidth="1"/>
    <col min="10504" max="10753" width="9.109375" style="91"/>
    <col min="10754" max="10754" width="8.33203125" style="91" customWidth="1"/>
    <col min="10755" max="10755" width="33.6640625" style="91" customWidth="1"/>
    <col min="10756" max="10756" width="11.6640625" style="91" customWidth="1"/>
    <col min="10757" max="10757" width="17.33203125" style="91" customWidth="1"/>
    <col min="10758" max="10758" width="16" style="91" customWidth="1"/>
    <col min="10759" max="10759" width="22.6640625" style="91" customWidth="1"/>
    <col min="10760" max="11009" width="9.109375" style="91"/>
    <col min="11010" max="11010" width="8.33203125" style="91" customWidth="1"/>
    <col min="11011" max="11011" width="33.6640625" style="91" customWidth="1"/>
    <col min="11012" max="11012" width="11.6640625" style="91" customWidth="1"/>
    <col min="11013" max="11013" width="17.33203125" style="91" customWidth="1"/>
    <col min="11014" max="11014" width="16" style="91" customWidth="1"/>
    <col min="11015" max="11015" width="22.6640625" style="91" customWidth="1"/>
    <col min="11016" max="11265" width="9.109375" style="91"/>
    <col min="11266" max="11266" width="8.33203125" style="91" customWidth="1"/>
    <col min="11267" max="11267" width="33.6640625" style="91" customWidth="1"/>
    <col min="11268" max="11268" width="11.6640625" style="91" customWidth="1"/>
    <col min="11269" max="11269" width="17.33203125" style="91" customWidth="1"/>
    <col min="11270" max="11270" width="16" style="91" customWidth="1"/>
    <col min="11271" max="11271" width="22.6640625" style="91" customWidth="1"/>
    <col min="11272" max="11521" width="9.109375" style="91"/>
    <col min="11522" max="11522" width="8.33203125" style="91" customWidth="1"/>
    <col min="11523" max="11523" width="33.6640625" style="91" customWidth="1"/>
    <col min="11524" max="11524" width="11.6640625" style="91" customWidth="1"/>
    <col min="11525" max="11525" width="17.33203125" style="91" customWidth="1"/>
    <col min="11526" max="11526" width="16" style="91" customWidth="1"/>
    <col min="11527" max="11527" width="22.6640625" style="91" customWidth="1"/>
    <col min="11528" max="11777" width="9.109375" style="91"/>
    <col min="11778" max="11778" width="8.33203125" style="91" customWidth="1"/>
    <col min="11779" max="11779" width="33.6640625" style="91" customWidth="1"/>
    <col min="11780" max="11780" width="11.6640625" style="91" customWidth="1"/>
    <col min="11781" max="11781" width="17.33203125" style="91" customWidth="1"/>
    <col min="11782" max="11782" width="16" style="91" customWidth="1"/>
    <col min="11783" max="11783" width="22.6640625" style="91" customWidth="1"/>
    <col min="11784" max="12033" width="9.109375" style="91"/>
    <col min="12034" max="12034" width="8.33203125" style="91" customWidth="1"/>
    <col min="12035" max="12035" width="33.6640625" style="91" customWidth="1"/>
    <col min="12036" max="12036" width="11.6640625" style="91" customWidth="1"/>
    <col min="12037" max="12037" width="17.33203125" style="91" customWidth="1"/>
    <col min="12038" max="12038" width="16" style="91" customWidth="1"/>
    <col min="12039" max="12039" width="22.6640625" style="91" customWidth="1"/>
    <col min="12040" max="12289" width="9.109375" style="91"/>
    <col min="12290" max="12290" width="8.33203125" style="91" customWidth="1"/>
    <col min="12291" max="12291" width="33.6640625" style="91" customWidth="1"/>
    <col min="12292" max="12292" width="11.6640625" style="91" customWidth="1"/>
    <col min="12293" max="12293" width="17.33203125" style="91" customWidth="1"/>
    <col min="12294" max="12294" width="16" style="91" customWidth="1"/>
    <col min="12295" max="12295" width="22.6640625" style="91" customWidth="1"/>
    <col min="12296" max="12545" width="9.109375" style="91"/>
    <col min="12546" max="12546" width="8.33203125" style="91" customWidth="1"/>
    <col min="12547" max="12547" width="33.6640625" style="91" customWidth="1"/>
    <col min="12548" max="12548" width="11.6640625" style="91" customWidth="1"/>
    <col min="12549" max="12549" width="17.33203125" style="91" customWidth="1"/>
    <col min="12550" max="12550" width="16" style="91" customWidth="1"/>
    <col min="12551" max="12551" width="22.6640625" style="91" customWidth="1"/>
    <col min="12552" max="12801" width="9.109375" style="91"/>
    <col min="12802" max="12802" width="8.33203125" style="91" customWidth="1"/>
    <col min="12803" max="12803" width="33.6640625" style="91" customWidth="1"/>
    <col min="12804" max="12804" width="11.6640625" style="91" customWidth="1"/>
    <col min="12805" max="12805" width="17.33203125" style="91" customWidth="1"/>
    <col min="12806" max="12806" width="16" style="91" customWidth="1"/>
    <col min="12807" max="12807" width="22.6640625" style="91" customWidth="1"/>
    <col min="12808" max="13057" width="9.109375" style="91"/>
    <col min="13058" max="13058" width="8.33203125" style="91" customWidth="1"/>
    <col min="13059" max="13059" width="33.6640625" style="91" customWidth="1"/>
    <col min="13060" max="13060" width="11.6640625" style="91" customWidth="1"/>
    <col min="13061" max="13061" width="17.33203125" style="91" customWidth="1"/>
    <col min="13062" max="13062" width="16" style="91" customWidth="1"/>
    <col min="13063" max="13063" width="22.6640625" style="91" customWidth="1"/>
    <col min="13064" max="13313" width="9.109375" style="91"/>
    <col min="13314" max="13314" width="8.33203125" style="91" customWidth="1"/>
    <col min="13315" max="13315" width="33.6640625" style="91" customWidth="1"/>
    <col min="13316" max="13316" width="11.6640625" style="91" customWidth="1"/>
    <col min="13317" max="13317" width="17.33203125" style="91" customWidth="1"/>
    <col min="13318" max="13318" width="16" style="91" customWidth="1"/>
    <col min="13319" max="13319" width="22.6640625" style="91" customWidth="1"/>
    <col min="13320" max="13569" width="9.109375" style="91"/>
    <col min="13570" max="13570" width="8.33203125" style="91" customWidth="1"/>
    <col min="13571" max="13571" width="33.6640625" style="91" customWidth="1"/>
    <col min="13572" max="13572" width="11.6640625" style="91" customWidth="1"/>
    <col min="13573" max="13573" width="17.33203125" style="91" customWidth="1"/>
    <col min="13574" max="13574" width="16" style="91" customWidth="1"/>
    <col min="13575" max="13575" width="22.6640625" style="91" customWidth="1"/>
    <col min="13576" max="13825" width="9.109375" style="91"/>
    <col min="13826" max="13826" width="8.33203125" style="91" customWidth="1"/>
    <col min="13827" max="13827" width="33.6640625" style="91" customWidth="1"/>
    <col min="13828" max="13828" width="11.6640625" style="91" customWidth="1"/>
    <col min="13829" max="13829" width="17.33203125" style="91" customWidth="1"/>
    <col min="13830" max="13830" width="16" style="91" customWidth="1"/>
    <col min="13831" max="13831" width="22.6640625" style="91" customWidth="1"/>
    <col min="13832" max="14081" width="9.109375" style="91"/>
    <col min="14082" max="14082" width="8.33203125" style="91" customWidth="1"/>
    <col min="14083" max="14083" width="33.6640625" style="91" customWidth="1"/>
    <col min="14084" max="14084" width="11.6640625" style="91" customWidth="1"/>
    <col min="14085" max="14085" width="17.33203125" style="91" customWidth="1"/>
    <col min="14086" max="14086" width="16" style="91" customWidth="1"/>
    <col min="14087" max="14087" width="22.6640625" style="91" customWidth="1"/>
    <col min="14088" max="14337" width="9.109375" style="91"/>
    <col min="14338" max="14338" width="8.33203125" style="91" customWidth="1"/>
    <col min="14339" max="14339" width="33.6640625" style="91" customWidth="1"/>
    <col min="14340" max="14340" width="11.6640625" style="91" customWidth="1"/>
    <col min="14341" max="14341" width="17.33203125" style="91" customWidth="1"/>
    <col min="14342" max="14342" width="16" style="91" customWidth="1"/>
    <col min="14343" max="14343" width="22.6640625" style="91" customWidth="1"/>
    <col min="14344" max="14593" width="9.109375" style="91"/>
    <col min="14594" max="14594" width="8.33203125" style="91" customWidth="1"/>
    <col min="14595" max="14595" width="33.6640625" style="91" customWidth="1"/>
    <col min="14596" max="14596" width="11.6640625" style="91" customWidth="1"/>
    <col min="14597" max="14597" width="17.33203125" style="91" customWidth="1"/>
    <col min="14598" max="14598" width="16" style="91" customWidth="1"/>
    <col min="14599" max="14599" width="22.6640625" style="91" customWidth="1"/>
    <col min="14600" max="14849" width="9.109375" style="91"/>
    <col min="14850" max="14850" width="8.33203125" style="91" customWidth="1"/>
    <col min="14851" max="14851" width="33.6640625" style="91" customWidth="1"/>
    <col min="14852" max="14852" width="11.6640625" style="91" customWidth="1"/>
    <col min="14853" max="14853" width="17.33203125" style="91" customWidth="1"/>
    <col min="14854" max="14854" width="16" style="91" customWidth="1"/>
    <col min="14855" max="14855" width="22.6640625" style="91" customWidth="1"/>
    <col min="14856" max="15105" width="9.109375" style="91"/>
    <col min="15106" max="15106" width="8.33203125" style="91" customWidth="1"/>
    <col min="15107" max="15107" width="33.6640625" style="91" customWidth="1"/>
    <col min="15108" max="15108" width="11.6640625" style="91" customWidth="1"/>
    <col min="15109" max="15109" width="17.33203125" style="91" customWidth="1"/>
    <col min="15110" max="15110" width="16" style="91" customWidth="1"/>
    <col min="15111" max="15111" width="22.6640625" style="91" customWidth="1"/>
    <col min="15112" max="15361" width="9.109375" style="91"/>
    <col min="15362" max="15362" width="8.33203125" style="91" customWidth="1"/>
    <col min="15363" max="15363" width="33.6640625" style="91" customWidth="1"/>
    <col min="15364" max="15364" width="11.6640625" style="91" customWidth="1"/>
    <col min="15365" max="15365" width="17.33203125" style="91" customWidth="1"/>
    <col min="15366" max="15366" width="16" style="91" customWidth="1"/>
    <col min="15367" max="15367" width="22.6640625" style="91" customWidth="1"/>
    <col min="15368" max="15617" width="9.109375" style="91"/>
    <col min="15618" max="15618" width="8.33203125" style="91" customWidth="1"/>
    <col min="15619" max="15619" width="33.6640625" style="91" customWidth="1"/>
    <col min="15620" max="15620" width="11.6640625" style="91" customWidth="1"/>
    <col min="15621" max="15621" width="17.33203125" style="91" customWidth="1"/>
    <col min="15622" max="15622" width="16" style="91" customWidth="1"/>
    <col min="15623" max="15623" width="22.6640625" style="91" customWidth="1"/>
    <col min="15624" max="15873" width="9.109375" style="91"/>
    <col min="15874" max="15874" width="8.33203125" style="91" customWidth="1"/>
    <col min="15875" max="15875" width="33.6640625" style="91" customWidth="1"/>
    <col min="15876" max="15876" width="11.6640625" style="91" customWidth="1"/>
    <col min="15877" max="15877" width="17.33203125" style="91" customWidth="1"/>
    <col min="15878" max="15878" width="16" style="91" customWidth="1"/>
    <col min="15879" max="15879" width="22.6640625" style="91" customWidth="1"/>
    <col min="15880" max="16129" width="9.109375" style="91"/>
    <col min="16130" max="16130" width="8.33203125" style="91" customWidth="1"/>
    <col min="16131" max="16131" width="33.6640625" style="91" customWidth="1"/>
    <col min="16132" max="16132" width="11.6640625" style="91" customWidth="1"/>
    <col min="16133" max="16133" width="17.33203125" style="91" customWidth="1"/>
    <col min="16134" max="16134" width="16" style="91" customWidth="1"/>
    <col min="16135" max="16135" width="22.6640625" style="91" customWidth="1"/>
    <col min="16136" max="16384" width="9.109375" style="91"/>
  </cols>
  <sheetData>
    <row r="1" spans="1:8" ht="29.25" customHeight="1">
      <c r="A1" s="421" t="s">
        <v>148</v>
      </c>
      <c r="B1" s="421"/>
      <c r="C1" s="421"/>
      <c r="D1" s="421"/>
      <c r="E1" s="421"/>
      <c r="F1" s="421"/>
      <c r="G1" s="421"/>
      <c r="H1" s="421"/>
    </row>
    <row r="2" spans="1:8" ht="43.95" customHeight="1">
      <c r="A2" s="420" t="str">
        <f>'Bảng Tiên lượng'!A3:F3</f>
        <v>Nhiệm vụ KH&amp;CN "Nghiên cứu nâng cấp, cải tiến hệ thống tích hợp và xử lý dữ liệu ADS-B 
(ATTECH ADS-B Integrator)"</v>
      </c>
      <c r="B2" s="420"/>
      <c r="C2" s="420"/>
      <c r="D2" s="420"/>
      <c r="E2" s="420"/>
      <c r="F2" s="420"/>
      <c r="G2" s="420"/>
      <c r="H2" s="420"/>
    </row>
    <row r="3" spans="1:8" ht="21.75" customHeight="1">
      <c r="A3" s="420" t="s">
        <v>121</v>
      </c>
      <c r="B3" s="420"/>
      <c r="C3" s="420"/>
      <c r="D3" s="420"/>
      <c r="E3" s="420"/>
      <c r="F3" s="420"/>
      <c r="G3" s="420"/>
      <c r="H3" s="420"/>
    </row>
    <row r="4" spans="1:8" ht="16.5" customHeight="1">
      <c r="A4" s="52"/>
      <c r="B4" s="52"/>
      <c r="C4" s="53"/>
      <c r="D4" s="54"/>
      <c r="E4" s="53"/>
      <c r="F4" s="423"/>
      <c r="G4" s="423"/>
    </row>
    <row r="5" spans="1:8" ht="29.25" customHeight="1">
      <c r="A5" s="424" t="s">
        <v>1</v>
      </c>
      <c r="B5" s="428" t="s">
        <v>257</v>
      </c>
      <c r="C5" s="426" t="s">
        <v>2</v>
      </c>
      <c r="D5" s="426" t="s">
        <v>3</v>
      </c>
      <c r="E5" s="426" t="s">
        <v>122</v>
      </c>
      <c r="F5" s="427" t="s">
        <v>117</v>
      </c>
      <c r="G5" s="422" t="s">
        <v>68</v>
      </c>
      <c r="H5" s="422" t="s">
        <v>5</v>
      </c>
    </row>
    <row r="6" spans="1:8" ht="29.25" customHeight="1">
      <c r="A6" s="425"/>
      <c r="B6" s="429"/>
      <c r="C6" s="426"/>
      <c r="D6" s="426"/>
      <c r="E6" s="426"/>
      <c r="F6" s="427"/>
      <c r="G6" s="422"/>
      <c r="H6" s="422"/>
    </row>
    <row r="7" spans="1:8" ht="21" customHeight="1">
      <c r="A7" s="62" t="s">
        <v>69</v>
      </c>
      <c r="B7" s="60" t="s">
        <v>70</v>
      </c>
      <c r="C7" s="60" t="s">
        <v>71</v>
      </c>
      <c r="D7" s="60" t="s">
        <v>72</v>
      </c>
      <c r="E7" s="60" t="s">
        <v>73</v>
      </c>
      <c r="F7" s="60" t="s">
        <v>253</v>
      </c>
      <c r="G7" s="60" t="s">
        <v>283</v>
      </c>
      <c r="H7" s="112" t="s">
        <v>284</v>
      </c>
    </row>
    <row r="8" spans="1:8" s="93" customFormat="1" ht="36.6" customHeight="1">
      <c r="A8" s="58" t="s">
        <v>6</v>
      </c>
      <c r="B8" s="58"/>
      <c r="C8" s="59" t="str">
        <f>'Bảng Tiên lượng'!B9</f>
        <v>Nhân công thực hiện lập Hồ sơ thiết kế nhiệm vụ KH&amp;CN</v>
      </c>
      <c r="D8" s="92" t="s">
        <v>9</v>
      </c>
      <c r="E8" s="111">
        <f>SUM(E9:E30)</f>
        <v>157</v>
      </c>
      <c r="F8" s="92"/>
      <c r="G8" s="61">
        <f>SUM(G9:G30)</f>
        <v>135006428.30769232</v>
      </c>
      <c r="H8" s="100" t="s">
        <v>9</v>
      </c>
    </row>
    <row r="9" spans="1:8" ht="24" customHeight="1">
      <c r="A9" s="62">
        <v>1</v>
      </c>
      <c r="B9" s="62"/>
      <c r="C9" s="63" t="str">
        <f>'Bảng Tiên lượng'!B11</f>
        <v xml:space="preserve">Lập giải pháp tổng thể, lập hồ sơ thiết kế </v>
      </c>
      <c r="D9" s="60"/>
      <c r="E9" s="110"/>
      <c r="F9" s="94"/>
      <c r="G9" s="95"/>
      <c r="H9" s="100"/>
    </row>
    <row r="10" spans="1:8" s="197" customFormat="1" ht="31.8" customHeight="1">
      <c r="A10" s="305"/>
      <c r="B10" s="375" t="s">
        <v>281</v>
      </c>
      <c r="C10" s="306" t="str">
        <f>'Bảng Tiên lượng'!F11</f>
        <v>NVGPCNTT_G3</v>
      </c>
      <c r="D10" s="68" t="s">
        <v>8</v>
      </c>
      <c r="E10" s="307">
        <f>'Bảng Tiên lượng'!D11</f>
        <v>26</v>
      </c>
      <c r="F10" s="308">
        <f>'Bang luong 2020'!G10</f>
        <v>988488.61538461538</v>
      </c>
      <c r="G10" s="309">
        <f>E10*F10</f>
        <v>25700704</v>
      </c>
      <c r="H10" s="310"/>
    </row>
    <row r="11" spans="1:8" s="197" customFormat="1" ht="31.8" customHeight="1">
      <c r="A11" s="305"/>
      <c r="B11" s="375" t="s">
        <v>281</v>
      </c>
      <c r="C11" s="306" t="str">
        <f>'Bảng Tiên lượng'!F12</f>
        <v>NVLT_H2</v>
      </c>
      <c r="D11" s="68" t="s">
        <v>8</v>
      </c>
      <c r="E11" s="307">
        <f>'Bảng Tiên lượng'!D12</f>
        <v>26</v>
      </c>
      <c r="F11" s="308">
        <f>'Bang luong 2020'!G11</f>
        <v>787396.11538461538</v>
      </c>
      <c r="G11" s="309">
        <f>E11*F11</f>
        <v>20472299</v>
      </c>
      <c r="H11" s="310"/>
    </row>
    <row r="12" spans="1:8" ht="24.6" customHeight="1">
      <c r="A12" s="62">
        <v>2</v>
      </c>
      <c r="B12" s="62"/>
      <c r="C12" s="63" t="str">
        <f>'Bảng Tiên lượng'!B13</f>
        <v>Lập QT KTTN</v>
      </c>
      <c r="D12" s="60"/>
      <c r="E12" s="110"/>
      <c r="F12" s="94"/>
      <c r="G12" s="309"/>
      <c r="H12" s="100"/>
    </row>
    <row r="13" spans="1:8" s="197" customFormat="1" ht="29.4" customHeight="1">
      <c r="A13" s="305"/>
      <c r="B13" s="375" t="s">
        <v>281</v>
      </c>
      <c r="C13" s="306" t="str">
        <f>'Bảng Tiên lượng'!F13</f>
        <v>NVLT_H3</v>
      </c>
      <c r="D13" s="68" t="s">
        <v>8</v>
      </c>
      <c r="E13" s="307">
        <f>'Bảng Tiên lượng'!D13</f>
        <v>5</v>
      </c>
      <c r="F13" s="308">
        <f>'Bang luong 2020'!G12</f>
        <v>889947.07692307699</v>
      </c>
      <c r="G13" s="309">
        <f t="shared" ref="G13:G30" si="0">E13*F13</f>
        <v>4449735.384615385</v>
      </c>
      <c r="H13" s="310"/>
    </row>
    <row r="14" spans="1:8" ht="22.2" customHeight="1">
      <c r="A14" s="96">
        <v>3</v>
      </c>
      <c r="B14" s="96"/>
      <c r="C14" s="63" t="str">
        <f>'Bảng Tiên lượng'!B14</f>
        <v>Lập Dự toán</v>
      </c>
      <c r="D14" s="60"/>
      <c r="E14" s="110"/>
      <c r="F14" s="94"/>
      <c r="G14" s="309"/>
      <c r="H14" s="100"/>
    </row>
    <row r="15" spans="1:8" s="197" customFormat="1" ht="27.6" customHeight="1">
      <c r="A15" s="133"/>
      <c r="B15" s="375" t="s">
        <v>281</v>
      </c>
      <c r="C15" s="306" t="str">
        <f>'Bảng Tiên lượng'!F14</f>
        <v>NVHC_K3</v>
      </c>
      <c r="D15" s="68" t="s">
        <v>8</v>
      </c>
      <c r="E15" s="307">
        <f>'Bảng Tiên lượng'!D14</f>
        <v>5</v>
      </c>
      <c r="F15" s="308">
        <f>'Bang luong 2020'!G13</f>
        <v>735550.9615384615</v>
      </c>
      <c r="G15" s="309">
        <f t="shared" si="0"/>
        <v>3677754.8076923075</v>
      </c>
      <c r="H15" s="310"/>
    </row>
    <row r="16" spans="1:8" ht="27" customHeight="1">
      <c r="A16" s="96">
        <v>4</v>
      </c>
      <c r="B16" s="96"/>
      <c r="C16" s="63" t="str">
        <f>'Bảng Tiên lượng'!B15</f>
        <v>Hiệu chỉnh, bổ sung HSTK theo ý kiến HĐTĐ</v>
      </c>
      <c r="D16" s="60" t="s">
        <v>9</v>
      </c>
      <c r="E16" s="110"/>
      <c r="F16" s="94"/>
      <c r="G16" s="309"/>
      <c r="H16" s="100"/>
    </row>
    <row r="17" spans="1:8" s="197" customFormat="1" ht="28.2" customHeight="1">
      <c r="A17" s="133"/>
      <c r="B17" s="375" t="s">
        <v>281</v>
      </c>
      <c r="C17" s="306" t="str">
        <f>'Bảng Tiên lượng'!F15</f>
        <v>NVGPCNTT_G3</v>
      </c>
      <c r="D17" s="68" t="s">
        <v>8</v>
      </c>
      <c r="E17" s="307">
        <f>'Bảng Tiên lượng'!D15</f>
        <v>5</v>
      </c>
      <c r="F17" s="308">
        <f>'Bang luong 2020'!G10</f>
        <v>988488.61538461538</v>
      </c>
      <c r="G17" s="309">
        <f t="shared" si="0"/>
        <v>4942443.076923077</v>
      </c>
      <c r="H17" s="310"/>
    </row>
    <row r="18" spans="1:8" s="197" customFormat="1" ht="28.2" customHeight="1">
      <c r="A18" s="133"/>
      <c r="B18" s="375" t="s">
        <v>281</v>
      </c>
      <c r="C18" s="311" t="str">
        <f>'Bảng Tiên lượng'!F16</f>
        <v>NVLT_H2</v>
      </c>
      <c r="D18" s="68" t="s">
        <v>8</v>
      </c>
      <c r="E18" s="307">
        <f>'Bảng Tiên lượng'!D16</f>
        <v>5</v>
      </c>
      <c r="F18" s="308">
        <f>'Bang luong 2020'!G11</f>
        <v>787396.11538461538</v>
      </c>
      <c r="G18" s="309">
        <f t="shared" si="0"/>
        <v>3936980.576923077</v>
      </c>
      <c r="H18" s="310"/>
    </row>
    <row r="19" spans="1:8" ht="27.6" customHeight="1">
      <c r="A19" s="96">
        <v>5</v>
      </c>
      <c r="B19" s="96"/>
      <c r="C19" s="312" t="str">
        <f>'Bảng Tiên lượng'!B17</f>
        <v xml:space="preserve">Xây dựng Tài liệu Testcase </v>
      </c>
      <c r="D19" s="60"/>
      <c r="E19" s="110"/>
      <c r="F19" s="94"/>
      <c r="G19" s="309"/>
      <c r="H19" s="100"/>
    </row>
    <row r="20" spans="1:8" s="197" customFormat="1" ht="27.6" customHeight="1">
      <c r="A20" s="133"/>
      <c r="B20" s="375" t="s">
        <v>281</v>
      </c>
      <c r="C20" s="311" t="str">
        <f>'Bảng Tiên lượng'!F17</f>
        <v>NVLT_H3</v>
      </c>
      <c r="D20" s="68" t="s">
        <v>8</v>
      </c>
      <c r="E20" s="307">
        <f>'Bảng Tiên lượng'!D17</f>
        <v>20</v>
      </c>
      <c r="F20" s="308">
        <f>'Bang luong 2020'!G12</f>
        <v>889947.07692307699</v>
      </c>
      <c r="G20" s="309">
        <f t="shared" si="0"/>
        <v>17798941.53846154</v>
      </c>
      <c r="H20" s="310"/>
    </row>
    <row r="21" spans="1:8" s="197" customFormat="1" ht="27.6" customHeight="1">
      <c r="A21" s="133"/>
      <c r="B21" s="375" t="s">
        <v>281</v>
      </c>
      <c r="C21" s="311" t="str">
        <f>'Bảng Tiên lượng'!F18</f>
        <v>NVLT_H2</v>
      </c>
      <c r="D21" s="68" t="s">
        <v>8</v>
      </c>
      <c r="E21" s="307">
        <f>'Bảng Tiên lượng'!D18</f>
        <v>10</v>
      </c>
      <c r="F21" s="308">
        <f>'Bang luong 2020'!G11</f>
        <v>787396.11538461538</v>
      </c>
      <c r="G21" s="309">
        <f t="shared" si="0"/>
        <v>7873961.153846154</v>
      </c>
      <c r="H21" s="310"/>
    </row>
    <row r="22" spans="1:8" ht="23.4" customHeight="1">
      <c r="A22" s="96">
        <v>6</v>
      </c>
      <c r="B22" s="96"/>
      <c r="C22" s="312" t="str">
        <f>'Bảng Tiên lượng'!B19</f>
        <v>Viết Hướng dẫn sử dụng, tài liệu</v>
      </c>
      <c r="D22" s="60"/>
      <c r="E22" s="110"/>
      <c r="F22" s="94"/>
      <c r="G22" s="309"/>
      <c r="H22" s="100"/>
    </row>
    <row r="23" spans="1:8" s="197" customFormat="1" ht="32.4" customHeight="1">
      <c r="A23" s="133"/>
      <c r="B23" s="375" t="s">
        <v>281</v>
      </c>
      <c r="C23" s="311" t="str">
        <f>'Bảng Tiên lượng'!F19</f>
        <v>NVLT_H3</v>
      </c>
      <c r="D23" s="68" t="s">
        <v>8</v>
      </c>
      <c r="E23" s="307">
        <f>'Bảng Tiên lượng'!D19</f>
        <v>12</v>
      </c>
      <c r="F23" s="308">
        <f>'Bang luong 2020'!G12</f>
        <v>889947.07692307699</v>
      </c>
      <c r="G23" s="309">
        <f t="shared" si="0"/>
        <v>10679364.923076924</v>
      </c>
      <c r="H23" s="310"/>
    </row>
    <row r="24" spans="1:8" s="197" customFormat="1" ht="32.4" customHeight="1">
      <c r="A24" s="133"/>
      <c r="B24" s="375" t="s">
        <v>281</v>
      </c>
      <c r="C24" s="311" t="str">
        <f>'Bảng Tiên lượng'!F20</f>
        <v>NVLT_H2</v>
      </c>
      <c r="D24" s="68" t="s">
        <v>8</v>
      </c>
      <c r="E24" s="307">
        <f>'Bảng Tiên lượng'!D20</f>
        <v>10</v>
      </c>
      <c r="F24" s="308">
        <f>'Bang luong 2020'!G11</f>
        <v>787396.11538461538</v>
      </c>
      <c r="G24" s="309">
        <f t="shared" si="0"/>
        <v>7873961.153846154</v>
      </c>
      <c r="H24" s="310"/>
    </row>
    <row r="25" spans="1:8" s="197" customFormat="1" ht="37.799999999999997" customHeight="1">
      <c r="A25" s="96">
        <v>7</v>
      </c>
      <c r="B25" s="96"/>
      <c r="C25" s="312" t="str">
        <f>'Bảng Tiên lượng'!B21</f>
        <v>Hoàn thiện HSTK, tài liệu hướng dẫn sau nghiệm thu sản phẩm mẫu</v>
      </c>
      <c r="D25" s="68"/>
      <c r="E25" s="307"/>
      <c r="F25" s="308"/>
      <c r="G25" s="309"/>
      <c r="H25" s="310"/>
    </row>
    <row r="26" spans="1:8" s="197" customFormat="1" ht="26.4" customHeight="1">
      <c r="A26" s="133"/>
      <c r="B26" s="375" t="s">
        <v>281</v>
      </c>
      <c r="C26" s="311" t="str">
        <f>'Bảng Tiên lượng'!F22</f>
        <v>NVGPCNTT_G3</v>
      </c>
      <c r="D26" s="68" t="s">
        <v>8</v>
      </c>
      <c r="E26" s="307">
        <f>'Bảng Tiên lượng'!D22</f>
        <v>5</v>
      </c>
      <c r="F26" s="308">
        <f>'Bang luong 2020'!G10</f>
        <v>988488.61538461538</v>
      </c>
      <c r="G26" s="309">
        <f t="shared" si="0"/>
        <v>4942443.076923077</v>
      </c>
      <c r="H26" s="310"/>
    </row>
    <row r="27" spans="1:8" s="197" customFormat="1" ht="26.4" customHeight="1">
      <c r="A27" s="133"/>
      <c r="B27" s="375" t="s">
        <v>281</v>
      </c>
      <c r="C27" s="311" t="str">
        <f>'Bảng Tiên lượng'!F23</f>
        <v>NVLT_H2</v>
      </c>
      <c r="D27" s="68" t="s">
        <v>8</v>
      </c>
      <c r="E27" s="307">
        <f>'Bảng Tiên lượng'!D23</f>
        <v>10</v>
      </c>
      <c r="F27" s="308">
        <f>'Bang luong 2020'!G11</f>
        <v>787396.11538461538</v>
      </c>
      <c r="G27" s="309">
        <f t="shared" si="0"/>
        <v>7873961.153846154</v>
      </c>
      <c r="H27" s="310"/>
    </row>
    <row r="28" spans="1:8" s="197" customFormat="1" ht="26.4" customHeight="1">
      <c r="A28" s="133"/>
      <c r="B28" s="375" t="s">
        <v>281</v>
      </c>
      <c r="C28" s="311" t="str">
        <f>'Bảng Tiên lượng'!F24</f>
        <v>NVLT_H3</v>
      </c>
      <c r="D28" s="68" t="s">
        <v>8</v>
      </c>
      <c r="E28" s="307">
        <f>'Bảng Tiên lượng'!D24</f>
        <v>10</v>
      </c>
      <c r="F28" s="308">
        <f>'Bang luong 2020'!G12</f>
        <v>889947.07692307699</v>
      </c>
      <c r="G28" s="309">
        <f t="shared" si="0"/>
        <v>8899470.7692307699</v>
      </c>
      <c r="H28" s="310"/>
    </row>
    <row r="29" spans="1:8" ht="39" customHeight="1">
      <c r="A29" s="96">
        <v>8</v>
      </c>
      <c r="B29" s="466"/>
      <c r="C29" s="312" t="str">
        <f>'Bảng Tiên lượng'!B25</f>
        <v>Lập, trình phê duyệt phương án tự thực hiện, lập các biên bản và tờ trình thẩm định…</v>
      </c>
      <c r="D29" s="60"/>
      <c r="E29" s="110"/>
      <c r="F29" s="94"/>
      <c r="G29" s="309"/>
      <c r="H29" s="100"/>
    </row>
    <row r="30" spans="1:8" s="197" customFormat="1" ht="26.4" customHeight="1">
      <c r="A30" s="133"/>
      <c r="B30" s="375" t="s">
        <v>281</v>
      </c>
      <c r="C30" s="311" t="str">
        <f>'Bảng Tiên lượng'!F25</f>
        <v>NVHC_K3</v>
      </c>
      <c r="D30" s="68" t="s">
        <v>8</v>
      </c>
      <c r="E30" s="307">
        <f>'Bảng Tiên lượng'!D25</f>
        <v>8</v>
      </c>
      <c r="F30" s="308">
        <f>'Bang luong 2020'!G13</f>
        <v>735550.9615384615</v>
      </c>
      <c r="G30" s="309">
        <f t="shared" si="0"/>
        <v>5884407.692307692</v>
      </c>
      <c r="H30" s="310"/>
    </row>
    <row r="31" spans="1:8" ht="23.4" customHeight="1">
      <c r="A31" s="315" t="s">
        <v>7</v>
      </c>
      <c r="B31" s="315"/>
      <c r="C31" s="316" t="s">
        <v>218</v>
      </c>
      <c r="D31" s="317"/>
      <c r="E31" s="110"/>
      <c r="F31" s="94"/>
      <c r="G31" s="61">
        <f>G32</f>
        <v>6750321.4153846167</v>
      </c>
      <c r="H31" s="100"/>
    </row>
    <row r="32" spans="1:8" ht="27" customHeight="1">
      <c r="A32" s="319"/>
      <c r="B32" s="319"/>
      <c r="C32" s="320" t="s">
        <v>245</v>
      </c>
      <c r="D32" s="321" t="s">
        <v>219</v>
      </c>
      <c r="E32" s="110"/>
      <c r="F32" s="94"/>
      <c r="G32" s="95">
        <f>5%*G8</f>
        <v>6750321.4153846167</v>
      </c>
      <c r="H32" s="100"/>
    </row>
    <row r="33" spans="1:8" s="93" customFormat="1" ht="29.25" customHeight="1">
      <c r="A33" s="315"/>
      <c r="B33" s="315"/>
      <c r="C33" s="316" t="s">
        <v>220</v>
      </c>
      <c r="D33" s="317" t="s">
        <v>9</v>
      </c>
      <c r="E33" s="111"/>
      <c r="F33" s="325"/>
      <c r="G33" s="61">
        <f>G8+G31</f>
        <v>141756749.72307694</v>
      </c>
      <c r="H33" s="37"/>
    </row>
  </sheetData>
  <mergeCells count="12">
    <mergeCell ref="A2:H2"/>
    <mergeCell ref="A1:H1"/>
    <mergeCell ref="A3:H3"/>
    <mergeCell ref="H5:H6"/>
    <mergeCell ref="F4:G4"/>
    <mergeCell ref="A5:A6"/>
    <mergeCell ref="C5:C6"/>
    <mergeCell ref="D5:D6"/>
    <mergeCell ref="E5:E6"/>
    <mergeCell ref="F5:F6"/>
    <mergeCell ref="G5:G6"/>
    <mergeCell ref="B5:B6"/>
  </mergeCells>
  <printOptions horizontalCentered="1"/>
  <pageMargins left="0.55000000000000004" right="0.35" top="0.35" bottom="0.35" header="0.3" footer="0.25"/>
  <pageSetup paperSize="9" scale="95" orientation="landscape" r:id="rId1"/>
  <headerFooter>
    <oddFoote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3"/>
  <sheetViews>
    <sheetView workbookViewId="0">
      <selection activeCell="A2" sqref="A2:E2"/>
    </sheetView>
  </sheetViews>
  <sheetFormatPr defaultRowHeight="15"/>
  <cols>
    <col min="1" max="1" width="6.44140625" style="91" customWidth="1"/>
    <col min="2" max="2" width="41.33203125" style="91" customWidth="1"/>
    <col min="3" max="3" width="20.88671875" style="91" customWidth="1"/>
    <col min="4" max="4" width="23.6640625" style="91" customWidth="1"/>
    <col min="5" max="5" width="23.88671875" style="91" customWidth="1"/>
    <col min="6" max="254" width="8.88671875" style="91"/>
    <col min="255" max="255" width="8.33203125" style="91" customWidth="1"/>
    <col min="256" max="256" width="33.6640625" style="91" customWidth="1"/>
    <col min="257" max="257" width="11.6640625" style="91" customWidth="1"/>
    <col min="258" max="258" width="17.33203125" style="91" customWidth="1"/>
    <col min="259" max="259" width="16" style="91" customWidth="1"/>
    <col min="260" max="260" width="22.6640625" style="91" customWidth="1"/>
    <col min="261" max="510" width="8.88671875" style="91"/>
    <col min="511" max="511" width="8.33203125" style="91" customWidth="1"/>
    <col min="512" max="512" width="33.6640625" style="91" customWidth="1"/>
    <col min="513" max="513" width="11.6640625" style="91" customWidth="1"/>
    <col min="514" max="514" width="17.33203125" style="91" customWidth="1"/>
    <col min="515" max="515" width="16" style="91" customWidth="1"/>
    <col min="516" max="516" width="22.6640625" style="91" customWidth="1"/>
    <col min="517" max="766" width="8.88671875" style="91"/>
    <col min="767" max="767" width="8.33203125" style="91" customWidth="1"/>
    <col min="768" max="768" width="33.6640625" style="91" customWidth="1"/>
    <col min="769" max="769" width="11.6640625" style="91" customWidth="1"/>
    <col min="770" max="770" width="17.33203125" style="91" customWidth="1"/>
    <col min="771" max="771" width="16" style="91" customWidth="1"/>
    <col min="772" max="772" width="22.6640625" style="91" customWidth="1"/>
    <col min="773" max="1022" width="8.88671875" style="91"/>
    <col min="1023" max="1023" width="8.33203125" style="91" customWidth="1"/>
    <col min="1024" max="1024" width="33.6640625" style="91" customWidth="1"/>
    <col min="1025" max="1025" width="11.6640625" style="91" customWidth="1"/>
    <col min="1026" max="1026" width="17.33203125" style="91" customWidth="1"/>
    <col min="1027" max="1027" width="16" style="91" customWidth="1"/>
    <col min="1028" max="1028" width="22.6640625" style="91" customWidth="1"/>
    <col min="1029" max="1278" width="8.88671875" style="91"/>
    <col min="1279" max="1279" width="8.33203125" style="91" customWidth="1"/>
    <col min="1280" max="1280" width="33.6640625" style="91" customWidth="1"/>
    <col min="1281" max="1281" width="11.6640625" style="91" customWidth="1"/>
    <col min="1282" max="1282" width="17.33203125" style="91" customWidth="1"/>
    <col min="1283" max="1283" width="16" style="91" customWidth="1"/>
    <col min="1284" max="1284" width="22.6640625" style="91" customWidth="1"/>
    <col min="1285" max="1534" width="8.88671875" style="91"/>
    <col min="1535" max="1535" width="8.33203125" style="91" customWidth="1"/>
    <col min="1536" max="1536" width="33.6640625" style="91" customWidth="1"/>
    <col min="1537" max="1537" width="11.6640625" style="91" customWidth="1"/>
    <col min="1538" max="1538" width="17.33203125" style="91" customWidth="1"/>
    <col min="1539" max="1539" width="16" style="91" customWidth="1"/>
    <col min="1540" max="1540" width="22.6640625" style="91" customWidth="1"/>
    <col min="1541" max="1790" width="8.88671875" style="91"/>
    <col min="1791" max="1791" width="8.33203125" style="91" customWidth="1"/>
    <col min="1792" max="1792" width="33.6640625" style="91" customWidth="1"/>
    <col min="1793" max="1793" width="11.6640625" style="91" customWidth="1"/>
    <col min="1794" max="1794" width="17.33203125" style="91" customWidth="1"/>
    <col min="1795" max="1795" width="16" style="91" customWidth="1"/>
    <col min="1796" max="1796" width="22.6640625" style="91" customWidth="1"/>
    <col min="1797" max="2046" width="8.88671875" style="91"/>
    <col min="2047" max="2047" width="8.33203125" style="91" customWidth="1"/>
    <col min="2048" max="2048" width="33.6640625" style="91" customWidth="1"/>
    <col min="2049" max="2049" width="11.6640625" style="91" customWidth="1"/>
    <col min="2050" max="2050" width="17.33203125" style="91" customWidth="1"/>
    <col min="2051" max="2051" width="16" style="91" customWidth="1"/>
    <col min="2052" max="2052" width="22.6640625" style="91" customWidth="1"/>
    <col min="2053" max="2302" width="8.88671875" style="91"/>
    <col min="2303" max="2303" width="8.33203125" style="91" customWidth="1"/>
    <col min="2304" max="2304" width="33.6640625" style="91" customWidth="1"/>
    <col min="2305" max="2305" width="11.6640625" style="91" customWidth="1"/>
    <col min="2306" max="2306" width="17.33203125" style="91" customWidth="1"/>
    <col min="2307" max="2307" width="16" style="91" customWidth="1"/>
    <col min="2308" max="2308" width="22.6640625" style="91" customWidth="1"/>
    <col min="2309" max="2558" width="8.88671875" style="91"/>
    <col min="2559" max="2559" width="8.33203125" style="91" customWidth="1"/>
    <col min="2560" max="2560" width="33.6640625" style="91" customWidth="1"/>
    <col min="2561" max="2561" width="11.6640625" style="91" customWidth="1"/>
    <col min="2562" max="2562" width="17.33203125" style="91" customWidth="1"/>
    <col min="2563" max="2563" width="16" style="91" customWidth="1"/>
    <col min="2564" max="2564" width="22.6640625" style="91" customWidth="1"/>
    <col min="2565" max="2814" width="8.88671875" style="91"/>
    <col min="2815" max="2815" width="8.33203125" style="91" customWidth="1"/>
    <col min="2816" max="2816" width="33.6640625" style="91" customWidth="1"/>
    <col min="2817" max="2817" width="11.6640625" style="91" customWidth="1"/>
    <col min="2818" max="2818" width="17.33203125" style="91" customWidth="1"/>
    <col min="2819" max="2819" width="16" style="91" customWidth="1"/>
    <col min="2820" max="2820" width="22.6640625" style="91" customWidth="1"/>
    <col min="2821" max="3070" width="8.88671875" style="91"/>
    <col min="3071" max="3071" width="8.33203125" style="91" customWidth="1"/>
    <col min="3072" max="3072" width="33.6640625" style="91" customWidth="1"/>
    <col min="3073" max="3073" width="11.6640625" style="91" customWidth="1"/>
    <col min="3074" max="3074" width="17.33203125" style="91" customWidth="1"/>
    <col min="3075" max="3075" width="16" style="91" customWidth="1"/>
    <col min="3076" max="3076" width="22.6640625" style="91" customWidth="1"/>
    <col min="3077" max="3326" width="8.88671875" style="91"/>
    <col min="3327" max="3327" width="8.33203125" style="91" customWidth="1"/>
    <col min="3328" max="3328" width="33.6640625" style="91" customWidth="1"/>
    <col min="3329" max="3329" width="11.6640625" style="91" customWidth="1"/>
    <col min="3330" max="3330" width="17.33203125" style="91" customWidth="1"/>
    <col min="3331" max="3331" width="16" style="91" customWidth="1"/>
    <col min="3332" max="3332" width="22.6640625" style="91" customWidth="1"/>
    <col min="3333" max="3582" width="8.88671875" style="91"/>
    <col min="3583" max="3583" width="8.33203125" style="91" customWidth="1"/>
    <col min="3584" max="3584" width="33.6640625" style="91" customWidth="1"/>
    <col min="3585" max="3585" width="11.6640625" style="91" customWidth="1"/>
    <col min="3586" max="3586" width="17.33203125" style="91" customWidth="1"/>
    <col min="3587" max="3587" width="16" style="91" customWidth="1"/>
    <col min="3588" max="3588" width="22.6640625" style="91" customWidth="1"/>
    <col min="3589" max="3838" width="8.88671875" style="91"/>
    <col min="3839" max="3839" width="8.33203125" style="91" customWidth="1"/>
    <col min="3840" max="3840" width="33.6640625" style="91" customWidth="1"/>
    <col min="3841" max="3841" width="11.6640625" style="91" customWidth="1"/>
    <col min="3842" max="3842" width="17.33203125" style="91" customWidth="1"/>
    <col min="3843" max="3843" width="16" style="91" customWidth="1"/>
    <col min="3844" max="3844" width="22.6640625" style="91" customWidth="1"/>
    <col min="3845" max="4094" width="8.88671875" style="91"/>
    <col min="4095" max="4095" width="8.33203125" style="91" customWidth="1"/>
    <col min="4096" max="4096" width="33.6640625" style="91" customWidth="1"/>
    <col min="4097" max="4097" width="11.6640625" style="91" customWidth="1"/>
    <col min="4098" max="4098" width="17.33203125" style="91" customWidth="1"/>
    <col min="4099" max="4099" width="16" style="91" customWidth="1"/>
    <col min="4100" max="4100" width="22.6640625" style="91" customWidth="1"/>
    <col min="4101" max="4350" width="8.88671875" style="91"/>
    <col min="4351" max="4351" width="8.33203125" style="91" customWidth="1"/>
    <col min="4352" max="4352" width="33.6640625" style="91" customWidth="1"/>
    <col min="4353" max="4353" width="11.6640625" style="91" customWidth="1"/>
    <col min="4354" max="4354" width="17.33203125" style="91" customWidth="1"/>
    <col min="4355" max="4355" width="16" style="91" customWidth="1"/>
    <col min="4356" max="4356" width="22.6640625" style="91" customWidth="1"/>
    <col min="4357" max="4606" width="8.88671875" style="91"/>
    <col min="4607" max="4607" width="8.33203125" style="91" customWidth="1"/>
    <col min="4608" max="4608" width="33.6640625" style="91" customWidth="1"/>
    <col min="4609" max="4609" width="11.6640625" style="91" customWidth="1"/>
    <col min="4610" max="4610" width="17.33203125" style="91" customWidth="1"/>
    <col min="4611" max="4611" width="16" style="91" customWidth="1"/>
    <col min="4612" max="4612" width="22.6640625" style="91" customWidth="1"/>
    <col min="4613" max="4862" width="8.88671875" style="91"/>
    <col min="4863" max="4863" width="8.33203125" style="91" customWidth="1"/>
    <col min="4864" max="4864" width="33.6640625" style="91" customWidth="1"/>
    <col min="4865" max="4865" width="11.6640625" style="91" customWidth="1"/>
    <col min="4866" max="4866" width="17.33203125" style="91" customWidth="1"/>
    <col min="4867" max="4867" width="16" style="91" customWidth="1"/>
    <col min="4868" max="4868" width="22.6640625" style="91" customWidth="1"/>
    <col min="4869" max="5118" width="8.88671875" style="91"/>
    <col min="5119" max="5119" width="8.33203125" style="91" customWidth="1"/>
    <col min="5120" max="5120" width="33.6640625" style="91" customWidth="1"/>
    <col min="5121" max="5121" width="11.6640625" style="91" customWidth="1"/>
    <col min="5122" max="5122" width="17.33203125" style="91" customWidth="1"/>
    <col min="5123" max="5123" width="16" style="91" customWidth="1"/>
    <col min="5124" max="5124" width="22.6640625" style="91" customWidth="1"/>
    <col min="5125" max="5374" width="8.88671875" style="91"/>
    <col min="5375" max="5375" width="8.33203125" style="91" customWidth="1"/>
    <col min="5376" max="5376" width="33.6640625" style="91" customWidth="1"/>
    <col min="5377" max="5377" width="11.6640625" style="91" customWidth="1"/>
    <col min="5378" max="5378" width="17.33203125" style="91" customWidth="1"/>
    <col min="5379" max="5379" width="16" style="91" customWidth="1"/>
    <col min="5380" max="5380" width="22.6640625" style="91" customWidth="1"/>
    <col min="5381" max="5630" width="8.88671875" style="91"/>
    <col min="5631" max="5631" width="8.33203125" style="91" customWidth="1"/>
    <col min="5632" max="5632" width="33.6640625" style="91" customWidth="1"/>
    <col min="5633" max="5633" width="11.6640625" style="91" customWidth="1"/>
    <col min="5634" max="5634" width="17.33203125" style="91" customWidth="1"/>
    <col min="5635" max="5635" width="16" style="91" customWidth="1"/>
    <col min="5636" max="5636" width="22.6640625" style="91" customWidth="1"/>
    <col min="5637" max="5886" width="8.88671875" style="91"/>
    <col min="5887" max="5887" width="8.33203125" style="91" customWidth="1"/>
    <col min="5888" max="5888" width="33.6640625" style="91" customWidth="1"/>
    <col min="5889" max="5889" width="11.6640625" style="91" customWidth="1"/>
    <col min="5890" max="5890" width="17.33203125" style="91" customWidth="1"/>
    <col min="5891" max="5891" width="16" style="91" customWidth="1"/>
    <col min="5892" max="5892" width="22.6640625" style="91" customWidth="1"/>
    <col min="5893" max="6142" width="8.88671875" style="91"/>
    <col min="6143" max="6143" width="8.33203125" style="91" customWidth="1"/>
    <col min="6144" max="6144" width="33.6640625" style="91" customWidth="1"/>
    <col min="6145" max="6145" width="11.6640625" style="91" customWidth="1"/>
    <col min="6146" max="6146" width="17.33203125" style="91" customWidth="1"/>
    <col min="6147" max="6147" width="16" style="91" customWidth="1"/>
    <col min="6148" max="6148" width="22.6640625" style="91" customWidth="1"/>
    <col min="6149" max="6398" width="8.88671875" style="91"/>
    <col min="6399" max="6399" width="8.33203125" style="91" customWidth="1"/>
    <col min="6400" max="6400" width="33.6640625" style="91" customWidth="1"/>
    <col min="6401" max="6401" width="11.6640625" style="91" customWidth="1"/>
    <col min="6402" max="6402" width="17.33203125" style="91" customWidth="1"/>
    <col min="6403" max="6403" width="16" style="91" customWidth="1"/>
    <col min="6404" max="6404" width="22.6640625" style="91" customWidth="1"/>
    <col min="6405" max="6654" width="8.88671875" style="91"/>
    <col min="6655" max="6655" width="8.33203125" style="91" customWidth="1"/>
    <col min="6656" max="6656" width="33.6640625" style="91" customWidth="1"/>
    <col min="6657" max="6657" width="11.6640625" style="91" customWidth="1"/>
    <col min="6658" max="6658" width="17.33203125" style="91" customWidth="1"/>
    <col min="6659" max="6659" width="16" style="91" customWidth="1"/>
    <col min="6660" max="6660" width="22.6640625" style="91" customWidth="1"/>
    <col min="6661" max="6910" width="8.88671875" style="91"/>
    <col min="6911" max="6911" width="8.33203125" style="91" customWidth="1"/>
    <col min="6912" max="6912" width="33.6640625" style="91" customWidth="1"/>
    <col min="6913" max="6913" width="11.6640625" style="91" customWidth="1"/>
    <col min="6914" max="6914" width="17.33203125" style="91" customWidth="1"/>
    <col min="6915" max="6915" width="16" style="91" customWidth="1"/>
    <col min="6916" max="6916" width="22.6640625" style="91" customWidth="1"/>
    <col min="6917" max="7166" width="8.88671875" style="91"/>
    <col min="7167" max="7167" width="8.33203125" style="91" customWidth="1"/>
    <col min="7168" max="7168" width="33.6640625" style="91" customWidth="1"/>
    <col min="7169" max="7169" width="11.6640625" style="91" customWidth="1"/>
    <col min="7170" max="7170" width="17.33203125" style="91" customWidth="1"/>
    <col min="7171" max="7171" width="16" style="91" customWidth="1"/>
    <col min="7172" max="7172" width="22.6640625" style="91" customWidth="1"/>
    <col min="7173" max="7422" width="8.88671875" style="91"/>
    <col min="7423" max="7423" width="8.33203125" style="91" customWidth="1"/>
    <col min="7424" max="7424" width="33.6640625" style="91" customWidth="1"/>
    <col min="7425" max="7425" width="11.6640625" style="91" customWidth="1"/>
    <col min="7426" max="7426" width="17.33203125" style="91" customWidth="1"/>
    <col min="7427" max="7427" width="16" style="91" customWidth="1"/>
    <col min="7428" max="7428" width="22.6640625" style="91" customWidth="1"/>
    <col min="7429" max="7678" width="8.88671875" style="91"/>
    <col min="7679" max="7679" width="8.33203125" style="91" customWidth="1"/>
    <col min="7680" max="7680" width="33.6640625" style="91" customWidth="1"/>
    <col min="7681" max="7681" width="11.6640625" style="91" customWidth="1"/>
    <col min="7682" max="7682" width="17.33203125" style="91" customWidth="1"/>
    <col min="7683" max="7683" width="16" style="91" customWidth="1"/>
    <col min="7684" max="7684" width="22.6640625" style="91" customWidth="1"/>
    <col min="7685" max="7934" width="8.88671875" style="91"/>
    <col min="7935" max="7935" width="8.33203125" style="91" customWidth="1"/>
    <col min="7936" max="7936" width="33.6640625" style="91" customWidth="1"/>
    <col min="7937" max="7937" width="11.6640625" style="91" customWidth="1"/>
    <col min="7938" max="7938" width="17.33203125" style="91" customWidth="1"/>
    <col min="7939" max="7939" width="16" style="91" customWidth="1"/>
    <col min="7940" max="7940" width="22.6640625" style="91" customWidth="1"/>
    <col min="7941" max="8190" width="8.88671875" style="91"/>
    <col min="8191" max="8191" width="8.33203125" style="91" customWidth="1"/>
    <col min="8192" max="8192" width="33.6640625" style="91" customWidth="1"/>
    <col min="8193" max="8193" width="11.6640625" style="91" customWidth="1"/>
    <col min="8194" max="8194" width="17.33203125" style="91" customWidth="1"/>
    <col min="8195" max="8195" width="16" style="91" customWidth="1"/>
    <col min="8196" max="8196" width="22.6640625" style="91" customWidth="1"/>
    <col min="8197" max="8446" width="8.88671875" style="91"/>
    <col min="8447" max="8447" width="8.33203125" style="91" customWidth="1"/>
    <col min="8448" max="8448" width="33.6640625" style="91" customWidth="1"/>
    <col min="8449" max="8449" width="11.6640625" style="91" customWidth="1"/>
    <col min="8450" max="8450" width="17.33203125" style="91" customWidth="1"/>
    <col min="8451" max="8451" width="16" style="91" customWidth="1"/>
    <col min="8452" max="8452" width="22.6640625" style="91" customWidth="1"/>
    <col min="8453" max="8702" width="8.88671875" style="91"/>
    <col min="8703" max="8703" width="8.33203125" style="91" customWidth="1"/>
    <col min="8704" max="8704" width="33.6640625" style="91" customWidth="1"/>
    <col min="8705" max="8705" width="11.6640625" style="91" customWidth="1"/>
    <col min="8706" max="8706" width="17.33203125" style="91" customWidth="1"/>
    <col min="8707" max="8707" width="16" style="91" customWidth="1"/>
    <col min="8708" max="8708" width="22.6640625" style="91" customWidth="1"/>
    <col min="8709" max="8958" width="8.88671875" style="91"/>
    <col min="8959" max="8959" width="8.33203125" style="91" customWidth="1"/>
    <col min="8960" max="8960" width="33.6640625" style="91" customWidth="1"/>
    <col min="8961" max="8961" width="11.6640625" style="91" customWidth="1"/>
    <col min="8962" max="8962" width="17.33203125" style="91" customWidth="1"/>
    <col min="8963" max="8963" width="16" style="91" customWidth="1"/>
    <col min="8964" max="8964" width="22.6640625" style="91" customWidth="1"/>
    <col min="8965" max="9214" width="8.88671875" style="91"/>
    <col min="9215" max="9215" width="8.33203125" style="91" customWidth="1"/>
    <col min="9216" max="9216" width="33.6640625" style="91" customWidth="1"/>
    <col min="9217" max="9217" width="11.6640625" style="91" customWidth="1"/>
    <col min="9218" max="9218" width="17.33203125" style="91" customWidth="1"/>
    <col min="9219" max="9219" width="16" style="91" customWidth="1"/>
    <col min="9220" max="9220" width="22.6640625" style="91" customWidth="1"/>
    <col min="9221" max="9470" width="8.88671875" style="91"/>
    <col min="9471" max="9471" width="8.33203125" style="91" customWidth="1"/>
    <col min="9472" max="9472" width="33.6640625" style="91" customWidth="1"/>
    <col min="9473" max="9473" width="11.6640625" style="91" customWidth="1"/>
    <col min="9474" max="9474" width="17.33203125" style="91" customWidth="1"/>
    <col min="9475" max="9475" width="16" style="91" customWidth="1"/>
    <col min="9476" max="9476" width="22.6640625" style="91" customWidth="1"/>
    <col min="9477" max="9726" width="8.88671875" style="91"/>
    <col min="9727" max="9727" width="8.33203125" style="91" customWidth="1"/>
    <col min="9728" max="9728" width="33.6640625" style="91" customWidth="1"/>
    <col min="9729" max="9729" width="11.6640625" style="91" customWidth="1"/>
    <col min="9730" max="9730" width="17.33203125" style="91" customWidth="1"/>
    <col min="9731" max="9731" width="16" style="91" customWidth="1"/>
    <col min="9732" max="9732" width="22.6640625" style="91" customWidth="1"/>
    <col min="9733" max="9982" width="8.88671875" style="91"/>
    <col min="9983" max="9983" width="8.33203125" style="91" customWidth="1"/>
    <col min="9984" max="9984" width="33.6640625" style="91" customWidth="1"/>
    <col min="9985" max="9985" width="11.6640625" style="91" customWidth="1"/>
    <col min="9986" max="9986" width="17.33203125" style="91" customWidth="1"/>
    <col min="9987" max="9987" width="16" style="91" customWidth="1"/>
    <col min="9988" max="9988" width="22.6640625" style="91" customWidth="1"/>
    <col min="9989" max="10238" width="8.88671875" style="91"/>
    <col min="10239" max="10239" width="8.33203125" style="91" customWidth="1"/>
    <col min="10240" max="10240" width="33.6640625" style="91" customWidth="1"/>
    <col min="10241" max="10241" width="11.6640625" style="91" customWidth="1"/>
    <col min="10242" max="10242" width="17.33203125" style="91" customWidth="1"/>
    <col min="10243" max="10243" width="16" style="91" customWidth="1"/>
    <col min="10244" max="10244" width="22.6640625" style="91" customWidth="1"/>
    <col min="10245" max="10494" width="8.88671875" style="91"/>
    <col min="10495" max="10495" width="8.33203125" style="91" customWidth="1"/>
    <col min="10496" max="10496" width="33.6640625" style="91" customWidth="1"/>
    <col min="10497" max="10497" width="11.6640625" style="91" customWidth="1"/>
    <col min="10498" max="10498" width="17.33203125" style="91" customWidth="1"/>
    <col min="10499" max="10499" width="16" style="91" customWidth="1"/>
    <col min="10500" max="10500" width="22.6640625" style="91" customWidth="1"/>
    <col min="10501" max="10750" width="8.88671875" style="91"/>
    <col min="10751" max="10751" width="8.33203125" style="91" customWidth="1"/>
    <col min="10752" max="10752" width="33.6640625" style="91" customWidth="1"/>
    <col min="10753" max="10753" width="11.6640625" style="91" customWidth="1"/>
    <col min="10754" max="10754" width="17.33203125" style="91" customWidth="1"/>
    <col min="10755" max="10755" width="16" style="91" customWidth="1"/>
    <col min="10756" max="10756" width="22.6640625" style="91" customWidth="1"/>
    <col min="10757" max="11006" width="8.88671875" style="91"/>
    <col min="11007" max="11007" width="8.33203125" style="91" customWidth="1"/>
    <col min="11008" max="11008" width="33.6640625" style="91" customWidth="1"/>
    <col min="11009" max="11009" width="11.6640625" style="91" customWidth="1"/>
    <col min="11010" max="11010" width="17.33203125" style="91" customWidth="1"/>
    <col min="11011" max="11011" width="16" style="91" customWidth="1"/>
    <col min="11012" max="11012" width="22.6640625" style="91" customWidth="1"/>
    <col min="11013" max="11262" width="8.88671875" style="91"/>
    <col min="11263" max="11263" width="8.33203125" style="91" customWidth="1"/>
    <col min="11264" max="11264" width="33.6640625" style="91" customWidth="1"/>
    <col min="11265" max="11265" width="11.6640625" style="91" customWidth="1"/>
    <col min="11266" max="11266" width="17.33203125" style="91" customWidth="1"/>
    <col min="11267" max="11267" width="16" style="91" customWidth="1"/>
    <col min="11268" max="11268" width="22.6640625" style="91" customWidth="1"/>
    <col min="11269" max="11518" width="8.88671875" style="91"/>
    <col min="11519" max="11519" width="8.33203125" style="91" customWidth="1"/>
    <col min="11520" max="11520" width="33.6640625" style="91" customWidth="1"/>
    <col min="11521" max="11521" width="11.6640625" style="91" customWidth="1"/>
    <col min="11522" max="11522" width="17.33203125" style="91" customWidth="1"/>
    <col min="11523" max="11523" width="16" style="91" customWidth="1"/>
    <col min="11524" max="11524" width="22.6640625" style="91" customWidth="1"/>
    <col min="11525" max="11774" width="8.88671875" style="91"/>
    <col min="11775" max="11775" width="8.33203125" style="91" customWidth="1"/>
    <col min="11776" max="11776" width="33.6640625" style="91" customWidth="1"/>
    <col min="11777" max="11777" width="11.6640625" style="91" customWidth="1"/>
    <col min="11778" max="11778" width="17.33203125" style="91" customWidth="1"/>
    <col min="11779" max="11779" width="16" style="91" customWidth="1"/>
    <col min="11780" max="11780" width="22.6640625" style="91" customWidth="1"/>
    <col min="11781" max="12030" width="8.88671875" style="91"/>
    <col min="12031" max="12031" width="8.33203125" style="91" customWidth="1"/>
    <col min="12032" max="12032" width="33.6640625" style="91" customWidth="1"/>
    <col min="12033" max="12033" width="11.6640625" style="91" customWidth="1"/>
    <col min="12034" max="12034" width="17.33203125" style="91" customWidth="1"/>
    <col min="12035" max="12035" width="16" style="91" customWidth="1"/>
    <col min="12036" max="12036" width="22.6640625" style="91" customWidth="1"/>
    <col min="12037" max="12286" width="8.88671875" style="91"/>
    <col min="12287" max="12287" width="8.33203125" style="91" customWidth="1"/>
    <col min="12288" max="12288" width="33.6640625" style="91" customWidth="1"/>
    <col min="12289" max="12289" width="11.6640625" style="91" customWidth="1"/>
    <col min="12290" max="12290" width="17.33203125" style="91" customWidth="1"/>
    <col min="12291" max="12291" width="16" style="91" customWidth="1"/>
    <col min="12292" max="12292" width="22.6640625" style="91" customWidth="1"/>
    <col min="12293" max="12542" width="8.88671875" style="91"/>
    <col min="12543" max="12543" width="8.33203125" style="91" customWidth="1"/>
    <col min="12544" max="12544" width="33.6640625" style="91" customWidth="1"/>
    <col min="12545" max="12545" width="11.6640625" style="91" customWidth="1"/>
    <col min="12546" max="12546" width="17.33203125" style="91" customWidth="1"/>
    <col min="12547" max="12547" width="16" style="91" customWidth="1"/>
    <col min="12548" max="12548" width="22.6640625" style="91" customWidth="1"/>
    <col min="12549" max="12798" width="8.88671875" style="91"/>
    <col min="12799" max="12799" width="8.33203125" style="91" customWidth="1"/>
    <col min="12800" max="12800" width="33.6640625" style="91" customWidth="1"/>
    <col min="12801" max="12801" width="11.6640625" style="91" customWidth="1"/>
    <col min="12802" max="12802" width="17.33203125" style="91" customWidth="1"/>
    <col min="12803" max="12803" width="16" style="91" customWidth="1"/>
    <col min="12804" max="12804" width="22.6640625" style="91" customWidth="1"/>
    <col min="12805" max="13054" width="8.88671875" style="91"/>
    <col min="13055" max="13055" width="8.33203125" style="91" customWidth="1"/>
    <col min="13056" max="13056" width="33.6640625" style="91" customWidth="1"/>
    <col min="13057" max="13057" width="11.6640625" style="91" customWidth="1"/>
    <col min="13058" max="13058" width="17.33203125" style="91" customWidth="1"/>
    <col min="13059" max="13059" width="16" style="91" customWidth="1"/>
    <col min="13060" max="13060" width="22.6640625" style="91" customWidth="1"/>
    <col min="13061" max="13310" width="8.88671875" style="91"/>
    <col min="13311" max="13311" width="8.33203125" style="91" customWidth="1"/>
    <col min="13312" max="13312" width="33.6640625" style="91" customWidth="1"/>
    <col min="13313" max="13313" width="11.6640625" style="91" customWidth="1"/>
    <col min="13314" max="13314" width="17.33203125" style="91" customWidth="1"/>
    <col min="13315" max="13315" width="16" style="91" customWidth="1"/>
    <col min="13316" max="13316" width="22.6640625" style="91" customWidth="1"/>
    <col min="13317" max="13566" width="8.88671875" style="91"/>
    <col min="13567" max="13567" width="8.33203125" style="91" customWidth="1"/>
    <col min="13568" max="13568" width="33.6640625" style="91" customWidth="1"/>
    <col min="13569" max="13569" width="11.6640625" style="91" customWidth="1"/>
    <col min="13570" max="13570" width="17.33203125" style="91" customWidth="1"/>
    <col min="13571" max="13571" width="16" style="91" customWidth="1"/>
    <col min="13572" max="13572" width="22.6640625" style="91" customWidth="1"/>
    <col min="13573" max="13822" width="8.88671875" style="91"/>
    <col min="13823" max="13823" width="8.33203125" style="91" customWidth="1"/>
    <col min="13824" max="13824" width="33.6640625" style="91" customWidth="1"/>
    <col min="13825" max="13825" width="11.6640625" style="91" customWidth="1"/>
    <col min="13826" max="13826" width="17.33203125" style="91" customWidth="1"/>
    <col min="13827" max="13827" width="16" style="91" customWidth="1"/>
    <col min="13828" max="13828" width="22.6640625" style="91" customWidth="1"/>
    <col min="13829" max="14078" width="8.88671875" style="91"/>
    <col min="14079" max="14079" width="8.33203125" style="91" customWidth="1"/>
    <col min="14080" max="14080" width="33.6640625" style="91" customWidth="1"/>
    <col min="14081" max="14081" width="11.6640625" style="91" customWidth="1"/>
    <col min="14082" max="14082" width="17.33203125" style="91" customWidth="1"/>
    <col min="14083" max="14083" width="16" style="91" customWidth="1"/>
    <col min="14084" max="14084" width="22.6640625" style="91" customWidth="1"/>
    <col min="14085" max="14334" width="8.88671875" style="91"/>
    <col min="14335" max="14335" width="8.33203125" style="91" customWidth="1"/>
    <col min="14336" max="14336" width="33.6640625" style="91" customWidth="1"/>
    <col min="14337" max="14337" width="11.6640625" style="91" customWidth="1"/>
    <col min="14338" max="14338" width="17.33203125" style="91" customWidth="1"/>
    <col min="14339" max="14339" width="16" style="91" customWidth="1"/>
    <col min="14340" max="14340" width="22.6640625" style="91" customWidth="1"/>
    <col min="14341" max="14590" width="8.88671875" style="91"/>
    <col min="14591" max="14591" width="8.33203125" style="91" customWidth="1"/>
    <col min="14592" max="14592" width="33.6640625" style="91" customWidth="1"/>
    <col min="14593" max="14593" width="11.6640625" style="91" customWidth="1"/>
    <col min="14594" max="14594" width="17.33203125" style="91" customWidth="1"/>
    <col min="14595" max="14595" width="16" style="91" customWidth="1"/>
    <col min="14596" max="14596" width="22.6640625" style="91" customWidth="1"/>
    <col min="14597" max="14846" width="8.88671875" style="91"/>
    <col min="14847" max="14847" width="8.33203125" style="91" customWidth="1"/>
    <col min="14848" max="14848" width="33.6640625" style="91" customWidth="1"/>
    <col min="14849" max="14849" width="11.6640625" style="91" customWidth="1"/>
    <col min="14850" max="14850" width="17.33203125" style="91" customWidth="1"/>
    <col min="14851" max="14851" width="16" style="91" customWidth="1"/>
    <col min="14852" max="14852" width="22.6640625" style="91" customWidth="1"/>
    <col min="14853" max="15102" width="8.88671875" style="91"/>
    <col min="15103" max="15103" width="8.33203125" style="91" customWidth="1"/>
    <col min="15104" max="15104" width="33.6640625" style="91" customWidth="1"/>
    <col min="15105" max="15105" width="11.6640625" style="91" customWidth="1"/>
    <col min="15106" max="15106" width="17.33203125" style="91" customWidth="1"/>
    <col min="15107" max="15107" width="16" style="91" customWidth="1"/>
    <col min="15108" max="15108" width="22.6640625" style="91" customWidth="1"/>
    <col min="15109" max="15358" width="8.88671875" style="91"/>
    <col min="15359" max="15359" width="8.33203125" style="91" customWidth="1"/>
    <col min="15360" max="15360" width="33.6640625" style="91" customWidth="1"/>
    <col min="15361" max="15361" width="11.6640625" style="91" customWidth="1"/>
    <col min="15362" max="15362" width="17.33203125" style="91" customWidth="1"/>
    <col min="15363" max="15363" width="16" style="91" customWidth="1"/>
    <col min="15364" max="15364" width="22.6640625" style="91" customWidth="1"/>
    <col min="15365" max="15614" width="8.88671875" style="91"/>
    <col min="15615" max="15615" width="8.33203125" style="91" customWidth="1"/>
    <col min="15616" max="15616" width="33.6640625" style="91" customWidth="1"/>
    <col min="15617" max="15617" width="11.6640625" style="91" customWidth="1"/>
    <col min="15618" max="15618" width="17.33203125" style="91" customWidth="1"/>
    <col min="15619" max="15619" width="16" style="91" customWidth="1"/>
    <col min="15620" max="15620" width="22.6640625" style="91" customWidth="1"/>
    <col min="15621" max="15870" width="8.88671875" style="91"/>
    <col min="15871" max="15871" width="8.33203125" style="91" customWidth="1"/>
    <col min="15872" max="15872" width="33.6640625" style="91" customWidth="1"/>
    <col min="15873" max="15873" width="11.6640625" style="91" customWidth="1"/>
    <col min="15874" max="15874" width="17.33203125" style="91" customWidth="1"/>
    <col min="15875" max="15875" width="16" style="91" customWidth="1"/>
    <col min="15876" max="15876" width="22.6640625" style="91" customWidth="1"/>
    <col min="15877" max="16126" width="8.88671875" style="91"/>
    <col min="16127" max="16127" width="8.33203125" style="91" customWidth="1"/>
    <col min="16128" max="16128" width="33.6640625" style="91" customWidth="1"/>
    <col min="16129" max="16129" width="11.6640625" style="91" customWidth="1"/>
    <col min="16130" max="16130" width="17.33203125" style="91" customWidth="1"/>
    <col min="16131" max="16131" width="16" style="91" customWidth="1"/>
    <col min="16132" max="16132" width="22.6640625" style="91" customWidth="1"/>
    <col min="16133" max="16384" width="8.88671875" style="91"/>
  </cols>
  <sheetData>
    <row r="1" spans="1:7" ht="20.399999999999999">
      <c r="A1" s="430" t="s">
        <v>291</v>
      </c>
      <c r="B1" s="430"/>
      <c r="C1" s="430"/>
      <c r="D1" s="430"/>
      <c r="E1" s="430"/>
    </row>
    <row r="2" spans="1:7" ht="45" customHeight="1">
      <c r="A2" s="420" t="str">
        <f>'Bảng Tiên lượng'!A3:F3</f>
        <v>Nhiệm vụ KH&amp;CN "Nghiên cứu nâng cấp, cải tiến hệ thống tích hợp và xử lý dữ liệu ADS-B 
(ATTECH ADS-B Integrator)"</v>
      </c>
      <c r="B2" s="420"/>
      <c r="C2" s="420"/>
      <c r="D2" s="420"/>
      <c r="E2" s="420"/>
      <c r="F2" s="365"/>
      <c r="G2" s="365"/>
    </row>
    <row r="3" spans="1:7" ht="26.4" customHeight="1">
      <c r="A3" s="431" t="s">
        <v>259</v>
      </c>
      <c r="B3" s="431"/>
      <c r="C3" s="431"/>
      <c r="D3" s="431"/>
      <c r="E3" s="431"/>
    </row>
    <row r="4" spans="1:7" ht="16.2">
      <c r="A4" s="356"/>
      <c r="B4" s="357"/>
      <c r="C4" s="358"/>
      <c r="D4" s="357"/>
      <c r="E4" s="359"/>
    </row>
    <row r="5" spans="1:7">
      <c r="A5" s="424" t="s">
        <v>1</v>
      </c>
      <c r="B5" s="426" t="s">
        <v>260</v>
      </c>
      <c r="C5" s="426" t="s">
        <v>4</v>
      </c>
      <c r="D5" s="426" t="s">
        <v>261</v>
      </c>
      <c r="E5" s="422" t="s">
        <v>262</v>
      </c>
    </row>
    <row r="6" spans="1:7">
      <c r="A6" s="425"/>
      <c r="B6" s="426"/>
      <c r="C6" s="426"/>
      <c r="D6" s="426"/>
      <c r="E6" s="422"/>
    </row>
    <row r="7" spans="1:7" ht="27" customHeight="1">
      <c r="A7" s="62" t="s">
        <v>69</v>
      </c>
      <c r="B7" s="62" t="s">
        <v>70</v>
      </c>
      <c r="C7" s="62" t="s">
        <v>71</v>
      </c>
      <c r="D7" s="62" t="s">
        <v>72</v>
      </c>
      <c r="E7" s="62" t="s">
        <v>73</v>
      </c>
    </row>
    <row r="8" spans="1:7" s="93" customFormat="1" ht="27" customHeight="1">
      <c r="A8" s="58" t="s">
        <v>6</v>
      </c>
      <c r="B8" s="360" t="s">
        <v>263</v>
      </c>
      <c r="C8" s="58" t="s">
        <v>9</v>
      </c>
      <c r="D8" s="361">
        <f>SUM(D9:D10)</f>
        <v>260102694.65384614</v>
      </c>
      <c r="E8" s="58"/>
    </row>
    <row r="9" spans="1:7" ht="27" customHeight="1">
      <c r="A9" s="62">
        <v>1</v>
      </c>
      <c r="B9" s="362" t="s">
        <v>264</v>
      </c>
      <c r="C9" s="62" t="s">
        <v>12</v>
      </c>
      <c r="D9" s="363">
        <f>'B3.1_GT01_Chế tạo SP mẫu'!I50</f>
        <v>977340</v>
      </c>
      <c r="E9" s="62" t="s">
        <v>265</v>
      </c>
    </row>
    <row r="10" spans="1:7" ht="27" customHeight="1">
      <c r="A10" s="62">
        <v>2</v>
      </c>
      <c r="B10" s="362" t="s">
        <v>266</v>
      </c>
      <c r="C10" s="62" t="s">
        <v>281</v>
      </c>
      <c r="D10" s="363">
        <f>'B3.1_GT01_Chế tạo SP mẫu'!H7</f>
        <v>259125354.65384614</v>
      </c>
      <c r="E10" s="364" t="s">
        <v>267</v>
      </c>
    </row>
    <row r="11" spans="1:7" s="93" customFormat="1" ht="27" customHeight="1">
      <c r="A11" s="315" t="s">
        <v>7</v>
      </c>
      <c r="B11" s="316" t="s">
        <v>218</v>
      </c>
      <c r="C11" s="317"/>
      <c r="D11" s="361">
        <f>D12</f>
        <v>13005134.732692309</v>
      </c>
      <c r="E11" s="325"/>
    </row>
    <row r="12" spans="1:7" ht="27" customHeight="1">
      <c r="A12" s="319" t="s">
        <v>9</v>
      </c>
      <c r="B12" s="320" t="s">
        <v>245</v>
      </c>
      <c r="C12" s="321" t="s">
        <v>219</v>
      </c>
      <c r="D12" s="363">
        <f>5%*D8</f>
        <v>13005134.732692309</v>
      </c>
      <c r="E12" s="94"/>
    </row>
    <row r="13" spans="1:7" ht="27" customHeight="1">
      <c r="A13" s="315"/>
      <c r="B13" s="316" t="s">
        <v>220</v>
      </c>
      <c r="C13" s="317" t="s">
        <v>9</v>
      </c>
      <c r="D13" s="361">
        <f>SUM(D8,D11)</f>
        <v>273107829.38653845</v>
      </c>
      <c r="E13" s="325"/>
    </row>
  </sheetData>
  <mergeCells count="8">
    <mergeCell ref="A1:E1"/>
    <mergeCell ref="A2:E2"/>
    <mergeCell ref="A3:E3"/>
    <mergeCell ref="A5:A6"/>
    <mergeCell ref="B5:B6"/>
    <mergeCell ref="C5:C6"/>
    <mergeCell ref="D5:D6"/>
    <mergeCell ref="E5:E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51"/>
  <sheetViews>
    <sheetView tabSelected="1" zoomScaleNormal="100" zoomScaleSheetLayoutView="85" workbookViewId="0">
      <selection activeCell="E7" sqref="E7"/>
    </sheetView>
  </sheetViews>
  <sheetFormatPr defaultRowHeight="15.6"/>
  <cols>
    <col min="1" max="1" width="7.109375" style="115" customWidth="1"/>
    <col min="2" max="2" width="9.77734375" style="115" customWidth="1"/>
    <col min="3" max="3" width="37.6640625" style="178" customWidth="1"/>
    <col min="4" max="4" width="14.33203125" style="115" customWidth="1"/>
    <col min="5" max="5" width="12.88671875" style="115" customWidth="1"/>
    <col min="6" max="6" width="15.109375" style="91" customWidth="1"/>
    <col min="7" max="7" width="14.109375" style="91" customWidth="1"/>
    <col min="8" max="8" width="16.88671875" style="368" customWidth="1"/>
    <col min="9" max="9" width="15.33203125" style="91" customWidth="1"/>
    <col min="10" max="10" width="13.6640625" style="197" customWidth="1"/>
    <col min="11" max="11" width="9.109375" style="91"/>
    <col min="12" max="12" width="13.6640625" style="91" customWidth="1"/>
    <col min="13" max="13" width="11.6640625" style="91" customWidth="1"/>
    <col min="14" max="259" width="9.109375" style="91"/>
    <col min="260" max="260" width="8.33203125" style="91" customWidth="1"/>
    <col min="261" max="261" width="33.6640625" style="91" customWidth="1"/>
    <col min="262" max="262" width="11.6640625" style="91" customWidth="1"/>
    <col min="263" max="263" width="17.33203125" style="91" customWidth="1"/>
    <col min="264" max="264" width="16" style="91" customWidth="1"/>
    <col min="265" max="265" width="22.6640625" style="91" customWidth="1"/>
    <col min="266" max="515" width="9.109375" style="91"/>
    <col min="516" max="516" width="8.33203125" style="91" customWidth="1"/>
    <col min="517" max="517" width="33.6640625" style="91" customWidth="1"/>
    <col min="518" max="518" width="11.6640625" style="91" customWidth="1"/>
    <col min="519" max="519" width="17.33203125" style="91" customWidth="1"/>
    <col min="520" max="520" width="16" style="91" customWidth="1"/>
    <col min="521" max="521" width="22.6640625" style="91" customWidth="1"/>
    <col min="522" max="771" width="9.109375" style="91"/>
    <col min="772" max="772" width="8.33203125" style="91" customWidth="1"/>
    <col min="773" max="773" width="33.6640625" style="91" customWidth="1"/>
    <col min="774" max="774" width="11.6640625" style="91" customWidth="1"/>
    <col min="775" max="775" width="17.33203125" style="91" customWidth="1"/>
    <col min="776" max="776" width="16" style="91" customWidth="1"/>
    <col min="777" max="777" width="22.6640625" style="91" customWidth="1"/>
    <col min="778" max="1027" width="9.109375" style="91"/>
    <col min="1028" max="1028" width="8.33203125" style="91" customWidth="1"/>
    <col min="1029" max="1029" width="33.6640625" style="91" customWidth="1"/>
    <col min="1030" max="1030" width="11.6640625" style="91" customWidth="1"/>
    <col min="1031" max="1031" width="17.33203125" style="91" customWidth="1"/>
    <col min="1032" max="1032" width="16" style="91" customWidth="1"/>
    <col min="1033" max="1033" width="22.6640625" style="91" customWidth="1"/>
    <col min="1034" max="1283" width="9.109375" style="91"/>
    <col min="1284" max="1284" width="8.33203125" style="91" customWidth="1"/>
    <col min="1285" max="1285" width="33.6640625" style="91" customWidth="1"/>
    <col min="1286" max="1286" width="11.6640625" style="91" customWidth="1"/>
    <col min="1287" max="1287" width="17.33203125" style="91" customWidth="1"/>
    <col min="1288" max="1288" width="16" style="91" customWidth="1"/>
    <col min="1289" max="1289" width="22.6640625" style="91" customWidth="1"/>
    <col min="1290" max="1539" width="9.109375" style="91"/>
    <col min="1540" max="1540" width="8.33203125" style="91" customWidth="1"/>
    <col min="1541" max="1541" width="33.6640625" style="91" customWidth="1"/>
    <col min="1542" max="1542" width="11.6640625" style="91" customWidth="1"/>
    <col min="1543" max="1543" width="17.33203125" style="91" customWidth="1"/>
    <col min="1544" max="1544" width="16" style="91" customWidth="1"/>
    <col min="1545" max="1545" width="22.6640625" style="91" customWidth="1"/>
    <col min="1546" max="1795" width="9.109375" style="91"/>
    <col min="1796" max="1796" width="8.33203125" style="91" customWidth="1"/>
    <col min="1797" max="1797" width="33.6640625" style="91" customWidth="1"/>
    <col min="1798" max="1798" width="11.6640625" style="91" customWidth="1"/>
    <col min="1799" max="1799" width="17.33203125" style="91" customWidth="1"/>
    <col min="1800" max="1800" width="16" style="91" customWidth="1"/>
    <col min="1801" max="1801" width="22.6640625" style="91" customWidth="1"/>
    <col min="1802" max="2051" width="9.109375" style="91"/>
    <col min="2052" max="2052" width="8.33203125" style="91" customWidth="1"/>
    <col min="2053" max="2053" width="33.6640625" style="91" customWidth="1"/>
    <col min="2054" max="2054" width="11.6640625" style="91" customWidth="1"/>
    <col min="2055" max="2055" width="17.33203125" style="91" customWidth="1"/>
    <col min="2056" max="2056" width="16" style="91" customWidth="1"/>
    <col min="2057" max="2057" width="22.6640625" style="91" customWidth="1"/>
    <col min="2058" max="2307" width="9.109375" style="91"/>
    <col min="2308" max="2308" width="8.33203125" style="91" customWidth="1"/>
    <col min="2309" max="2309" width="33.6640625" style="91" customWidth="1"/>
    <col min="2310" max="2310" width="11.6640625" style="91" customWidth="1"/>
    <col min="2311" max="2311" width="17.33203125" style="91" customWidth="1"/>
    <col min="2312" max="2312" width="16" style="91" customWidth="1"/>
    <col min="2313" max="2313" width="22.6640625" style="91" customWidth="1"/>
    <col min="2314" max="2563" width="9.109375" style="91"/>
    <col min="2564" max="2564" width="8.33203125" style="91" customWidth="1"/>
    <col min="2565" max="2565" width="33.6640625" style="91" customWidth="1"/>
    <col min="2566" max="2566" width="11.6640625" style="91" customWidth="1"/>
    <col min="2567" max="2567" width="17.33203125" style="91" customWidth="1"/>
    <col min="2568" max="2568" width="16" style="91" customWidth="1"/>
    <col min="2569" max="2569" width="22.6640625" style="91" customWidth="1"/>
    <col min="2570" max="2819" width="9.109375" style="91"/>
    <col min="2820" max="2820" width="8.33203125" style="91" customWidth="1"/>
    <col min="2821" max="2821" width="33.6640625" style="91" customWidth="1"/>
    <col min="2822" max="2822" width="11.6640625" style="91" customWidth="1"/>
    <col min="2823" max="2823" width="17.33203125" style="91" customWidth="1"/>
    <col min="2824" max="2824" width="16" style="91" customWidth="1"/>
    <col min="2825" max="2825" width="22.6640625" style="91" customWidth="1"/>
    <col min="2826" max="3075" width="9.109375" style="91"/>
    <col min="3076" max="3076" width="8.33203125" style="91" customWidth="1"/>
    <col min="3077" max="3077" width="33.6640625" style="91" customWidth="1"/>
    <col min="3078" max="3078" width="11.6640625" style="91" customWidth="1"/>
    <col min="3079" max="3079" width="17.33203125" style="91" customWidth="1"/>
    <col min="3080" max="3080" width="16" style="91" customWidth="1"/>
    <col min="3081" max="3081" width="22.6640625" style="91" customWidth="1"/>
    <col min="3082" max="3331" width="9.109375" style="91"/>
    <col min="3332" max="3332" width="8.33203125" style="91" customWidth="1"/>
    <col min="3333" max="3333" width="33.6640625" style="91" customWidth="1"/>
    <col min="3334" max="3334" width="11.6640625" style="91" customWidth="1"/>
    <col min="3335" max="3335" width="17.33203125" style="91" customWidth="1"/>
    <col min="3336" max="3336" width="16" style="91" customWidth="1"/>
    <col min="3337" max="3337" width="22.6640625" style="91" customWidth="1"/>
    <col min="3338" max="3587" width="9.109375" style="91"/>
    <col min="3588" max="3588" width="8.33203125" style="91" customWidth="1"/>
    <col min="3589" max="3589" width="33.6640625" style="91" customWidth="1"/>
    <col min="3590" max="3590" width="11.6640625" style="91" customWidth="1"/>
    <col min="3591" max="3591" width="17.33203125" style="91" customWidth="1"/>
    <col min="3592" max="3592" width="16" style="91" customWidth="1"/>
    <col min="3593" max="3593" width="22.6640625" style="91" customWidth="1"/>
    <col min="3594" max="3843" width="9.109375" style="91"/>
    <col min="3844" max="3844" width="8.33203125" style="91" customWidth="1"/>
    <col min="3845" max="3845" width="33.6640625" style="91" customWidth="1"/>
    <col min="3846" max="3846" width="11.6640625" style="91" customWidth="1"/>
    <col min="3847" max="3847" width="17.33203125" style="91" customWidth="1"/>
    <col min="3848" max="3848" width="16" style="91" customWidth="1"/>
    <col min="3849" max="3849" width="22.6640625" style="91" customWidth="1"/>
    <col min="3850" max="4099" width="9.109375" style="91"/>
    <col min="4100" max="4100" width="8.33203125" style="91" customWidth="1"/>
    <col min="4101" max="4101" width="33.6640625" style="91" customWidth="1"/>
    <col min="4102" max="4102" width="11.6640625" style="91" customWidth="1"/>
    <col min="4103" max="4103" width="17.33203125" style="91" customWidth="1"/>
    <col min="4104" max="4104" width="16" style="91" customWidth="1"/>
    <col min="4105" max="4105" width="22.6640625" style="91" customWidth="1"/>
    <col min="4106" max="4355" width="9.109375" style="91"/>
    <col min="4356" max="4356" width="8.33203125" style="91" customWidth="1"/>
    <col min="4357" max="4357" width="33.6640625" style="91" customWidth="1"/>
    <col min="4358" max="4358" width="11.6640625" style="91" customWidth="1"/>
    <col min="4359" max="4359" width="17.33203125" style="91" customWidth="1"/>
    <col min="4360" max="4360" width="16" style="91" customWidth="1"/>
    <col min="4361" max="4361" width="22.6640625" style="91" customWidth="1"/>
    <col min="4362" max="4611" width="9.109375" style="91"/>
    <col min="4612" max="4612" width="8.33203125" style="91" customWidth="1"/>
    <col min="4613" max="4613" width="33.6640625" style="91" customWidth="1"/>
    <col min="4614" max="4614" width="11.6640625" style="91" customWidth="1"/>
    <col min="4615" max="4615" width="17.33203125" style="91" customWidth="1"/>
    <col min="4616" max="4616" width="16" style="91" customWidth="1"/>
    <col min="4617" max="4617" width="22.6640625" style="91" customWidth="1"/>
    <col min="4618" max="4867" width="9.109375" style="91"/>
    <col min="4868" max="4868" width="8.33203125" style="91" customWidth="1"/>
    <col min="4869" max="4869" width="33.6640625" style="91" customWidth="1"/>
    <col min="4870" max="4870" width="11.6640625" style="91" customWidth="1"/>
    <col min="4871" max="4871" width="17.33203125" style="91" customWidth="1"/>
    <col min="4872" max="4872" width="16" style="91" customWidth="1"/>
    <col min="4873" max="4873" width="22.6640625" style="91" customWidth="1"/>
    <col min="4874" max="5123" width="9.109375" style="91"/>
    <col min="5124" max="5124" width="8.33203125" style="91" customWidth="1"/>
    <col min="5125" max="5125" width="33.6640625" style="91" customWidth="1"/>
    <col min="5126" max="5126" width="11.6640625" style="91" customWidth="1"/>
    <col min="5127" max="5127" width="17.33203125" style="91" customWidth="1"/>
    <col min="5128" max="5128" width="16" style="91" customWidth="1"/>
    <col min="5129" max="5129" width="22.6640625" style="91" customWidth="1"/>
    <col min="5130" max="5379" width="9.109375" style="91"/>
    <col min="5380" max="5380" width="8.33203125" style="91" customWidth="1"/>
    <col min="5381" max="5381" width="33.6640625" style="91" customWidth="1"/>
    <col min="5382" max="5382" width="11.6640625" style="91" customWidth="1"/>
    <col min="5383" max="5383" width="17.33203125" style="91" customWidth="1"/>
    <col min="5384" max="5384" width="16" style="91" customWidth="1"/>
    <col min="5385" max="5385" width="22.6640625" style="91" customWidth="1"/>
    <col min="5386" max="5635" width="9.109375" style="91"/>
    <col min="5636" max="5636" width="8.33203125" style="91" customWidth="1"/>
    <col min="5637" max="5637" width="33.6640625" style="91" customWidth="1"/>
    <col min="5638" max="5638" width="11.6640625" style="91" customWidth="1"/>
    <col min="5639" max="5639" width="17.33203125" style="91" customWidth="1"/>
    <col min="5640" max="5640" width="16" style="91" customWidth="1"/>
    <col min="5641" max="5641" width="22.6640625" style="91" customWidth="1"/>
    <col min="5642" max="5891" width="9.109375" style="91"/>
    <col min="5892" max="5892" width="8.33203125" style="91" customWidth="1"/>
    <col min="5893" max="5893" width="33.6640625" style="91" customWidth="1"/>
    <col min="5894" max="5894" width="11.6640625" style="91" customWidth="1"/>
    <col min="5895" max="5895" width="17.33203125" style="91" customWidth="1"/>
    <col min="5896" max="5896" width="16" style="91" customWidth="1"/>
    <col min="5897" max="5897" width="22.6640625" style="91" customWidth="1"/>
    <col min="5898" max="6147" width="9.109375" style="91"/>
    <col min="6148" max="6148" width="8.33203125" style="91" customWidth="1"/>
    <col min="6149" max="6149" width="33.6640625" style="91" customWidth="1"/>
    <col min="6150" max="6150" width="11.6640625" style="91" customWidth="1"/>
    <col min="6151" max="6151" width="17.33203125" style="91" customWidth="1"/>
    <col min="6152" max="6152" width="16" style="91" customWidth="1"/>
    <col min="6153" max="6153" width="22.6640625" style="91" customWidth="1"/>
    <col min="6154" max="6403" width="9.109375" style="91"/>
    <col min="6404" max="6404" width="8.33203125" style="91" customWidth="1"/>
    <col min="6405" max="6405" width="33.6640625" style="91" customWidth="1"/>
    <col min="6406" max="6406" width="11.6640625" style="91" customWidth="1"/>
    <col min="6407" max="6407" width="17.33203125" style="91" customWidth="1"/>
    <col min="6408" max="6408" width="16" style="91" customWidth="1"/>
    <col min="6409" max="6409" width="22.6640625" style="91" customWidth="1"/>
    <col min="6410" max="6659" width="9.109375" style="91"/>
    <col min="6660" max="6660" width="8.33203125" style="91" customWidth="1"/>
    <col min="6661" max="6661" width="33.6640625" style="91" customWidth="1"/>
    <col min="6662" max="6662" width="11.6640625" style="91" customWidth="1"/>
    <col min="6663" max="6663" width="17.33203125" style="91" customWidth="1"/>
    <col min="6664" max="6664" width="16" style="91" customWidth="1"/>
    <col min="6665" max="6665" width="22.6640625" style="91" customWidth="1"/>
    <col min="6666" max="6915" width="9.109375" style="91"/>
    <col min="6916" max="6916" width="8.33203125" style="91" customWidth="1"/>
    <col min="6917" max="6917" width="33.6640625" style="91" customWidth="1"/>
    <col min="6918" max="6918" width="11.6640625" style="91" customWidth="1"/>
    <col min="6919" max="6919" width="17.33203125" style="91" customWidth="1"/>
    <col min="6920" max="6920" width="16" style="91" customWidth="1"/>
    <col min="6921" max="6921" width="22.6640625" style="91" customWidth="1"/>
    <col min="6922" max="7171" width="9.109375" style="91"/>
    <col min="7172" max="7172" width="8.33203125" style="91" customWidth="1"/>
    <col min="7173" max="7173" width="33.6640625" style="91" customWidth="1"/>
    <col min="7174" max="7174" width="11.6640625" style="91" customWidth="1"/>
    <col min="7175" max="7175" width="17.33203125" style="91" customWidth="1"/>
    <col min="7176" max="7176" width="16" style="91" customWidth="1"/>
    <col min="7177" max="7177" width="22.6640625" style="91" customWidth="1"/>
    <col min="7178" max="7427" width="9.109375" style="91"/>
    <col min="7428" max="7428" width="8.33203125" style="91" customWidth="1"/>
    <col min="7429" max="7429" width="33.6640625" style="91" customWidth="1"/>
    <col min="7430" max="7430" width="11.6640625" style="91" customWidth="1"/>
    <col min="7431" max="7431" width="17.33203125" style="91" customWidth="1"/>
    <col min="7432" max="7432" width="16" style="91" customWidth="1"/>
    <col min="7433" max="7433" width="22.6640625" style="91" customWidth="1"/>
    <col min="7434" max="7683" width="9.109375" style="91"/>
    <col min="7684" max="7684" width="8.33203125" style="91" customWidth="1"/>
    <col min="7685" max="7685" width="33.6640625" style="91" customWidth="1"/>
    <col min="7686" max="7686" width="11.6640625" style="91" customWidth="1"/>
    <col min="7687" max="7687" width="17.33203125" style="91" customWidth="1"/>
    <col min="7688" max="7688" width="16" style="91" customWidth="1"/>
    <col min="7689" max="7689" width="22.6640625" style="91" customWidth="1"/>
    <col min="7690" max="7939" width="9.109375" style="91"/>
    <col min="7940" max="7940" width="8.33203125" style="91" customWidth="1"/>
    <col min="7941" max="7941" width="33.6640625" style="91" customWidth="1"/>
    <col min="7942" max="7942" width="11.6640625" style="91" customWidth="1"/>
    <col min="7943" max="7943" width="17.33203125" style="91" customWidth="1"/>
    <col min="7944" max="7944" width="16" style="91" customWidth="1"/>
    <col min="7945" max="7945" width="22.6640625" style="91" customWidth="1"/>
    <col min="7946" max="8195" width="9.109375" style="91"/>
    <col min="8196" max="8196" width="8.33203125" style="91" customWidth="1"/>
    <col min="8197" max="8197" width="33.6640625" style="91" customWidth="1"/>
    <col min="8198" max="8198" width="11.6640625" style="91" customWidth="1"/>
    <col min="8199" max="8199" width="17.33203125" style="91" customWidth="1"/>
    <col min="8200" max="8200" width="16" style="91" customWidth="1"/>
    <col min="8201" max="8201" width="22.6640625" style="91" customWidth="1"/>
    <col min="8202" max="8451" width="9.109375" style="91"/>
    <col min="8452" max="8452" width="8.33203125" style="91" customWidth="1"/>
    <col min="8453" max="8453" width="33.6640625" style="91" customWidth="1"/>
    <col min="8454" max="8454" width="11.6640625" style="91" customWidth="1"/>
    <col min="8455" max="8455" width="17.33203125" style="91" customWidth="1"/>
    <col min="8456" max="8456" width="16" style="91" customWidth="1"/>
    <col min="8457" max="8457" width="22.6640625" style="91" customWidth="1"/>
    <col min="8458" max="8707" width="9.109375" style="91"/>
    <col min="8708" max="8708" width="8.33203125" style="91" customWidth="1"/>
    <col min="8709" max="8709" width="33.6640625" style="91" customWidth="1"/>
    <col min="8710" max="8710" width="11.6640625" style="91" customWidth="1"/>
    <col min="8711" max="8711" width="17.33203125" style="91" customWidth="1"/>
    <col min="8712" max="8712" width="16" style="91" customWidth="1"/>
    <col min="8713" max="8713" width="22.6640625" style="91" customWidth="1"/>
    <col min="8714" max="8963" width="9.109375" style="91"/>
    <col min="8964" max="8964" width="8.33203125" style="91" customWidth="1"/>
    <col min="8965" max="8965" width="33.6640625" style="91" customWidth="1"/>
    <col min="8966" max="8966" width="11.6640625" style="91" customWidth="1"/>
    <col min="8967" max="8967" width="17.33203125" style="91" customWidth="1"/>
    <col min="8968" max="8968" width="16" style="91" customWidth="1"/>
    <col min="8969" max="8969" width="22.6640625" style="91" customWidth="1"/>
    <col min="8970" max="9219" width="9.109375" style="91"/>
    <col min="9220" max="9220" width="8.33203125" style="91" customWidth="1"/>
    <col min="9221" max="9221" width="33.6640625" style="91" customWidth="1"/>
    <col min="9222" max="9222" width="11.6640625" style="91" customWidth="1"/>
    <col min="9223" max="9223" width="17.33203125" style="91" customWidth="1"/>
    <col min="9224" max="9224" width="16" style="91" customWidth="1"/>
    <col min="9225" max="9225" width="22.6640625" style="91" customWidth="1"/>
    <col min="9226" max="9475" width="9.109375" style="91"/>
    <col min="9476" max="9476" width="8.33203125" style="91" customWidth="1"/>
    <col min="9477" max="9477" width="33.6640625" style="91" customWidth="1"/>
    <col min="9478" max="9478" width="11.6640625" style="91" customWidth="1"/>
    <col min="9479" max="9479" width="17.33203125" style="91" customWidth="1"/>
    <col min="9480" max="9480" width="16" style="91" customWidth="1"/>
    <col min="9481" max="9481" width="22.6640625" style="91" customWidth="1"/>
    <col min="9482" max="9731" width="9.109375" style="91"/>
    <col min="9732" max="9732" width="8.33203125" style="91" customWidth="1"/>
    <col min="9733" max="9733" width="33.6640625" style="91" customWidth="1"/>
    <col min="9734" max="9734" width="11.6640625" style="91" customWidth="1"/>
    <col min="9735" max="9735" width="17.33203125" style="91" customWidth="1"/>
    <col min="9736" max="9736" width="16" style="91" customWidth="1"/>
    <col min="9737" max="9737" width="22.6640625" style="91" customWidth="1"/>
    <col min="9738" max="9987" width="9.109375" style="91"/>
    <col min="9988" max="9988" width="8.33203125" style="91" customWidth="1"/>
    <col min="9989" max="9989" width="33.6640625" style="91" customWidth="1"/>
    <col min="9990" max="9990" width="11.6640625" style="91" customWidth="1"/>
    <col min="9991" max="9991" width="17.33203125" style="91" customWidth="1"/>
    <col min="9992" max="9992" width="16" style="91" customWidth="1"/>
    <col min="9993" max="9993" width="22.6640625" style="91" customWidth="1"/>
    <col min="9994" max="10243" width="9.109375" style="91"/>
    <col min="10244" max="10244" width="8.33203125" style="91" customWidth="1"/>
    <col min="10245" max="10245" width="33.6640625" style="91" customWidth="1"/>
    <col min="10246" max="10246" width="11.6640625" style="91" customWidth="1"/>
    <col min="10247" max="10247" width="17.33203125" style="91" customWidth="1"/>
    <col min="10248" max="10248" width="16" style="91" customWidth="1"/>
    <col min="10249" max="10249" width="22.6640625" style="91" customWidth="1"/>
    <col min="10250" max="10499" width="9.109375" style="91"/>
    <col min="10500" max="10500" width="8.33203125" style="91" customWidth="1"/>
    <col min="10501" max="10501" width="33.6640625" style="91" customWidth="1"/>
    <col min="10502" max="10502" width="11.6640625" style="91" customWidth="1"/>
    <col min="10503" max="10503" width="17.33203125" style="91" customWidth="1"/>
    <col min="10504" max="10504" width="16" style="91" customWidth="1"/>
    <col min="10505" max="10505" width="22.6640625" style="91" customWidth="1"/>
    <col min="10506" max="10755" width="9.109375" style="91"/>
    <col min="10756" max="10756" width="8.33203125" style="91" customWidth="1"/>
    <col min="10757" max="10757" width="33.6640625" style="91" customWidth="1"/>
    <col min="10758" max="10758" width="11.6640625" style="91" customWidth="1"/>
    <col min="10759" max="10759" width="17.33203125" style="91" customWidth="1"/>
    <col min="10760" max="10760" width="16" style="91" customWidth="1"/>
    <col min="10761" max="10761" width="22.6640625" style="91" customWidth="1"/>
    <col min="10762" max="11011" width="9.109375" style="91"/>
    <col min="11012" max="11012" width="8.33203125" style="91" customWidth="1"/>
    <col min="11013" max="11013" width="33.6640625" style="91" customWidth="1"/>
    <col min="11014" max="11014" width="11.6640625" style="91" customWidth="1"/>
    <col min="11015" max="11015" width="17.33203125" style="91" customWidth="1"/>
    <col min="11016" max="11016" width="16" style="91" customWidth="1"/>
    <col min="11017" max="11017" width="22.6640625" style="91" customWidth="1"/>
    <col min="11018" max="11267" width="9.109375" style="91"/>
    <col min="11268" max="11268" width="8.33203125" style="91" customWidth="1"/>
    <col min="11269" max="11269" width="33.6640625" style="91" customWidth="1"/>
    <col min="11270" max="11270" width="11.6640625" style="91" customWidth="1"/>
    <col min="11271" max="11271" width="17.33203125" style="91" customWidth="1"/>
    <col min="11272" max="11272" width="16" style="91" customWidth="1"/>
    <col min="11273" max="11273" width="22.6640625" style="91" customWidth="1"/>
    <col min="11274" max="11523" width="9.109375" style="91"/>
    <col min="11524" max="11524" width="8.33203125" style="91" customWidth="1"/>
    <col min="11525" max="11525" width="33.6640625" style="91" customWidth="1"/>
    <col min="11526" max="11526" width="11.6640625" style="91" customWidth="1"/>
    <col min="11527" max="11527" width="17.33203125" style="91" customWidth="1"/>
    <col min="11528" max="11528" width="16" style="91" customWidth="1"/>
    <col min="11529" max="11529" width="22.6640625" style="91" customWidth="1"/>
    <col min="11530" max="11779" width="9.109375" style="91"/>
    <col min="11780" max="11780" width="8.33203125" style="91" customWidth="1"/>
    <col min="11781" max="11781" width="33.6640625" style="91" customWidth="1"/>
    <col min="11782" max="11782" width="11.6640625" style="91" customWidth="1"/>
    <col min="11783" max="11783" width="17.33203125" style="91" customWidth="1"/>
    <col min="11784" max="11784" width="16" style="91" customWidth="1"/>
    <col min="11785" max="11785" width="22.6640625" style="91" customWidth="1"/>
    <col min="11786" max="12035" width="9.109375" style="91"/>
    <col min="12036" max="12036" width="8.33203125" style="91" customWidth="1"/>
    <col min="12037" max="12037" width="33.6640625" style="91" customWidth="1"/>
    <col min="12038" max="12038" width="11.6640625" style="91" customWidth="1"/>
    <col min="12039" max="12039" width="17.33203125" style="91" customWidth="1"/>
    <col min="12040" max="12040" width="16" style="91" customWidth="1"/>
    <col min="12041" max="12041" width="22.6640625" style="91" customWidth="1"/>
    <col min="12042" max="12291" width="9.109375" style="91"/>
    <col min="12292" max="12292" width="8.33203125" style="91" customWidth="1"/>
    <col min="12293" max="12293" width="33.6640625" style="91" customWidth="1"/>
    <col min="12294" max="12294" width="11.6640625" style="91" customWidth="1"/>
    <col min="12295" max="12295" width="17.33203125" style="91" customWidth="1"/>
    <col min="12296" max="12296" width="16" style="91" customWidth="1"/>
    <col min="12297" max="12297" width="22.6640625" style="91" customWidth="1"/>
    <col min="12298" max="12547" width="9.109375" style="91"/>
    <col min="12548" max="12548" width="8.33203125" style="91" customWidth="1"/>
    <col min="12549" max="12549" width="33.6640625" style="91" customWidth="1"/>
    <col min="12550" max="12550" width="11.6640625" style="91" customWidth="1"/>
    <col min="12551" max="12551" width="17.33203125" style="91" customWidth="1"/>
    <col min="12552" max="12552" width="16" style="91" customWidth="1"/>
    <col min="12553" max="12553" width="22.6640625" style="91" customWidth="1"/>
    <col min="12554" max="12803" width="9.109375" style="91"/>
    <col min="12804" max="12804" width="8.33203125" style="91" customWidth="1"/>
    <col min="12805" max="12805" width="33.6640625" style="91" customWidth="1"/>
    <col min="12806" max="12806" width="11.6640625" style="91" customWidth="1"/>
    <col min="12807" max="12807" width="17.33203125" style="91" customWidth="1"/>
    <col min="12808" max="12808" width="16" style="91" customWidth="1"/>
    <col min="12809" max="12809" width="22.6640625" style="91" customWidth="1"/>
    <col min="12810" max="13059" width="9.109375" style="91"/>
    <col min="13060" max="13060" width="8.33203125" style="91" customWidth="1"/>
    <col min="13061" max="13061" width="33.6640625" style="91" customWidth="1"/>
    <col min="13062" max="13062" width="11.6640625" style="91" customWidth="1"/>
    <col min="13063" max="13063" width="17.33203125" style="91" customWidth="1"/>
    <col min="13064" max="13064" width="16" style="91" customWidth="1"/>
    <col min="13065" max="13065" width="22.6640625" style="91" customWidth="1"/>
    <col min="13066" max="13315" width="9.109375" style="91"/>
    <col min="13316" max="13316" width="8.33203125" style="91" customWidth="1"/>
    <col min="13317" max="13317" width="33.6640625" style="91" customWidth="1"/>
    <col min="13318" max="13318" width="11.6640625" style="91" customWidth="1"/>
    <col min="13319" max="13319" width="17.33203125" style="91" customWidth="1"/>
    <col min="13320" max="13320" width="16" style="91" customWidth="1"/>
    <col min="13321" max="13321" width="22.6640625" style="91" customWidth="1"/>
    <col min="13322" max="13571" width="9.109375" style="91"/>
    <col min="13572" max="13572" width="8.33203125" style="91" customWidth="1"/>
    <col min="13573" max="13573" width="33.6640625" style="91" customWidth="1"/>
    <col min="13574" max="13574" width="11.6640625" style="91" customWidth="1"/>
    <col min="13575" max="13575" width="17.33203125" style="91" customWidth="1"/>
    <col min="13576" max="13576" width="16" style="91" customWidth="1"/>
    <col min="13577" max="13577" width="22.6640625" style="91" customWidth="1"/>
    <col min="13578" max="13827" width="9.109375" style="91"/>
    <col min="13828" max="13828" width="8.33203125" style="91" customWidth="1"/>
    <col min="13829" max="13829" width="33.6640625" style="91" customWidth="1"/>
    <col min="13830" max="13830" width="11.6640625" style="91" customWidth="1"/>
    <col min="13831" max="13831" width="17.33203125" style="91" customWidth="1"/>
    <col min="13832" max="13832" width="16" style="91" customWidth="1"/>
    <col min="13833" max="13833" width="22.6640625" style="91" customWidth="1"/>
    <col min="13834" max="14083" width="9.109375" style="91"/>
    <col min="14084" max="14084" width="8.33203125" style="91" customWidth="1"/>
    <col min="14085" max="14085" width="33.6640625" style="91" customWidth="1"/>
    <col min="14086" max="14086" width="11.6640625" style="91" customWidth="1"/>
    <col min="14087" max="14087" width="17.33203125" style="91" customWidth="1"/>
    <col min="14088" max="14088" width="16" style="91" customWidth="1"/>
    <col min="14089" max="14089" width="22.6640625" style="91" customWidth="1"/>
    <col min="14090" max="14339" width="9.109375" style="91"/>
    <col min="14340" max="14340" width="8.33203125" style="91" customWidth="1"/>
    <col min="14341" max="14341" width="33.6640625" style="91" customWidth="1"/>
    <col min="14342" max="14342" width="11.6640625" style="91" customWidth="1"/>
    <col min="14343" max="14343" width="17.33203125" style="91" customWidth="1"/>
    <col min="14344" max="14344" width="16" style="91" customWidth="1"/>
    <col min="14345" max="14345" width="22.6640625" style="91" customWidth="1"/>
    <col min="14346" max="14595" width="9.109375" style="91"/>
    <col min="14596" max="14596" width="8.33203125" style="91" customWidth="1"/>
    <col min="14597" max="14597" width="33.6640625" style="91" customWidth="1"/>
    <col min="14598" max="14598" width="11.6640625" style="91" customWidth="1"/>
    <col min="14599" max="14599" width="17.33203125" style="91" customWidth="1"/>
    <col min="14600" max="14600" width="16" style="91" customWidth="1"/>
    <col min="14601" max="14601" width="22.6640625" style="91" customWidth="1"/>
    <col min="14602" max="14851" width="9.109375" style="91"/>
    <col min="14852" max="14852" width="8.33203125" style="91" customWidth="1"/>
    <col min="14853" max="14853" width="33.6640625" style="91" customWidth="1"/>
    <col min="14854" max="14854" width="11.6640625" style="91" customWidth="1"/>
    <col min="14855" max="14855" width="17.33203125" style="91" customWidth="1"/>
    <col min="14856" max="14856" width="16" style="91" customWidth="1"/>
    <col min="14857" max="14857" width="22.6640625" style="91" customWidth="1"/>
    <col min="14858" max="15107" width="9.109375" style="91"/>
    <col min="15108" max="15108" width="8.33203125" style="91" customWidth="1"/>
    <col min="15109" max="15109" width="33.6640625" style="91" customWidth="1"/>
    <col min="15110" max="15110" width="11.6640625" style="91" customWidth="1"/>
    <col min="15111" max="15111" width="17.33203125" style="91" customWidth="1"/>
    <col min="15112" max="15112" width="16" style="91" customWidth="1"/>
    <col min="15113" max="15113" width="22.6640625" style="91" customWidth="1"/>
    <col min="15114" max="15363" width="9.109375" style="91"/>
    <col min="15364" max="15364" width="8.33203125" style="91" customWidth="1"/>
    <col min="15365" max="15365" width="33.6640625" style="91" customWidth="1"/>
    <col min="15366" max="15366" width="11.6640625" style="91" customWidth="1"/>
    <col min="15367" max="15367" width="17.33203125" style="91" customWidth="1"/>
    <col min="15368" max="15368" width="16" style="91" customWidth="1"/>
    <col min="15369" max="15369" width="22.6640625" style="91" customWidth="1"/>
    <col min="15370" max="15619" width="9.109375" style="91"/>
    <col min="15620" max="15620" width="8.33203125" style="91" customWidth="1"/>
    <col min="15621" max="15621" width="33.6640625" style="91" customWidth="1"/>
    <col min="15622" max="15622" width="11.6640625" style="91" customWidth="1"/>
    <col min="15623" max="15623" width="17.33203125" style="91" customWidth="1"/>
    <col min="15624" max="15624" width="16" style="91" customWidth="1"/>
    <col min="15625" max="15625" width="22.6640625" style="91" customWidth="1"/>
    <col min="15626" max="15875" width="9.109375" style="91"/>
    <col min="15876" max="15876" width="8.33203125" style="91" customWidth="1"/>
    <col min="15877" max="15877" width="33.6640625" style="91" customWidth="1"/>
    <col min="15878" max="15878" width="11.6640625" style="91" customWidth="1"/>
    <col min="15879" max="15879" width="17.33203125" style="91" customWidth="1"/>
    <col min="15880" max="15880" width="16" style="91" customWidth="1"/>
    <col min="15881" max="15881" width="22.6640625" style="91" customWidth="1"/>
    <col min="15882" max="16131" width="9.109375" style="91"/>
    <col min="16132" max="16132" width="8.33203125" style="91" customWidth="1"/>
    <col min="16133" max="16133" width="33.6640625" style="91" customWidth="1"/>
    <col min="16134" max="16134" width="11.6640625" style="91" customWidth="1"/>
    <col min="16135" max="16135" width="17.33203125" style="91" customWidth="1"/>
    <col min="16136" max="16136" width="16" style="91" customWidth="1"/>
    <col min="16137" max="16137" width="22.6640625" style="91" customWidth="1"/>
    <col min="16138" max="16384" width="9.109375" style="91"/>
  </cols>
  <sheetData>
    <row r="1" spans="1:12" ht="23.25" customHeight="1">
      <c r="A1" s="421" t="s">
        <v>154</v>
      </c>
      <c r="B1" s="421"/>
      <c r="C1" s="421"/>
      <c r="D1" s="421"/>
      <c r="E1" s="421"/>
      <c r="F1" s="421"/>
      <c r="G1" s="421"/>
      <c r="H1" s="421"/>
      <c r="I1" s="421"/>
      <c r="J1" s="421"/>
    </row>
    <row r="2" spans="1:12" ht="36" customHeight="1">
      <c r="A2" s="420" t="str">
        <f>'Bảng Tiên lượng'!A3:F3</f>
        <v>Nhiệm vụ KH&amp;CN "Nghiên cứu nâng cấp, cải tiến hệ thống tích hợp và xử lý dữ liệu ADS-B 
(ATTECH ADS-B Integrator)"</v>
      </c>
      <c r="B2" s="420"/>
      <c r="C2" s="420"/>
      <c r="D2" s="420"/>
      <c r="E2" s="420"/>
      <c r="F2" s="420"/>
      <c r="G2" s="420"/>
      <c r="H2" s="420"/>
      <c r="I2" s="420"/>
      <c r="J2" s="420"/>
    </row>
    <row r="3" spans="1:12" ht="27" customHeight="1">
      <c r="A3" s="420" t="s">
        <v>151</v>
      </c>
      <c r="B3" s="420"/>
      <c r="C3" s="420"/>
      <c r="D3" s="420"/>
      <c r="E3" s="420"/>
      <c r="F3" s="420"/>
      <c r="G3" s="420"/>
      <c r="H3" s="420"/>
      <c r="I3" s="420"/>
      <c r="J3" s="420"/>
    </row>
    <row r="4" spans="1:12" s="297" customFormat="1" ht="17.399999999999999" customHeight="1">
      <c r="A4" s="424" t="s">
        <v>1</v>
      </c>
      <c r="B4" s="428" t="s">
        <v>257</v>
      </c>
      <c r="C4" s="426" t="s">
        <v>2</v>
      </c>
      <c r="D4" s="426" t="s">
        <v>3</v>
      </c>
      <c r="E4" s="433" t="s">
        <v>92</v>
      </c>
      <c r="F4" s="435" t="s">
        <v>117</v>
      </c>
      <c r="G4" s="436"/>
      <c r="H4" s="437" t="s">
        <v>68</v>
      </c>
      <c r="I4" s="438"/>
      <c r="J4" s="432" t="s">
        <v>5</v>
      </c>
    </row>
    <row r="5" spans="1:12" s="297" customFormat="1" ht="25.95" customHeight="1">
      <c r="A5" s="425"/>
      <c r="B5" s="429"/>
      <c r="C5" s="426"/>
      <c r="D5" s="426"/>
      <c r="E5" s="434"/>
      <c r="F5" s="338" t="s">
        <v>251</v>
      </c>
      <c r="G5" s="338" t="s">
        <v>252</v>
      </c>
      <c r="H5" s="367" t="s">
        <v>251</v>
      </c>
      <c r="I5" s="338" t="s">
        <v>252</v>
      </c>
      <c r="J5" s="432"/>
    </row>
    <row r="6" spans="1:12" s="297" customFormat="1">
      <c r="A6" s="62" t="s">
        <v>69</v>
      </c>
      <c r="B6" s="62"/>
      <c r="C6" s="60" t="s">
        <v>70</v>
      </c>
      <c r="D6" s="60" t="s">
        <v>71</v>
      </c>
      <c r="E6" s="112" t="s">
        <v>72</v>
      </c>
      <c r="F6" s="60" t="s">
        <v>73</v>
      </c>
      <c r="G6" s="112" t="s">
        <v>253</v>
      </c>
      <c r="H6" s="95" t="s">
        <v>254</v>
      </c>
      <c r="I6" s="60" t="s">
        <v>255</v>
      </c>
      <c r="J6" s="201" t="s">
        <v>258</v>
      </c>
    </row>
    <row r="7" spans="1:12" s="329" customFormat="1" ht="35.4" customHeight="1">
      <c r="A7" s="39" t="s">
        <v>6</v>
      </c>
      <c r="B7" s="39"/>
      <c r="C7" s="106" t="str">
        <f>'Bảng Tiên lượng'!B27</f>
        <v>Nhân công thực hiện chế tạo sản phẩm mẫu</v>
      </c>
      <c r="D7" s="39" t="s">
        <v>9</v>
      </c>
      <c r="E7" s="196">
        <f>SUM(E9:E49)</f>
        <v>284</v>
      </c>
      <c r="F7" s="114"/>
      <c r="G7" s="114"/>
      <c r="H7" s="114">
        <f>SUM(H9:H49)</f>
        <v>259125354.65384614</v>
      </c>
      <c r="I7" s="61" t="s">
        <v>9</v>
      </c>
      <c r="J7" s="202"/>
      <c r="K7" s="297"/>
      <c r="L7" s="330"/>
    </row>
    <row r="8" spans="1:12" s="373" customFormat="1" ht="27.6" customHeight="1">
      <c r="A8" s="38">
        <v>1</v>
      </c>
      <c r="B8" s="38"/>
      <c r="C8" s="107" t="str">
        <f>'Bảng Tiên lượng'!B28</f>
        <v xml:space="preserve">Xây dựng phần mềm quản lý server </v>
      </c>
      <c r="D8" s="38"/>
      <c r="E8" s="96"/>
      <c r="F8" s="102"/>
      <c r="G8" s="102"/>
      <c r="H8" s="102"/>
      <c r="I8" s="95"/>
      <c r="J8" s="374"/>
      <c r="L8" s="331"/>
    </row>
    <row r="9" spans="1:12" s="70" customFormat="1" ht="27.6" customHeight="1">
      <c r="A9" s="314"/>
      <c r="B9" s="375" t="s">
        <v>281</v>
      </c>
      <c r="C9" s="302" t="str">
        <f>'Bảng Tiên lượng'!F28</f>
        <v>NVGPCNTT_G3</v>
      </c>
      <c r="D9" s="314" t="s">
        <v>8</v>
      </c>
      <c r="E9" s="133">
        <f>'Bảng Tiên lượng'!D28</f>
        <v>20</v>
      </c>
      <c r="F9" s="303">
        <f>'Bang luong 2020'!G10</f>
        <v>988488.61538461538</v>
      </c>
      <c r="G9" s="303"/>
      <c r="H9" s="309">
        <f>E9*F9</f>
        <v>19769772.307692308</v>
      </c>
      <c r="I9" s="309"/>
      <c r="J9" s="374"/>
      <c r="L9" s="332"/>
    </row>
    <row r="10" spans="1:12" s="297" customFormat="1" ht="34.200000000000003" customHeight="1">
      <c r="A10" s="38">
        <v>2</v>
      </c>
      <c r="B10" s="38"/>
      <c r="C10" s="107" t="str">
        <f>'Bảng Tiên lượng'!B29</f>
        <v>Nâng cấp, bổ sung và tích hợp phần mềm xử lý và đánh giá dữ liệu ADS-B</v>
      </c>
      <c r="D10" s="38"/>
      <c r="E10" s="100"/>
      <c r="F10" s="230"/>
      <c r="G10" s="230"/>
      <c r="H10" s="95"/>
      <c r="I10" s="229"/>
      <c r="J10" s="304"/>
      <c r="L10" s="331"/>
    </row>
    <row r="11" spans="1:12" s="70" customFormat="1" ht="25.2" customHeight="1">
      <c r="A11" s="38"/>
      <c r="B11" s="375" t="s">
        <v>281</v>
      </c>
      <c r="C11" s="302" t="str">
        <f>'Bảng Tiên lượng'!F29</f>
        <v>NVGPCNTT_G3</v>
      </c>
      <c r="D11" s="314" t="s">
        <v>8</v>
      </c>
      <c r="E11" s="310">
        <f>'Bảng Tiên lượng'!D29</f>
        <v>20</v>
      </c>
      <c r="F11" s="326">
        <f>'Bang luong 2020'!G10</f>
        <v>988488.61538461538</v>
      </c>
      <c r="G11" s="326"/>
      <c r="H11" s="309">
        <f>E11*F11</f>
        <v>19769772.307692308</v>
      </c>
      <c r="I11" s="327"/>
      <c r="J11" s="304"/>
      <c r="L11" s="332"/>
    </row>
    <row r="12" spans="1:12" s="70" customFormat="1" ht="25.2" customHeight="1">
      <c r="A12" s="38"/>
      <c r="B12" s="375" t="s">
        <v>281</v>
      </c>
      <c r="C12" s="302" t="str">
        <f>'Bảng Tiên lượng'!F30</f>
        <v>NVLT_H2</v>
      </c>
      <c r="D12" s="314" t="s">
        <v>8</v>
      </c>
      <c r="E12" s="310">
        <f>'Bảng Tiên lượng'!D30</f>
        <v>20</v>
      </c>
      <c r="F12" s="326">
        <f>'Bang luong 2020'!G10</f>
        <v>988488.61538461538</v>
      </c>
      <c r="G12" s="326"/>
      <c r="H12" s="309">
        <f>E12*F12</f>
        <v>19769772.307692308</v>
      </c>
      <c r="I12" s="327"/>
      <c r="J12" s="304"/>
      <c r="L12" s="332"/>
    </row>
    <row r="13" spans="1:12" s="70" customFormat="1" ht="35.4" customHeight="1">
      <c r="A13" s="38">
        <v>3</v>
      </c>
      <c r="B13" s="38"/>
      <c r="C13" s="107" t="str">
        <f>'Bảng Tiên lượng'!B31</f>
        <v>Tích hợp phần mềm xử lý và đánh giá dữ liệu RADAR</v>
      </c>
      <c r="D13" s="314"/>
      <c r="E13" s="310"/>
      <c r="F13" s="326"/>
      <c r="G13" s="326"/>
      <c r="H13" s="309"/>
      <c r="I13" s="327"/>
      <c r="J13" s="304"/>
      <c r="L13" s="332"/>
    </row>
    <row r="14" spans="1:12" s="70" customFormat="1" ht="28.8" customHeight="1">
      <c r="A14" s="38"/>
      <c r="B14" s="375" t="s">
        <v>281</v>
      </c>
      <c r="C14" s="302" t="str">
        <f>'Bảng Tiên lượng'!F31</f>
        <v>NVGPCNTT_G3</v>
      </c>
      <c r="D14" s="314" t="s">
        <v>8</v>
      </c>
      <c r="E14" s="310">
        <f>'Bảng Tiên lượng'!D31</f>
        <v>15</v>
      </c>
      <c r="F14" s="326">
        <f>'Bang luong 2020'!G10</f>
        <v>988488.61538461538</v>
      </c>
      <c r="G14" s="326"/>
      <c r="H14" s="309">
        <f>E14*F14</f>
        <v>14827329.23076923</v>
      </c>
      <c r="I14" s="327"/>
      <c r="J14" s="304"/>
      <c r="L14" s="332"/>
    </row>
    <row r="15" spans="1:12" s="70" customFormat="1" ht="30" customHeight="1">
      <c r="A15" s="38">
        <v>4</v>
      </c>
      <c r="B15" s="38"/>
      <c r="C15" s="107" t="str">
        <f>'Bảng Tiên lượng'!B32</f>
        <v>Tích hợp phần mềm xử lý điện văn FPL</v>
      </c>
      <c r="D15" s="38"/>
      <c r="E15" s="100"/>
      <c r="F15" s="230"/>
      <c r="G15" s="230"/>
      <c r="H15" s="309" t="s">
        <v>9</v>
      </c>
      <c r="I15" s="327"/>
      <c r="J15" s="304"/>
      <c r="L15" s="332"/>
    </row>
    <row r="16" spans="1:12" s="70" customFormat="1" ht="27" customHeight="1">
      <c r="A16" s="38"/>
      <c r="B16" s="375" t="s">
        <v>281</v>
      </c>
      <c r="C16" s="302" t="str">
        <f>'Bảng Tiên lượng'!F32</f>
        <v>NVGPCNTT_G3</v>
      </c>
      <c r="D16" s="314" t="s">
        <v>8</v>
      </c>
      <c r="E16" s="310">
        <f>'Bảng Tiên lượng'!D32</f>
        <v>10</v>
      </c>
      <c r="F16" s="326">
        <f>'Bang luong 2020'!G10</f>
        <v>988488.61538461538</v>
      </c>
      <c r="G16" s="326"/>
      <c r="H16" s="309">
        <f t="shared" ref="H16:H49" si="0">E16*F16</f>
        <v>9884886.153846154</v>
      </c>
      <c r="I16" s="327"/>
      <c r="J16" s="298"/>
      <c r="L16" s="332"/>
    </row>
    <row r="17" spans="1:10" s="70" customFormat="1" ht="31.2" customHeight="1">
      <c r="A17" s="38">
        <v>5</v>
      </c>
      <c r="B17" s="38"/>
      <c r="C17" s="107" t="str">
        <f>'Bảng Tiên lượng'!B33</f>
        <v>Nâng cấp, bổ sung và tích hợp phần mềm cung cấp dữ liệu</v>
      </c>
      <c r="D17" s="314"/>
      <c r="E17" s="310"/>
      <c r="F17" s="326"/>
      <c r="G17" s="326"/>
      <c r="H17" s="309" t="s">
        <v>9</v>
      </c>
      <c r="I17" s="327"/>
      <c r="J17" s="304"/>
    </row>
    <row r="18" spans="1:10" s="179" customFormat="1" ht="26.4" customHeight="1">
      <c r="A18" s="38"/>
      <c r="B18" s="375" t="s">
        <v>281</v>
      </c>
      <c r="C18" s="302" t="str">
        <f>'Bảng Tiên lượng'!F33</f>
        <v>NVGPCNTT_G3</v>
      </c>
      <c r="D18" s="314" t="s">
        <v>8</v>
      </c>
      <c r="E18" s="310">
        <f>'Bảng Tiên lượng'!D33</f>
        <v>10</v>
      </c>
      <c r="F18" s="326">
        <f>'Bang luong 2020'!G10</f>
        <v>988488.61538461538</v>
      </c>
      <c r="G18" s="326"/>
      <c r="H18" s="309">
        <f t="shared" si="0"/>
        <v>9884886.153846154</v>
      </c>
      <c r="I18" s="327"/>
      <c r="J18" s="304"/>
    </row>
    <row r="19" spans="1:10" s="179" customFormat="1" ht="31.2" customHeight="1">
      <c r="A19" s="38">
        <v>6</v>
      </c>
      <c r="B19" s="38"/>
      <c r="C19" s="107" t="str">
        <f>'Bảng Tiên lượng'!B34</f>
        <v>Nâng cấp, bổ sung và tích hợp phần mềm quản trị</v>
      </c>
      <c r="D19" s="314"/>
      <c r="E19" s="310"/>
      <c r="F19" s="326"/>
      <c r="G19" s="326"/>
      <c r="H19" s="309" t="s">
        <v>9</v>
      </c>
      <c r="I19" s="327"/>
      <c r="J19" s="304"/>
    </row>
    <row r="20" spans="1:10" s="179" customFormat="1" ht="31.2" customHeight="1">
      <c r="A20" s="38"/>
      <c r="B20" s="375" t="s">
        <v>281</v>
      </c>
      <c r="C20" s="302" t="str">
        <f>'Bảng Tiên lượng'!F34</f>
        <v>NVGPCNTT_G3</v>
      </c>
      <c r="D20" s="314" t="s">
        <v>8</v>
      </c>
      <c r="E20" s="310">
        <f>'Bảng Tiên lượng'!D34</f>
        <v>20</v>
      </c>
      <c r="F20" s="326">
        <f>'Bang luong 2020'!G10</f>
        <v>988488.61538461538</v>
      </c>
      <c r="G20" s="326"/>
      <c r="H20" s="309">
        <f t="shared" si="0"/>
        <v>19769772.307692308</v>
      </c>
      <c r="I20" s="327"/>
      <c r="J20" s="304"/>
    </row>
    <row r="21" spans="1:10" s="179" customFormat="1" ht="28.8" customHeight="1">
      <c r="A21" s="38"/>
      <c r="B21" s="375" t="s">
        <v>281</v>
      </c>
      <c r="C21" s="302" t="str">
        <f>'Bảng Tiên lượng'!F35</f>
        <v>NVLT_H2</v>
      </c>
      <c r="D21" s="314" t="s">
        <v>8</v>
      </c>
      <c r="E21" s="310">
        <f>'Bảng Tiên lượng'!D35</f>
        <v>20</v>
      </c>
      <c r="F21" s="326">
        <f>'Bang luong 2020'!G11</f>
        <v>787396.11538461538</v>
      </c>
      <c r="G21" s="326"/>
      <c r="H21" s="309">
        <f t="shared" si="0"/>
        <v>15747922.307692308</v>
      </c>
      <c r="I21" s="327"/>
      <c r="J21" s="376"/>
    </row>
    <row r="22" spans="1:10" s="179" customFormat="1" ht="31.2" customHeight="1">
      <c r="A22" s="38">
        <v>7</v>
      </c>
      <c r="B22" s="38"/>
      <c r="C22" s="107" t="str">
        <f>'Bảng Tiên lượng'!B36</f>
        <v>Nâng cấp, bổ sung tính năng phần mềm đầu cuối khai thác</v>
      </c>
      <c r="D22" s="314"/>
      <c r="E22" s="310"/>
      <c r="F22" s="326"/>
      <c r="G22" s="326"/>
      <c r="H22" s="309" t="s">
        <v>9</v>
      </c>
      <c r="I22" s="327"/>
      <c r="J22" s="377"/>
    </row>
    <row r="23" spans="1:10" s="70" customFormat="1" ht="25.2" customHeight="1">
      <c r="A23" s="38"/>
      <c r="B23" s="375" t="s">
        <v>281</v>
      </c>
      <c r="C23" s="302" t="str">
        <f>'Bảng Tiên lượng'!F36</f>
        <v>NVLT_H2</v>
      </c>
      <c r="D23" s="314" t="s">
        <v>8</v>
      </c>
      <c r="E23" s="310">
        <f>'Bảng Tiên lượng'!D36</f>
        <v>35</v>
      </c>
      <c r="F23" s="326">
        <f>'Bang luong 2020'!G11</f>
        <v>787396.11538461538</v>
      </c>
      <c r="G23" s="326"/>
      <c r="H23" s="309">
        <f t="shared" si="0"/>
        <v>27558864.03846154</v>
      </c>
      <c r="I23" s="327"/>
      <c r="J23" s="304"/>
    </row>
    <row r="24" spans="1:10" s="70" customFormat="1" ht="25.8" customHeight="1">
      <c r="A24" s="38"/>
      <c r="B24" s="375" t="s">
        <v>281</v>
      </c>
      <c r="C24" s="302" t="str">
        <f>'Bảng Tiên lượng'!F37</f>
        <v>NVGPCNTT_G3</v>
      </c>
      <c r="D24" s="314" t="s">
        <v>8</v>
      </c>
      <c r="E24" s="310">
        <f>'Bảng Tiên lượng'!D37</f>
        <v>20</v>
      </c>
      <c r="F24" s="326">
        <f>'Bang luong 2020'!G10</f>
        <v>988488.61538461538</v>
      </c>
      <c r="G24" s="326"/>
      <c r="H24" s="309">
        <f t="shared" si="0"/>
        <v>19769772.307692308</v>
      </c>
      <c r="I24" s="327"/>
      <c r="J24" s="304"/>
    </row>
    <row r="25" spans="1:10" s="297" customFormat="1" ht="33" customHeight="1">
      <c r="A25" s="38">
        <v>8</v>
      </c>
      <c r="B25" s="38"/>
      <c r="C25" s="107" t="str">
        <f>'Bảng Tiên lượng'!B39</f>
        <v>Kiểm tra thử nghiệm phần mềm xử lý dữ liệu ADS-B</v>
      </c>
      <c r="D25" s="38"/>
      <c r="E25" s="100"/>
      <c r="F25" s="230"/>
      <c r="G25" s="230"/>
      <c r="H25" s="309" t="s">
        <v>9</v>
      </c>
      <c r="I25" s="327"/>
      <c r="J25" s="304"/>
    </row>
    <row r="26" spans="1:10" s="70" customFormat="1" ht="28.8" customHeight="1">
      <c r="A26" s="38"/>
      <c r="B26" s="375" t="s">
        <v>281</v>
      </c>
      <c r="C26" s="302" t="str">
        <f>'Bảng Tiên lượng'!F39</f>
        <v>NVGPCNTT_G3</v>
      </c>
      <c r="D26" s="314" t="s">
        <v>8</v>
      </c>
      <c r="E26" s="310">
        <f>'Bảng Tiên lượng'!D39</f>
        <v>3</v>
      </c>
      <c r="F26" s="326">
        <f>'Bang luong 2020'!G10</f>
        <v>988488.61538461538</v>
      </c>
      <c r="G26" s="326"/>
      <c r="H26" s="309">
        <f t="shared" si="0"/>
        <v>2965465.846153846</v>
      </c>
      <c r="I26" s="327"/>
      <c r="J26" s="304"/>
    </row>
    <row r="27" spans="1:10" s="70" customFormat="1" ht="30.75" customHeight="1">
      <c r="A27" s="38">
        <v>9</v>
      </c>
      <c r="B27" s="38"/>
      <c r="C27" s="107" t="str">
        <f>'Bảng Tiên lượng'!B40</f>
        <v>Kiểm tra thử nghiệm phần mềm xử lý điện văn FPL</v>
      </c>
      <c r="D27" s="314"/>
      <c r="E27" s="310"/>
      <c r="F27" s="326"/>
      <c r="G27" s="326"/>
      <c r="H27" s="309"/>
      <c r="I27" s="327"/>
      <c r="J27" s="304"/>
    </row>
    <row r="28" spans="1:10" s="70" customFormat="1" ht="28.2" customHeight="1">
      <c r="A28" s="38"/>
      <c r="B28" s="375" t="s">
        <v>281</v>
      </c>
      <c r="C28" s="302" t="str">
        <f>'Bảng Tiên lượng'!F40</f>
        <v>NVGPCNTT_G3</v>
      </c>
      <c r="D28" s="314" t="s">
        <v>8</v>
      </c>
      <c r="E28" s="310">
        <f>'Bảng Tiên lượng'!D40</f>
        <v>2</v>
      </c>
      <c r="F28" s="326">
        <f>'Bang luong 2020'!G10</f>
        <v>988488.61538461538</v>
      </c>
      <c r="G28" s="326"/>
      <c r="H28" s="309">
        <f t="shared" si="0"/>
        <v>1976977.2307692308</v>
      </c>
      <c r="I28" s="327"/>
      <c r="J28" s="304"/>
    </row>
    <row r="29" spans="1:10" s="70" customFormat="1" ht="27.6" customHeight="1">
      <c r="A29" s="38"/>
      <c r="B29" s="375" t="s">
        <v>281</v>
      </c>
      <c r="C29" s="302" t="str">
        <f>'Bảng Tiên lượng'!F41</f>
        <v>NVLT_H3</v>
      </c>
      <c r="D29" s="314" t="s">
        <v>8</v>
      </c>
      <c r="E29" s="310">
        <f>'Bảng Tiên lượng'!D41</f>
        <v>3</v>
      </c>
      <c r="F29" s="326">
        <f>'Bang luong 2020'!G12</f>
        <v>889947.07692307699</v>
      </c>
      <c r="G29" s="326"/>
      <c r="H29" s="309">
        <f t="shared" si="0"/>
        <v>2669841.230769231</v>
      </c>
      <c r="I29" s="327"/>
      <c r="J29" s="304"/>
    </row>
    <row r="30" spans="1:10" s="70" customFormat="1" ht="33.6" customHeight="1">
      <c r="A30" s="38">
        <v>10</v>
      </c>
      <c r="B30" s="38"/>
      <c r="C30" s="107" t="str">
        <f>'Bảng Tiên lượng'!B42</f>
        <v>Kiểm tra thử nghiệm phần mềm đánh giá dữ liệu ADS-B</v>
      </c>
      <c r="D30" s="38"/>
      <c r="E30" s="100"/>
      <c r="F30" s="230"/>
      <c r="G30" s="230"/>
      <c r="H30" s="309" t="s">
        <v>9</v>
      </c>
      <c r="I30" s="327"/>
      <c r="J30" s="304"/>
    </row>
    <row r="31" spans="1:10" s="70" customFormat="1" ht="27" customHeight="1">
      <c r="A31" s="38"/>
      <c r="B31" s="375" t="s">
        <v>281</v>
      </c>
      <c r="C31" s="302" t="str">
        <f>'Bảng Tiên lượng'!F42</f>
        <v>NVGPCNTT_G3</v>
      </c>
      <c r="D31" s="314" t="s">
        <v>8</v>
      </c>
      <c r="E31" s="310">
        <f>'Bảng Tiên lượng'!D42</f>
        <v>5</v>
      </c>
      <c r="F31" s="326">
        <f>'Bang luong 2020'!G10</f>
        <v>988488.61538461538</v>
      </c>
      <c r="G31" s="326"/>
      <c r="H31" s="309">
        <f t="shared" si="0"/>
        <v>4942443.076923077</v>
      </c>
      <c r="I31" s="327"/>
      <c r="J31" s="298"/>
    </row>
    <row r="32" spans="1:10" s="70" customFormat="1" ht="27.6" customHeight="1">
      <c r="A32" s="38"/>
      <c r="B32" s="375" t="s">
        <v>281</v>
      </c>
      <c r="C32" s="302" t="str">
        <f>'Bảng Tiên lượng'!F43</f>
        <v>NVLT_H3</v>
      </c>
      <c r="D32" s="314" t="s">
        <v>8</v>
      </c>
      <c r="E32" s="310">
        <f>'Bảng Tiên lượng'!D43</f>
        <v>3</v>
      </c>
      <c r="F32" s="326">
        <f>'Bang luong 2020'!G12</f>
        <v>889947.07692307699</v>
      </c>
      <c r="G32" s="326"/>
      <c r="H32" s="309">
        <f t="shared" si="0"/>
        <v>2669841.230769231</v>
      </c>
      <c r="I32" s="327"/>
      <c r="J32" s="304"/>
    </row>
    <row r="33" spans="1:11" s="70" customFormat="1" ht="30" customHeight="1">
      <c r="A33" s="38">
        <v>11</v>
      </c>
      <c r="B33" s="38"/>
      <c r="C33" s="107" t="str">
        <f>'Bảng Tiên lượng'!B44</f>
        <v>Kiểm tra thử nghiệm phần mềm cung cấp dữ liệu ADS-B</v>
      </c>
      <c r="D33" s="314"/>
      <c r="E33" s="310"/>
      <c r="F33" s="326"/>
      <c r="G33" s="326"/>
      <c r="H33" s="309" t="s">
        <v>9</v>
      </c>
      <c r="I33" s="327"/>
      <c r="J33" s="304"/>
    </row>
    <row r="34" spans="1:11" s="70" customFormat="1" ht="25.95" customHeight="1">
      <c r="A34" s="38"/>
      <c r="B34" s="375" t="s">
        <v>281</v>
      </c>
      <c r="C34" s="302" t="str">
        <f>'Bảng Tiên lượng'!F44</f>
        <v>NVLT_H3</v>
      </c>
      <c r="D34" s="314" t="s">
        <v>8</v>
      </c>
      <c r="E34" s="310">
        <f>'Bảng Tiên lượng'!D44</f>
        <v>5</v>
      </c>
      <c r="F34" s="326">
        <f>'Bang luong 2020'!G12</f>
        <v>889947.07692307699</v>
      </c>
      <c r="G34" s="326"/>
      <c r="H34" s="309">
        <f t="shared" si="0"/>
        <v>4449735.384615385</v>
      </c>
      <c r="I34" s="327"/>
      <c r="J34" s="304"/>
    </row>
    <row r="35" spans="1:11" s="70" customFormat="1" ht="35.25" customHeight="1">
      <c r="A35" s="38">
        <v>12</v>
      </c>
      <c r="B35" s="38"/>
      <c r="C35" s="107" t="str">
        <f>'Bảng Tiên lượng'!B45</f>
        <v>Kiểm tra thử nghiệm phần mềm tích hợp dữ liệu</v>
      </c>
      <c r="D35" s="314"/>
      <c r="E35" s="310"/>
      <c r="F35" s="326"/>
      <c r="G35" s="326"/>
      <c r="H35" s="309"/>
      <c r="I35" s="327"/>
      <c r="J35" s="304"/>
    </row>
    <row r="36" spans="1:11" s="70" customFormat="1" ht="25.95" customHeight="1">
      <c r="A36" s="38"/>
      <c r="B36" s="375" t="s">
        <v>281</v>
      </c>
      <c r="C36" s="302" t="str">
        <f>'Bảng Tiên lượng'!F45</f>
        <v>NVLT_H3</v>
      </c>
      <c r="D36" s="314" t="s">
        <v>8</v>
      </c>
      <c r="E36" s="310">
        <f>'Bảng Tiên lượng'!D45</f>
        <v>4</v>
      </c>
      <c r="F36" s="326">
        <f>'Bang luong 2020'!G12</f>
        <v>889947.07692307699</v>
      </c>
      <c r="G36" s="326"/>
      <c r="H36" s="309">
        <f t="shared" si="0"/>
        <v>3559788.307692308</v>
      </c>
      <c r="I36" s="327"/>
      <c r="J36" s="304"/>
    </row>
    <row r="37" spans="1:11" s="70" customFormat="1" ht="27.6" customHeight="1">
      <c r="A37" s="38">
        <v>13</v>
      </c>
      <c r="B37" s="38"/>
      <c r="C37" s="107" t="str">
        <f>'Bảng Tiên lượng'!B46</f>
        <v>Kiểm tra thử nghiệm phần mềm quản trị</v>
      </c>
      <c r="D37" s="314"/>
      <c r="E37" s="310"/>
      <c r="F37" s="326"/>
      <c r="G37" s="326"/>
      <c r="H37" s="309" t="s">
        <v>9</v>
      </c>
      <c r="I37" s="327"/>
      <c r="J37" s="304"/>
    </row>
    <row r="38" spans="1:11" s="70" customFormat="1" ht="25.8" customHeight="1">
      <c r="A38" s="38"/>
      <c r="B38" s="375" t="s">
        <v>281</v>
      </c>
      <c r="C38" s="302" t="str">
        <f>'Bảng Tiên lượng'!F46</f>
        <v>NVLT_H3</v>
      </c>
      <c r="D38" s="314" t="s">
        <v>8</v>
      </c>
      <c r="E38" s="310">
        <f>'Bảng Tiên lượng'!D46</f>
        <v>5</v>
      </c>
      <c r="F38" s="326">
        <f>'Bang luong 2020'!G12</f>
        <v>889947.07692307699</v>
      </c>
      <c r="G38" s="326"/>
      <c r="H38" s="309">
        <f t="shared" si="0"/>
        <v>4449735.384615385</v>
      </c>
      <c r="I38" s="327"/>
      <c r="J38" s="304"/>
    </row>
    <row r="39" spans="1:11" s="70" customFormat="1" ht="25.8" customHeight="1">
      <c r="A39" s="38"/>
      <c r="B39" s="375" t="s">
        <v>281</v>
      </c>
      <c r="C39" s="302" t="str">
        <f>'Bảng Tiên lượng'!F47</f>
        <v>NVLT_H2</v>
      </c>
      <c r="D39" s="314" t="s">
        <v>8</v>
      </c>
      <c r="E39" s="310">
        <f>'Bảng Tiên lượng'!D47</f>
        <v>5</v>
      </c>
      <c r="F39" s="326">
        <f>'Bang luong 2020'!G11</f>
        <v>787396.11538461538</v>
      </c>
      <c r="G39" s="326"/>
      <c r="H39" s="309">
        <f t="shared" si="0"/>
        <v>3936980.576923077</v>
      </c>
      <c r="I39" s="327"/>
      <c r="J39" s="304"/>
    </row>
    <row r="40" spans="1:11" s="70" customFormat="1" ht="31.95" customHeight="1">
      <c r="A40" s="96">
        <v>14</v>
      </c>
      <c r="B40" s="96"/>
      <c r="C40" s="107" t="str">
        <f>'Bảng Tiên lượng'!B48</f>
        <v>Kiểm tra thử nghiệm phần mềm đầu cuối khai thác</v>
      </c>
      <c r="D40" s="314" t="s">
        <v>9</v>
      </c>
      <c r="E40" s="100"/>
      <c r="F40" s="230"/>
      <c r="G40" s="230"/>
      <c r="H40" s="309" t="s">
        <v>9</v>
      </c>
      <c r="I40" s="327"/>
      <c r="J40" s="304"/>
      <c r="K40" s="297"/>
    </row>
    <row r="41" spans="1:11" s="70" customFormat="1" ht="24.6" customHeight="1">
      <c r="A41" s="96"/>
      <c r="B41" s="375" t="s">
        <v>281</v>
      </c>
      <c r="C41" s="302" t="str">
        <f>'Bảng Tiên lượng'!F48</f>
        <v>NVLT_H3</v>
      </c>
      <c r="D41" s="314" t="s">
        <v>8</v>
      </c>
      <c r="E41" s="328">
        <f>'Bảng Tiên lượng'!D48</f>
        <v>15</v>
      </c>
      <c r="F41" s="326">
        <f>'Bang luong 2020'!G12</f>
        <v>889947.07692307699</v>
      </c>
      <c r="G41" s="326"/>
      <c r="H41" s="309">
        <f t="shared" si="0"/>
        <v>13349206.153846156</v>
      </c>
      <c r="I41" s="327"/>
      <c r="J41" s="304"/>
    </row>
    <row r="42" spans="1:11" s="70" customFormat="1" ht="24.6" customHeight="1">
      <c r="A42" s="96"/>
      <c r="B42" s="375" t="s">
        <v>281</v>
      </c>
      <c r="C42" s="302" t="str">
        <f>'Bảng Tiên lượng'!F49</f>
        <v>NVLT_H2</v>
      </c>
      <c r="D42" s="314" t="s">
        <v>8</v>
      </c>
      <c r="E42" s="328">
        <f>'Bảng Tiên lượng'!D49</f>
        <v>5</v>
      </c>
      <c r="F42" s="326">
        <f>'Bang luong 2020'!G11</f>
        <v>787396.11538461538</v>
      </c>
      <c r="G42" s="326"/>
      <c r="H42" s="309">
        <f t="shared" si="0"/>
        <v>3936980.576923077</v>
      </c>
      <c r="I42" s="327"/>
      <c r="J42" s="304"/>
    </row>
    <row r="43" spans="1:11" s="334" customFormat="1" ht="21.6" customHeight="1">
      <c r="A43" s="96">
        <v>15</v>
      </c>
      <c r="B43" s="96"/>
      <c r="C43" s="107" t="str">
        <f>'Bảng Tiên lượng'!B50</f>
        <v>Hiệu chinh các phần mềm sau nghiệm thu</v>
      </c>
      <c r="D43" s="38"/>
      <c r="E43" s="295"/>
      <c r="F43" s="230"/>
      <c r="G43" s="230"/>
      <c r="H43" s="309" t="s">
        <v>9</v>
      </c>
      <c r="I43" s="327"/>
      <c r="J43" s="132"/>
    </row>
    <row r="44" spans="1:11" s="70" customFormat="1" ht="28.2" customHeight="1">
      <c r="A44" s="96"/>
      <c r="B44" s="375" t="s">
        <v>281</v>
      </c>
      <c r="C44" s="302" t="str">
        <f>'Bảng Tiên lượng'!F50</f>
        <v>NVGPCNTT_G3</v>
      </c>
      <c r="D44" s="314" t="s">
        <v>8</v>
      </c>
      <c r="E44" s="328">
        <f>'Bảng Tiên lượng'!D50</f>
        <v>15</v>
      </c>
      <c r="F44" s="326">
        <f>'Bang luong 2020'!G10</f>
        <v>988488.61538461538</v>
      </c>
      <c r="G44" s="326"/>
      <c r="H44" s="309">
        <f t="shared" si="0"/>
        <v>14827329.23076923</v>
      </c>
      <c r="I44" s="327"/>
      <c r="J44" s="304"/>
    </row>
    <row r="45" spans="1:11" s="70" customFormat="1" ht="28.2" customHeight="1">
      <c r="A45" s="96"/>
      <c r="B45" s="375" t="s">
        <v>281</v>
      </c>
      <c r="C45" s="302" t="str">
        <f>'Bảng Tiên lượng'!F51</f>
        <v>NVLT_H2</v>
      </c>
      <c r="D45" s="314" t="s">
        <v>8</v>
      </c>
      <c r="E45" s="328">
        <f>'Bảng Tiên lượng'!D51</f>
        <v>15</v>
      </c>
      <c r="F45" s="326">
        <f>'Bang luong 2020'!G11</f>
        <v>787396.11538461538</v>
      </c>
      <c r="G45" s="326"/>
      <c r="H45" s="309">
        <f t="shared" si="0"/>
        <v>11810941.73076923</v>
      </c>
      <c r="I45" s="327"/>
      <c r="J45" s="304"/>
    </row>
    <row r="46" spans="1:11" s="380" customFormat="1" ht="28.2" customHeight="1">
      <c r="A46" s="96">
        <v>16</v>
      </c>
      <c r="B46" s="466"/>
      <c r="C46" s="107" t="str">
        <f>'Bảng Tiên lượng'!B52</f>
        <v>Thực hiện nghiệm thu sản phẩm mẫu</v>
      </c>
      <c r="D46" s="38"/>
      <c r="E46" s="295"/>
      <c r="F46" s="230"/>
      <c r="G46" s="230"/>
      <c r="H46" s="309"/>
      <c r="I46" s="229"/>
      <c r="J46" s="132"/>
    </row>
    <row r="47" spans="1:11" s="70" customFormat="1" ht="28.2" customHeight="1">
      <c r="A47" s="96"/>
      <c r="B47" s="375" t="s">
        <v>281</v>
      </c>
      <c r="C47" s="302" t="str">
        <f>'Bảng Tiên lượng'!F52</f>
        <v>NVLT_H2</v>
      </c>
      <c r="D47" s="314"/>
      <c r="E47" s="328">
        <f>'Bảng Tiên lượng'!D52</f>
        <v>4</v>
      </c>
      <c r="F47" s="326">
        <f>'Bang luong 2020'!G11</f>
        <v>787396.11538461538</v>
      </c>
      <c r="G47" s="326"/>
      <c r="H47" s="309">
        <f t="shared" si="0"/>
        <v>3149584.4615384615</v>
      </c>
      <c r="I47" s="327"/>
      <c r="J47" s="304"/>
    </row>
    <row r="48" spans="1:11" s="380" customFormat="1" ht="35.4" customHeight="1">
      <c r="A48" s="96">
        <v>17</v>
      </c>
      <c r="B48" s="466"/>
      <c r="C48" s="354" t="str">
        <f>'Bảng Tiên lượng'!B53</f>
        <v xml:space="preserve">Thực hiện các thủ tục mua hàng, nghiệm thu hàng hóa, lập các biên bản và tờ trình </v>
      </c>
      <c r="D48" s="38"/>
      <c r="E48" s="295"/>
      <c r="F48" s="230"/>
      <c r="G48" s="230"/>
      <c r="H48" s="309"/>
      <c r="I48" s="229"/>
      <c r="J48" s="132"/>
    </row>
    <row r="49" spans="1:13" s="70" customFormat="1" ht="28.2" customHeight="1">
      <c r="A49" s="96"/>
      <c r="B49" s="375" t="s">
        <v>281</v>
      </c>
      <c r="C49" s="302" t="str">
        <f>'Bảng Tiên lượng'!F53</f>
        <v>NVHC_K3</v>
      </c>
      <c r="D49" s="314" t="s">
        <v>8</v>
      </c>
      <c r="E49" s="328">
        <f>'Bảng Tiên lượng'!D53</f>
        <v>5</v>
      </c>
      <c r="F49" s="326">
        <f>'Bang luong 2020'!G13</f>
        <v>735550.9615384615</v>
      </c>
      <c r="G49" s="326"/>
      <c r="H49" s="309">
        <f t="shared" si="0"/>
        <v>3677754.8076923075</v>
      </c>
      <c r="I49" s="327"/>
      <c r="J49" s="304"/>
    </row>
    <row r="50" spans="1:13" s="329" customFormat="1" ht="40.799999999999997" customHeight="1">
      <c r="A50" s="196" t="s">
        <v>7</v>
      </c>
      <c r="B50" s="196" t="s">
        <v>12</v>
      </c>
      <c r="C50" s="106" t="str">
        <f>'Bảng Tiên lượng'!B54</f>
        <v>Mua Phần mềm Dynamic Maps JavaScript API</v>
      </c>
      <c r="D50" s="39" t="s">
        <v>256</v>
      </c>
      <c r="E50" s="470">
        <f>'Bảng Tiên lượng'!D54</f>
        <v>6</v>
      </c>
      <c r="F50" s="471"/>
      <c r="G50" s="472">
        <f>$L$50*M50</f>
        <v>162890</v>
      </c>
      <c r="H50" s="61"/>
      <c r="I50" s="473">
        <f>E50*G50</f>
        <v>977340</v>
      </c>
      <c r="J50" s="199"/>
      <c r="L50" s="329">
        <v>7</v>
      </c>
      <c r="M50" s="329">
        <v>23270</v>
      </c>
    </row>
    <row r="51" spans="1:13" ht="31.5" customHeight="1">
      <c r="A51" s="91"/>
      <c r="B51" s="91"/>
      <c r="C51" s="91"/>
      <c r="D51" s="91"/>
      <c r="E51" s="91"/>
      <c r="J51" s="91"/>
    </row>
  </sheetData>
  <mergeCells count="11">
    <mergeCell ref="A2:J2"/>
    <mergeCell ref="A1:J1"/>
    <mergeCell ref="J4:J5"/>
    <mergeCell ref="A4:A5"/>
    <mergeCell ref="C4:C5"/>
    <mergeCell ref="D4:D5"/>
    <mergeCell ref="E4:E5"/>
    <mergeCell ref="A3:J3"/>
    <mergeCell ref="F4:G4"/>
    <mergeCell ref="H4:I4"/>
    <mergeCell ref="B4:B5"/>
  </mergeCells>
  <printOptions horizontalCentered="1"/>
  <pageMargins left="0.55000000000000004" right="0.35" top="0.35" bottom="0.45" header="0.3" footer="0.25"/>
  <pageSetup scale="95" orientation="landscape" r:id="rId1"/>
  <headerFooter>
    <oddFooter>&amp;A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21"/>
  <sheetViews>
    <sheetView zoomScaleNormal="100" workbookViewId="0">
      <selection sqref="A1:J1"/>
    </sheetView>
  </sheetViews>
  <sheetFormatPr defaultColWidth="10.109375" defaultRowHeight="15.6"/>
  <cols>
    <col min="1" max="1" width="5.44140625" style="51" customWidth="1"/>
    <col min="2" max="2" width="8.33203125" style="51" customWidth="1"/>
    <col min="3" max="3" width="17.33203125" style="51" customWidth="1"/>
    <col min="4" max="5" width="10.33203125" style="51" customWidth="1"/>
    <col min="6" max="6" width="12.33203125" style="51" customWidth="1"/>
    <col min="7" max="7" width="12.44140625" style="51" customWidth="1"/>
    <col min="8" max="8" width="14.6640625" style="51" customWidth="1"/>
    <col min="9" max="9" width="15" style="51" customWidth="1"/>
    <col min="10" max="10" width="14" style="51" customWidth="1"/>
    <col min="11" max="11" width="10.109375" style="51"/>
    <col min="12" max="12" width="13.109375" style="51" bestFit="1" customWidth="1"/>
    <col min="13" max="261" width="10.109375" style="51"/>
    <col min="262" max="262" width="39.6640625" style="51" customWidth="1"/>
    <col min="263" max="263" width="21.33203125" style="51" customWidth="1"/>
    <col min="264" max="264" width="17.109375" style="51" customWidth="1"/>
    <col min="265" max="265" width="23.33203125" style="51" customWidth="1"/>
    <col min="266" max="266" width="41.6640625" style="51" customWidth="1"/>
    <col min="267" max="517" width="10.109375" style="51"/>
    <col min="518" max="518" width="39.6640625" style="51" customWidth="1"/>
    <col min="519" max="519" width="21.33203125" style="51" customWidth="1"/>
    <col min="520" max="520" width="17.109375" style="51" customWidth="1"/>
    <col min="521" max="521" width="23.33203125" style="51" customWidth="1"/>
    <col min="522" max="522" width="41.6640625" style="51" customWidth="1"/>
    <col min="523" max="773" width="10.109375" style="51"/>
    <col min="774" max="774" width="39.6640625" style="51" customWidth="1"/>
    <col min="775" max="775" width="21.33203125" style="51" customWidth="1"/>
    <col min="776" max="776" width="17.109375" style="51" customWidth="1"/>
    <col min="777" max="777" width="23.33203125" style="51" customWidth="1"/>
    <col min="778" max="778" width="41.6640625" style="51" customWidth="1"/>
    <col min="779" max="1029" width="10.109375" style="51"/>
    <col min="1030" max="1030" width="39.6640625" style="51" customWidth="1"/>
    <col min="1031" max="1031" width="21.33203125" style="51" customWidth="1"/>
    <col min="1032" max="1032" width="17.109375" style="51" customWidth="1"/>
    <col min="1033" max="1033" width="23.33203125" style="51" customWidth="1"/>
    <col min="1034" max="1034" width="41.6640625" style="51" customWidth="1"/>
    <col min="1035" max="1285" width="10.109375" style="51"/>
    <col min="1286" max="1286" width="39.6640625" style="51" customWidth="1"/>
    <col min="1287" max="1287" width="21.33203125" style="51" customWidth="1"/>
    <col min="1288" max="1288" width="17.109375" style="51" customWidth="1"/>
    <col min="1289" max="1289" width="23.33203125" style="51" customWidth="1"/>
    <col min="1290" max="1290" width="41.6640625" style="51" customWidth="1"/>
    <col min="1291" max="1541" width="10.109375" style="51"/>
    <col min="1542" max="1542" width="39.6640625" style="51" customWidth="1"/>
    <col min="1543" max="1543" width="21.33203125" style="51" customWidth="1"/>
    <col min="1544" max="1544" width="17.109375" style="51" customWidth="1"/>
    <col min="1545" max="1545" width="23.33203125" style="51" customWidth="1"/>
    <col min="1546" max="1546" width="41.6640625" style="51" customWidth="1"/>
    <col min="1547" max="1797" width="10.109375" style="51"/>
    <col min="1798" max="1798" width="39.6640625" style="51" customWidth="1"/>
    <col min="1799" max="1799" width="21.33203125" style="51" customWidth="1"/>
    <col min="1800" max="1800" width="17.109375" style="51" customWidth="1"/>
    <col min="1801" max="1801" width="23.33203125" style="51" customWidth="1"/>
    <col min="1802" max="1802" width="41.6640625" style="51" customWidth="1"/>
    <col min="1803" max="2053" width="10.109375" style="51"/>
    <col min="2054" max="2054" width="39.6640625" style="51" customWidth="1"/>
    <col min="2055" max="2055" width="21.33203125" style="51" customWidth="1"/>
    <col min="2056" max="2056" width="17.109375" style="51" customWidth="1"/>
    <col min="2057" max="2057" width="23.33203125" style="51" customWidth="1"/>
    <col min="2058" max="2058" width="41.6640625" style="51" customWidth="1"/>
    <col min="2059" max="2309" width="10.109375" style="51"/>
    <col min="2310" max="2310" width="39.6640625" style="51" customWidth="1"/>
    <col min="2311" max="2311" width="21.33203125" style="51" customWidth="1"/>
    <col min="2312" max="2312" width="17.109375" style="51" customWidth="1"/>
    <col min="2313" max="2313" width="23.33203125" style="51" customWidth="1"/>
    <col min="2314" max="2314" width="41.6640625" style="51" customWidth="1"/>
    <col min="2315" max="2565" width="10.109375" style="51"/>
    <col min="2566" max="2566" width="39.6640625" style="51" customWidth="1"/>
    <col min="2567" max="2567" width="21.33203125" style="51" customWidth="1"/>
    <col min="2568" max="2568" width="17.109375" style="51" customWidth="1"/>
    <col min="2569" max="2569" width="23.33203125" style="51" customWidth="1"/>
    <col min="2570" max="2570" width="41.6640625" style="51" customWidth="1"/>
    <col min="2571" max="2821" width="10.109375" style="51"/>
    <col min="2822" max="2822" width="39.6640625" style="51" customWidth="1"/>
    <col min="2823" max="2823" width="21.33203125" style="51" customWidth="1"/>
    <col min="2824" max="2824" width="17.109375" style="51" customWidth="1"/>
    <col min="2825" max="2825" width="23.33203125" style="51" customWidth="1"/>
    <col min="2826" max="2826" width="41.6640625" style="51" customWidth="1"/>
    <col min="2827" max="3077" width="10.109375" style="51"/>
    <col min="3078" max="3078" width="39.6640625" style="51" customWidth="1"/>
    <col min="3079" max="3079" width="21.33203125" style="51" customWidth="1"/>
    <col min="3080" max="3080" width="17.109375" style="51" customWidth="1"/>
    <col min="3081" max="3081" width="23.33203125" style="51" customWidth="1"/>
    <col min="3082" max="3082" width="41.6640625" style="51" customWidth="1"/>
    <col min="3083" max="3333" width="10.109375" style="51"/>
    <col min="3334" max="3334" width="39.6640625" style="51" customWidth="1"/>
    <col min="3335" max="3335" width="21.33203125" style="51" customWidth="1"/>
    <col min="3336" max="3336" width="17.109375" style="51" customWidth="1"/>
    <col min="3337" max="3337" width="23.33203125" style="51" customWidth="1"/>
    <col min="3338" max="3338" width="41.6640625" style="51" customWidth="1"/>
    <col min="3339" max="3589" width="10.109375" style="51"/>
    <col min="3590" max="3590" width="39.6640625" style="51" customWidth="1"/>
    <col min="3591" max="3591" width="21.33203125" style="51" customWidth="1"/>
    <col min="3592" max="3592" width="17.109375" style="51" customWidth="1"/>
    <col min="3593" max="3593" width="23.33203125" style="51" customWidth="1"/>
    <col min="3594" max="3594" width="41.6640625" style="51" customWidth="1"/>
    <col min="3595" max="3845" width="10.109375" style="51"/>
    <col min="3846" max="3846" width="39.6640625" style="51" customWidth="1"/>
    <col min="3847" max="3847" width="21.33203125" style="51" customWidth="1"/>
    <col min="3848" max="3848" width="17.109375" style="51" customWidth="1"/>
    <col min="3849" max="3849" width="23.33203125" style="51" customWidth="1"/>
    <col min="3850" max="3850" width="41.6640625" style="51" customWidth="1"/>
    <col min="3851" max="4101" width="10.109375" style="51"/>
    <col min="4102" max="4102" width="39.6640625" style="51" customWidth="1"/>
    <col min="4103" max="4103" width="21.33203125" style="51" customWidth="1"/>
    <col min="4104" max="4104" width="17.109375" style="51" customWidth="1"/>
    <col min="4105" max="4105" width="23.33203125" style="51" customWidth="1"/>
    <col min="4106" max="4106" width="41.6640625" style="51" customWidth="1"/>
    <col min="4107" max="4357" width="10.109375" style="51"/>
    <col min="4358" max="4358" width="39.6640625" style="51" customWidth="1"/>
    <col min="4359" max="4359" width="21.33203125" style="51" customWidth="1"/>
    <col min="4360" max="4360" width="17.109375" style="51" customWidth="1"/>
    <col min="4361" max="4361" width="23.33203125" style="51" customWidth="1"/>
    <col min="4362" max="4362" width="41.6640625" style="51" customWidth="1"/>
    <col min="4363" max="4613" width="10.109375" style="51"/>
    <col min="4614" max="4614" width="39.6640625" style="51" customWidth="1"/>
    <col min="4615" max="4615" width="21.33203125" style="51" customWidth="1"/>
    <col min="4616" max="4616" width="17.109375" style="51" customWidth="1"/>
    <col min="4617" max="4617" width="23.33203125" style="51" customWidth="1"/>
    <col min="4618" max="4618" width="41.6640625" style="51" customWidth="1"/>
    <col min="4619" max="4869" width="10.109375" style="51"/>
    <col min="4870" max="4870" width="39.6640625" style="51" customWidth="1"/>
    <col min="4871" max="4871" width="21.33203125" style="51" customWidth="1"/>
    <col min="4872" max="4872" width="17.109375" style="51" customWidth="1"/>
    <col min="4873" max="4873" width="23.33203125" style="51" customWidth="1"/>
    <col min="4874" max="4874" width="41.6640625" style="51" customWidth="1"/>
    <col min="4875" max="5125" width="10.109375" style="51"/>
    <col min="5126" max="5126" width="39.6640625" style="51" customWidth="1"/>
    <col min="5127" max="5127" width="21.33203125" style="51" customWidth="1"/>
    <col min="5128" max="5128" width="17.109375" style="51" customWidth="1"/>
    <col min="5129" max="5129" width="23.33203125" style="51" customWidth="1"/>
    <col min="5130" max="5130" width="41.6640625" style="51" customWidth="1"/>
    <col min="5131" max="5381" width="10.109375" style="51"/>
    <col min="5382" max="5382" width="39.6640625" style="51" customWidth="1"/>
    <col min="5383" max="5383" width="21.33203125" style="51" customWidth="1"/>
    <col min="5384" max="5384" width="17.109375" style="51" customWidth="1"/>
    <col min="5385" max="5385" width="23.33203125" style="51" customWidth="1"/>
    <col min="5386" max="5386" width="41.6640625" style="51" customWidth="1"/>
    <col min="5387" max="5637" width="10.109375" style="51"/>
    <col min="5638" max="5638" width="39.6640625" style="51" customWidth="1"/>
    <col min="5639" max="5639" width="21.33203125" style="51" customWidth="1"/>
    <col min="5640" max="5640" width="17.109375" style="51" customWidth="1"/>
    <col min="5641" max="5641" width="23.33203125" style="51" customWidth="1"/>
    <col min="5642" max="5642" width="41.6640625" style="51" customWidth="1"/>
    <col min="5643" max="5893" width="10.109375" style="51"/>
    <col min="5894" max="5894" width="39.6640625" style="51" customWidth="1"/>
    <col min="5895" max="5895" width="21.33203125" style="51" customWidth="1"/>
    <col min="5896" max="5896" width="17.109375" style="51" customWidth="1"/>
    <col min="5897" max="5897" width="23.33203125" style="51" customWidth="1"/>
    <col min="5898" max="5898" width="41.6640625" style="51" customWidth="1"/>
    <col min="5899" max="6149" width="10.109375" style="51"/>
    <col min="6150" max="6150" width="39.6640625" style="51" customWidth="1"/>
    <col min="6151" max="6151" width="21.33203125" style="51" customWidth="1"/>
    <col min="6152" max="6152" width="17.109375" style="51" customWidth="1"/>
    <col min="6153" max="6153" width="23.33203125" style="51" customWidth="1"/>
    <col min="6154" max="6154" width="41.6640625" style="51" customWidth="1"/>
    <col min="6155" max="6405" width="10.109375" style="51"/>
    <col min="6406" max="6406" width="39.6640625" style="51" customWidth="1"/>
    <col min="6407" max="6407" width="21.33203125" style="51" customWidth="1"/>
    <col min="6408" max="6408" width="17.109375" style="51" customWidth="1"/>
    <col min="6409" max="6409" width="23.33203125" style="51" customWidth="1"/>
    <col min="6410" max="6410" width="41.6640625" style="51" customWidth="1"/>
    <col min="6411" max="6661" width="10.109375" style="51"/>
    <col min="6662" max="6662" width="39.6640625" style="51" customWidth="1"/>
    <col min="6663" max="6663" width="21.33203125" style="51" customWidth="1"/>
    <col min="6664" max="6664" width="17.109375" style="51" customWidth="1"/>
    <col min="6665" max="6665" width="23.33203125" style="51" customWidth="1"/>
    <col min="6666" max="6666" width="41.6640625" style="51" customWidth="1"/>
    <col min="6667" max="6917" width="10.109375" style="51"/>
    <col min="6918" max="6918" width="39.6640625" style="51" customWidth="1"/>
    <col min="6919" max="6919" width="21.33203125" style="51" customWidth="1"/>
    <col min="6920" max="6920" width="17.109375" style="51" customWidth="1"/>
    <col min="6921" max="6921" width="23.33203125" style="51" customWidth="1"/>
    <col min="6922" max="6922" width="41.6640625" style="51" customWidth="1"/>
    <col min="6923" max="7173" width="10.109375" style="51"/>
    <col min="7174" max="7174" width="39.6640625" style="51" customWidth="1"/>
    <col min="7175" max="7175" width="21.33203125" style="51" customWidth="1"/>
    <col min="7176" max="7176" width="17.109375" style="51" customWidth="1"/>
    <col min="7177" max="7177" width="23.33203125" style="51" customWidth="1"/>
    <col min="7178" max="7178" width="41.6640625" style="51" customWidth="1"/>
    <col min="7179" max="7429" width="10.109375" style="51"/>
    <col min="7430" max="7430" width="39.6640625" style="51" customWidth="1"/>
    <col min="7431" max="7431" width="21.33203125" style="51" customWidth="1"/>
    <col min="7432" max="7432" width="17.109375" style="51" customWidth="1"/>
    <col min="7433" max="7433" width="23.33203125" style="51" customWidth="1"/>
    <col min="7434" max="7434" width="41.6640625" style="51" customWidth="1"/>
    <col min="7435" max="7685" width="10.109375" style="51"/>
    <col min="7686" max="7686" width="39.6640625" style="51" customWidth="1"/>
    <col min="7687" max="7687" width="21.33203125" style="51" customWidth="1"/>
    <col min="7688" max="7688" width="17.109375" style="51" customWidth="1"/>
    <col min="7689" max="7689" width="23.33203125" style="51" customWidth="1"/>
    <col min="7690" max="7690" width="41.6640625" style="51" customWidth="1"/>
    <col min="7691" max="7941" width="10.109375" style="51"/>
    <col min="7942" max="7942" width="39.6640625" style="51" customWidth="1"/>
    <col min="7943" max="7943" width="21.33203125" style="51" customWidth="1"/>
    <col min="7944" max="7944" width="17.109375" style="51" customWidth="1"/>
    <col min="7945" max="7945" width="23.33203125" style="51" customWidth="1"/>
    <col min="7946" max="7946" width="41.6640625" style="51" customWidth="1"/>
    <col min="7947" max="8197" width="10.109375" style="51"/>
    <col min="8198" max="8198" width="39.6640625" style="51" customWidth="1"/>
    <col min="8199" max="8199" width="21.33203125" style="51" customWidth="1"/>
    <col min="8200" max="8200" width="17.109375" style="51" customWidth="1"/>
    <col min="8201" max="8201" width="23.33203125" style="51" customWidth="1"/>
    <col min="8202" max="8202" width="41.6640625" style="51" customWidth="1"/>
    <col min="8203" max="8453" width="10.109375" style="51"/>
    <col min="8454" max="8454" width="39.6640625" style="51" customWidth="1"/>
    <col min="8455" max="8455" width="21.33203125" style="51" customWidth="1"/>
    <col min="8456" max="8456" width="17.109375" style="51" customWidth="1"/>
    <col min="8457" max="8457" width="23.33203125" style="51" customWidth="1"/>
    <col min="8458" max="8458" width="41.6640625" style="51" customWidth="1"/>
    <col min="8459" max="8709" width="10.109375" style="51"/>
    <col min="8710" max="8710" width="39.6640625" style="51" customWidth="1"/>
    <col min="8711" max="8711" width="21.33203125" style="51" customWidth="1"/>
    <col min="8712" max="8712" width="17.109375" style="51" customWidth="1"/>
    <col min="8713" max="8713" width="23.33203125" style="51" customWidth="1"/>
    <col min="8714" max="8714" width="41.6640625" style="51" customWidth="1"/>
    <col min="8715" max="8965" width="10.109375" style="51"/>
    <col min="8966" max="8966" width="39.6640625" style="51" customWidth="1"/>
    <col min="8967" max="8967" width="21.33203125" style="51" customWidth="1"/>
    <col min="8968" max="8968" width="17.109375" style="51" customWidth="1"/>
    <col min="8969" max="8969" width="23.33203125" style="51" customWidth="1"/>
    <col min="8970" max="8970" width="41.6640625" style="51" customWidth="1"/>
    <col min="8971" max="9221" width="10.109375" style="51"/>
    <col min="9222" max="9222" width="39.6640625" style="51" customWidth="1"/>
    <col min="9223" max="9223" width="21.33203125" style="51" customWidth="1"/>
    <col min="9224" max="9224" width="17.109375" style="51" customWidth="1"/>
    <col min="9225" max="9225" width="23.33203125" style="51" customWidth="1"/>
    <col min="9226" max="9226" width="41.6640625" style="51" customWidth="1"/>
    <col min="9227" max="9477" width="10.109375" style="51"/>
    <col min="9478" max="9478" width="39.6640625" style="51" customWidth="1"/>
    <col min="9479" max="9479" width="21.33203125" style="51" customWidth="1"/>
    <col min="9480" max="9480" width="17.109375" style="51" customWidth="1"/>
    <col min="9481" max="9481" width="23.33203125" style="51" customWidth="1"/>
    <col min="9482" max="9482" width="41.6640625" style="51" customWidth="1"/>
    <col min="9483" max="9733" width="10.109375" style="51"/>
    <col min="9734" max="9734" width="39.6640625" style="51" customWidth="1"/>
    <col min="9735" max="9735" width="21.33203125" style="51" customWidth="1"/>
    <col min="9736" max="9736" width="17.109375" style="51" customWidth="1"/>
    <col min="9737" max="9737" width="23.33203125" style="51" customWidth="1"/>
    <col min="9738" max="9738" width="41.6640625" style="51" customWidth="1"/>
    <col min="9739" max="9989" width="10.109375" style="51"/>
    <col min="9990" max="9990" width="39.6640625" style="51" customWidth="1"/>
    <col min="9991" max="9991" width="21.33203125" style="51" customWidth="1"/>
    <col min="9992" max="9992" width="17.109375" style="51" customWidth="1"/>
    <col min="9993" max="9993" width="23.33203125" style="51" customWidth="1"/>
    <col min="9994" max="9994" width="41.6640625" style="51" customWidth="1"/>
    <col min="9995" max="10245" width="10.109375" style="51"/>
    <col min="10246" max="10246" width="39.6640625" style="51" customWidth="1"/>
    <col min="10247" max="10247" width="21.33203125" style="51" customWidth="1"/>
    <col min="10248" max="10248" width="17.109375" style="51" customWidth="1"/>
    <col min="10249" max="10249" width="23.33203125" style="51" customWidth="1"/>
    <col min="10250" max="10250" width="41.6640625" style="51" customWidth="1"/>
    <col min="10251" max="10501" width="10.109375" style="51"/>
    <col min="10502" max="10502" width="39.6640625" style="51" customWidth="1"/>
    <col min="10503" max="10503" width="21.33203125" style="51" customWidth="1"/>
    <col min="10504" max="10504" width="17.109375" style="51" customWidth="1"/>
    <col min="10505" max="10505" width="23.33203125" style="51" customWidth="1"/>
    <col min="10506" max="10506" width="41.6640625" style="51" customWidth="1"/>
    <col min="10507" max="10757" width="10.109375" style="51"/>
    <col min="10758" max="10758" width="39.6640625" style="51" customWidth="1"/>
    <col min="10759" max="10759" width="21.33203125" style="51" customWidth="1"/>
    <col min="10760" max="10760" width="17.109375" style="51" customWidth="1"/>
    <col min="10761" max="10761" width="23.33203125" style="51" customWidth="1"/>
    <col min="10762" max="10762" width="41.6640625" style="51" customWidth="1"/>
    <col min="10763" max="11013" width="10.109375" style="51"/>
    <col min="11014" max="11014" width="39.6640625" style="51" customWidth="1"/>
    <col min="11015" max="11015" width="21.33203125" style="51" customWidth="1"/>
    <col min="11016" max="11016" width="17.109375" style="51" customWidth="1"/>
    <col min="11017" max="11017" width="23.33203125" style="51" customWidth="1"/>
    <col min="11018" max="11018" width="41.6640625" style="51" customWidth="1"/>
    <col min="11019" max="11269" width="10.109375" style="51"/>
    <col min="11270" max="11270" width="39.6640625" style="51" customWidth="1"/>
    <col min="11271" max="11271" width="21.33203125" style="51" customWidth="1"/>
    <col min="11272" max="11272" width="17.109375" style="51" customWidth="1"/>
    <col min="11273" max="11273" width="23.33203125" style="51" customWidth="1"/>
    <col min="11274" max="11274" width="41.6640625" style="51" customWidth="1"/>
    <col min="11275" max="11525" width="10.109375" style="51"/>
    <col min="11526" max="11526" width="39.6640625" style="51" customWidth="1"/>
    <col min="11527" max="11527" width="21.33203125" style="51" customWidth="1"/>
    <col min="11528" max="11528" width="17.109375" style="51" customWidth="1"/>
    <col min="11529" max="11529" width="23.33203125" style="51" customWidth="1"/>
    <col min="11530" max="11530" width="41.6640625" style="51" customWidth="1"/>
    <col min="11531" max="11781" width="10.109375" style="51"/>
    <col min="11782" max="11782" width="39.6640625" style="51" customWidth="1"/>
    <col min="11783" max="11783" width="21.33203125" style="51" customWidth="1"/>
    <col min="11784" max="11784" width="17.109375" style="51" customWidth="1"/>
    <col min="11785" max="11785" width="23.33203125" style="51" customWidth="1"/>
    <col min="11786" max="11786" width="41.6640625" style="51" customWidth="1"/>
    <col min="11787" max="12037" width="10.109375" style="51"/>
    <col min="12038" max="12038" width="39.6640625" style="51" customWidth="1"/>
    <col min="12039" max="12039" width="21.33203125" style="51" customWidth="1"/>
    <col min="12040" max="12040" width="17.109375" style="51" customWidth="1"/>
    <col min="12041" max="12041" width="23.33203125" style="51" customWidth="1"/>
    <col min="12042" max="12042" width="41.6640625" style="51" customWidth="1"/>
    <col min="12043" max="12293" width="10.109375" style="51"/>
    <col min="12294" max="12294" width="39.6640625" style="51" customWidth="1"/>
    <col min="12295" max="12295" width="21.33203125" style="51" customWidth="1"/>
    <col min="12296" max="12296" width="17.109375" style="51" customWidth="1"/>
    <col min="12297" max="12297" width="23.33203125" style="51" customWidth="1"/>
    <col min="12298" max="12298" width="41.6640625" style="51" customWidth="1"/>
    <col min="12299" max="12549" width="10.109375" style="51"/>
    <col min="12550" max="12550" width="39.6640625" style="51" customWidth="1"/>
    <col min="12551" max="12551" width="21.33203125" style="51" customWidth="1"/>
    <col min="12552" max="12552" width="17.109375" style="51" customWidth="1"/>
    <col min="12553" max="12553" width="23.33203125" style="51" customWidth="1"/>
    <col min="12554" max="12554" width="41.6640625" style="51" customWidth="1"/>
    <col min="12555" max="12805" width="10.109375" style="51"/>
    <col min="12806" max="12806" width="39.6640625" style="51" customWidth="1"/>
    <col min="12807" max="12807" width="21.33203125" style="51" customWidth="1"/>
    <col min="12808" max="12808" width="17.109375" style="51" customWidth="1"/>
    <col min="12809" max="12809" width="23.33203125" style="51" customWidth="1"/>
    <col min="12810" max="12810" width="41.6640625" style="51" customWidth="1"/>
    <col min="12811" max="13061" width="10.109375" style="51"/>
    <col min="13062" max="13062" width="39.6640625" style="51" customWidth="1"/>
    <col min="13063" max="13063" width="21.33203125" style="51" customWidth="1"/>
    <col min="13064" max="13064" width="17.109375" style="51" customWidth="1"/>
    <col min="13065" max="13065" width="23.33203125" style="51" customWidth="1"/>
    <col min="13066" max="13066" width="41.6640625" style="51" customWidth="1"/>
    <col min="13067" max="13317" width="10.109375" style="51"/>
    <col min="13318" max="13318" width="39.6640625" style="51" customWidth="1"/>
    <col min="13319" max="13319" width="21.33203125" style="51" customWidth="1"/>
    <col min="13320" max="13320" width="17.109375" style="51" customWidth="1"/>
    <col min="13321" max="13321" width="23.33203125" style="51" customWidth="1"/>
    <col min="13322" max="13322" width="41.6640625" style="51" customWidth="1"/>
    <col min="13323" max="13573" width="10.109375" style="51"/>
    <col min="13574" max="13574" width="39.6640625" style="51" customWidth="1"/>
    <col min="13575" max="13575" width="21.33203125" style="51" customWidth="1"/>
    <col min="13576" max="13576" width="17.109375" style="51" customWidth="1"/>
    <col min="13577" max="13577" width="23.33203125" style="51" customWidth="1"/>
    <col min="13578" max="13578" width="41.6640625" style="51" customWidth="1"/>
    <col min="13579" max="13829" width="10.109375" style="51"/>
    <col min="13830" max="13830" width="39.6640625" style="51" customWidth="1"/>
    <col min="13831" max="13831" width="21.33203125" style="51" customWidth="1"/>
    <col min="13832" max="13832" width="17.109375" style="51" customWidth="1"/>
    <col min="13833" max="13833" width="23.33203125" style="51" customWidth="1"/>
    <col min="13834" max="13834" width="41.6640625" style="51" customWidth="1"/>
    <col min="13835" max="14085" width="10.109375" style="51"/>
    <col min="14086" max="14086" width="39.6640625" style="51" customWidth="1"/>
    <col min="14087" max="14087" width="21.33203125" style="51" customWidth="1"/>
    <col min="14088" max="14088" width="17.109375" style="51" customWidth="1"/>
    <col min="14089" max="14089" width="23.33203125" style="51" customWidth="1"/>
    <col min="14090" max="14090" width="41.6640625" style="51" customWidth="1"/>
    <col min="14091" max="14341" width="10.109375" style="51"/>
    <col min="14342" max="14342" width="39.6640625" style="51" customWidth="1"/>
    <col min="14343" max="14343" width="21.33203125" style="51" customWidth="1"/>
    <col min="14344" max="14344" width="17.109375" style="51" customWidth="1"/>
    <col min="14345" max="14345" width="23.33203125" style="51" customWidth="1"/>
    <col min="14346" max="14346" width="41.6640625" style="51" customWidth="1"/>
    <col min="14347" max="14597" width="10.109375" style="51"/>
    <col min="14598" max="14598" width="39.6640625" style="51" customWidth="1"/>
    <col min="14599" max="14599" width="21.33203125" style="51" customWidth="1"/>
    <col min="14600" max="14600" width="17.109375" style="51" customWidth="1"/>
    <col min="14601" max="14601" width="23.33203125" style="51" customWidth="1"/>
    <col min="14602" max="14602" width="41.6640625" style="51" customWidth="1"/>
    <col min="14603" max="14853" width="10.109375" style="51"/>
    <col min="14854" max="14854" width="39.6640625" style="51" customWidth="1"/>
    <col min="14855" max="14855" width="21.33203125" style="51" customWidth="1"/>
    <col min="14856" max="14856" width="17.109375" style="51" customWidth="1"/>
    <col min="14857" max="14857" width="23.33203125" style="51" customWidth="1"/>
    <col min="14858" max="14858" width="41.6640625" style="51" customWidth="1"/>
    <col min="14859" max="15109" width="10.109375" style="51"/>
    <col min="15110" max="15110" width="39.6640625" style="51" customWidth="1"/>
    <col min="15111" max="15111" width="21.33203125" style="51" customWidth="1"/>
    <col min="15112" max="15112" width="17.109375" style="51" customWidth="1"/>
    <col min="15113" max="15113" width="23.33203125" style="51" customWidth="1"/>
    <col min="15114" max="15114" width="41.6640625" style="51" customWidth="1"/>
    <col min="15115" max="15365" width="10.109375" style="51"/>
    <col min="15366" max="15366" width="39.6640625" style="51" customWidth="1"/>
    <col min="15367" max="15367" width="21.33203125" style="51" customWidth="1"/>
    <col min="15368" max="15368" width="17.109375" style="51" customWidth="1"/>
    <col min="15369" max="15369" width="23.33203125" style="51" customWidth="1"/>
    <col min="15370" max="15370" width="41.6640625" style="51" customWidth="1"/>
    <col min="15371" max="15621" width="10.109375" style="51"/>
    <col min="15622" max="15622" width="39.6640625" style="51" customWidth="1"/>
    <col min="15623" max="15623" width="21.33203125" style="51" customWidth="1"/>
    <col min="15624" max="15624" width="17.109375" style="51" customWidth="1"/>
    <col min="15625" max="15625" width="23.33203125" style="51" customWidth="1"/>
    <col min="15626" max="15626" width="41.6640625" style="51" customWidth="1"/>
    <col min="15627" max="15877" width="10.109375" style="51"/>
    <col min="15878" max="15878" width="39.6640625" style="51" customWidth="1"/>
    <col min="15879" max="15879" width="21.33203125" style="51" customWidth="1"/>
    <col min="15880" max="15880" width="17.109375" style="51" customWidth="1"/>
    <col min="15881" max="15881" width="23.33203125" style="51" customWidth="1"/>
    <col min="15882" max="15882" width="41.6640625" style="51" customWidth="1"/>
    <col min="15883" max="16133" width="10.109375" style="51"/>
    <col min="16134" max="16134" width="39.6640625" style="51" customWidth="1"/>
    <col min="16135" max="16135" width="21.33203125" style="51" customWidth="1"/>
    <col min="16136" max="16136" width="17.109375" style="51" customWidth="1"/>
    <col min="16137" max="16137" width="23.33203125" style="51" customWidth="1"/>
    <col min="16138" max="16138" width="41.6640625" style="51" customWidth="1"/>
    <col min="16139" max="16384" width="10.109375" style="51"/>
  </cols>
  <sheetData>
    <row r="1" spans="1:16" ht="24" customHeight="1">
      <c r="A1" s="439" t="s">
        <v>288</v>
      </c>
      <c r="B1" s="439"/>
      <c r="C1" s="439"/>
      <c r="D1" s="439"/>
      <c r="E1" s="439"/>
      <c r="F1" s="439"/>
      <c r="G1" s="439"/>
      <c r="H1" s="439"/>
      <c r="I1" s="439"/>
      <c r="J1" s="439"/>
    </row>
    <row r="2" spans="1:16" ht="39" customHeight="1">
      <c r="A2" s="440" t="str">
        <f>'Bảng Tiên lượng'!A3:F3</f>
        <v>Nhiệm vụ KH&amp;CN "Nghiên cứu nâng cấp, cải tiến hệ thống tích hợp và xử lý dữ liệu ADS-B 
(ATTECH ADS-B Integrator)"</v>
      </c>
      <c r="B2" s="440"/>
      <c r="C2" s="441"/>
      <c r="D2" s="441"/>
      <c r="E2" s="441"/>
      <c r="F2" s="441"/>
      <c r="G2" s="441"/>
      <c r="H2" s="441"/>
      <c r="I2" s="441"/>
      <c r="J2" s="441"/>
    </row>
    <row r="3" spans="1:16" ht="23.25" customHeight="1">
      <c r="A3" s="442" t="s">
        <v>89</v>
      </c>
      <c r="B3" s="442"/>
      <c r="C3" s="442"/>
      <c r="D3" s="442"/>
      <c r="E3" s="442"/>
      <c r="F3" s="442"/>
      <c r="G3" s="442"/>
      <c r="H3" s="442"/>
      <c r="I3" s="442"/>
      <c r="J3" s="442"/>
    </row>
    <row r="4" spans="1:16" ht="16.2">
      <c r="A4" s="443" t="s">
        <v>22</v>
      </c>
      <c r="B4" s="445" t="s">
        <v>90</v>
      </c>
      <c r="C4" s="443" t="s">
        <v>91</v>
      </c>
      <c r="D4" s="446" t="s">
        <v>3</v>
      </c>
      <c r="E4" s="446" t="s">
        <v>92</v>
      </c>
      <c r="F4" s="448" t="s">
        <v>93</v>
      </c>
      <c r="G4" s="449"/>
      <c r="H4" s="448" t="s">
        <v>68</v>
      </c>
      <c r="I4" s="450"/>
      <c r="J4" s="449"/>
      <c r="L4" s="76"/>
      <c r="M4" s="77"/>
      <c r="N4" s="78"/>
      <c r="O4" s="78"/>
      <c r="P4" s="78"/>
    </row>
    <row r="5" spans="1:16" ht="31.2">
      <c r="A5" s="444"/>
      <c r="B5" s="445"/>
      <c r="C5" s="444"/>
      <c r="D5" s="447"/>
      <c r="E5" s="447"/>
      <c r="F5" s="79" t="s">
        <v>94</v>
      </c>
      <c r="G5" s="79" t="s">
        <v>95</v>
      </c>
      <c r="H5" s="79" t="s">
        <v>94</v>
      </c>
      <c r="I5" s="79" t="s">
        <v>95</v>
      </c>
      <c r="J5" s="79" t="s">
        <v>96</v>
      </c>
      <c r="L5" s="76"/>
      <c r="M5" s="77"/>
      <c r="N5" s="78"/>
      <c r="O5" s="78"/>
      <c r="P5" s="78"/>
    </row>
    <row r="6" spans="1:16" ht="20.25" customHeight="1">
      <c r="A6" s="80">
        <v>1</v>
      </c>
      <c r="B6" s="80" t="s">
        <v>12</v>
      </c>
      <c r="C6" s="81" t="s">
        <v>97</v>
      </c>
      <c r="D6" s="82" t="s">
        <v>98</v>
      </c>
      <c r="E6" s="83">
        <v>10</v>
      </c>
      <c r="F6" s="84">
        <v>65000</v>
      </c>
      <c r="G6" s="84">
        <f>F6*0.1</f>
        <v>6500</v>
      </c>
      <c r="H6" s="84">
        <f>E6*F6</f>
        <v>650000</v>
      </c>
      <c r="I6" s="84">
        <f>E6*G6</f>
        <v>65000</v>
      </c>
      <c r="J6" s="85">
        <f>H6+I6</f>
        <v>715000</v>
      </c>
      <c r="L6" s="76"/>
      <c r="M6" s="77"/>
      <c r="N6" s="78"/>
      <c r="O6" s="78"/>
      <c r="P6" s="78"/>
    </row>
    <row r="7" spans="1:16" ht="20.25" customHeight="1">
      <c r="A7" s="80">
        <v>2</v>
      </c>
      <c r="B7" s="80" t="s">
        <v>12</v>
      </c>
      <c r="C7" s="81" t="s">
        <v>99</v>
      </c>
      <c r="D7" s="82" t="s">
        <v>100</v>
      </c>
      <c r="E7" s="83">
        <v>2</v>
      </c>
      <c r="F7" s="84">
        <v>10000</v>
      </c>
      <c r="G7" s="84">
        <f t="shared" ref="G7:G20" si="0">F7*0.1</f>
        <v>1000</v>
      </c>
      <c r="H7" s="84">
        <f t="shared" ref="H7:H20" si="1">E7*F7</f>
        <v>20000</v>
      </c>
      <c r="I7" s="84">
        <f t="shared" ref="I7:I20" si="2">E7*G7</f>
        <v>2000</v>
      </c>
      <c r="J7" s="85">
        <f t="shared" ref="J7:J20" si="3">H7+I7</f>
        <v>22000</v>
      </c>
    </row>
    <row r="8" spans="1:16" ht="20.25" customHeight="1">
      <c r="A8" s="80">
        <v>3</v>
      </c>
      <c r="B8" s="80" t="s">
        <v>12</v>
      </c>
      <c r="C8" s="81" t="s">
        <v>101</v>
      </c>
      <c r="D8" s="82" t="s">
        <v>102</v>
      </c>
      <c r="E8" s="83">
        <v>6</v>
      </c>
      <c r="F8" s="84">
        <v>50000</v>
      </c>
      <c r="G8" s="84">
        <f t="shared" si="0"/>
        <v>5000</v>
      </c>
      <c r="H8" s="84">
        <f t="shared" si="1"/>
        <v>300000</v>
      </c>
      <c r="I8" s="84">
        <f t="shared" si="2"/>
        <v>30000</v>
      </c>
      <c r="J8" s="85">
        <f t="shared" si="3"/>
        <v>330000</v>
      </c>
    </row>
    <row r="9" spans="1:16" ht="20.25" customHeight="1">
      <c r="A9" s="80">
        <v>4</v>
      </c>
      <c r="B9" s="80" t="s">
        <v>12</v>
      </c>
      <c r="C9" s="81" t="s">
        <v>103</v>
      </c>
      <c r="D9" s="82" t="s">
        <v>102</v>
      </c>
      <c r="E9" s="83">
        <v>5</v>
      </c>
      <c r="F9" s="84">
        <v>40000</v>
      </c>
      <c r="G9" s="84">
        <f t="shared" si="0"/>
        <v>4000</v>
      </c>
      <c r="H9" s="84">
        <f t="shared" si="1"/>
        <v>200000</v>
      </c>
      <c r="I9" s="84">
        <f t="shared" si="2"/>
        <v>20000</v>
      </c>
      <c r="J9" s="85">
        <f t="shared" si="3"/>
        <v>220000</v>
      </c>
    </row>
    <row r="10" spans="1:16" ht="20.25" customHeight="1">
      <c r="A10" s="80">
        <v>5</v>
      </c>
      <c r="B10" s="80" t="s">
        <v>12</v>
      </c>
      <c r="C10" s="81" t="s">
        <v>104</v>
      </c>
      <c r="D10" s="82" t="s">
        <v>105</v>
      </c>
      <c r="E10" s="83">
        <v>5</v>
      </c>
      <c r="F10" s="84">
        <v>12000</v>
      </c>
      <c r="G10" s="84">
        <f t="shared" si="0"/>
        <v>1200</v>
      </c>
      <c r="H10" s="84">
        <f t="shared" si="1"/>
        <v>60000</v>
      </c>
      <c r="I10" s="84">
        <f t="shared" si="2"/>
        <v>6000</v>
      </c>
      <c r="J10" s="85">
        <f t="shared" si="3"/>
        <v>66000</v>
      </c>
    </row>
    <row r="11" spans="1:16" ht="20.25" customHeight="1">
      <c r="A11" s="80">
        <v>6</v>
      </c>
      <c r="B11" s="80" t="s">
        <v>12</v>
      </c>
      <c r="C11" s="81" t="s">
        <v>282</v>
      </c>
      <c r="D11" s="82" t="s">
        <v>105</v>
      </c>
      <c r="E11" s="83">
        <v>3</v>
      </c>
      <c r="F11" s="84">
        <v>20000</v>
      </c>
      <c r="G11" s="84">
        <f t="shared" si="0"/>
        <v>2000</v>
      </c>
      <c r="H11" s="84">
        <f t="shared" si="1"/>
        <v>60000</v>
      </c>
      <c r="I11" s="84">
        <f t="shared" si="2"/>
        <v>6000</v>
      </c>
      <c r="J11" s="85">
        <f t="shared" si="3"/>
        <v>66000</v>
      </c>
    </row>
    <row r="12" spans="1:16" ht="20.25" customHeight="1">
      <c r="A12" s="80">
        <v>7</v>
      </c>
      <c r="B12" s="80" t="s">
        <v>12</v>
      </c>
      <c r="C12" s="81" t="s">
        <v>246</v>
      </c>
      <c r="D12" s="82" t="s">
        <v>105</v>
      </c>
      <c r="E12" s="83">
        <v>1</v>
      </c>
      <c r="F12" s="84">
        <v>25000</v>
      </c>
      <c r="G12" s="84">
        <f t="shared" ref="G12" si="4">F12*0.1</f>
        <v>2500</v>
      </c>
      <c r="H12" s="84">
        <f t="shared" ref="H12" si="5">E12*F12</f>
        <v>25000</v>
      </c>
      <c r="I12" s="84">
        <f t="shared" ref="I12" si="6">E12*G12</f>
        <v>2500</v>
      </c>
      <c r="J12" s="85">
        <f t="shared" ref="J12" si="7">H12+I12</f>
        <v>27500</v>
      </c>
    </row>
    <row r="13" spans="1:16" ht="20.25" customHeight="1">
      <c r="A13" s="80">
        <v>8</v>
      </c>
      <c r="B13" s="80" t="s">
        <v>12</v>
      </c>
      <c r="C13" s="81" t="s">
        <v>106</v>
      </c>
      <c r="D13" s="82" t="s">
        <v>102</v>
      </c>
      <c r="E13" s="83">
        <v>5</v>
      </c>
      <c r="F13" s="84">
        <v>5000</v>
      </c>
      <c r="G13" s="84">
        <f t="shared" si="0"/>
        <v>500</v>
      </c>
      <c r="H13" s="84">
        <f t="shared" si="1"/>
        <v>25000</v>
      </c>
      <c r="I13" s="84">
        <f t="shared" si="2"/>
        <v>2500</v>
      </c>
      <c r="J13" s="85">
        <f t="shared" si="3"/>
        <v>27500</v>
      </c>
    </row>
    <row r="14" spans="1:16" ht="20.25" customHeight="1">
      <c r="A14" s="80">
        <v>9</v>
      </c>
      <c r="B14" s="80" t="s">
        <v>12</v>
      </c>
      <c r="C14" s="81" t="s">
        <v>107</v>
      </c>
      <c r="D14" s="82" t="s">
        <v>102</v>
      </c>
      <c r="E14" s="83">
        <v>2</v>
      </c>
      <c r="F14" s="84">
        <v>15000</v>
      </c>
      <c r="G14" s="84">
        <f t="shared" si="0"/>
        <v>1500</v>
      </c>
      <c r="H14" s="84">
        <f t="shared" si="1"/>
        <v>30000</v>
      </c>
      <c r="I14" s="84">
        <f t="shared" si="2"/>
        <v>3000</v>
      </c>
      <c r="J14" s="85">
        <f t="shared" si="3"/>
        <v>33000</v>
      </c>
    </row>
    <row r="15" spans="1:16" ht="20.25" customHeight="1">
      <c r="A15" s="80">
        <v>10</v>
      </c>
      <c r="B15" s="80" t="s">
        <v>12</v>
      </c>
      <c r="C15" s="81" t="s">
        <v>108</v>
      </c>
      <c r="D15" s="82" t="s">
        <v>105</v>
      </c>
      <c r="E15" s="83">
        <v>3</v>
      </c>
      <c r="F15" s="84">
        <v>8000</v>
      </c>
      <c r="G15" s="84">
        <f t="shared" si="0"/>
        <v>800</v>
      </c>
      <c r="H15" s="84">
        <f t="shared" si="1"/>
        <v>24000</v>
      </c>
      <c r="I15" s="84">
        <f t="shared" si="2"/>
        <v>2400</v>
      </c>
      <c r="J15" s="85">
        <f t="shared" si="3"/>
        <v>26400</v>
      </c>
    </row>
    <row r="16" spans="1:16" ht="20.25" customHeight="1">
      <c r="A16" s="80">
        <v>11</v>
      </c>
      <c r="B16" s="80" t="s">
        <v>12</v>
      </c>
      <c r="C16" s="81" t="s">
        <v>109</v>
      </c>
      <c r="D16" s="82" t="s">
        <v>102</v>
      </c>
      <c r="E16" s="83">
        <v>10</v>
      </c>
      <c r="F16" s="84">
        <v>15000</v>
      </c>
      <c r="G16" s="84">
        <f t="shared" si="0"/>
        <v>1500</v>
      </c>
      <c r="H16" s="84">
        <f t="shared" si="1"/>
        <v>150000</v>
      </c>
      <c r="I16" s="84">
        <f t="shared" si="2"/>
        <v>15000</v>
      </c>
      <c r="J16" s="85">
        <f t="shared" si="3"/>
        <v>165000</v>
      </c>
    </row>
    <row r="17" spans="1:12" ht="20.25" customHeight="1">
      <c r="A17" s="80">
        <v>12</v>
      </c>
      <c r="B17" s="80" t="s">
        <v>12</v>
      </c>
      <c r="C17" s="81" t="s">
        <v>110</v>
      </c>
      <c r="D17" s="82" t="s">
        <v>102</v>
      </c>
      <c r="E17" s="83">
        <v>1</v>
      </c>
      <c r="F17" s="84">
        <v>40000</v>
      </c>
      <c r="G17" s="84">
        <f t="shared" si="0"/>
        <v>4000</v>
      </c>
      <c r="H17" s="84">
        <f t="shared" si="1"/>
        <v>40000</v>
      </c>
      <c r="I17" s="84">
        <f t="shared" si="2"/>
        <v>4000</v>
      </c>
      <c r="J17" s="85">
        <f t="shared" si="3"/>
        <v>44000</v>
      </c>
    </row>
    <row r="18" spans="1:12" ht="20.25" customHeight="1">
      <c r="A18" s="80">
        <v>13</v>
      </c>
      <c r="B18" s="80" t="s">
        <v>12</v>
      </c>
      <c r="C18" s="81" t="s">
        <v>111</v>
      </c>
      <c r="D18" s="82" t="s">
        <v>112</v>
      </c>
      <c r="E18" s="83">
        <v>1</v>
      </c>
      <c r="F18" s="84">
        <v>25000</v>
      </c>
      <c r="G18" s="84">
        <f t="shared" si="0"/>
        <v>2500</v>
      </c>
      <c r="H18" s="84">
        <f t="shared" si="1"/>
        <v>25000</v>
      </c>
      <c r="I18" s="84">
        <f t="shared" si="2"/>
        <v>2500</v>
      </c>
      <c r="J18" s="85">
        <f t="shared" si="3"/>
        <v>27500</v>
      </c>
    </row>
    <row r="19" spans="1:12" ht="20.25" customHeight="1">
      <c r="A19" s="80">
        <v>14</v>
      </c>
      <c r="B19" s="80" t="s">
        <v>12</v>
      </c>
      <c r="C19" s="81" t="s">
        <v>113</v>
      </c>
      <c r="D19" s="82" t="s">
        <v>112</v>
      </c>
      <c r="E19" s="83">
        <v>2</v>
      </c>
      <c r="F19" s="84">
        <v>10000</v>
      </c>
      <c r="G19" s="84">
        <f t="shared" si="0"/>
        <v>1000</v>
      </c>
      <c r="H19" s="84">
        <f t="shared" si="1"/>
        <v>20000</v>
      </c>
      <c r="I19" s="84">
        <f t="shared" si="2"/>
        <v>2000</v>
      </c>
      <c r="J19" s="85">
        <f t="shared" si="3"/>
        <v>22000</v>
      </c>
    </row>
    <row r="20" spans="1:12" ht="20.25" customHeight="1">
      <c r="A20" s="80">
        <v>15</v>
      </c>
      <c r="B20" s="80" t="s">
        <v>12</v>
      </c>
      <c r="C20" s="81" t="s">
        <v>114</v>
      </c>
      <c r="D20" s="82" t="s">
        <v>102</v>
      </c>
      <c r="E20" s="83">
        <v>20</v>
      </c>
      <c r="F20" s="84">
        <v>5000</v>
      </c>
      <c r="G20" s="84">
        <f t="shared" si="0"/>
        <v>500</v>
      </c>
      <c r="H20" s="84">
        <f t="shared" si="1"/>
        <v>100000</v>
      </c>
      <c r="I20" s="84">
        <f t="shared" si="2"/>
        <v>10000</v>
      </c>
      <c r="J20" s="85">
        <f t="shared" si="3"/>
        <v>110000</v>
      </c>
    </row>
    <row r="21" spans="1:12" s="89" customFormat="1" ht="20.25" customHeight="1">
      <c r="A21" s="86" t="s">
        <v>9</v>
      </c>
      <c r="B21" s="87"/>
      <c r="C21" s="87" t="s">
        <v>115</v>
      </c>
      <c r="D21" s="87"/>
      <c r="E21" s="87"/>
      <c r="F21" s="87"/>
      <c r="G21" s="87"/>
      <c r="H21" s="88">
        <f>SUM(H6:H20)</f>
        <v>1729000</v>
      </c>
      <c r="I21" s="88">
        <f>SUM(I6:I20)</f>
        <v>172900</v>
      </c>
      <c r="J21" s="88">
        <f>SUM(H21:I21)</f>
        <v>1901900</v>
      </c>
      <c r="L21" s="90" t="s">
        <v>9</v>
      </c>
    </row>
  </sheetData>
  <mergeCells count="10">
    <mergeCell ref="A1:J1"/>
    <mergeCell ref="A2:J2"/>
    <mergeCell ref="A3:J3"/>
    <mergeCell ref="A4:A5"/>
    <mergeCell ref="B4:B5"/>
    <mergeCell ref="C4:C5"/>
    <mergeCell ref="D4:D5"/>
    <mergeCell ref="E4:E5"/>
    <mergeCell ref="F4:G4"/>
    <mergeCell ref="H4:J4"/>
  </mergeCells>
  <printOptions horizontalCentered="1"/>
  <pageMargins left="0.55000000000000004" right="0.35" top="0.35" bottom="0.35" header="0.3" footer="0.25"/>
  <pageSetup paperSize="9" scale="95" orientation="landscape" r:id="rId1"/>
  <headerFooter>
    <oddFoote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14</vt:i4>
      </vt:variant>
    </vt:vector>
  </HeadingPairs>
  <TitlesOfParts>
    <vt:vector size="28" baseType="lpstr">
      <vt:lpstr>Bia</vt:lpstr>
      <vt:lpstr>Thuyet minh</vt:lpstr>
      <vt:lpstr>Gói thầu</vt:lpstr>
      <vt:lpstr>TH_CP</vt:lpstr>
      <vt:lpstr>B1_CP_Lập BC</vt:lpstr>
      <vt:lpstr>B2_CP_Lập HSTK</vt:lpstr>
      <vt:lpstr>B3_TH_GT01</vt:lpstr>
      <vt:lpstr>B3.1_GT01_Chế tạo SP mẫu</vt:lpstr>
      <vt:lpstr>B4_CP_VPP</vt:lpstr>
      <vt:lpstr>B5_CP_TĐNT</vt:lpstr>
      <vt:lpstr>Bang luong 2020</vt:lpstr>
      <vt:lpstr>Bảng Tiên lượng</vt:lpstr>
      <vt:lpstr>Tổng công </vt:lpstr>
      <vt:lpstr>Sheet2</vt:lpstr>
      <vt:lpstr>'B1_CP_Lập BC'!Print_Area</vt:lpstr>
      <vt:lpstr>'B2_CP_Lập HSTK'!Print_Area</vt:lpstr>
      <vt:lpstr>'B3.1_GT01_Chế tạo SP mẫu'!Print_Area</vt:lpstr>
      <vt:lpstr>B4_CP_VPP!Print_Area</vt:lpstr>
      <vt:lpstr>B5_CP_TĐNT!Print_Area</vt:lpstr>
      <vt:lpstr>'Bang luong 2020'!Print_Area</vt:lpstr>
      <vt:lpstr>'Bảng Tiên lượng'!Print_Area</vt:lpstr>
      <vt:lpstr>Bia!Print_Area</vt:lpstr>
      <vt:lpstr>'Gói thầu'!Print_Area</vt:lpstr>
      <vt:lpstr>TH_CP!Print_Area</vt:lpstr>
      <vt:lpstr>'B3.1_GT01_Chế tạo SP mẫu'!Print_Titles</vt:lpstr>
      <vt:lpstr>B5_CP_TĐNT!Print_Titles</vt:lpstr>
      <vt:lpstr>'Bảng Tiên lượng'!Print_Titles</vt:lpstr>
      <vt:lpstr>TH_CP!Print_Titles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Thuy Anh</dc:creator>
  <cp:lastModifiedBy>ANHDT_NCPT</cp:lastModifiedBy>
  <cp:lastPrinted>2020-08-20T02:41:19Z</cp:lastPrinted>
  <dcterms:created xsi:type="dcterms:W3CDTF">2017-08-08T03:40:50Z</dcterms:created>
  <dcterms:modified xsi:type="dcterms:W3CDTF">2020-08-20T03:10:32Z</dcterms:modified>
</cp:coreProperties>
</file>