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17" documentId="106_{EE60F3CE-7022-45B5-A135-9CB16431E931}" xr6:coauthVersionLast="47" xr6:coauthVersionMax="47" xr10:uidLastSave="{384C9679-C993-4120-BCFC-0ADD47FA9CB3}"/>
  <bookViews>
    <workbookView xWindow="360" yWindow="170" windowWidth="18840" windowHeight="10630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parskickedout" sheetId="5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W_psid_old" sheetId="16" r:id="rId15"/>
    <sheet name="calibration of jseg" sheetId="13" r:id="rId16"/>
    <sheet name="Moments_psid (2)" sheetId="15" r:id="rId17"/>
  </sheets>
  <externalReferences>
    <externalReference r:id="rId18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1" l="1"/>
  <c r="G49" i="3"/>
  <c r="F49" i="3"/>
  <c r="E49" i="3"/>
  <c r="D3" i="18"/>
  <c r="D2" i="18"/>
  <c r="C2" i="18"/>
  <c r="B2" i="18"/>
  <c r="B1" i="18"/>
  <c r="F25" i="3"/>
  <c r="C23" i="3"/>
  <c r="D23" i="3"/>
  <c r="E34" i="3"/>
  <c r="V35" i="3"/>
  <c r="V34" i="3"/>
  <c r="J34" i="3"/>
  <c r="D34" i="3"/>
  <c r="C34" i="3"/>
  <c r="S4" i="3"/>
  <c r="P48" i="3"/>
  <c r="P38" i="3"/>
  <c r="S48" i="3" l="1"/>
  <c r="F48" i="11" s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T49" i="3" l="1"/>
  <c r="U49" i="3" s="1"/>
  <c r="F49" i="11"/>
  <c r="B39" i="11"/>
  <c r="B28" i="11"/>
  <c r="B29" i="11"/>
  <c r="B24" i="11"/>
  <c r="T48" i="3"/>
  <c r="U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B21" i="11" s="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B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T6" i="3" l="1"/>
  <c r="U6" i="3" s="1"/>
  <c r="F6" i="11"/>
  <c r="B48" i="11"/>
  <c r="E48" i="11" s="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B22" i="11" s="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B23" i="11" s="1"/>
  <c r="C25" i="3"/>
  <c r="C25" i="11" s="1"/>
  <c r="B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B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B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P25" i="3"/>
  <c r="B54" i="2"/>
  <c r="B10" i="7"/>
  <c r="S50" i="3"/>
  <c r="S51" i="3"/>
  <c r="S52" i="3"/>
  <c r="T52" i="3" s="1"/>
  <c r="P50" i="3"/>
  <c r="P51" i="3"/>
  <c r="P52" i="3"/>
  <c r="P22" i="3"/>
  <c r="S22" i="3"/>
  <c r="S38" i="3"/>
  <c r="P16" i="3"/>
  <c r="S16" i="3"/>
  <c r="F16" i="11" s="1"/>
  <c r="P19" i="3"/>
  <c r="S19" i="3"/>
  <c r="P20" i="3"/>
  <c r="S20" i="3"/>
  <c r="P21" i="3"/>
  <c r="S21" i="3"/>
  <c r="P8" i="3"/>
  <c r="S8" i="3"/>
  <c r="F8" i="11" s="1"/>
  <c r="P4" i="3"/>
  <c r="T4" i="3"/>
  <c r="U4" i="3" s="1"/>
  <c r="P5" i="3"/>
  <c r="S5" i="3"/>
  <c r="P17" i="3"/>
  <c r="S17" i="3"/>
  <c r="P2" i="3"/>
  <c r="S2" i="3"/>
  <c r="F2" i="11" s="1"/>
  <c r="P23" i="3"/>
  <c r="S23" i="3"/>
  <c r="P24" i="3"/>
  <c r="S24" i="3"/>
  <c r="P26" i="3"/>
  <c r="S26" i="3"/>
  <c r="P27" i="3"/>
  <c r="S27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18" i="3"/>
  <c r="S18" i="3"/>
  <c r="P14" i="3"/>
  <c r="S14" i="3"/>
  <c r="P11" i="3"/>
  <c r="S11" i="3"/>
  <c r="F11" i="11" s="1"/>
  <c r="C15" i="3"/>
  <c r="C15" i="11" s="1"/>
  <c r="D15" i="3"/>
  <c r="D15" i="11" s="1"/>
  <c r="P15" i="3"/>
  <c r="S15" i="3"/>
  <c r="S28" i="3"/>
  <c r="P46" i="3"/>
  <c r="S46" i="3"/>
  <c r="P37" i="3"/>
  <c r="S37" i="3"/>
  <c r="F37" i="11" s="1"/>
  <c r="P29" i="3"/>
  <c r="S29" i="3"/>
  <c r="P47" i="3"/>
  <c r="S47" i="3"/>
  <c r="F47" i="11" s="1"/>
  <c r="P42" i="3"/>
  <c r="S42" i="3"/>
  <c r="P7" i="3"/>
  <c r="S7" i="3"/>
  <c r="F7" i="11" s="1"/>
  <c r="P39" i="3"/>
  <c r="S39" i="3"/>
  <c r="P40" i="3"/>
  <c r="S40" i="3"/>
  <c r="P41" i="3"/>
  <c r="S41" i="3"/>
  <c r="P43" i="3"/>
  <c r="S43" i="3"/>
  <c r="F43" i="11" s="1"/>
  <c r="P3" i="3"/>
  <c r="S3" i="3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T15" i="3" l="1"/>
  <c r="U15" i="3" s="1"/>
  <c r="F15" i="11"/>
  <c r="T18" i="3"/>
  <c r="U18" i="3" s="1"/>
  <c r="F18" i="11"/>
  <c r="T9" i="3"/>
  <c r="U9" i="3" s="1"/>
  <c r="F9" i="11"/>
  <c r="T35" i="3"/>
  <c r="U35" i="3" s="1"/>
  <c r="F35" i="11"/>
  <c r="T32" i="3"/>
  <c r="U32" i="3" s="1"/>
  <c r="F32" i="11"/>
  <c r="T24" i="3"/>
  <c r="U24" i="3" s="1"/>
  <c r="F24" i="11"/>
  <c r="T5" i="3"/>
  <c r="U5" i="3" s="1"/>
  <c r="F5" i="11"/>
  <c r="T20" i="3"/>
  <c r="U20" i="3" s="1"/>
  <c r="F20" i="11"/>
  <c r="T3" i="3"/>
  <c r="U3" i="3" s="1"/>
  <c r="F3" i="11"/>
  <c r="T41" i="3"/>
  <c r="F41" i="11"/>
  <c r="T39" i="3"/>
  <c r="U39" i="3" s="1"/>
  <c r="F39" i="11"/>
  <c r="T42" i="3"/>
  <c r="U42" i="3" s="1"/>
  <c r="F42" i="11"/>
  <c r="T29" i="3"/>
  <c r="U29" i="3" s="1"/>
  <c r="F29" i="11"/>
  <c r="T46" i="3"/>
  <c r="U46" i="3" s="1"/>
  <c r="F46" i="11"/>
  <c r="T51" i="3"/>
  <c r="F51" i="11"/>
  <c r="T14" i="3"/>
  <c r="U14" i="3" s="1"/>
  <c r="F14" i="11"/>
  <c r="T12" i="3"/>
  <c r="U12" i="3" s="1"/>
  <c r="F12" i="11"/>
  <c r="T10" i="3"/>
  <c r="U10" i="3" s="1"/>
  <c r="F10" i="11"/>
  <c r="T45" i="3"/>
  <c r="U45" i="3" s="1"/>
  <c r="F45" i="11"/>
  <c r="T36" i="3"/>
  <c r="U36" i="3" s="1"/>
  <c r="F36" i="11"/>
  <c r="T34" i="3"/>
  <c r="F34" i="11"/>
  <c r="T33" i="3"/>
  <c r="U33" i="3" s="1"/>
  <c r="F33" i="11"/>
  <c r="T31" i="3"/>
  <c r="U31" i="3" s="1"/>
  <c r="F31" i="11"/>
  <c r="T26" i="3"/>
  <c r="U26" i="3" s="1"/>
  <c r="F26" i="11"/>
  <c r="T23" i="3"/>
  <c r="U23" i="3" s="1"/>
  <c r="F23" i="11"/>
  <c r="T17" i="3"/>
  <c r="U17" i="3" s="1"/>
  <c r="F17" i="11"/>
  <c r="T21" i="3"/>
  <c r="U21" i="3" s="1"/>
  <c r="F21" i="11"/>
  <c r="T19" i="3"/>
  <c r="U19" i="3" s="1"/>
  <c r="F19" i="11"/>
  <c r="T38" i="3"/>
  <c r="U38" i="3" s="1"/>
  <c r="F38" i="11"/>
  <c r="T50" i="3"/>
  <c r="F50" i="11"/>
  <c r="T25" i="3"/>
  <c r="U25" i="3" s="1"/>
  <c r="F25" i="11"/>
  <c r="B36" i="11"/>
  <c r="E36" i="11" s="1"/>
  <c r="B10" i="11"/>
  <c r="B37" i="11"/>
  <c r="B12" i="11"/>
  <c r="T40" i="3"/>
  <c r="U40" i="3" s="1"/>
  <c r="F40" i="11"/>
  <c r="T28" i="3"/>
  <c r="U28" i="3" s="1"/>
  <c r="F28" i="11"/>
  <c r="T22" i="3"/>
  <c r="U22" i="3" s="1"/>
  <c r="F22" i="11"/>
  <c r="B30" i="11"/>
  <c r="B26" i="11"/>
  <c r="B13" i="11"/>
  <c r="B14" i="11"/>
  <c r="B7" i="11"/>
  <c r="B15" i="11"/>
  <c r="E15" i="11" s="1"/>
  <c r="B47" i="11"/>
  <c r="E47" i="11" s="1"/>
  <c r="B38" i="11"/>
  <c r="B8" i="11"/>
  <c r="B27" i="11"/>
  <c r="B32" i="11"/>
  <c r="B16" i="11"/>
  <c r="V4" i="3"/>
  <c r="E4" i="3" s="1"/>
  <c r="E22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B52" i="11" s="1"/>
  <c r="C55" i="2"/>
  <c r="BB3" i="8"/>
  <c r="BB1" i="8" s="1"/>
  <c r="C54" i="2"/>
  <c r="C4" i="8"/>
  <c r="A4" i="8" s="1"/>
  <c r="C48" i="2"/>
  <c r="B42" i="11" l="1"/>
  <c r="B11" i="11"/>
  <c r="B5" i="11"/>
  <c r="E5" i="11" s="1"/>
  <c r="D1" i="8"/>
  <c r="D4" i="8" s="1" a="1"/>
  <c r="D4" i="8" s="1"/>
  <c r="B2" i="10" s="1"/>
  <c r="Z4" i="8" a="1"/>
  <c r="Z4" i="8" s="1"/>
  <c r="X2" i="10" s="1"/>
  <c r="J4" i="3"/>
  <c r="E4" i="14"/>
  <c r="E5" i="3"/>
  <c r="E42" i="11"/>
  <c r="E52" i="1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D26" i="8" l="1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<sst xmlns="http://schemas.openxmlformats.org/spreadsheetml/2006/main" count="1016" uniqueCount="257">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</sst>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abSelected="1" workbookViewId="0">
      <selection activeCell="H2" sqref="H2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22.354983739645814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VLOOKUP(A2,PARS!A:V,19,0)</f>
        <v>0</v>
      </c>
      <c r="G2">
        <v>0.42799327614863869</v>
      </c>
      <c r="H2">
        <f ca="1">RAND()</f>
        <v>0.82987885888645918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VLOOKUP(A3,PARS!A:V,19,0)</f>
        <v>0</v>
      </c>
      <c r="G3">
        <v>0.91694983592933643</v>
      </c>
      <c r="H3">
        <f t="shared" ref="H3:H52" ca="1" si="1">RAND()</f>
        <v>0.97892427665175452</v>
      </c>
    </row>
    <row r="4" spans="1:9" x14ac:dyDescent="0.35">
      <c r="A4" t="s">
        <v>75</v>
      </c>
      <c r="B4">
        <f>PARS!B4*$I$7+G4*(1-$I$7)*C4+(1-G4)*(1-$I$7)*D4</f>
        <v>-0.33102376984261112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VLOOKUP(A4,PARS!A:V,19,0)</f>
        <v>0</v>
      </c>
      <c r="G4">
        <v>0.6310931044307686</v>
      </c>
      <c r="H4">
        <f t="shared" ca="1" si="1"/>
        <v>0.3322306254550732</v>
      </c>
    </row>
    <row r="5" spans="1:9" x14ac:dyDescent="0.35">
      <c r="A5" t="s">
        <v>76</v>
      </c>
      <c r="B5">
        <f>PARS!B5*$I$7+G5*(1-$I$7)*C5+(1-G5)*(1-$I$7)*D5</f>
        <v>-0.23826544437568337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VLOOKUP(A5,PARS!A:V,19,0)</f>
        <v>0</v>
      </c>
      <c r="G5">
        <v>0.76573153335341204</v>
      </c>
      <c r="H5">
        <f t="shared" ca="1" si="1"/>
        <v>0.35540386894034592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VLOOKUP(A6,PARS!A:V,19,0)</f>
        <v>0</v>
      </c>
      <c r="G6">
        <v>0.70019725114971976</v>
      </c>
      <c r="H6">
        <f t="shared" ca="1" si="1"/>
        <v>0.84106432756253358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VLOOKUP(A7,PARS!A:V,19,0)</f>
        <v>0</v>
      </c>
      <c r="G7">
        <v>0.80326907289008631</v>
      </c>
      <c r="H7">
        <f t="shared" ca="1" si="1"/>
        <v>0.56669029847544283</v>
      </c>
      <c r="I7">
        <v>0.8</v>
      </c>
    </row>
    <row r="8" spans="1:9" x14ac:dyDescent="0.35">
      <c r="A8" t="s">
        <v>74</v>
      </c>
      <c r="B8">
        <f>PARS!B8*$I$7+G8*(1-$I$7)*C8+(1-G8)*(1-$I$7)*D8</f>
        <v>-1.5178975082361899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f>VLOOKUP(A8,PARS!A:V,19,0)</f>
        <v>1</v>
      </c>
      <c r="G8">
        <v>0.71825888568314455</v>
      </c>
      <c r="H8">
        <f t="shared" ca="1" si="1"/>
        <v>0.98722781762073952</v>
      </c>
    </row>
    <row r="9" spans="1:9" x14ac:dyDescent="0.35">
      <c r="A9" t="s">
        <v>92</v>
      </c>
      <c r="B9">
        <f>PARS!B9*$I$7+G9*(1-$I$7)*C9+(1-G9)*(1-$I$7)*D9</f>
        <v>0.12886404616312519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f>VLOOKUP(A9,PARS!A:V,19,0)</f>
        <v>1</v>
      </c>
      <c r="G9">
        <v>1.1681610459950309E-2</v>
      </c>
      <c r="H9">
        <f t="shared" ca="1" si="1"/>
        <v>9.1637821680237264E-2</v>
      </c>
    </row>
    <row r="10" spans="1:9" x14ac:dyDescent="0.35">
      <c r="A10" t="s">
        <v>93</v>
      </c>
      <c r="B10">
        <f>PARS!B10*$I$7+G10*(1-$I$7)*C10+(1-G10)*(1-$I$7)*D10</f>
        <v>1.4792760737764319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f>VLOOKUP(A10,PARS!A:V,19,0)</f>
        <v>1</v>
      </c>
      <c r="G10">
        <v>0.88238511766251604</v>
      </c>
      <c r="H10">
        <f t="shared" ca="1" si="1"/>
        <v>0.47300557096297724</v>
      </c>
    </row>
    <row r="11" spans="1:9" x14ac:dyDescent="0.35">
      <c r="A11" t="s">
        <v>98</v>
      </c>
      <c r="B11">
        <f>PARS!B11*$I$7+G11*(1-$I$7)*C11+(1-G11)*(1-$I$7)*D11</f>
        <v>-3.9533959189514134E-2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VLOOKUP(A11,PARS!A:V,19,0)</f>
        <v>0</v>
      </c>
      <c r="G11">
        <v>0.49021336140042704</v>
      </c>
      <c r="H11">
        <f t="shared" ca="1" si="1"/>
        <v>0.18471797326947625</v>
      </c>
    </row>
    <row r="12" spans="1:9" x14ac:dyDescent="0.35">
      <c r="A12" t="s">
        <v>95</v>
      </c>
      <c r="B12">
        <f>PARS!B12*$I$7+G12*(1-$I$7)*C12+(1-G12)*(1-$I$7)*D12</f>
        <v>-1.7931440051618741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VLOOKUP(A12,PARS!A:V,19,0)</f>
        <v>0</v>
      </c>
      <c r="G12">
        <v>0.33532854729716732</v>
      </c>
      <c r="H12">
        <f t="shared" ca="1" si="1"/>
        <v>0.95067415616478179</v>
      </c>
    </row>
    <row r="13" spans="1:9" x14ac:dyDescent="0.35">
      <c r="A13" t="s">
        <v>94</v>
      </c>
      <c r="B13">
        <f>PARS!B13*$I$7+G13*(1-$I$7)*C13+(1-G13)*(1-$I$7)*D13</f>
        <v>0.64372101113763658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VLOOKUP(A13,PARS!A:V,19,0)</f>
        <v>0</v>
      </c>
      <c r="G13">
        <v>0.33635348297159018</v>
      </c>
      <c r="H13">
        <f t="shared" ca="1" si="1"/>
        <v>0.15294514802112313</v>
      </c>
    </row>
    <row r="14" spans="1:9" x14ac:dyDescent="0.35">
      <c r="A14" t="s">
        <v>97</v>
      </c>
      <c r="B14">
        <f>PARS!B14*$I$7+G14*(1-$I$7)*C14+(1-G14)*(1-$I$7)*D14</f>
        <v>0.15560073867300522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f>VLOOKUP(A14,PARS!A:V,19,0)</f>
        <v>0</v>
      </c>
      <c r="G14">
        <v>6.0151349267036247E-2</v>
      </c>
      <c r="H14">
        <f t="shared" ca="1" si="1"/>
        <v>0.68736965612334899</v>
      </c>
    </row>
    <row r="15" spans="1:9" x14ac:dyDescent="0.35">
      <c r="A15" t="s">
        <v>99</v>
      </c>
      <c r="B15">
        <f>PARS!B15*$I$7+G15*(1-$I$7)*C15+(1-G15)*(1-$I$7)*D15</f>
        <v>0.25414218779973624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VLOOKUP(A15,PARS!A:V,19,0)</f>
        <v>0</v>
      </c>
      <c r="G15">
        <v>0.59342979016806341</v>
      </c>
      <c r="H15">
        <f t="shared" ca="1" si="1"/>
        <v>0.11698812785603496</v>
      </c>
    </row>
    <row r="16" spans="1:9" x14ac:dyDescent="0.35">
      <c r="A16" t="s">
        <v>70</v>
      </c>
      <c r="B16">
        <f>PARS!B16*$I$7+G16*(1-$I$7)*C16+(1-G16)*(1-$I$7)*D16</f>
        <v>-2.407388157136888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VLOOKUP(A16,PARS!A:V,19,0)</f>
        <v>0</v>
      </c>
      <c r="G16">
        <v>0.52455293696148708</v>
      </c>
      <c r="H16">
        <f t="shared" ca="1" si="1"/>
        <v>0.23440994156588946</v>
      </c>
    </row>
    <row r="17" spans="1:8" x14ac:dyDescent="0.35">
      <c r="A17" t="s">
        <v>77</v>
      </c>
      <c r="B17">
        <f>PARS!B17*$I$7+G17*(1-$I$7)*C17+(1-G17)*(1-$I$7)*D17</f>
        <v>-1.4721284384991176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f>VLOOKUP(A17,PARS!A:V,19,0)</f>
        <v>1</v>
      </c>
      <c r="G17">
        <v>1.928173421675583E-2</v>
      </c>
      <c r="H17">
        <f t="shared" ca="1" si="1"/>
        <v>0.66339007983541365</v>
      </c>
    </row>
    <row r="18" spans="1:8" x14ac:dyDescent="0.35">
      <c r="A18" t="s">
        <v>96</v>
      </c>
      <c r="B18">
        <f>PARS!B18*$I$7+G18*(1-$I$7)*C18+(1-G18)*(1-$I$7)*D18</f>
        <v>-0.5412347994046991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f>VLOOKUP(A18,PARS!A:V,19,0)</f>
        <v>1</v>
      </c>
      <c r="G18">
        <v>0.8473177687752288</v>
      </c>
      <c r="H18">
        <f t="shared" ca="1" si="1"/>
        <v>0.99398539873082881</v>
      </c>
    </row>
    <row r="19" spans="1:8" x14ac:dyDescent="0.35">
      <c r="A19" t="s">
        <v>71</v>
      </c>
      <c r="B19">
        <f>PARS!B19*$I$7+G19*(1-$I$7)*C19+(1-G19)*(1-$I$7)*D19</f>
        <v>1.8203677676260215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f>VLOOKUP(A19,PARS!A:V,19,0)</f>
        <v>1</v>
      </c>
      <c r="G19">
        <v>8.4629429000350531E-2</v>
      </c>
      <c r="H19">
        <f t="shared" ca="1" si="1"/>
        <v>1.0717380867831472E-2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VLOOKUP(A20,PARS!A:V,19,0)</f>
        <v>0</v>
      </c>
      <c r="G20">
        <v>0.95582416198145437</v>
      </c>
      <c r="H20">
        <f t="shared" ca="1" si="1"/>
        <v>0.53182860225951145</v>
      </c>
    </row>
    <row r="21" spans="1:8" x14ac:dyDescent="0.35">
      <c r="A21" t="s">
        <v>73</v>
      </c>
      <c r="B21">
        <f>PARS!B21*$I$7+G21*(1-$I$7)*C21+(1-G21)*(1-$I$7)*D21</f>
        <v>0.39792828919019152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VLOOKUP(A21,PARS!A:V,19,0)</f>
        <v>1</v>
      </c>
      <c r="G21">
        <v>0.31628047655107416</v>
      </c>
      <c r="H21">
        <f t="shared" ca="1" si="1"/>
        <v>0.75557951896496944</v>
      </c>
    </row>
    <row r="22" spans="1:8" x14ac:dyDescent="0.35">
      <c r="A22" t="s">
        <v>68</v>
      </c>
      <c r="B22">
        <f>PARS!B22*$I$7+G22*(1-$I$7)*C22+(1-G22)*(1-$I$7)*D22</f>
        <v>0.85839789756302076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VLOOKUP(A22,PARS!A:V,19,0)</f>
        <v>1</v>
      </c>
      <c r="G22">
        <v>0.73233294149364669</v>
      </c>
      <c r="H22">
        <f t="shared" ca="1" si="1"/>
        <v>0.30998700458311401</v>
      </c>
    </row>
    <row r="23" spans="1:8" x14ac:dyDescent="0.35">
      <c r="A23" t="s">
        <v>79</v>
      </c>
      <c r="B23">
        <f>PARS!B23*$I$7+G23*(1-$I$7)*C23+(1-G23)*(1-$I$7)*D23</f>
        <v>2.304302461261925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VLOOKUP(A23,PARS!A:V,19,0)</f>
        <v>1</v>
      </c>
      <c r="G23">
        <v>0.19747189162197376</v>
      </c>
      <c r="H23">
        <f t="shared" ca="1" si="1"/>
        <v>7.7798154172392553E-2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VLOOKUP(A24,PARS!A:V,19,0)</f>
        <v>0</v>
      </c>
      <c r="G24">
        <v>0.15967601104574414</v>
      </c>
      <c r="H24">
        <f t="shared" ca="1" si="1"/>
        <v>1.2877333785060174E-2</v>
      </c>
    </row>
    <row r="25" spans="1:8" x14ac:dyDescent="0.35">
      <c r="A25" t="s">
        <v>190</v>
      </c>
      <c r="B25">
        <f>PARS!B25*$I$7+G25*(1-$I$7)*C25+(1-G25)*(1-$I$7)*D25</f>
        <v>-0.16886066306458403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VLOOKUP(A25,PARS!A:V,19,0)</f>
        <v>1</v>
      </c>
      <c r="G25">
        <v>0.73575828830730061</v>
      </c>
      <c r="H25">
        <f t="shared" ca="1" si="1"/>
        <v>0.45092582158906902</v>
      </c>
    </row>
    <row r="26" spans="1:8" x14ac:dyDescent="0.35">
      <c r="A26" t="s">
        <v>81</v>
      </c>
      <c r="B26">
        <f>PARS!B26*$I$7+G26*(1-$I$7)*C26+(1-G26)*(1-$I$7)*D26</f>
        <v>0.15897377403147486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VLOOKUP(A26,PARS!A:V,19,0)</f>
        <v>1</v>
      </c>
      <c r="G26">
        <v>0.76050728467619522</v>
      </c>
      <c r="H26">
        <f t="shared" ca="1" si="1"/>
        <v>0.26813433672921683</v>
      </c>
    </row>
    <row r="27" spans="1:8" x14ac:dyDescent="0.35">
      <c r="A27" t="s">
        <v>82</v>
      </c>
      <c r="B27">
        <f>PARS!B27*$I$7+G27*(1-$I$7)*C27+(1-G27)*(1-$I$7)*D27</f>
        <v>-0.48489834114057195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VLOOKUP(A27,PARS!A:V,19,0)</f>
        <v>1</v>
      </c>
      <c r="G27">
        <v>0.55170195247959108</v>
      </c>
      <c r="H27">
        <f t="shared" ca="1" si="1"/>
        <v>0.21157277975762956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VLOOKUP(A28,PARS!A:V,19,0)</f>
        <v>0</v>
      </c>
      <c r="G28">
        <v>0.87032847830308624</v>
      </c>
      <c r="H28">
        <f t="shared" ca="1" si="1"/>
        <v>0.81203088151666059</v>
      </c>
    </row>
    <row r="29" spans="1:8" x14ac:dyDescent="0.35">
      <c r="A29" t="s">
        <v>103</v>
      </c>
      <c r="B29">
        <f>PARS!B29*$I$7+G29*(1-$I$7)*C29+(1-G29)*(1-$I$7)*D29</f>
        <v>2.6613340642020915E-2</v>
      </c>
      <c r="C29">
        <f>PARS!C29</f>
        <v>0</v>
      </c>
      <c r="D29">
        <f>PARS!D29</f>
        <v>0.3</v>
      </c>
      <c r="E29" t="b">
        <f t="shared" si="0"/>
        <v>1</v>
      </c>
      <c r="F29">
        <f>VLOOKUP(A29,PARS!A:V,19,0)</f>
        <v>1</v>
      </c>
      <c r="G29">
        <v>0.82131493382701137</v>
      </c>
      <c r="H29">
        <f t="shared" ca="1" si="1"/>
        <v>0.71470762286913037</v>
      </c>
    </row>
    <row r="30" spans="1:8" x14ac:dyDescent="0.35">
      <c r="A30" t="s">
        <v>86</v>
      </c>
      <c r="B30">
        <f>PARS!B30*$I$7+G30*(1-$I$7)*C30+(1-G30)*(1-$I$7)*D30</f>
        <v>0.83205445236019693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VLOOKUP(A30,PARS!A:V,19,0)</f>
        <v>1</v>
      </c>
      <c r="G30">
        <v>0.85607993526759918</v>
      </c>
      <c r="H30">
        <f t="shared" ca="1" si="1"/>
        <v>0.42499932112554939</v>
      </c>
    </row>
    <row r="31" spans="1:8" x14ac:dyDescent="0.35">
      <c r="A31" t="s">
        <v>83</v>
      </c>
      <c r="B31">
        <f>PARS!B31*$I$7+G31*(1-$I$7)*C31+(1-G31)*(1-$I$7)*D31</f>
        <v>1.2290954062851522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VLOOKUP(A31,PARS!A:V,19,0)</f>
        <v>1</v>
      </c>
      <c r="G31">
        <v>0.42705546377127113</v>
      </c>
      <c r="H31">
        <f t="shared" ca="1" si="1"/>
        <v>0.15892890478623245</v>
      </c>
    </row>
    <row r="32" spans="1:8" x14ac:dyDescent="0.35">
      <c r="A32" t="s">
        <v>84</v>
      </c>
      <c r="B32">
        <f>PARS!B32*$I$7+G32*(1-$I$7)*C32+(1-G32)*(1-$I$7)*D32</f>
        <v>0.27013358193989262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VLOOKUP(A32,PARS!A:V,19,0)</f>
        <v>1</v>
      </c>
      <c r="G32">
        <v>0.86382250581601083</v>
      </c>
      <c r="H32">
        <f t="shared" ca="1" si="1"/>
        <v>0.38819948165260554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VLOOKUP(A33,PARS!A:V,19,0)</f>
        <v>0</v>
      </c>
      <c r="G33">
        <v>0.61617533480752151</v>
      </c>
      <c r="H33">
        <f t="shared" ca="1" si="1"/>
        <v>0.94970769892676987</v>
      </c>
    </row>
    <row r="34" spans="1:8" x14ac:dyDescent="0.35">
      <c r="A34" t="s">
        <v>87</v>
      </c>
      <c r="B34">
        <f>PARS!B34*$I$7+G34*(1-$I$7)*C34+(1-G34)*(1-$I$7)*D34</f>
        <v>0.70951228534547783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VLOOKUP(A34,PARS!A:V,19,0)</f>
        <v>1</v>
      </c>
      <c r="G34">
        <v>0.65320729175463332</v>
      </c>
      <c r="H34">
        <f t="shared" ca="1" si="1"/>
        <v>1.241039229358154E-2</v>
      </c>
    </row>
    <row r="35" spans="1:8" x14ac:dyDescent="0.35">
      <c r="A35" t="s">
        <v>88</v>
      </c>
      <c r="B35">
        <f>PARS!B35*$I$7+G35*(1-$I$7)*C35+(1-G35)*(1-$I$7)*D35</f>
        <v>-0.24435444153341798</v>
      </c>
      <c r="C35">
        <f>PARS!C35</f>
        <v>-2.3025850929940455</v>
      </c>
      <c r="D35">
        <f>PARS!D35</f>
        <v>-9.4310679471241415E-2</v>
      </c>
      <c r="E35" t="b">
        <f t="shared" si="0"/>
        <v>1</v>
      </c>
      <c r="F35">
        <f>VLOOKUP(A35,PARS!A:V,19,0)</f>
        <v>1</v>
      </c>
      <c r="G35">
        <v>0.13349881217804371</v>
      </c>
      <c r="H35">
        <f t="shared" ca="1" si="1"/>
        <v>0.95605734469071046</v>
      </c>
    </row>
    <row r="36" spans="1:8" x14ac:dyDescent="0.35">
      <c r="A36" t="s">
        <v>89</v>
      </c>
      <c r="B36">
        <f>PARS!B36*$I$7+G36*(1-$I$7)*C36+(1-G36)*(1-$I$7)*D36</f>
        <v>2.7037638404686093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VLOOKUP(A36,PARS!A:V,19,0)</f>
        <v>1</v>
      </c>
      <c r="G36">
        <v>0.15087333520433044</v>
      </c>
      <c r="H36">
        <f t="shared" ca="1" si="1"/>
        <v>0.41395832807012567</v>
      </c>
    </row>
    <row r="37" spans="1:8" x14ac:dyDescent="0.35">
      <c r="A37" t="s">
        <v>102</v>
      </c>
      <c r="B37">
        <f>PARS!B37*$I$7+G37*(1-$I$7)*C37+(1-G37)*(1-$I$7)*D37</f>
        <v>1.900095220751719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f>VLOOKUP(A37,PARS!A:V,19,0)</f>
        <v>1</v>
      </c>
      <c r="G37">
        <v>0.11084941824639527</v>
      </c>
      <c r="H37">
        <f t="shared" ca="1" si="1"/>
        <v>8.4798825511170906E-3</v>
      </c>
    </row>
    <row r="38" spans="1:8" x14ac:dyDescent="0.35">
      <c r="A38" s="5" t="s">
        <v>69</v>
      </c>
      <c r="B38">
        <f>PARS!B38*$I$7+G38*(1-$I$7)*C38+(1-G38)*(1-$I$7)*D38</f>
        <v>0.16536740809220038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VLOOKUP(A38,PARS!A:V,19,0)</f>
        <v>1</v>
      </c>
      <c r="G38">
        <v>0.68502343910825114</v>
      </c>
      <c r="H38">
        <f t="shared" ca="1" si="1"/>
        <v>0.28363669442366579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f>VLOOKUP(A39,PARS!A:V,19,0)</f>
        <v>0</v>
      </c>
      <c r="G39">
        <v>0.67400674153573381</v>
      </c>
      <c r="H39">
        <f t="shared" ca="1" si="1"/>
        <v>0.259182686588459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VLOOKUP(A40,PARS!A:V,19,0)</f>
        <v>0</v>
      </c>
      <c r="G40">
        <v>0.61136036901911062</v>
      </c>
      <c r="H40">
        <f t="shared" ca="1" si="1"/>
        <v>0.36112556201884438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VLOOKUP(A41,PARS!A:V,19,0)</f>
        <v>0</v>
      </c>
      <c r="G41">
        <v>0.76022150468676442</v>
      </c>
      <c r="H41">
        <f t="shared" ca="1" si="1"/>
        <v>0.90856811658135561</v>
      </c>
    </row>
    <row r="42" spans="1:8" s="3" customFormat="1" x14ac:dyDescent="0.35">
      <c r="A42" t="s">
        <v>105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VLOOKUP(A42,PARS!A:V,19,0)</f>
        <v>0</v>
      </c>
      <c r="G42">
        <v>0.56229087871764805</v>
      </c>
      <c r="H42">
        <f t="shared" ca="1" si="1"/>
        <v>0.98278672203570361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VLOOKUP(A43,PARS!A:V,19,0)</f>
        <v>0</v>
      </c>
      <c r="G43">
        <v>0.97251468509560768</v>
      </c>
      <c r="H43">
        <f t="shared" ca="1" si="1"/>
        <v>0.63323103800014746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VLOOKUP(A44,PARS!A:V,19,0)</f>
        <v>0</v>
      </c>
      <c r="G44">
        <v>0.72399158298191391</v>
      </c>
      <c r="H44">
        <f t="shared" ca="1" si="1"/>
        <v>0.10669019891787523</v>
      </c>
    </row>
    <row r="45" spans="1:8" x14ac:dyDescent="0.35">
      <c r="A45" t="s">
        <v>91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VLOOKUP(A45,PARS!A:V,19,0)</f>
        <v>0</v>
      </c>
      <c r="G45">
        <v>0.13875774253681017</v>
      </c>
      <c r="H45">
        <f t="shared" ca="1" si="1"/>
        <v>0.20017587787547364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VLOOKUP(A46,PARS!A:V,19,0)</f>
        <v>0</v>
      </c>
      <c r="G46">
        <v>0.88685250659478432</v>
      </c>
      <c r="H46">
        <f t="shared" ca="1" si="1"/>
        <v>0.80588357631223695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VLOOKUP(A47,PARS!A:V,19,0)</f>
        <v>0</v>
      </c>
      <c r="G47">
        <v>0.64403039444605958</v>
      </c>
      <c r="H47">
        <f t="shared" ca="1" si="1"/>
        <v>0.34095502561090718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VLOOKUP(A48,PARS!A:V,19,0)</f>
        <v>0</v>
      </c>
      <c r="G48">
        <v>0.29354995336044043</v>
      </c>
      <c r="H48">
        <f t="shared" ca="1" si="1"/>
        <v>0.41510186036715147</v>
      </c>
    </row>
    <row r="49" spans="1:8" x14ac:dyDescent="0.35">
      <c r="A49" t="s">
        <v>249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VLOOKUP(A49,PARS!A:V,19,0)</f>
        <v>0</v>
      </c>
      <c r="G49">
        <v>0.10875338103420029</v>
      </c>
      <c r="H49">
        <f t="shared" ca="1" si="1"/>
        <v>0.80624732843714086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f>VLOOKUP(A50,PARS!A:V,19,0)</f>
        <v>0</v>
      </c>
      <c r="G50">
        <v>0.83514241933219791</v>
      </c>
      <c r="H50">
        <f t="shared" ca="1" si="1"/>
        <v>0.22144570316097423</v>
      </c>
    </row>
    <row r="51" spans="1:8" x14ac:dyDescent="0.35">
      <c r="A51" t="s">
        <v>180</v>
      </c>
      <c r="B51">
        <f>PARS!B51*$I$7+G51*(1-$I$7)*C51+(1-G51)*(1-$I$7)*D51</f>
        <v>0.99381918034015859</v>
      </c>
      <c r="C51">
        <f>PARS!C51</f>
        <v>0.99381918034015848</v>
      </c>
      <c r="D51">
        <f>PARS!D51</f>
        <v>0.99381918034015848</v>
      </c>
      <c r="E51" t="b">
        <f t="shared" si="0"/>
        <v>0</v>
      </c>
      <c r="F51">
        <f>VLOOKUP(A51,PARS!A:V,19,0)</f>
        <v>0</v>
      </c>
      <c r="G51">
        <v>0.41507565676627489</v>
      </c>
      <c r="H51">
        <f t="shared" ca="1" si="1"/>
        <v>0.95286801245387587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0.40941117149015993</v>
      </c>
      <c r="H52">
        <f t="shared" ca="1" si="1"/>
        <v>0.91031517230656411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zoomScale="57" zoomScaleNormal="43" workbookViewId="0">
      <selection activeCell="B26" sqref="B26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hidden="1" x14ac:dyDescent="0.35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-1.4921768707482901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0.22488258200502989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4.446765023258374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0.22488258200502989</v>
      </c>
    </row>
    <row r="9" spans="1:23" x14ac:dyDescent="0.35">
      <c r="A9" t="s">
        <v>92</v>
      </c>
      <c r="B9">
        <v>-9.7078478907110001E-3</v>
      </c>
      <c r="C9">
        <f t="shared" si="6"/>
        <v>-0.16251892949777494</v>
      </c>
      <c r="D9">
        <f t="shared" si="6"/>
        <v>0.69314718055994529</v>
      </c>
      <c r="E9" s="16">
        <f t="shared" si="7"/>
        <v>0.99033912115230394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1.0097551218985019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0.99033912115230394</v>
      </c>
    </row>
    <row r="10" spans="1:23" x14ac:dyDescent="0.35">
      <c r="A10" t="s">
        <v>93</v>
      </c>
      <c r="B10">
        <v>1.6435050083139999</v>
      </c>
      <c r="C10">
        <f t="shared" si="6"/>
        <v>0.69314718055994529</v>
      </c>
      <c r="D10">
        <f t="shared" si="6"/>
        <v>1.791759469228055</v>
      </c>
      <c r="E10" s="16">
        <f t="shared" si="7"/>
        <v>5.1732701271073251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0.19330133076951037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5.1732701271073251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0.99033912115230394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1.0097551218985019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-1.5434876769496899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-0.21363471174071746</v>
      </c>
      <c r="F17">
        <v>-0.312</v>
      </c>
      <c r="G17">
        <v>-0.1</v>
      </c>
      <c r="H17">
        <v>1.4</v>
      </c>
      <c r="I17">
        <v>1.4</v>
      </c>
      <c r="J17">
        <f t="shared" si="9"/>
        <v>-4.6808872577489762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-0.21363471174071746</v>
      </c>
    </row>
    <row r="18" spans="1:26" x14ac:dyDescent="0.35">
      <c r="A18" t="s">
        <v>96</v>
      </c>
      <c r="B18">
        <v>-0.421506611698997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0.6560576507235053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1.5242562889056968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0.6560576507235053</v>
      </c>
    </row>
    <row r="19" spans="1:26" x14ac:dyDescent="0.35">
      <c r="A19" t="s">
        <v>71</v>
      </c>
      <c r="B19">
        <v>1.7055032271614801</v>
      </c>
      <c r="C19">
        <f t="shared" si="11"/>
        <v>1.6094379124341003</v>
      </c>
      <c r="D19">
        <f t="shared" si="11"/>
        <v>2.341805806147327</v>
      </c>
      <c r="E19" s="16">
        <f t="shared" si="10"/>
        <v>5.5041548106006601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0.18168093638537602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5.5041548106006601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0.154404180808873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0.50386002783254602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40.002384112470217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0.50386002783254602</v>
      </c>
      <c r="W21" t="s">
        <v>242</v>
      </c>
      <c r="Z21" s="15"/>
    </row>
    <row r="22" spans="1:26" x14ac:dyDescent="0.35">
      <c r="A22" t="s">
        <v>68</v>
      </c>
      <c r="B22">
        <v>0.85784731317782303</v>
      </c>
      <c r="C22">
        <v>0.7</v>
      </c>
      <c r="D22">
        <v>1.3</v>
      </c>
      <c r="E22" s="16">
        <f t="shared" si="12"/>
        <v>23.580790204097358</v>
      </c>
      <c r="F22">
        <v>14.5</v>
      </c>
      <c r="G22">
        <v>18.5</v>
      </c>
      <c r="H22">
        <v>4</v>
      </c>
      <c r="I22">
        <v>4</v>
      </c>
      <c r="J22">
        <f t="shared" si="9"/>
        <v>4.2407399893928985E-2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23.580790204097358</v>
      </c>
    </row>
    <row r="23" spans="1:26" x14ac:dyDescent="0.35">
      <c r="A23" t="s">
        <v>79</v>
      </c>
      <c r="B23">
        <v>1.2446618646924501</v>
      </c>
      <c r="C23">
        <f>1-LN(1/(F23-1) -1)</f>
        <v>1</v>
      </c>
      <c r="D23">
        <f>1-LN(1/(G23-1) -1)</f>
        <v>7.9067547786486871</v>
      </c>
      <c r="E23" s="16">
        <f t="shared" si="12"/>
        <v>1.5608621707345871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4.0601586203918325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1.5608621707345871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-0.15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-0.15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-0.15</v>
      </c>
    </row>
    <row r="26" spans="1:26" x14ac:dyDescent="0.35">
      <c r="A26" t="s">
        <v>81</v>
      </c>
      <c r="B26">
        <v>0.16878062812386799</v>
      </c>
      <c r="C26">
        <f t="shared" si="13"/>
        <v>0</v>
      </c>
      <c r="D26">
        <f t="shared" si="13"/>
        <v>0.5</v>
      </c>
      <c r="E26" s="16">
        <f t="shared" si="14"/>
        <v>0.16878062812386799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0.16878062812386799</v>
      </c>
    </row>
    <row r="27" spans="1:26" x14ac:dyDescent="0.35">
      <c r="A27" t="s">
        <v>82</v>
      </c>
      <c r="B27">
        <v>-0.51774852162830298</v>
      </c>
      <c r="C27">
        <f>LN(F27)</f>
        <v>-1.2039728043259361</v>
      </c>
      <c r="D27">
        <f>LN(G27)</f>
        <v>0.69314718055994529</v>
      </c>
      <c r="E27" s="16">
        <f t="shared" si="14"/>
        <v>0.59586060611536384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1.6782448608565863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0.59586060611536384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1.9865295839551999E-2</v>
      </c>
      <c r="C29">
        <f>F29</f>
        <v>0</v>
      </c>
      <c r="D29">
        <f>G29</f>
        <v>0.3</v>
      </c>
      <c r="E29" s="16">
        <f t="shared" ref="E29:E32" si="16">V29</f>
        <v>1.9865295839551999E-2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1.9865295839551999E-2</v>
      </c>
    </row>
    <row r="30" spans="1:26" x14ac:dyDescent="0.35">
      <c r="A30" t="s">
        <v>86</v>
      </c>
      <c r="B30">
        <v>0.95722101654135505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2.6044486875274337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0.38395841883502901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2.6044486875274337</v>
      </c>
    </row>
    <row r="31" spans="1:26" x14ac:dyDescent="0.35">
      <c r="A31" t="s">
        <v>83</v>
      </c>
      <c r="B31">
        <v>1.14380149410369</v>
      </c>
      <c r="C31">
        <f t="shared" si="17"/>
        <v>0.58778666490211906</v>
      </c>
      <c r="D31">
        <f t="shared" si="17"/>
        <v>2.3025850929940459</v>
      </c>
      <c r="E31" s="16">
        <f t="shared" si="16"/>
        <v>3.1386773783699344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0.31860553967459626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3.1386773783699344</v>
      </c>
    </row>
    <row r="32" spans="1:26" x14ac:dyDescent="0.35">
      <c r="A32" t="s">
        <v>84</v>
      </c>
      <c r="B32">
        <v>0.401908904955253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0.59914620851750011</v>
      </c>
      <c r="F32">
        <v>0.2</v>
      </c>
      <c r="G32">
        <v>0.999</v>
      </c>
      <c r="H32">
        <v>5.01</v>
      </c>
      <c r="I32">
        <v>5.03</v>
      </c>
      <c r="J32">
        <f>1/(E32*(1-E32))</f>
        <v>4.1637168582699164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0.59914620851750011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 s="3">
        <v>0.71349400255916395</v>
      </c>
      <c r="C34">
        <f>F34</f>
        <v>0</v>
      </c>
      <c r="D34">
        <f>G34</f>
        <v>2</v>
      </c>
      <c r="E34" s="16">
        <f>B34</f>
        <v>0.71349400255916395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0.71349400255916395</v>
      </c>
    </row>
    <row r="35" spans="1:22" x14ac:dyDescent="0.35">
      <c r="A35" t="s">
        <v>88</v>
      </c>
      <c r="B35">
        <v>-0.20816487925684701</v>
      </c>
      <c r="C35">
        <f t="shared" ref="C35:D37" si="20">LN(F35)</f>
        <v>-2.3025850929940455</v>
      </c>
      <c r="D35">
        <f t="shared" si="20"/>
        <v>-9.4310679471241415E-2</v>
      </c>
      <c r="E35" s="16">
        <f t="shared" ref="E35:E38" si="21">V35</f>
        <v>0.8120731316587062</v>
      </c>
      <c r="F35">
        <v>0.1</v>
      </c>
      <c r="G35">
        <v>0.90999999999999992</v>
      </c>
      <c r="H35">
        <v>6.01</v>
      </c>
      <c r="I35">
        <v>6</v>
      </c>
      <c r="J35">
        <f t="shared" ref="J35:J37" si="22">1/E35</f>
        <v>1.2314161877975722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0.8120731316587062</v>
      </c>
    </row>
    <row r="36" spans="1:22" x14ac:dyDescent="0.35">
      <c r="A36" t="s">
        <v>89</v>
      </c>
      <c r="B36">
        <v>2.6626606198034701</v>
      </c>
      <c r="C36">
        <f t="shared" si="20"/>
        <v>-6.9077552789821368</v>
      </c>
      <c r="D36">
        <f t="shared" si="20"/>
        <v>4.6051701859880918</v>
      </c>
      <c r="E36" s="16">
        <f t="shared" si="21"/>
        <v>14.334376734460488</v>
      </c>
      <c r="F36">
        <v>1E-3</v>
      </c>
      <c r="G36">
        <v>100</v>
      </c>
      <c r="H36">
        <v>6.02</v>
      </c>
      <c r="I36">
        <v>6</v>
      </c>
      <c r="J36">
        <f t="shared" si="22"/>
        <v>6.9762363479393907E-2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14.334376734460488</v>
      </c>
    </row>
    <row r="37" spans="1:22" x14ac:dyDescent="0.35">
      <c r="A37" t="s">
        <v>102</v>
      </c>
      <c r="B37">
        <v>1.87721346362021</v>
      </c>
      <c r="C37">
        <f t="shared" si="20"/>
        <v>-6.9077552789821368</v>
      </c>
      <c r="D37">
        <f t="shared" si="20"/>
        <v>3.1010977891993172</v>
      </c>
      <c r="E37" s="16">
        <f t="shared" si="21"/>
        <v>6.5352687021392155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0.1530158966030985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6.5352687021392155</v>
      </c>
    </row>
    <row r="38" spans="1:22" x14ac:dyDescent="0.35">
      <c r="A38" s="5" t="s">
        <v>69</v>
      </c>
      <c r="B38">
        <v>0.14684066656126399</v>
      </c>
      <c r="C38">
        <f>-LN(1/F38 -1)</f>
        <v>-4.0005334613699206E-2</v>
      </c>
      <c r="D38">
        <f>-LN(1/G38 -1)</f>
        <v>0.84729786038720356</v>
      </c>
      <c r="E38" s="16">
        <f t="shared" si="21"/>
        <v>0.53664434595453747</v>
      </c>
      <c r="F38">
        <v>0.49</v>
      </c>
      <c r="G38">
        <v>0.7</v>
      </c>
      <c r="H38">
        <v>87</v>
      </c>
      <c r="I38">
        <v>87</v>
      </c>
      <c r="J38">
        <f>1/(E38*(1-E38))</f>
        <v>4.0216009531857688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0.53664434595453747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hidden="1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hidden="1" x14ac:dyDescent="0.35">
      <c r="A49" t="s">
        <v>249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-1.4921768707482901</v>
      </c>
      <c r="C8">
        <f t="shared" si="6"/>
        <v>-2.3025850929940455</v>
      </c>
      <c r="D8">
        <f t="shared" si="6"/>
        <v>-0.916290731874155</v>
      </c>
      <c r="E8" s="16">
        <f>PARS!E8</f>
        <v>0.22488258200502989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4.446765023258374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0.22488258200502989</v>
      </c>
    </row>
    <row r="9" spans="1:22" x14ac:dyDescent="0.35">
      <c r="A9" t="s">
        <v>92</v>
      </c>
      <c r="B9">
        <f t="shared" si="6"/>
        <v>-9.7078478907110435E-3</v>
      </c>
      <c r="C9">
        <f t="shared" si="6"/>
        <v>-0.16251892949777494</v>
      </c>
      <c r="D9">
        <f t="shared" si="6"/>
        <v>0.69314718055994529</v>
      </c>
      <c r="E9" s="16">
        <f>PARS!E9</f>
        <v>0.99033912115230394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1.0097551218985019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0.99033912115230394</v>
      </c>
    </row>
    <row r="10" spans="1:22" x14ac:dyDescent="0.35">
      <c r="A10" t="s">
        <v>93</v>
      </c>
      <c r="B10">
        <f t="shared" si="6"/>
        <v>1.6435050083139999</v>
      </c>
      <c r="C10">
        <f t="shared" si="6"/>
        <v>0.69314718055994529</v>
      </c>
      <c r="D10">
        <f t="shared" si="6"/>
        <v>1.791759469228055</v>
      </c>
      <c r="E10" s="16">
        <f>PARS!E10</f>
        <v>5.1732701271073251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0.19330133076951037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5.1732701271073251</v>
      </c>
    </row>
    <row r="11" spans="1:22" x14ac:dyDescent="0.35">
      <c r="A11" t="s">
        <v>98</v>
      </c>
      <c r="B11">
        <f>LN(E11)</f>
        <v>-9.7078478907110435E-3</v>
      </c>
      <c r="C11">
        <f>C4</f>
        <v>-0.51082562376599072</v>
      </c>
      <c r="D11">
        <f>D4</f>
        <v>0.18232155679395459</v>
      </c>
      <c r="E11" s="16">
        <f>PARS!E11</f>
        <v>0.99033912115230394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1.0097551218985019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-1.5434876769496899</v>
      </c>
      <c r="C17">
        <f>LN(-G17)</f>
        <v>-2.3025850929940455</v>
      </c>
      <c r="D17">
        <f>LN(-F17)</f>
        <v>-1.1647520911726548</v>
      </c>
      <c r="E17" s="16">
        <f>PARS!E17</f>
        <v>-0.21363471174071746</v>
      </c>
      <c r="F17">
        <v>-0.312</v>
      </c>
      <c r="G17">
        <v>-0.1</v>
      </c>
      <c r="H17">
        <v>1.4</v>
      </c>
      <c r="I17">
        <v>1.4</v>
      </c>
      <c r="J17">
        <f t="shared" si="8"/>
        <v>-4.6808872577489762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-0.21363471174071746</v>
      </c>
    </row>
    <row r="18" spans="1:26" x14ac:dyDescent="0.35">
      <c r="A18" t="s">
        <v>96</v>
      </c>
      <c r="B18">
        <f t="shared" ref="B18:D19" si="9">LN(E18)</f>
        <v>-0.42150661169899695</v>
      </c>
      <c r="C18">
        <f t="shared" si="9"/>
        <v>-1.2039728043259361</v>
      </c>
      <c r="D18">
        <f t="shared" si="9"/>
        <v>-0.43078291609245423</v>
      </c>
      <c r="E18" s="16">
        <f>PARS!E18</f>
        <v>0.6560576507235053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1.5242562889056968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0.6560576507235053</v>
      </c>
    </row>
    <row r="19" spans="1:26" x14ac:dyDescent="0.35">
      <c r="A19" t="s">
        <v>71</v>
      </c>
      <c r="B19">
        <f t="shared" si="9"/>
        <v>1.7055032271614801</v>
      </c>
      <c r="C19">
        <f t="shared" si="9"/>
        <v>1.6094379124341003</v>
      </c>
      <c r="D19">
        <f t="shared" si="9"/>
        <v>2.341805806147327</v>
      </c>
      <c r="E19" s="16">
        <f>PARS!E19</f>
        <v>5.5041548106006601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0.18168093638537602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5.5041548106006601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15.440418080887145</v>
      </c>
      <c r="C21">
        <f>-LN(1/F21 -1)</f>
        <v>0</v>
      </c>
      <c r="D21">
        <f>-LN(1/G21 -1)</f>
        <v>0.40546510810816427</v>
      </c>
      <c r="E21" s="16">
        <f>PARS!E21</f>
        <v>0.50386002783254602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4000.2384112470222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0.50386002783254602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0.85784731317782303</v>
      </c>
      <c r="C22">
        <f>LN(F22/10)</f>
        <v>0.37156355643248301</v>
      </c>
      <c r="D22">
        <f>LN(G22/10)</f>
        <v>0.61518563909023349</v>
      </c>
      <c r="E22" s="16">
        <f>PARS!E22</f>
        <v>23.580790204097358</v>
      </c>
      <c r="F22">
        <v>14.5</v>
      </c>
      <c r="G22">
        <v>18.5</v>
      </c>
      <c r="H22">
        <v>4</v>
      </c>
      <c r="I22">
        <v>4</v>
      </c>
      <c r="J22">
        <f t="shared" si="8"/>
        <v>4.2407399893928985E-2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23.580790204097358</v>
      </c>
    </row>
    <row r="23" spans="1:26" x14ac:dyDescent="0.35">
      <c r="A23" t="s">
        <v>79</v>
      </c>
      <c r="B23">
        <f>1-LN(1/(E23-1) -1)</f>
        <v>1.2446618646924503</v>
      </c>
      <c r="C23">
        <f>1-LN(1/(F23-1) -1)</f>
        <v>1</v>
      </c>
      <c r="D23">
        <f>1-LN(1/(G23-1) -1)</f>
        <v>7.9067547786486871</v>
      </c>
      <c r="E23" s="16">
        <f>PARS!E23</f>
        <v>1.5608621707345871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4.0601586203918325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1.5608621707345871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-0.15</v>
      </c>
      <c r="C25">
        <f t="shared" si="10"/>
        <v>-0.15</v>
      </c>
      <c r="D25">
        <f t="shared" si="10"/>
        <v>0.05</v>
      </c>
      <c r="E25" s="16">
        <f>PARS!E25</f>
        <v>-0.15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0.16878062812386799</v>
      </c>
      <c r="C26">
        <f t="shared" si="10"/>
        <v>0</v>
      </c>
      <c r="D26">
        <f t="shared" si="10"/>
        <v>0.5</v>
      </c>
      <c r="E26" s="16">
        <f>PARS!E26</f>
        <v>0.16878062812386799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-0.51774852162830309</v>
      </c>
      <c r="C27">
        <f>LN(F27)</f>
        <v>-0.35667494393873245</v>
      </c>
      <c r="D27">
        <f>LN(G27)</f>
        <v>1.0986122886681098</v>
      </c>
      <c r="E27" s="16">
        <f>PARS!E27</f>
        <v>0.59586060611536384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1.6782448608565863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0.59586060611536384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1.9865295839551999E-2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0.95722101654135516</v>
      </c>
      <c r="C30">
        <f t="shared" si="12"/>
        <v>0</v>
      </c>
      <c r="D30">
        <f t="shared" si="12"/>
        <v>2.3025850929940459</v>
      </c>
      <c r="E30" s="16">
        <f>PARS!E30</f>
        <v>2.6044486875274337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0.38395841883502901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2.6044486875274337</v>
      </c>
    </row>
    <row r="31" spans="1:26" x14ac:dyDescent="0.35">
      <c r="A31" t="s">
        <v>83</v>
      </c>
      <c r="B31">
        <f t="shared" si="12"/>
        <v>1.14380149410369</v>
      </c>
      <c r="C31">
        <f t="shared" si="12"/>
        <v>0.58778666490211906</v>
      </c>
      <c r="D31">
        <f t="shared" si="12"/>
        <v>1.3862943611198906</v>
      </c>
      <c r="E31" s="16">
        <f>PARS!E31</f>
        <v>3.1386773783699344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0.31860553967459626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3.1386773783699344</v>
      </c>
    </row>
    <row r="32" spans="1:26" x14ac:dyDescent="0.35">
      <c r="A32" t="s">
        <v>84</v>
      </c>
      <c r="B32">
        <f t="shared" ref="B32:D32" si="14">-LN(1/E32 -1)</f>
        <v>0.40190890495525289</v>
      </c>
      <c r="C32">
        <f t="shared" si="14"/>
        <v>-2.1972245773362196</v>
      </c>
      <c r="D32">
        <f t="shared" si="14"/>
        <v>6.9067547786484651</v>
      </c>
      <c r="E32" s="16">
        <f>PARS!E32</f>
        <v>0.59914620851750011</v>
      </c>
      <c r="F32">
        <v>0.1</v>
      </c>
      <c r="G32">
        <v>0.999</v>
      </c>
      <c r="H32">
        <v>5.01</v>
      </c>
      <c r="I32">
        <v>5.03</v>
      </c>
      <c r="J32">
        <f>1/(E32*(1-E32))</f>
        <v>4.1637168582699164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0.59914620851750011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-0.33758124776397391</v>
      </c>
      <c r="C34">
        <f t="shared" si="15"/>
        <v>-2.3025850929940455</v>
      </c>
      <c r="D34">
        <f t="shared" si="15"/>
        <v>0.69314718055994529</v>
      </c>
      <c r="E34" s="16">
        <f>PARS!E34</f>
        <v>0.71349400255916395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1.4015534768522158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0.71349400255916395</v>
      </c>
    </row>
    <row r="35" spans="1:22" x14ac:dyDescent="0.35">
      <c r="A35" t="s">
        <v>88</v>
      </c>
      <c r="B35">
        <f t="shared" si="15"/>
        <v>-0.20816487925684704</v>
      </c>
      <c r="C35">
        <f t="shared" si="15"/>
        <v>-0.71334988787746489</v>
      </c>
      <c r="D35">
        <f t="shared" si="15"/>
        <v>-9.4310679471241415E-2</v>
      </c>
      <c r="E35" s="16">
        <f>PARS!E35</f>
        <v>0.8120731316587062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1.2314161877975722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0.8120731316587062</v>
      </c>
    </row>
    <row r="36" spans="1:22" x14ac:dyDescent="0.35">
      <c r="A36" t="s">
        <v>89</v>
      </c>
      <c r="B36">
        <f t="shared" si="15"/>
        <v>2.6626606198034701</v>
      </c>
      <c r="C36">
        <f t="shared" si="15"/>
        <v>-6.9077552789821368</v>
      </c>
      <c r="D36">
        <f t="shared" si="15"/>
        <v>2.9957322735539909</v>
      </c>
      <c r="E36" s="16">
        <f>PARS!E36</f>
        <v>14.334376734460488</v>
      </c>
      <c r="F36">
        <v>1E-3</v>
      </c>
      <c r="G36">
        <v>20</v>
      </c>
      <c r="H36">
        <v>6.02</v>
      </c>
      <c r="I36">
        <v>6</v>
      </c>
      <c r="J36">
        <f t="shared" si="16"/>
        <v>6.9762363479393907E-2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14.334376734460488</v>
      </c>
    </row>
    <row r="37" spans="1:22" x14ac:dyDescent="0.35">
      <c r="A37" t="s">
        <v>102</v>
      </c>
      <c r="B37">
        <f t="shared" si="15"/>
        <v>1.87721346362021</v>
      </c>
      <c r="C37">
        <f t="shared" si="15"/>
        <v>-6.9077552789821368</v>
      </c>
      <c r="D37">
        <f t="shared" si="15"/>
        <v>3.1010977891993172</v>
      </c>
      <c r="E37" s="16">
        <f>PARS!E37</f>
        <v>6.5352687021392155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0.1530158966030985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6.5352687021392155</v>
      </c>
    </row>
    <row r="38" spans="1:22" x14ac:dyDescent="0.35">
      <c r="A38" s="5" t="s">
        <v>69</v>
      </c>
      <c r="B38">
        <f>-LN(1/E38 -1)</f>
        <v>0.14684066656126438</v>
      </c>
      <c r="C38">
        <f>-LN(1/F38 -1)</f>
        <v>-4.0005334613699206E-2</v>
      </c>
      <c r="D38">
        <f>-LN(1/G38 -1)</f>
        <v>0.84729786038720356</v>
      </c>
      <c r="E38" s="16">
        <f>PARS!E38</f>
        <v>0.53664434595453747</v>
      </c>
      <c r="F38">
        <v>0.49</v>
      </c>
      <c r="G38">
        <v>0.7</v>
      </c>
      <c r="H38">
        <v>87</v>
      </c>
      <c r="I38">
        <v>87</v>
      </c>
      <c r="J38">
        <f>1/(E38*(1-E38))</f>
        <v>4.0216009531857688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0.53664434595453747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workbookViewId="0">
      <selection activeCell="I9" sqref="I9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 s="3">
        <f>VLOOKUP(B8,Moments_psid!A:C,3,0)</f>
        <v>105.92467385866679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 s="3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255</v>
      </c>
      <c r="B1">
        <f>24*365-(MOMS!C6+MOMS!C5)-MOMS!C10-MOMS!C45*9*24*365</f>
        <v>6102.7605061222803</v>
      </c>
    </row>
    <row r="2" spans="1:4" x14ac:dyDescent="0.35">
      <c r="A2" t="s">
        <v>256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81640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6.5352687021392155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90" max="90" width="8.81640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PARSTEST</vt:lpstr>
      <vt:lpstr>PARS</vt:lpstr>
      <vt:lpstr>PARS4</vt:lpstr>
      <vt:lpstr>MOMS</vt:lpstr>
      <vt:lpstr>Sheet2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2022-08-19T22:43:29Z</dcterms:modified>
</cp:coreProperties>
</file>