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Umich\Documents\D\Michigan\Res\Female careers in location\Codes\matlab\JMP\input\"/>
    </mc:Choice>
  </mc:AlternateContent>
  <xr:revisionPtr revIDLastSave="0" documentId="13_ncr:1_{2096CA6D-3F65-484F-B79D-8F1DA79FF32A}" xr6:coauthVersionLast="47" xr6:coauthVersionMax="47" xr10:uidLastSave="{00000000-0000-0000-0000-000000000000}"/>
  <bookViews>
    <workbookView xWindow="11520" yWindow="0" windowWidth="11520" windowHeight="123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3" l="1"/>
  <c r="D18" i="3"/>
  <c r="D3" i="3"/>
  <c r="D4" i="3"/>
  <c r="D20" i="3"/>
  <c r="D17" i="3"/>
  <c r="D16" i="3"/>
  <c r="D15" i="3"/>
  <c r="D14" i="3"/>
  <c r="D13" i="3"/>
  <c r="D12" i="3"/>
  <c r="D11" i="3"/>
  <c r="D10" i="3"/>
  <c r="D9" i="3"/>
  <c r="D8" i="3"/>
  <c r="D7" i="3"/>
  <c r="D6" i="3"/>
  <c r="C6" i="3"/>
  <c r="D5" i="3"/>
  <c r="C5" i="3"/>
  <c r="C7" i="3"/>
  <c r="C8" i="3"/>
  <c r="D2" i="3"/>
  <c r="C2" i="3"/>
  <c r="B27" i="3"/>
  <c r="B21" i="3"/>
  <c r="C12" i="3" l="1"/>
  <c r="X12" i="3"/>
  <c r="E12" i="3" s="1"/>
  <c r="C10" i="3"/>
  <c r="C4" i="3"/>
  <c r="S23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26" i="3"/>
  <c r="E16" i="3"/>
  <c r="X25" i="3"/>
  <c r="E22" i="3"/>
  <c r="X5" i="3"/>
  <c r="E5" i="3" s="1"/>
  <c r="E40" i="3"/>
  <c r="E49" i="3"/>
  <c r="E50" i="3"/>
  <c r="E51" i="3"/>
  <c r="E52" i="3"/>
  <c r="E39" i="3"/>
  <c r="X37" i="3"/>
  <c r="E37" i="3" s="1"/>
  <c r="E41" i="3" s="1"/>
  <c r="X6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8" i="3"/>
  <c r="X17" i="3"/>
  <c r="E17" i="3" s="1"/>
  <c r="X16" i="3"/>
  <c r="J16" i="3"/>
  <c r="C16" i="3"/>
  <c r="F4" i="11"/>
  <c r="P48" i="3"/>
  <c r="P20" i="3"/>
  <c r="W56" i="3" l="1"/>
  <c r="W60" i="3"/>
  <c r="V55" i="3"/>
  <c r="V59" i="3"/>
  <c r="V58" i="3"/>
  <c r="V53" i="3"/>
  <c r="V54" i="3"/>
  <c r="V57" i="3"/>
  <c r="J26" i="3"/>
  <c r="AX3" i="8"/>
  <c r="AX1" i="8" s="1"/>
  <c r="AX50" i="8" s="1" a="1"/>
  <c r="AX50" i="8" s="1"/>
  <c r="AV48" i="10" s="1"/>
  <c r="S48" i="3"/>
  <c r="F48" i="11" s="1"/>
  <c r="C3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37" i="3"/>
  <c r="X2" i="3"/>
  <c r="E2" i="3" s="1"/>
  <c r="X3" i="3"/>
  <c r="E3" i="3" s="1"/>
  <c r="X4" i="3"/>
  <c r="E4" i="3" s="1"/>
  <c r="X11" i="3"/>
  <c r="E11" i="3" s="1"/>
  <c r="E6" i="3"/>
  <c r="X7" i="3"/>
  <c r="E7" i="3" s="1"/>
  <c r="X8" i="3"/>
  <c r="E8" i="3" s="1"/>
  <c r="X9" i="3"/>
  <c r="E9" i="3" s="1"/>
  <c r="X10" i="3"/>
  <c r="E10" i="3" s="1"/>
  <c r="X35" i="3"/>
  <c r="E35" i="3" s="1"/>
  <c r="X13" i="3"/>
  <c r="E13" i="3" s="1"/>
  <c r="X14" i="3"/>
  <c r="E14" i="3" s="1"/>
  <c r="X15" i="3"/>
  <c r="E15" i="3" s="1"/>
  <c r="X18" i="3"/>
  <c r="E18" i="3" s="1"/>
  <c r="X19" i="3"/>
  <c r="E19" i="3" s="1"/>
  <c r="H16" i="1" s="1"/>
  <c r="X20" i="3"/>
  <c r="E20" i="3" s="1"/>
  <c r="F6" i="9"/>
  <c r="H52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1" i="3"/>
  <c r="F16" i="1"/>
  <c r="C25" i="3"/>
  <c r="S49" i="3"/>
  <c r="P49" i="3"/>
  <c r="D6" i="11" l="1"/>
  <c r="D29" i="11"/>
  <c r="U49" i="3"/>
  <c r="W49" i="3" s="1"/>
  <c r="F49" i="11"/>
  <c r="U48" i="3"/>
  <c r="W48" i="3" s="1"/>
  <c r="C36" i="3"/>
  <c r="C6" i="11"/>
  <c r="E49" i="14"/>
  <c r="B49" i="14" s="1"/>
  <c r="C49" i="14" s="1"/>
  <c r="I16" i="1"/>
  <c r="F19" i="1" s="1"/>
  <c r="H19" i="1" s="1"/>
  <c r="J19" i="1" s="1"/>
  <c r="P25" i="3"/>
  <c r="S25" i="3"/>
  <c r="U25" i="3" s="1"/>
  <c r="W25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6" i="14"/>
  <c r="B26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" i="3"/>
  <c r="F27" i="3"/>
  <c r="F38" i="3"/>
  <c r="G38" i="3" s="1"/>
  <c r="J36" i="3"/>
  <c r="J7" i="3"/>
  <c r="F45" i="3"/>
  <c r="G45" i="3" s="1"/>
  <c r="F44" i="3"/>
  <c r="G44" i="3" s="1"/>
  <c r="G28" i="3"/>
  <c r="F28" i="3"/>
  <c r="G27" i="3"/>
  <c r="G26" i="3"/>
  <c r="G21" i="3"/>
  <c r="F21" i="3"/>
  <c r="C21" i="3" s="1"/>
  <c r="C2" i="11" s="1"/>
  <c r="J40" i="3"/>
  <c r="J39" i="3"/>
  <c r="J20" i="3"/>
  <c r="J19" i="3"/>
  <c r="J18" i="3"/>
  <c r="J17" i="3"/>
  <c r="J38" i="3"/>
  <c r="J15" i="3"/>
  <c r="J14" i="3"/>
  <c r="J13" i="3"/>
  <c r="J10" i="3"/>
  <c r="J6" i="3"/>
  <c r="J12" i="3"/>
  <c r="J11" i="3"/>
  <c r="J5" i="3"/>
  <c r="J32" i="3"/>
  <c r="J31" i="3"/>
  <c r="J30" i="3"/>
  <c r="J29" i="3"/>
  <c r="J28" i="3"/>
  <c r="J3" i="3"/>
  <c r="J4" i="3"/>
  <c r="J22" i="3"/>
  <c r="J33" i="3"/>
  <c r="J8" i="3"/>
  <c r="J9" i="3"/>
  <c r="J34" i="3"/>
  <c r="J35" i="3"/>
  <c r="J41" i="3"/>
  <c r="J42" i="3"/>
  <c r="J43" i="3"/>
  <c r="J44" i="3"/>
  <c r="J45" i="3"/>
  <c r="J46" i="3"/>
  <c r="J47" i="3"/>
  <c r="J50" i="3"/>
  <c r="J51" i="3"/>
  <c r="J52" i="3"/>
  <c r="J21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34" i="3"/>
  <c r="D33" i="11" l="1"/>
  <c r="B6" i="11"/>
  <c r="D2" i="11"/>
  <c r="B2" i="11" s="1"/>
  <c r="C28" i="11"/>
  <c r="V25" i="3"/>
  <c r="V48" i="3"/>
  <c r="V49" i="3"/>
  <c r="AX26" i="8" a="1"/>
  <c r="AX26" i="8" s="1"/>
  <c r="AV24" i="10" s="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52" i="3"/>
  <c r="B18" i="14"/>
  <c r="V18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8" i="3"/>
  <c r="C33" i="11" s="1"/>
  <c r="X1" i="10"/>
  <c r="Z26" i="8" a="1"/>
  <c r="Z26" i="8" s="1"/>
  <c r="X24" i="10" s="1"/>
  <c r="B33" i="11" l="1"/>
  <c r="H21" i="1"/>
  <c r="J21" i="1" s="1"/>
  <c r="F27" i="1"/>
  <c r="D20" i="1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D14" i="11"/>
  <c r="D12" i="11"/>
  <c r="C12" i="11"/>
  <c r="C29" i="3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9" i="3"/>
  <c r="D37" i="11"/>
  <c r="C19" i="3"/>
  <c r="C37" i="11" s="1"/>
  <c r="D18" i="11"/>
  <c r="C11" i="3"/>
  <c r="D10" i="11"/>
  <c r="C10" i="11"/>
  <c r="D9" i="11"/>
  <c r="C3" i="3"/>
  <c r="C9" i="11" s="1"/>
  <c r="D36" i="11"/>
  <c r="C18" i="3"/>
  <c r="C36" i="11" s="1"/>
  <c r="D35" i="11"/>
  <c r="C17" i="3"/>
  <c r="C34" i="11"/>
  <c r="B34" i="11" s="1"/>
  <c r="D30" i="11"/>
  <c r="C13" i="3"/>
  <c r="C30" i="11" s="1"/>
  <c r="D32" i="11"/>
  <c r="C15" i="3"/>
  <c r="C32" i="11" s="1"/>
  <c r="D31" i="11"/>
  <c r="C14" i="3"/>
  <c r="C23" i="11"/>
  <c r="D4" i="11"/>
  <c r="C23" i="3"/>
  <c r="C4" i="11" s="1"/>
  <c r="D19" i="11"/>
  <c r="C19" i="11"/>
  <c r="D38" i="11"/>
  <c r="C20" i="3"/>
  <c r="X38" i="3"/>
  <c r="X29" i="3"/>
  <c r="C40" i="3"/>
  <c r="C43" i="3"/>
  <c r="C50" i="3"/>
  <c r="C51" i="3"/>
  <c r="C52" i="3"/>
  <c r="C39" i="3"/>
  <c r="C26" i="3"/>
  <c r="C7" i="11" s="1"/>
  <c r="D7" i="11"/>
  <c r="D47" i="11"/>
  <c r="C47" i="3"/>
  <c r="C47" i="11" s="1"/>
  <c r="S8" i="3"/>
  <c r="P8" i="3"/>
  <c r="B55" i="2"/>
  <c r="B10" i="7"/>
  <c r="S50" i="3"/>
  <c r="S51" i="3"/>
  <c r="S52" i="3"/>
  <c r="U52" i="3" s="1"/>
  <c r="P50" i="3"/>
  <c r="P51" i="3"/>
  <c r="P52" i="3"/>
  <c r="P6" i="3"/>
  <c r="S6" i="3"/>
  <c r="S20" i="3"/>
  <c r="P32" i="3"/>
  <c r="S32" i="3"/>
  <c r="F16" i="11" s="1"/>
  <c r="P12" i="3"/>
  <c r="S12" i="3"/>
  <c r="P36" i="3"/>
  <c r="S36" i="3"/>
  <c r="P37" i="3"/>
  <c r="S37" i="3"/>
  <c r="P2" i="3"/>
  <c r="S2" i="3"/>
  <c r="F8" i="11" s="1"/>
  <c r="P23" i="3"/>
  <c r="U23" i="3"/>
  <c r="P24" i="3"/>
  <c r="S24" i="3"/>
  <c r="P5" i="3"/>
  <c r="S5" i="3"/>
  <c r="P21" i="3"/>
  <c r="S21" i="3"/>
  <c r="F2" i="11" s="1"/>
  <c r="P7" i="3"/>
  <c r="S7" i="3"/>
  <c r="P33" i="3"/>
  <c r="S33" i="3"/>
  <c r="P9" i="3"/>
  <c r="S9" i="3"/>
  <c r="P10" i="3"/>
  <c r="S10" i="3"/>
  <c r="F27" i="11" s="1"/>
  <c r="P14" i="3"/>
  <c r="S14" i="3"/>
  <c r="P15" i="3"/>
  <c r="S15" i="3"/>
  <c r="P38" i="3"/>
  <c r="S38" i="3"/>
  <c r="P13" i="3"/>
  <c r="S13" i="3"/>
  <c r="F30" i="11" s="1"/>
  <c r="P16" i="3"/>
  <c r="S16" i="3"/>
  <c r="P17" i="3"/>
  <c r="S17" i="3"/>
  <c r="P18" i="3"/>
  <c r="S18" i="3"/>
  <c r="P44" i="3"/>
  <c r="S44" i="3"/>
  <c r="F44" i="11" s="1"/>
  <c r="P45" i="3"/>
  <c r="S45" i="3"/>
  <c r="P3" i="3"/>
  <c r="S3" i="3"/>
  <c r="P4" i="3"/>
  <c r="S4" i="3"/>
  <c r="P29" i="3"/>
  <c r="S29" i="3"/>
  <c r="F13" i="11" s="1"/>
  <c r="P28" i="3"/>
  <c r="S28" i="3"/>
  <c r="P11" i="3"/>
  <c r="S11" i="3"/>
  <c r="P30" i="3"/>
  <c r="S30" i="3"/>
  <c r="P27" i="3"/>
  <c r="S27" i="3"/>
  <c r="F11" i="11" s="1"/>
  <c r="C31" i="3"/>
  <c r="D15" i="11"/>
  <c r="P31" i="3"/>
  <c r="S31" i="3"/>
  <c r="S34" i="3"/>
  <c r="P46" i="3"/>
  <c r="S46" i="3"/>
  <c r="P19" i="3"/>
  <c r="S19" i="3"/>
  <c r="F37" i="11" s="1"/>
  <c r="P35" i="3"/>
  <c r="S35" i="3"/>
  <c r="P47" i="3"/>
  <c r="S47" i="3"/>
  <c r="F47" i="11" s="1"/>
  <c r="P42" i="3"/>
  <c r="S42" i="3"/>
  <c r="P26" i="3"/>
  <c r="S26" i="3"/>
  <c r="F7" i="11" s="1"/>
  <c r="P41" i="3"/>
  <c r="S41" i="3"/>
  <c r="P39" i="3"/>
  <c r="S39" i="3"/>
  <c r="P40" i="3"/>
  <c r="S40" i="3"/>
  <c r="P43" i="3"/>
  <c r="S43" i="3"/>
  <c r="F43" i="11" s="1"/>
  <c r="P22" i="3"/>
  <c r="S22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35" i="11" l="1"/>
  <c r="C17" i="11"/>
  <c r="B17" i="11" s="1"/>
  <c r="C18" i="11"/>
  <c r="C31" i="11"/>
  <c r="B31" i="11" s="1"/>
  <c r="C15" i="11"/>
  <c r="C38" i="11"/>
  <c r="C20" i="11"/>
  <c r="B20" i="11" s="1"/>
  <c r="C13" i="11"/>
  <c r="B13" i="11" s="1"/>
  <c r="C29" i="11"/>
  <c r="B29" i="11" s="1"/>
  <c r="C14" i="11"/>
  <c r="C52" i="1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23" i="3"/>
  <c r="V23" i="3"/>
  <c r="D25" i="11"/>
  <c r="D21" i="11"/>
  <c r="D22" i="11"/>
  <c r="C40" i="11"/>
  <c r="C39" i="11"/>
  <c r="C25" i="11"/>
  <c r="C21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U31" i="3"/>
  <c r="F15" i="11"/>
  <c r="U11" i="3"/>
  <c r="F18" i="11"/>
  <c r="U3" i="3"/>
  <c r="F9" i="11"/>
  <c r="U17" i="3"/>
  <c r="F35" i="11"/>
  <c r="U15" i="3"/>
  <c r="F32" i="11"/>
  <c r="U33" i="3"/>
  <c r="F24" i="11"/>
  <c r="U24" i="3"/>
  <c r="F5" i="11"/>
  <c r="U36" i="3"/>
  <c r="F20" i="11"/>
  <c r="U22" i="3"/>
  <c r="F3" i="11"/>
  <c r="U40" i="3"/>
  <c r="V40" i="3" s="1"/>
  <c r="F41" i="11"/>
  <c r="U41" i="3"/>
  <c r="W41" i="3" s="1"/>
  <c r="F39" i="11"/>
  <c r="U42" i="3"/>
  <c r="W42" i="3" s="1"/>
  <c r="F42" i="11"/>
  <c r="U35" i="3"/>
  <c r="F29" i="11"/>
  <c r="U46" i="3"/>
  <c r="W46" i="3" s="1"/>
  <c r="F46" i="11"/>
  <c r="U51" i="3"/>
  <c r="W51" i="3" s="1"/>
  <c r="F51" i="11"/>
  <c r="U30" i="3"/>
  <c r="F14" i="11"/>
  <c r="U28" i="3"/>
  <c r="F12" i="11"/>
  <c r="U4" i="3"/>
  <c r="F10" i="11"/>
  <c r="U45" i="3"/>
  <c r="W45" i="3" s="1"/>
  <c r="F45" i="11"/>
  <c r="U18" i="3"/>
  <c r="F36" i="11"/>
  <c r="U16" i="3"/>
  <c r="F34" i="11"/>
  <c r="U38" i="3"/>
  <c r="F33" i="11"/>
  <c r="U14" i="3"/>
  <c r="F31" i="11"/>
  <c r="U9" i="3"/>
  <c r="F26" i="11"/>
  <c r="U7" i="3"/>
  <c r="F23" i="11"/>
  <c r="U5" i="3"/>
  <c r="F17" i="11"/>
  <c r="U37" i="3"/>
  <c r="F21" i="11"/>
  <c r="U12" i="3"/>
  <c r="F19" i="11"/>
  <c r="U20" i="3"/>
  <c r="F38" i="11"/>
  <c r="U50" i="3"/>
  <c r="W50" i="3" s="1"/>
  <c r="F50" i="11"/>
  <c r="U8" i="3"/>
  <c r="F25" i="11"/>
  <c r="B36" i="11"/>
  <c r="E36" i="11" s="1"/>
  <c r="B10" i="11"/>
  <c r="B37" i="11"/>
  <c r="B12" i="11"/>
  <c r="U39" i="3"/>
  <c r="F40" i="11"/>
  <c r="U34" i="3"/>
  <c r="F28" i="11"/>
  <c r="U6" i="3"/>
  <c r="F22" i="11"/>
  <c r="B30" i="11"/>
  <c r="B14" i="11"/>
  <c r="E14" i="11" s="1"/>
  <c r="B7" i="11"/>
  <c r="B15" i="11"/>
  <c r="E15" i="11" s="1"/>
  <c r="B47" i="11"/>
  <c r="E47" i="11" s="1"/>
  <c r="B38" i="11"/>
  <c r="B8" i="11"/>
  <c r="B32" i="11"/>
  <c r="B16" i="11"/>
  <c r="X23" i="3"/>
  <c r="E23" i="3" s="1"/>
  <c r="E23" i="14" s="1"/>
  <c r="E46" i="11"/>
  <c r="U47" i="3"/>
  <c r="C24" i="3"/>
  <c r="D5" i="11"/>
  <c r="C42" i="3"/>
  <c r="C42" i="11" s="1"/>
  <c r="X32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22" i="3"/>
  <c r="C22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27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2" i="3"/>
  <c r="V32" i="3" s="1"/>
  <c r="U13" i="3"/>
  <c r="V13" i="3" s="1"/>
  <c r="U43" i="3"/>
  <c r="U10" i="3"/>
  <c r="V10" i="3" s="1"/>
  <c r="U29" i="3"/>
  <c r="U19" i="3"/>
  <c r="V19" i="3" s="1"/>
  <c r="U21" i="3"/>
  <c r="V21" i="3" s="1"/>
  <c r="X28" i="3"/>
  <c r="U26" i="3"/>
  <c r="V26" i="3" s="1"/>
  <c r="U44" i="3"/>
  <c r="U2" i="3"/>
  <c r="V2" i="3" s="1"/>
  <c r="D50" i="11"/>
  <c r="D42" i="11"/>
  <c r="U27" i="3"/>
  <c r="V27" i="3" s="1"/>
  <c r="D51" i="1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23" i="14" l="1"/>
  <c r="V23" i="14" s="1"/>
  <c r="J23" i="14"/>
  <c r="C5" i="11"/>
  <c r="C24" i="11"/>
  <c r="B24" i="11" s="1"/>
  <c r="B51" i="11"/>
  <c r="C27" i="11"/>
  <c r="B50" i="1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23" i="3"/>
  <c r="E24" i="3"/>
  <c r="B22" i="11"/>
  <c r="E22" i="11" s="1"/>
  <c r="B21" i="11"/>
  <c r="D40" i="11"/>
  <c r="B40" i="11" s="1"/>
  <c r="D39" i="11"/>
  <c r="B39" i="11" s="1"/>
  <c r="W29" i="3"/>
  <c r="V29" i="3"/>
  <c r="W6" i="3"/>
  <c r="V6" i="3"/>
  <c r="W39" i="3"/>
  <c r="V39" i="3"/>
  <c r="V50" i="3"/>
  <c r="W12" i="3"/>
  <c r="V12" i="3"/>
  <c r="W5" i="3"/>
  <c r="V5" i="3"/>
  <c r="W9" i="3"/>
  <c r="V9" i="3"/>
  <c r="W38" i="3"/>
  <c r="V38" i="3"/>
  <c r="W18" i="3"/>
  <c r="V18" i="3"/>
  <c r="W4" i="3"/>
  <c r="V4" i="3"/>
  <c r="W30" i="3"/>
  <c r="V30" i="3"/>
  <c r="V46" i="3"/>
  <c r="V42" i="3"/>
  <c r="W36" i="3"/>
  <c r="V36" i="3"/>
  <c r="W33" i="3"/>
  <c r="V33" i="3"/>
  <c r="W17" i="3"/>
  <c r="V17" i="3"/>
  <c r="W11" i="3"/>
  <c r="V11" i="3"/>
  <c r="W34" i="3"/>
  <c r="V34" i="3"/>
  <c r="W8" i="3"/>
  <c r="V8" i="3"/>
  <c r="W20" i="3"/>
  <c r="V20" i="3"/>
  <c r="W37" i="3"/>
  <c r="V37" i="3"/>
  <c r="W7" i="3"/>
  <c r="V7" i="3"/>
  <c r="W14" i="3"/>
  <c r="V14" i="3"/>
  <c r="W16" i="3"/>
  <c r="V16" i="3"/>
  <c r="V45" i="3"/>
  <c r="W28" i="3"/>
  <c r="V28" i="3"/>
  <c r="V51" i="3"/>
  <c r="W35" i="3"/>
  <c r="V35" i="3"/>
  <c r="V41" i="3"/>
  <c r="W22" i="3"/>
  <c r="V22" i="3"/>
  <c r="W24" i="3"/>
  <c r="V24" i="3"/>
  <c r="W15" i="3"/>
  <c r="V15" i="3"/>
  <c r="W3" i="3"/>
  <c r="V3" i="3"/>
  <c r="W31" i="3"/>
  <c r="V31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" i="3"/>
  <c r="W21" i="3"/>
  <c r="W10" i="3"/>
  <c r="E51" i="11"/>
  <c r="E50" i="11"/>
  <c r="E49" i="11"/>
  <c r="W19" i="3"/>
  <c r="W32" i="3"/>
  <c r="W27" i="3"/>
  <c r="W13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25" i="3" l="1"/>
  <c r="E24" i="14"/>
  <c r="B3" i="11"/>
  <c r="E6" i="14"/>
  <c r="J25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4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E27" i="3" l="1"/>
  <c r="E25" i="14"/>
  <c r="B25" i="14" s="1"/>
  <c r="B6" i="14"/>
  <c r="J6" i="14"/>
  <c r="B5" i="14"/>
  <c r="J5" i="14"/>
  <c r="E12" i="11"/>
  <c r="E27" i="14" l="1"/>
  <c r="J27" i="3"/>
  <c r="C3" i="13"/>
  <c r="C2" i="13"/>
  <c r="B3" i="13"/>
  <c r="D3" i="13" s="1"/>
  <c r="B2" i="13"/>
  <c r="D2" i="13" s="1"/>
  <c r="J27" i="14" l="1"/>
  <c r="B27" i="14"/>
  <c r="V27" i="14" s="1"/>
  <c r="C4" i="13"/>
  <c r="C5" i="13" s="1"/>
  <c r="B4" i="13"/>
  <c r="B5" i="13" s="1"/>
  <c r="B9" i="13" l="1"/>
  <c r="C9" i="13" s="1"/>
  <c r="B8" i="13"/>
  <c r="C8" i="13" l="1"/>
  <c r="B11" i="13"/>
  <c r="E21" i="11"/>
  <c r="J37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tc={767204F0-6A68-45A9-81A4-37CA98FC0DF2}</author>
    <author>tc={B0A55D4B-53D8-43EF-BA32-9BB09124DD6C}</author>
  </authors>
  <commentList>
    <comment ref="F3" authorId="0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4" authorId="1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3" authorId="2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8" authorId="3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9" authorId="4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19" authorId="5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E21" authorId="6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<sst xmlns="http://schemas.openxmlformats.org/spreadsheetml/2006/main" count="831" uniqueCount="272">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</sst>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ich-my.sharepoint.com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3-02-16T01:48:17.42" personId="{8C1B3605-3BBC-4A56-9DEA-CD9622C706EB}" id="{59057B6B-FAEA-4EDC-BBB9-7422336A03F9}">
    <text>making this too low screws up solving</text>
  </threadedComment>
  <threadedComment ref="B4" dT="2022-12-30T23:38:58.74" personId="{282253FD-0990-4D6B-9257-377F5C70CA0B}" id="{1486660F-5248-41AD-8C97-40EB090FFC14}">
    <text>1.644730731</text>
  </threadedComment>
  <threadedComment ref="B13" dT="2023-01-01T23:16:35.36" personId="{282253FD-0990-4D6B-9257-377F5C70CA0B}" id="{7AA9CFE9-2EE3-423A-918B-D8C1698A88B5}">
    <text xml:space="preserve">0.877
</text>
  </threadedComment>
  <threadedComment ref="B18" dT="2022-12-31T23:08:59.63" personId="{282253FD-0990-4D6B-9257-377F5C70CA0B}" id="{9BDD9BF6-F7F3-4C6E-A9D8-6FAD17DCC13A}">
    <text>2.31</text>
  </threadedComment>
  <threadedComment ref="B19" dT="2022-12-29T21:31:42.12" personId="{282253FD-0990-4D6B-9257-377F5C70CA0B}" id="{F792A6E7-285E-4389-B38D-0BAC1FCDF4B4}">
    <text>1.5</text>
  </threadedComment>
  <threadedComment ref="G19" dT="2023-03-02T01:38:48.29" personId="{8C1B3605-3BBC-4A56-9DEA-CD9622C706EB}" id="{73B501C6-7B43-4A47-B6F5-35620D378F5F}">
    <text>I wanted more but it seems to be crashing</text>
  </threadedComment>
  <threadedComment ref="E21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1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7" sqref="I7"/>
    </sheetView>
  </sheetViews>
  <sheetFormatPr defaultRowHeight="14.4" x14ac:dyDescent="0.3"/>
  <cols>
    <col min="3" max="4" width="12.44140625" bestFit="1" customWidth="1"/>
  </cols>
  <sheetData>
    <row r="1" spans="1:9" s="17" customFormat="1" ht="13.8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">
      <c r="A2" t="s">
        <v>77</v>
      </c>
      <c r="B2">
        <f>PARS!B2*$I$7+G2*(1-$I$7)*C2+(1-G2)*(1-$I$7)*D2</f>
        <v>-1.6036689890355831</v>
      </c>
      <c r="C2">
        <f>PARS!C2</f>
        <v>-1.7147984280919266</v>
      </c>
      <c r="D2">
        <f>PARS!D2</f>
        <v>-1.5141277326297755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0.53382745276301702</v>
      </c>
    </row>
    <row r="3" spans="1:9" x14ac:dyDescent="0.3">
      <c r="A3" t="s">
        <v>110</v>
      </c>
      <c r="B3">
        <f>PARS!B3*$I$7+G3*(1-$I$7)*C3+(1-G3)*(1-$I$7)*D3</f>
        <v>0.34129825333438218</v>
      </c>
      <c r="C3">
        <f>PARS!C3</f>
        <v>0</v>
      </c>
      <c r="D3">
        <f>PARS!D3</f>
        <v>0.53062825106217038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0.97410051888557248</v>
      </c>
    </row>
    <row r="4" spans="1:9" x14ac:dyDescent="0.3">
      <c r="A4" t="s">
        <v>74</v>
      </c>
      <c r="B4">
        <f>PARS!B4*$I$7+G4*(1-$I$7)*C4+(1-G4)*(1-$I$7)*D4</f>
        <v>0.82895458972090452</v>
      </c>
      <c r="C4">
        <f>PARS!C4</f>
        <v>0.40546510810816438</v>
      </c>
      <c r="D4">
        <f>PARS!D4</f>
        <v>1.0986122886681098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0.31854480529189988</v>
      </c>
    </row>
    <row r="5" spans="1:9" x14ac:dyDescent="0.3">
      <c r="A5" t="s">
        <v>75</v>
      </c>
      <c r="B5">
        <f>PARS!B5*$I$7+G5*(1-$I$7)*C5+(1-G5)*(1-$I$7)*D5</f>
        <v>-1.4532556140064485</v>
      </c>
      <c r="C5">
        <f>PARS!C5</f>
        <v>-1.5141277326297755</v>
      </c>
      <c r="D5">
        <f>PARS!D5</f>
        <v>-1.3862943611198906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9.2492385021668122E-2</v>
      </c>
    </row>
    <row r="6" spans="1:9" x14ac:dyDescent="0.3">
      <c r="A6" t="s">
        <v>246</v>
      </c>
      <c r="B6">
        <f>PARS!B6*$I$7+G6*(1-$I$7)*C6+(1-G6)*(1-$I$7)*D6</f>
        <v>0.91687721663576627</v>
      </c>
      <c r="C6">
        <f>PARS!C6</f>
        <v>0.78845736036427028</v>
      </c>
      <c r="D6">
        <f>PARS!D6</f>
        <v>0.99325177301028345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0.33699977509757129</v>
      </c>
      <c r="I6" t="s">
        <v>251</v>
      </c>
    </row>
    <row r="7" spans="1:9" x14ac:dyDescent="0.3">
      <c r="A7" t="s">
        <v>105</v>
      </c>
      <c r="B7">
        <f>PARS!B7*$I$7+G7*(1-$I$7)*C7+(1-G7)*(1-$I$7)*D7</f>
        <v>4.1454676951224823</v>
      </c>
      <c r="C7">
        <f>PARS!C7</f>
        <v>1</v>
      </c>
      <c r="D7">
        <f>PARS!D7</f>
        <v>7.9067547786486871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0.5661602863230637</v>
      </c>
      <c r="I7">
        <v>0.5</v>
      </c>
    </row>
    <row r="8" spans="1:9" x14ac:dyDescent="0.3">
      <c r="A8" t="s">
        <v>73</v>
      </c>
      <c r="B8">
        <f>PARS!B8*$I$7+G8*(1-$I$7)*C8+(1-G8)*(1-$I$7)*D8</f>
        <v>-7.7369149335354048E-2</v>
      </c>
      <c r="C8">
        <f>PARS!C8</f>
        <v>-0.35</v>
      </c>
      <c r="D8">
        <f>PARS!D8</f>
        <v>0.05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0.83857263518895997</v>
      </c>
    </row>
    <row r="9" spans="1:9" x14ac:dyDescent="0.3">
      <c r="A9" t="s">
        <v>91</v>
      </c>
      <c r="B9">
        <f>PARS!B9*$I$7+G9*(1-$I$7)*C9+(1-G9)*(1-$I$7)*D9</f>
        <v>9.2154314920394109E-2</v>
      </c>
      <c r="C9">
        <f>PARS!C9</f>
        <v>0</v>
      </c>
      <c r="D9">
        <f>PARS!D9</f>
        <v>0.5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0.94025221921706703</v>
      </c>
    </row>
    <row r="10" spans="1:9" x14ac:dyDescent="0.3">
      <c r="A10" t="s">
        <v>92</v>
      </c>
      <c r="B10">
        <f>PARS!B10*$I$7+G10*(1-$I$7)*C10+(1-G10)*(1-$I$7)*D10</f>
        <v>-0.67598420951768634</v>
      </c>
      <c r="C10">
        <f>PARS!C10</f>
        <v>-2.3025850929940455</v>
      </c>
      <c r="D10">
        <f>PARS!D10</f>
        <v>9.5310179804324935E-2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2.1329496317032071E-2</v>
      </c>
    </row>
    <row r="11" spans="1:9" x14ac:dyDescent="0.3">
      <c r="A11" t="s">
        <v>97</v>
      </c>
      <c r="B11">
        <f>PARS!B11*$I$7+G11*(1-$I$7)*C11+(1-G11)*(1-$I$7)*D11</f>
        <v>-1.4048200787230201</v>
      </c>
      <c r="C11">
        <f>PARS!C11</f>
        <v>-2.3025850929940455</v>
      </c>
      <c r="D11">
        <f>PARS!D11</f>
        <v>0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0.2260324820591193</v>
      </c>
    </row>
    <row r="12" spans="1:9" x14ac:dyDescent="0.3">
      <c r="A12" t="s">
        <v>94</v>
      </c>
      <c r="B12">
        <f>PARS!B12*$I$7+G12*(1-$I$7)*C12+(1-G12)*(1-$I$7)*D12</f>
        <v>1.0202120593379553</v>
      </c>
      <c r="C12">
        <f>PARS!C12</f>
        <v>0.53062825106217038</v>
      </c>
      <c r="D12">
        <f>PARS!D12</f>
        <v>1.3862943611198906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0.67558365264502551</v>
      </c>
    </row>
    <row r="13" spans="1:9" x14ac:dyDescent="0.3">
      <c r="A13" t="s">
        <v>93</v>
      </c>
      <c r="B13">
        <f>PARS!B13*$I$7+G13*(1-$I$7)*C13+(1-G13)*(1-$I$7)*D13</f>
        <v>1.0774649081264434</v>
      </c>
      <c r="C13">
        <f>PARS!C13</f>
        <v>0</v>
      </c>
      <c r="D13">
        <f>PARS!D13</f>
        <v>2.3025850929940459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0.31769018767236001</v>
      </c>
    </row>
    <row r="14" spans="1:9" x14ac:dyDescent="0.3">
      <c r="A14" t="s">
        <v>96</v>
      </c>
      <c r="B14">
        <f>PARS!B14*$I$7+G14*(1-$I$7)*C14+(1-G14)*(1-$I$7)*D14</f>
        <v>1.6384907860518045</v>
      </c>
      <c r="C14">
        <f>PARS!C14</f>
        <v>0.58778666490211906</v>
      </c>
      <c r="D14">
        <f>PARS!D14</f>
        <v>2.3025850929940459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0.92054447403520101</v>
      </c>
    </row>
    <row r="15" spans="1:9" x14ac:dyDescent="0.3">
      <c r="A15" t="s">
        <v>98</v>
      </c>
      <c r="B15">
        <f>PARS!B15*$I$7+G15*(1-$I$7)*C15+(1-G15)*(1-$I$7)*D15</f>
        <v>2.4041447596898542</v>
      </c>
      <c r="C15">
        <f>PARS!C15</f>
        <v>-0.40546510810816438</v>
      </c>
      <c r="D15">
        <f>PARS!D15</f>
        <v>6.9067547786484651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0.69853929783526247</v>
      </c>
    </row>
    <row r="16" spans="1:9" x14ac:dyDescent="0.3">
      <c r="A16" t="s">
        <v>69</v>
      </c>
      <c r="B16">
        <f>PARS!B16*$I$7+G16*(1-$I$7)*C16+(1-G16)*(1-$I$7)*D16</f>
        <v>0.54860622131647063</v>
      </c>
      <c r="C16">
        <f>PARS!C16</f>
        <v>0</v>
      </c>
      <c r="D16">
        <f>PARS!D16</f>
        <v>2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0.64624755406960244</v>
      </c>
    </row>
    <row r="17" spans="1:8" x14ac:dyDescent="0.3">
      <c r="A17" t="s">
        <v>76</v>
      </c>
      <c r="B17">
        <f>PARS!B17*$I$7+G17*(1-$I$7)*C17+(1-G17)*(1-$I$7)*D17</f>
        <v>-1.1058081849332948</v>
      </c>
      <c r="C17">
        <f>PARS!C17</f>
        <v>-2.3025850929940455</v>
      </c>
      <c r="D17">
        <f>PARS!D17</f>
        <v>0.40546510810816438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0.51730546214194562</v>
      </c>
    </row>
    <row r="18" spans="1:8" x14ac:dyDescent="0.3">
      <c r="A18" t="s">
        <v>95</v>
      </c>
      <c r="B18">
        <f>PARS!B18*$I$7+G18*(1-$I$7)*C18+(1-G18)*(1-$I$7)*D18</f>
        <v>1.7397588781510418</v>
      </c>
      <c r="C18">
        <f>PARS!C18</f>
        <v>-6.9077552789821368</v>
      </c>
      <c r="D18">
        <f>PARS!D18</f>
        <v>3.2188758248682006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0.91734610647423831</v>
      </c>
    </row>
    <row r="19" spans="1:8" x14ac:dyDescent="0.3">
      <c r="A19" t="s">
        <v>70</v>
      </c>
      <c r="B19">
        <f>PARS!B19*$I$7+G19*(1-$I$7)*C19+(1-G19)*(1-$I$7)*D19</f>
        <v>-1.3204856303761772</v>
      </c>
      <c r="C19">
        <f>PARS!C19</f>
        <v>-6.9077552789821368</v>
      </c>
      <c r="D19">
        <f>PARS!D19</f>
        <v>2.7080502011022101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0.73512746877357638</v>
      </c>
    </row>
    <row r="20" spans="1:8" x14ac:dyDescent="0.3">
      <c r="A20" s="6" t="s">
        <v>71</v>
      </c>
      <c r="B20">
        <f>PARS!B20*$I$7+G20*(1-$I$7)*C20+(1-G20)*(1-$I$7)*D20</f>
        <v>0.13695067594244567</v>
      </c>
      <c r="C20">
        <f>PARS!C20</f>
        <v>0</v>
      </c>
      <c r="D20">
        <f>PARS!D20</f>
        <v>0.24116205681688824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0.63227966102463651</v>
      </c>
    </row>
    <row r="21" spans="1:8" x14ac:dyDescent="0.3">
      <c r="A21" t="s">
        <v>72</v>
      </c>
      <c r="B21">
        <f>PARS!B21*$I$7+G21*(1-$I$7)*C21+(1-G21)*(1-$I$7)*D21</f>
        <v>24.382751079030985</v>
      </c>
      <c r="C21">
        <f>PARS!C21</f>
        <v>24.382751079030985</v>
      </c>
      <c r="D21">
        <f>PARS!D21</f>
        <v>24.382751079030985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0.17765573899122589</v>
      </c>
    </row>
    <row r="22" spans="1:8" x14ac:dyDescent="0.3">
      <c r="A22" t="s">
        <v>67</v>
      </c>
      <c r="B22">
        <f>PARS!B22*$I$7+G22*(1-$I$7)*C22+(1-G22)*(1-$I$7)*D22</f>
        <v>1.8814014327029095E-3</v>
      </c>
      <c r="C22">
        <f>PARS!C22</f>
        <v>1.8814014327029097E-3</v>
      </c>
      <c r="D22">
        <f>PARS!D22</f>
        <v>1.8814014327029097E-3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0.8550289579472532</v>
      </c>
    </row>
    <row r="23" spans="1:8" x14ac:dyDescent="0.3">
      <c r="A23" t="s">
        <v>78</v>
      </c>
      <c r="B23">
        <f>PARS!B23*$I$7+G23*(1-$I$7)*C23+(1-G23)*(1-$I$7)*D23</f>
        <v>-0.18135507874077295</v>
      </c>
      <c r="C23">
        <f>PARS!C23</f>
        <v>-0.51082562376599072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0.43662041189538503</v>
      </c>
    </row>
    <row r="24" spans="1:8" x14ac:dyDescent="0.3">
      <c r="A24" t="s">
        <v>79</v>
      </c>
      <c r="B24">
        <f>PARS!B24*$I$7+G24*(1-$I$7)*C24+(1-G24)*(1-$I$7)*D24</f>
        <v>-7.8718066174254975E-2</v>
      </c>
      <c r="C24">
        <f>PARS!C24</f>
        <v>-0.51082562376599072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0.4310789280281615</v>
      </c>
    </row>
    <row r="25" spans="1:8" x14ac:dyDescent="0.3">
      <c r="A25" t="s">
        <v>189</v>
      </c>
      <c r="B25">
        <f>PARS!B25*$I$7+G25*(1-$I$7)*C25+(1-G25)*(1-$I$7)*D25</f>
        <v>99</v>
      </c>
      <c r="C25">
        <f>PARS!C25</f>
        <v>99</v>
      </c>
      <c r="D25">
        <f>PARS!D25</f>
        <v>99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8.5964463746409647E-2</v>
      </c>
    </row>
    <row r="26" spans="1:8" x14ac:dyDescent="0.3">
      <c r="A26" t="s">
        <v>80</v>
      </c>
      <c r="B26">
        <f>PARS!B26*$I$7+G26*(1-$I$7)*C26+(1-G26)*(1-$I$7)*D26</f>
        <v>0</v>
      </c>
      <c r="C26">
        <f>PARS!C26</f>
        <v>0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0.60120639062536474</v>
      </c>
    </row>
    <row r="27" spans="1:8" x14ac:dyDescent="0.3">
      <c r="A27" t="s">
        <v>81</v>
      </c>
      <c r="B27">
        <f>PARS!B27*$I$7+G27*(1-$I$7)*C27+(1-G27)*(1-$I$7)*D27</f>
        <v>49.592737191154264</v>
      </c>
      <c r="C27">
        <f>PARS!C27</f>
        <v>0</v>
      </c>
      <c r="D27">
        <f>PARS!D27</f>
        <v>0.19344349934520899</v>
      </c>
      <c r="E27" t="b">
        <f t="shared" si="0"/>
        <v>0</v>
      </c>
      <c r="F27">
        <f>VLOOKUP(A27,PARS!A:X,19,0)</f>
        <v>1</v>
      </c>
      <c r="G27">
        <v>4.1196096346803213E-2</v>
      </c>
      <c r="H27">
        <f t="shared" ca="1" si="1"/>
        <v>0.85126760883158781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0.45498794151810007</v>
      </c>
    </row>
    <row r="29" spans="1:8" x14ac:dyDescent="0.3">
      <c r="A29" t="s">
        <v>102</v>
      </c>
      <c r="B29">
        <f>PARS!B29*$I$7+G29*(1-$I$7)*C29+(1-G29)*(1-$I$7)*D29</f>
        <v>-1.586020342120488E-2</v>
      </c>
      <c r="C29">
        <f>PARS!C29</f>
        <v>-0.40790273033909435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0.42801020661777422</v>
      </c>
    </row>
    <row r="30" spans="1:8" x14ac:dyDescent="0.3">
      <c r="A30" t="s">
        <v>85</v>
      </c>
      <c r="B30">
        <f>PARS!B30*$I$7+G30*(1-$I$7)*C30+(1-G30)*(1-$I$7)*D30</f>
        <v>0</v>
      </c>
      <c r="C30">
        <f>PARS!C30</f>
        <v>0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0.3080416021732606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0.78053876293761049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5.5869071358656597E-2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0.94711653900039927</v>
      </c>
    </row>
    <row r="34" spans="1:8" x14ac:dyDescent="0.3">
      <c r="A34" t="s">
        <v>86</v>
      </c>
      <c r="B34">
        <f>PARS!B34*$I$7+G34*(1-$I$7)*C34+(1-G34)*(1-$I$7)*D34</f>
        <v>0</v>
      </c>
      <c r="C34">
        <f>PARS!C34</f>
        <v>0</v>
      </c>
      <c r="D34">
        <f>PARS!D34</f>
        <v>0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0.81111430419163111</v>
      </c>
    </row>
    <row r="35" spans="1:8" x14ac:dyDescent="0.3">
      <c r="A35" t="s">
        <v>87</v>
      </c>
      <c r="B35">
        <f>PARS!B35*$I$7+G35*(1-$I$7)*C35+(1-G35)*(1-$I$7)*D35</f>
        <v>0</v>
      </c>
      <c r="C35">
        <f>PARS!C35</f>
        <v>0</v>
      </c>
      <c r="D35">
        <f>PARS!D35</f>
        <v>0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0.83926170760773955</v>
      </c>
    </row>
    <row r="36" spans="1:8" x14ac:dyDescent="0.3">
      <c r="A36" t="s">
        <v>88</v>
      </c>
      <c r="B36">
        <f>PARS!B36*$I$7+G36*(1-$I$7)*C36+(1-G36)*(1-$I$7)*D36</f>
        <v>2000</v>
      </c>
      <c r="C36">
        <f>PARS!C36</f>
        <v>2000</v>
      </c>
      <c r="D36">
        <f>PARS!D36</f>
        <v>2000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5.3189242063040321E-2</v>
      </c>
    </row>
    <row r="37" spans="1:8" x14ac:dyDescent="0.3">
      <c r="A37" t="s">
        <v>101</v>
      </c>
      <c r="B37">
        <f>PARS!B37*$I$7+G37*(1-$I$7)*C37+(1-G37)*(1-$I$7)*D37</f>
        <v>0</v>
      </c>
      <c r="C37">
        <f>PARS!C37</f>
        <v>0</v>
      </c>
      <c r="D37">
        <f>PARS!D37</f>
        <v>0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0.78154221434384186</v>
      </c>
    </row>
    <row r="38" spans="1:8" x14ac:dyDescent="0.3">
      <c r="A38" s="5" t="s">
        <v>68</v>
      </c>
      <c r="B38">
        <f>PARS!B38*$I$7+G38*(1-$I$7)*C38+(1-G38)*(1-$I$7)*D38</f>
        <v>0.70559799999999995</v>
      </c>
      <c r="C38">
        <f>PARS!C38</f>
        <v>0.70559799999999995</v>
      </c>
      <c r="D38">
        <f>PARS!D38</f>
        <v>0.70559799999999995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0.68884394738846777</v>
      </c>
    </row>
    <row r="39" spans="1:8" x14ac:dyDescent="0.3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0.97065334977169515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0.40027901042237202</v>
      </c>
    </row>
    <row r="41" spans="1:8" x14ac:dyDescent="0.3">
      <c r="A41" t="s">
        <v>108</v>
      </c>
      <c r="B41">
        <f>PARS!B41*$I$7+G41*(1-$I$7)*C41+(1-G41)*(1-$I$7)*D41</f>
        <v>0.93399089880278685</v>
      </c>
      <c r="C41">
        <f>PARS!C41</f>
        <v>0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0.36901964399068499</v>
      </c>
    </row>
    <row r="42" spans="1:8" s="3" customFormat="1" x14ac:dyDescent="0.3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0.4419135447336644</v>
      </c>
    </row>
    <row r="43" spans="1:8" x14ac:dyDescent="0.3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0.33354474598740202</v>
      </c>
    </row>
    <row r="44" spans="1:8" x14ac:dyDescent="0.3">
      <c r="A44" t="s">
        <v>89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0.34111766724375758</v>
      </c>
    </row>
    <row r="45" spans="1:8" x14ac:dyDescent="0.3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0.17127947888399098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0.9977344049821284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0.17282415821863495</v>
      </c>
    </row>
    <row r="48" spans="1:8" x14ac:dyDescent="0.3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0.39427078632473311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0.99617221287161695</v>
      </c>
    </row>
    <row r="50" spans="1:8" x14ac:dyDescent="0.3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0.94140155248590063</v>
      </c>
    </row>
    <row r="51" spans="1:8" x14ac:dyDescent="0.3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2.4983372222864286E-4</v>
      </c>
    </row>
    <row r="52" spans="1:8" x14ac:dyDescent="0.3">
      <c r="A52" t="s">
        <v>180</v>
      </c>
      <c r="B52">
        <f>PARS!B52*$I$7+G52*(1-$I$7)*C52+(1-G52)*(1-$I$7)*D52</f>
        <v>0.92210900000000007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0.50276104092600382</v>
      </c>
    </row>
  </sheetData>
  <autoFilter ref="A1:I52" xr:uid="{FA45EEF9-8519-412C-B944-7FF4BEAF14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2" sqref="D2:D2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88671875" style="10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73</v>
      </c>
      <c r="B2">
        <v>-1.6272247041349499</v>
      </c>
      <c r="C2">
        <f>LN(F2)</f>
        <v>-1.7147984280919266</v>
      </c>
      <c r="D2">
        <f>LN(G2)</f>
        <v>-1.5141277326297755</v>
      </c>
      <c r="E2" s="15">
        <f>X2</f>
        <v>0.19647409191330356</v>
      </c>
      <c r="F2">
        <v>0.18</v>
      </c>
      <c r="G2" s="10">
        <v>0.22</v>
      </c>
      <c r="H2">
        <v>990</v>
      </c>
      <c r="I2">
        <v>1.1000000000000001</v>
      </c>
      <c r="J2">
        <f>1/E2</f>
        <v>5.0897295936670437</v>
      </c>
      <c r="L2">
        <v>1</v>
      </c>
      <c r="P2">
        <f>SUM(L2:O2)</f>
        <v>1</v>
      </c>
      <c r="R2">
        <v>1</v>
      </c>
      <c r="S2">
        <f>L2-Q2</f>
        <v>1</v>
      </c>
      <c r="T2">
        <v>0</v>
      </c>
      <c r="U2">
        <f>S2+N2+Q2+M2</f>
        <v>1</v>
      </c>
      <c r="V2">
        <f>U2-N2</f>
        <v>1</v>
      </c>
      <c r="W2">
        <f>U2-N2</f>
        <v>1</v>
      </c>
      <c r="X2">
        <f>EXP(B2)</f>
        <v>0.19647409191330356</v>
      </c>
    </row>
    <row r="3" spans="1:27" x14ac:dyDescent="0.3">
      <c r="A3" t="s">
        <v>91</v>
      </c>
      <c r="B3">
        <v>0.19344349934520899</v>
      </c>
      <c r="C3">
        <f>LN(F3)</f>
        <v>0</v>
      </c>
      <c r="D3">
        <f>LN(G3)</f>
        <v>0.53062825106217038</v>
      </c>
      <c r="E3" s="15">
        <f>X3</f>
        <v>1.2134208255434669</v>
      </c>
      <c r="F3">
        <v>1</v>
      </c>
      <c r="G3" s="10">
        <v>1.7</v>
      </c>
      <c r="H3">
        <v>5.1100000000000003</v>
      </c>
      <c r="I3">
        <v>1.1000000000000001</v>
      </c>
      <c r="J3">
        <f>1/E3</f>
        <v>0.82411639799582315</v>
      </c>
      <c r="K3">
        <v>1</v>
      </c>
      <c r="L3">
        <v>1</v>
      </c>
      <c r="P3">
        <f>SUM(L3:O3)</f>
        <v>1</v>
      </c>
      <c r="S3">
        <f>L3-Q3</f>
        <v>1</v>
      </c>
      <c r="T3">
        <v>0</v>
      </c>
      <c r="U3">
        <f>S3+N3+Q3+M3</f>
        <v>1</v>
      </c>
      <c r="V3">
        <f>U3-N3</f>
        <v>1</v>
      </c>
      <c r="W3">
        <f>U3-N3</f>
        <v>1</v>
      </c>
      <c r="X3">
        <f>EXP(B3)</f>
        <v>1.2134208255434669</v>
      </c>
    </row>
    <row r="4" spans="1:27" x14ac:dyDescent="0.3">
      <c r="A4" t="s">
        <v>92</v>
      </c>
      <c r="B4" s="23">
        <v>0.72858791149304403</v>
      </c>
      <c r="C4">
        <f>LN(F4)</f>
        <v>0.40546510810816438</v>
      </c>
      <c r="D4">
        <f>LN(G4)</f>
        <v>1.0986122886681098</v>
      </c>
      <c r="E4" s="15">
        <f>X4</f>
        <v>2.0721524780726535</v>
      </c>
      <c r="F4">
        <v>1.5</v>
      </c>
      <c r="G4" s="10">
        <v>3</v>
      </c>
      <c r="H4">
        <v>5.12</v>
      </c>
      <c r="I4">
        <v>1.1000000000000001</v>
      </c>
      <c r="J4">
        <f>1/E4</f>
        <v>0.48258996892454464</v>
      </c>
      <c r="L4">
        <v>1</v>
      </c>
      <c r="P4">
        <f>SUM(L4:O4)</f>
        <v>1</v>
      </c>
      <c r="R4">
        <v>1</v>
      </c>
      <c r="S4">
        <f>L4-Q4</f>
        <v>1</v>
      </c>
      <c r="T4">
        <v>0</v>
      </c>
      <c r="U4">
        <f>S4+N4+Q4+M4</f>
        <v>1</v>
      </c>
      <c r="V4">
        <f>U4-N4</f>
        <v>1</v>
      </c>
      <c r="W4">
        <f>U4-N4</f>
        <v>1</v>
      </c>
      <c r="X4">
        <f>EXP(B4)</f>
        <v>2.0721524780726535</v>
      </c>
    </row>
    <row r="5" spans="1:27" x14ac:dyDescent="0.3">
      <c r="A5" t="s">
        <v>76</v>
      </c>
      <c r="B5">
        <v>-1.4605138180998201</v>
      </c>
      <c r="C5">
        <f>LN(-F5)</f>
        <v>-1.5141277326297755</v>
      </c>
      <c r="D5">
        <f>LN(-G5)</f>
        <v>-1.3862943611198906</v>
      </c>
      <c r="E5" s="15">
        <f>X5</f>
        <v>-0.23211697817935592</v>
      </c>
      <c r="F5">
        <v>-0.22</v>
      </c>
      <c r="G5" s="10">
        <v>-0.25</v>
      </c>
      <c r="H5">
        <v>5.4</v>
      </c>
      <c r="I5">
        <v>1.4</v>
      </c>
      <c r="J5">
        <f>1/E5</f>
        <v>-4.3081725767914474</v>
      </c>
      <c r="L5">
        <v>1</v>
      </c>
      <c r="P5">
        <f>SUM(L5:O5)</f>
        <v>1</v>
      </c>
      <c r="R5">
        <v>1</v>
      </c>
      <c r="S5">
        <f>L5-Q5</f>
        <v>1</v>
      </c>
      <c r="T5">
        <v>0</v>
      </c>
      <c r="U5">
        <f>S5+N5+Q5+M5</f>
        <v>1</v>
      </c>
      <c r="V5">
        <f>U5-N5</f>
        <v>1</v>
      </c>
      <c r="W5">
        <f>U5-N5</f>
        <v>1</v>
      </c>
      <c r="X5">
        <f>-EXP(B5)</f>
        <v>-0.23211697817935592</v>
      </c>
    </row>
    <row r="6" spans="1:27" x14ac:dyDescent="0.3">
      <c r="A6" t="s">
        <v>67</v>
      </c>
      <c r="B6">
        <v>0.89480390637532103</v>
      </c>
      <c r="C6">
        <f>LN(F6/10)</f>
        <v>0.78845736036427028</v>
      </c>
      <c r="D6">
        <f>LN(G6/10)</f>
        <v>0.99325177301028345</v>
      </c>
      <c r="E6" s="15">
        <f>X6</f>
        <v>24.468559295668197</v>
      </c>
      <c r="F6">
        <v>22</v>
      </c>
      <c r="G6" s="10">
        <v>27</v>
      </c>
      <c r="H6">
        <v>4</v>
      </c>
      <c r="I6">
        <v>4</v>
      </c>
      <c r="J6">
        <f>1/E6</f>
        <v>4.0868773184248551E-2</v>
      </c>
      <c r="K6">
        <v>1</v>
      </c>
      <c r="L6">
        <v>1</v>
      </c>
      <c r="P6">
        <f>SUM(L6:O6)</f>
        <v>1</v>
      </c>
      <c r="S6">
        <f>L6-Q6</f>
        <v>1</v>
      </c>
      <c r="T6">
        <v>0</v>
      </c>
      <c r="U6">
        <f>S6+N6+Q6+M6</f>
        <v>1</v>
      </c>
      <c r="V6">
        <f>U6-N6</f>
        <v>1</v>
      </c>
      <c r="W6">
        <f>U6-N6</f>
        <v>1</v>
      </c>
      <c r="X6">
        <f>EXP(B6)*10</f>
        <v>24.468559295668197</v>
      </c>
    </row>
    <row r="7" spans="1:27" x14ac:dyDescent="0.3">
      <c r="A7" t="s">
        <v>78</v>
      </c>
      <c r="B7">
        <v>3.9884274379650999</v>
      </c>
      <c r="C7">
        <f>1-LN(1/(F7-1) -1)</f>
        <v>1</v>
      </c>
      <c r="D7">
        <f>1-LN(1/(G7-1) -1)</f>
        <v>7.9067547786486871</v>
      </c>
      <c r="E7" s="15">
        <f>X7</f>
        <v>1.9520485704192854</v>
      </c>
      <c r="F7">
        <v>1.5</v>
      </c>
      <c r="G7" s="10">
        <v>1.9990000000000001</v>
      </c>
      <c r="H7">
        <v>4</v>
      </c>
      <c r="I7">
        <v>4</v>
      </c>
      <c r="J7">
        <f>1/((2-E7)*(E7-1))</f>
        <v>21.904802176568616</v>
      </c>
      <c r="L7">
        <v>1</v>
      </c>
      <c r="P7">
        <f>SUM(L7:O7)</f>
        <v>1</v>
      </c>
      <c r="S7">
        <f>L7-Q7</f>
        <v>1</v>
      </c>
      <c r="T7">
        <v>0</v>
      </c>
      <c r="U7">
        <f>S7+N7+Q7+M7</f>
        <v>1</v>
      </c>
      <c r="V7">
        <f>U7-N7</f>
        <v>1</v>
      </c>
      <c r="W7">
        <f>U7-N7</f>
        <v>1</v>
      </c>
      <c r="X7">
        <f>1+1/(1+EXP(-(B7-1)))</f>
        <v>1.9520485704192854</v>
      </c>
    </row>
    <row r="8" spans="1:27" x14ac:dyDescent="0.3">
      <c r="A8" t="s">
        <v>189</v>
      </c>
      <c r="B8">
        <v>-0.18050373460861199</v>
      </c>
      <c r="C8">
        <f>F8</f>
        <v>-0.35</v>
      </c>
      <c r="D8">
        <f>G8</f>
        <v>0.05</v>
      </c>
      <c r="E8" s="15">
        <f>X8</f>
        <v>-0.18050373460861199</v>
      </c>
      <c r="F8">
        <f>-0.35</f>
        <v>-0.35</v>
      </c>
      <c r="G8" s="10">
        <v>0.05</v>
      </c>
      <c r="H8">
        <v>4.0510000000000002</v>
      </c>
      <c r="I8">
        <v>4</v>
      </c>
      <c r="J8">
        <f>1</f>
        <v>1</v>
      </c>
      <c r="L8">
        <v>1</v>
      </c>
      <c r="P8">
        <f>SUM(L8:O8)</f>
        <v>1</v>
      </c>
      <c r="S8">
        <f>L8-Q8</f>
        <v>1</v>
      </c>
      <c r="T8">
        <v>1</v>
      </c>
      <c r="U8">
        <f>S8+N8+Q8+M8</f>
        <v>1</v>
      </c>
      <c r="V8">
        <f>U8-N8</f>
        <v>1</v>
      </c>
      <c r="W8">
        <f>U8-N8</f>
        <v>1</v>
      </c>
      <c r="X8">
        <f>B8</f>
        <v>-0.18050373460861199</v>
      </c>
    </row>
    <row r="9" spans="1:27" x14ac:dyDescent="0.3">
      <c r="A9" t="s">
        <v>80</v>
      </c>
      <c r="B9">
        <v>0.10465686243403</v>
      </c>
      <c r="C9">
        <f>F9</f>
        <v>0</v>
      </c>
      <c r="D9">
        <f>G9</f>
        <v>0.5</v>
      </c>
      <c r="E9" s="15">
        <f>X9</f>
        <v>0.10465686243403</v>
      </c>
      <c r="F9">
        <v>0</v>
      </c>
      <c r="G9" s="10">
        <v>0.5</v>
      </c>
      <c r="H9">
        <v>4.0529999999999999</v>
      </c>
      <c r="I9">
        <v>4</v>
      </c>
      <c r="J9">
        <f>1</f>
        <v>1</v>
      </c>
      <c r="L9">
        <v>1</v>
      </c>
      <c r="P9">
        <f>SUM(L9:O9)</f>
        <v>1</v>
      </c>
      <c r="S9">
        <f>L9-Q9</f>
        <v>1</v>
      </c>
      <c r="T9">
        <v>1</v>
      </c>
      <c r="U9">
        <f>S9+N9+Q9+M9</f>
        <v>1</v>
      </c>
      <c r="V9">
        <f>U9-N9</f>
        <v>1</v>
      </c>
      <c r="W9">
        <f>U9-N9</f>
        <v>1</v>
      </c>
      <c r="X9">
        <f>B9</f>
        <v>0.10465686243403</v>
      </c>
    </row>
    <row r="10" spans="1:27" x14ac:dyDescent="0.3">
      <c r="A10" t="s">
        <v>81</v>
      </c>
      <c r="B10">
        <v>-1.0885052113448099</v>
      </c>
      <c r="C10">
        <f>LN(F10)</f>
        <v>-2.3025850929940455</v>
      </c>
      <c r="D10">
        <f>LN(G10)</f>
        <v>9.5310179804324935E-2</v>
      </c>
      <c r="E10" s="15">
        <f>X10</f>
        <v>0.33671944211435217</v>
      </c>
      <c r="F10">
        <v>0.1</v>
      </c>
      <c r="G10" s="10">
        <v>1.1000000000000001</v>
      </c>
      <c r="H10">
        <v>4.0549999999999997</v>
      </c>
      <c r="I10">
        <v>4</v>
      </c>
      <c r="J10">
        <f>1/E10</f>
        <v>2.9698314826157062</v>
      </c>
      <c r="K10">
        <v>1</v>
      </c>
      <c r="L10">
        <v>1</v>
      </c>
      <c r="P10">
        <f>SUM(L10:O10)</f>
        <v>1</v>
      </c>
      <c r="S10">
        <f>L10-Q10</f>
        <v>1</v>
      </c>
      <c r="T10">
        <v>0</v>
      </c>
      <c r="U10">
        <f>S10+N10+Q10+M10</f>
        <v>1</v>
      </c>
      <c r="V10">
        <f>U10-N10</f>
        <v>1</v>
      </c>
      <c r="W10">
        <f>U10-N10</f>
        <v>1</v>
      </c>
      <c r="X10">
        <f>EXP(B10)</f>
        <v>0.33671944211435217</v>
      </c>
    </row>
    <row r="11" spans="1:27" x14ac:dyDescent="0.3">
      <c r="A11" t="s">
        <v>95</v>
      </c>
      <c r="B11">
        <v>-0.99547769679109299</v>
      </c>
      <c r="C11">
        <f>LN(F11)</f>
        <v>-2.3025850929940455</v>
      </c>
      <c r="D11">
        <f>LN(G11)</f>
        <v>0</v>
      </c>
      <c r="E11" s="15">
        <f>X11</f>
        <v>0.36954687101866945</v>
      </c>
      <c r="F11">
        <v>0.1</v>
      </c>
      <c r="G11" s="10">
        <v>1</v>
      </c>
      <c r="H11">
        <v>4.0999999999999996</v>
      </c>
      <c r="I11">
        <v>4.0999999999999996</v>
      </c>
      <c r="J11">
        <f>1/E11</f>
        <v>2.7060166880684537</v>
      </c>
      <c r="K11">
        <v>1</v>
      </c>
      <c r="L11">
        <v>1</v>
      </c>
      <c r="P11">
        <f>SUM(L11:O11)</f>
        <v>1</v>
      </c>
      <c r="S11">
        <f>L11-Q11</f>
        <v>1</v>
      </c>
      <c r="T11">
        <v>0</v>
      </c>
      <c r="U11">
        <f>S11+N11+Q11+M11</f>
        <v>1</v>
      </c>
      <c r="V11">
        <f>U11-N11</f>
        <v>1</v>
      </c>
      <c r="W11">
        <f>U11-N11</f>
        <v>1</v>
      </c>
      <c r="X11">
        <f>EXP(B11)</f>
        <v>0.36954687101866945</v>
      </c>
    </row>
    <row r="12" spans="1:27" x14ac:dyDescent="0.3">
      <c r="A12" t="s">
        <v>70</v>
      </c>
      <c r="B12">
        <v>0.99764673942462401</v>
      </c>
      <c r="C12">
        <f>LN(F12)</f>
        <v>0.53062825106217038</v>
      </c>
      <c r="D12">
        <f>LN(G12)</f>
        <v>1.3862943611198906</v>
      </c>
      <c r="E12" s="15">
        <f>X12</f>
        <v>2.7118925237973301</v>
      </c>
      <c r="F12">
        <v>1.7</v>
      </c>
      <c r="G12" s="10">
        <v>4</v>
      </c>
      <c r="H12">
        <v>0.1</v>
      </c>
      <c r="I12">
        <v>4.0999999999999996</v>
      </c>
      <c r="J12">
        <f>1/E12</f>
        <v>0.36874617678422927</v>
      </c>
      <c r="K12">
        <v>1</v>
      </c>
      <c r="L12">
        <v>1</v>
      </c>
      <c r="P12">
        <f>SUM(L12:O12)</f>
        <v>1</v>
      </c>
      <c r="S12">
        <f>L12-Q12</f>
        <v>1</v>
      </c>
      <c r="T12">
        <v>0</v>
      </c>
      <c r="U12">
        <f>S12+N12+Q12+M12</f>
        <v>1</v>
      </c>
      <c r="V12">
        <f>U12-N12</f>
        <v>1</v>
      </c>
      <c r="W12">
        <f>U12-N12</f>
        <v>1</v>
      </c>
      <c r="X12">
        <f>EXP(B12)</f>
        <v>2.7118925237973301</v>
      </c>
    </row>
    <row r="13" spans="1:27" x14ac:dyDescent="0.3">
      <c r="A13" t="s">
        <v>85</v>
      </c>
      <c r="B13">
        <v>0.88460225834958095</v>
      </c>
      <c r="C13">
        <f>LN(F13)</f>
        <v>0</v>
      </c>
      <c r="D13">
        <f>LN(G13)</f>
        <v>2.3025850929940459</v>
      </c>
      <c r="E13" s="15">
        <f>X13</f>
        <v>2.4220208613054854</v>
      </c>
      <c r="F13">
        <v>1</v>
      </c>
      <c r="G13" s="10">
        <v>10</v>
      </c>
      <c r="H13">
        <v>4.0199999999999996</v>
      </c>
      <c r="I13">
        <v>5.01</v>
      </c>
      <c r="J13">
        <f>1/E13</f>
        <v>0.41287835954517471</v>
      </c>
      <c r="K13">
        <v>1</v>
      </c>
      <c r="L13">
        <v>1</v>
      </c>
      <c r="P13">
        <f>SUM(L13:O13)</f>
        <v>1</v>
      </c>
      <c r="S13">
        <f>L13-Q13</f>
        <v>1</v>
      </c>
      <c r="T13">
        <v>0</v>
      </c>
      <c r="U13">
        <f>S13+N13+Q13+M13</f>
        <v>1</v>
      </c>
      <c r="V13">
        <f>U13-N13</f>
        <v>1</v>
      </c>
      <c r="W13">
        <f>U13-N13</f>
        <v>1</v>
      </c>
      <c r="X13">
        <f>EXP(B13)</f>
        <v>2.4220208613054854</v>
      </c>
    </row>
    <row r="14" spans="1:27" x14ac:dyDescent="0.3">
      <c r="A14" t="s">
        <v>82</v>
      </c>
      <c r="B14">
        <v>1.5924995553218699</v>
      </c>
      <c r="C14">
        <f>LN(F14)</f>
        <v>0.58778666490211906</v>
      </c>
      <c r="D14">
        <f>LN(G14)</f>
        <v>2.3025850929940459</v>
      </c>
      <c r="E14" s="15">
        <f>X14</f>
        <v>4.9160214515932923</v>
      </c>
      <c r="F14">
        <v>1.8</v>
      </c>
      <c r="G14" s="10">
        <v>10</v>
      </c>
      <c r="H14">
        <v>4.01</v>
      </c>
      <c r="I14">
        <v>5.0199999999999996</v>
      </c>
      <c r="J14">
        <f>1/E14</f>
        <v>0.20341652489654982</v>
      </c>
      <c r="K14">
        <v>1</v>
      </c>
      <c r="L14">
        <v>1</v>
      </c>
      <c r="P14">
        <f>SUM(L14:O14)</f>
        <v>1</v>
      </c>
      <c r="R14">
        <v>1</v>
      </c>
      <c r="S14">
        <f>L14-Q14</f>
        <v>1</v>
      </c>
      <c r="T14">
        <v>0</v>
      </c>
      <c r="U14">
        <f>S14+N14+Q14+M14</f>
        <v>1</v>
      </c>
      <c r="V14">
        <f>U14-N14</f>
        <v>1</v>
      </c>
      <c r="W14">
        <f>U14-N14</f>
        <v>1</v>
      </c>
      <c r="X14">
        <f>EXP(B14)</f>
        <v>4.9160214515932923</v>
      </c>
    </row>
    <row r="15" spans="1:27" x14ac:dyDescent="0.3">
      <c r="A15" t="s">
        <v>83</v>
      </c>
      <c r="B15">
        <v>0.50501025734424898</v>
      </c>
      <c r="C15">
        <f>-LN(1/F15 -1)</f>
        <v>-0.40546510810816438</v>
      </c>
      <c r="D15">
        <f>-LN(1/G15 -1)</f>
        <v>6.9067547786484651</v>
      </c>
      <c r="E15" s="15">
        <f>X15</f>
        <v>0.62363603584491722</v>
      </c>
      <c r="F15">
        <v>0.4</v>
      </c>
      <c r="G15" s="10">
        <v>0.999</v>
      </c>
      <c r="H15">
        <v>6</v>
      </c>
      <c r="I15">
        <v>5.03</v>
      </c>
      <c r="J15">
        <f>1/(E15*(1-E15))</f>
        <v>4.2605019019132637</v>
      </c>
      <c r="L15">
        <v>1</v>
      </c>
      <c r="P15">
        <f>SUM(L15:O15)</f>
        <v>1</v>
      </c>
      <c r="S15">
        <f>L15-Q15</f>
        <v>1</v>
      </c>
      <c r="T15">
        <v>1</v>
      </c>
      <c r="U15">
        <f>S15+N15+Q15+M15</f>
        <v>1</v>
      </c>
      <c r="V15">
        <f>U15-N15</f>
        <v>1</v>
      </c>
      <c r="W15">
        <f>U15-N15</f>
        <v>1</v>
      </c>
      <c r="X15">
        <f>1/(1+EXP(-B15))</f>
        <v>0.62363603584491722</v>
      </c>
    </row>
    <row r="16" spans="1:27" x14ac:dyDescent="0.3">
      <c r="A16" t="s">
        <v>86</v>
      </c>
      <c r="B16" s="3">
        <v>0.24085606632549</v>
      </c>
      <c r="C16">
        <f>F16</f>
        <v>0</v>
      </c>
      <c r="D16">
        <f>G16</f>
        <v>2</v>
      </c>
      <c r="E16" s="15">
        <f>B16</f>
        <v>0.24085606632549</v>
      </c>
      <c r="F16">
        <v>0</v>
      </c>
      <c r="G16" s="10">
        <v>2</v>
      </c>
      <c r="H16">
        <v>6.0049999999999999</v>
      </c>
      <c r="I16">
        <v>6</v>
      </c>
      <c r="J16">
        <f>1</f>
        <v>1</v>
      </c>
      <c r="K16">
        <v>1</v>
      </c>
      <c r="L16">
        <v>1</v>
      </c>
      <c r="P16">
        <f>SUM(L16:O16)</f>
        <v>1</v>
      </c>
      <c r="S16">
        <f>L16-Q16</f>
        <v>1</v>
      </c>
      <c r="T16">
        <v>1</v>
      </c>
      <c r="U16">
        <f>S16+N16+Q16+M16</f>
        <v>1</v>
      </c>
      <c r="V16">
        <f>U16-N16</f>
        <v>1</v>
      </c>
      <c r="W16">
        <f>U16-N16</f>
        <v>1</v>
      </c>
      <c r="X16">
        <f>B16</f>
        <v>0.24085606632549</v>
      </c>
    </row>
    <row r="17" spans="1:28" x14ac:dyDescent="0.3">
      <c r="A17" t="s">
        <v>87</v>
      </c>
      <c r="B17">
        <v>-0.99677828313049399</v>
      </c>
      <c r="C17">
        <f>LN(F17)</f>
        <v>-2.3025850929940455</v>
      </c>
      <c r="D17">
        <f>LN(G17)</f>
        <v>0.40546510810816438</v>
      </c>
      <c r="E17" s="15">
        <f>X17</f>
        <v>0.3690665558198527</v>
      </c>
      <c r="F17">
        <v>0.1</v>
      </c>
      <c r="G17" s="10">
        <v>1.5</v>
      </c>
      <c r="H17">
        <v>6.01</v>
      </c>
      <c r="I17">
        <v>6</v>
      </c>
      <c r="J17">
        <f>1/E17</f>
        <v>2.709538386046868</v>
      </c>
      <c r="K17">
        <v>1</v>
      </c>
      <c r="L17">
        <v>1</v>
      </c>
      <c r="P17">
        <f>SUM(L17:O17)</f>
        <v>1</v>
      </c>
      <c r="S17">
        <f>L17-Q17</f>
        <v>1</v>
      </c>
      <c r="T17">
        <v>1</v>
      </c>
      <c r="U17">
        <f>S17+N17+Q17+M17</f>
        <v>1</v>
      </c>
      <c r="V17">
        <f>U17-N17</f>
        <v>1</v>
      </c>
      <c r="W17">
        <f>U17-N17</f>
        <v>1</v>
      </c>
      <c r="X17">
        <f>EXP(B17)</f>
        <v>0.3690665558198527</v>
      </c>
    </row>
    <row r="18" spans="1:28" x14ac:dyDescent="0.3">
      <c r="A18" t="s">
        <v>88</v>
      </c>
      <c r="B18">
        <v>1.71227865973578</v>
      </c>
      <c r="C18">
        <f>LN(F18)</f>
        <v>-6.9077552789821368</v>
      </c>
      <c r="D18">
        <f>LN(G18)</f>
        <v>3.2188758248682006</v>
      </c>
      <c r="E18" s="15">
        <f>X18</f>
        <v>5.5415744644187992</v>
      </c>
      <c r="F18">
        <v>1E-3</v>
      </c>
      <c r="G18" s="10">
        <v>25</v>
      </c>
      <c r="H18">
        <v>6.02</v>
      </c>
      <c r="I18">
        <v>6</v>
      </c>
      <c r="J18">
        <f>1/E18</f>
        <v>0.18045413021529796</v>
      </c>
      <c r="K18">
        <v>1</v>
      </c>
      <c r="L18">
        <v>1</v>
      </c>
      <c r="P18">
        <f>SUM(L18:O18)</f>
        <v>1</v>
      </c>
      <c r="S18">
        <f>L18-Q18</f>
        <v>1</v>
      </c>
      <c r="T18">
        <v>0</v>
      </c>
      <c r="U18">
        <f>S18+N18+Q18+M18</f>
        <v>1</v>
      </c>
      <c r="V18">
        <f>U18-N18</f>
        <v>1</v>
      </c>
      <c r="W18">
        <f>U18-N18</f>
        <v>1</v>
      </c>
      <c r="X18">
        <f>EXP(B18)</f>
        <v>5.5415744644187992</v>
      </c>
    </row>
    <row r="19" spans="1:28" x14ac:dyDescent="0.3">
      <c r="A19" t="s">
        <v>101</v>
      </c>
      <c r="B19">
        <v>2.0039828232760502</v>
      </c>
      <c r="C19">
        <f>LN(F19)</f>
        <v>-6.9077552789821368</v>
      </c>
      <c r="D19">
        <f>LN(G19)</f>
        <v>2.7080502011022101</v>
      </c>
      <c r="E19" s="15">
        <f>X19</f>
        <v>7.4185440872923563</v>
      </c>
      <c r="F19">
        <v>1E-3</v>
      </c>
      <c r="G19" s="10">
        <v>15</v>
      </c>
      <c r="H19">
        <v>6.03</v>
      </c>
      <c r="I19">
        <v>6</v>
      </c>
      <c r="J19">
        <f>1/E19</f>
        <v>0.13479733870058905</v>
      </c>
      <c r="K19">
        <v>1</v>
      </c>
      <c r="L19">
        <v>1</v>
      </c>
      <c r="P19">
        <f>SUM(L19:O19)</f>
        <v>1</v>
      </c>
      <c r="S19">
        <f>L19-Q19</f>
        <v>1</v>
      </c>
      <c r="T19">
        <v>0</v>
      </c>
      <c r="U19">
        <f>S19+N19+Q19+M19</f>
        <v>1</v>
      </c>
      <c r="V19">
        <f>U19-N19</f>
        <v>1</v>
      </c>
      <c r="W19">
        <f>U19-N19</f>
        <v>1</v>
      </c>
      <c r="X19">
        <f>EXP(B19)</f>
        <v>7.4185440872923563</v>
      </c>
    </row>
    <row r="20" spans="1:28" x14ac:dyDescent="0.3">
      <c r="A20" s="5" t="s">
        <v>68</v>
      </c>
      <c r="B20">
        <v>0.19920026416348099</v>
      </c>
      <c r="C20">
        <f>-LN(1/F20 -1)</f>
        <v>0</v>
      </c>
      <c r="D20">
        <f>-LN(1/G20 -1)</f>
        <v>0.24116205681688824</v>
      </c>
      <c r="E20" s="15">
        <f>X20</f>
        <v>0.54963604156036339</v>
      </c>
      <c r="F20">
        <v>0.5</v>
      </c>
      <c r="G20" s="10">
        <v>0.56000000000000005</v>
      </c>
      <c r="H20">
        <v>86</v>
      </c>
      <c r="I20">
        <v>87</v>
      </c>
      <c r="J20">
        <f>1/(E20*(1-E20))</f>
        <v>4.0398121323826839</v>
      </c>
      <c r="K20">
        <v>1</v>
      </c>
      <c r="L20">
        <v>1</v>
      </c>
      <c r="P20">
        <f>SUM(L20:O20)</f>
        <v>1</v>
      </c>
      <c r="S20">
        <f>L20-Q20</f>
        <v>1</v>
      </c>
      <c r="T20">
        <v>0</v>
      </c>
      <c r="U20">
        <f>S20+N20+Q20+M20</f>
        <v>1</v>
      </c>
      <c r="V20">
        <f>U20-N20</f>
        <v>1</v>
      </c>
      <c r="W20">
        <f>U20-N20</f>
        <v>1</v>
      </c>
      <c r="X20">
        <f>1/(1+EXP(-B20))</f>
        <v>0.54963604156036339</v>
      </c>
    </row>
    <row r="21" spans="1:28" x14ac:dyDescent="0.3">
      <c r="A21" t="s">
        <v>77</v>
      </c>
      <c r="B21" s="3">
        <f>'[1]OUTSIDE MOMENT'!G27</f>
        <v>24.382751079030985</v>
      </c>
      <c r="C21">
        <f>F21</f>
        <v>24.382751079030985</v>
      </c>
      <c r="D21">
        <v>24.382751079030985</v>
      </c>
      <c r="E21" s="15">
        <f>'OUTSIDE MOMENT'!G27</f>
        <v>24.382751079030985</v>
      </c>
      <c r="F21">
        <f>E21</f>
        <v>24.382751079030985</v>
      </c>
      <c r="G21">
        <f>E21</f>
        <v>24.382751079030985</v>
      </c>
      <c r="H21">
        <v>991</v>
      </c>
      <c r="I21">
        <v>0</v>
      </c>
      <c r="J21">
        <f>1</f>
        <v>1</v>
      </c>
      <c r="N21">
        <v>1</v>
      </c>
      <c r="P21">
        <f>SUM(L21:O21)</f>
        <v>1</v>
      </c>
      <c r="S21">
        <f>L21-Q21</f>
        <v>0</v>
      </c>
      <c r="T21">
        <v>0</v>
      </c>
      <c r="U21">
        <f>S21+N21+Q21+M21</f>
        <v>1</v>
      </c>
      <c r="V21">
        <f>U21-N21</f>
        <v>0</v>
      </c>
      <c r="W21">
        <f>U21-N21</f>
        <v>0</v>
      </c>
      <c r="AB21" s="14"/>
    </row>
    <row r="22" spans="1:28" x14ac:dyDescent="0.3">
      <c r="A22" t="s">
        <v>110</v>
      </c>
      <c r="B22">
        <v>1.8814014327029097E-3</v>
      </c>
      <c r="C22">
        <f>B22</f>
        <v>1.8814014327029097E-3</v>
      </c>
      <c r="D22">
        <v>1.8814014327029097E-3</v>
      </c>
      <c r="E22" s="15">
        <f>B22</f>
        <v>1.8814014327029097E-3</v>
      </c>
      <c r="F22">
        <v>1.8814014327029097E-3</v>
      </c>
      <c r="G22">
        <v>1.8814014327029097E-3</v>
      </c>
      <c r="H22">
        <v>992</v>
      </c>
      <c r="I22">
        <v>0</v>
      </c>
      <c r="J22">
        <f>1</f>
        <v>1</v>
      </c>
      <c r="N22">
        <v>1</v>
      </c>
      <c r="P22">
        <f>SUM(L22:O22)</f>
        <v>1</v>
      </c>
      <c r="S22">
        <f>L22-Q22</f>
        <v>0</v>
      </c>
      <c r="T22">
        <v>0</v>
      </c>
      <c r="U22">
        <f>S22+N22+Q22+M22</f>
        <v>1</v>
      </c>
      <c r="V22">
        <f>U22-N22</f>
        <v>0</v>
      </c>
      <c r="W22">
        <f>U22-N22</f>
        <v>0</v>
      </c>
    </row>
    <row r="23" spans="1:28" x14ac:dyDescent="0.3">
      <c r="A23" t="s">
        <v>74</v>
      </c>
      <c r="B23" s="7">
        <v>0</v>
      </c>
      <c r="C23" s="7">
        <f>LN(F23)</f>
        <v>-0.51082562376599072</v>
      </c>
      <c r="D23" s="7">
        <v>0</v>
      </c>
      <c r="E23" s="15">
        <f>X23</f>
        <v>1</v>
      </c>
      <c r="F23">
        <v>0.6</v>
      </c>
      <c r="G23">
        <v>1.2</v>
      </c>
      <c r="H23">
        <v>999</v>
      </c>
      <c r="I23">
        <v>1</v>
      </c>
      <c r="J23">
        <f>1/E23</f>
        <v>1</v>
      </c>
      <c r="O23">
        <v>1</v>
      </c>
      <c r="P23">
        <f>SUM(L23:O23)</f>
        <v>1</v>
      </c>
      <c r="S23">
        <f>L23-Q23</f>
        <v>0</v>
      </c>
      <c r="T23">
        <v>0</v>
      </c>
      <c r="U23">
        <f>S23+N23+Q23+M23</f>
        <v>0</v>
      </c>
      <c r="V23">
        <f>U23-N23</f>
        <v>0</v>
      </c>
      <c r="W23">
        <f>U23-N23</f>
        <v>0</v>
      </c>
      <c r="X23">
        <f>EXP(B23)</f>
        <v>1</v>
      </c>
    </row>
    <row r="24" spans="1:28" x14ac:dyDescent="0.3">
      <c r="A24" t="s">
        <v>75</v>
      </c>
      <c r="B24" s="7">
        <v>0</v>
      </c>
      <c r="C24">
        <f>C23</f>
        <v>-0.51082562376599072</v>
      </c>
      <c r="D24">
        <v>0</v>
      </c>
      <c r="E24" s="15">
        <f>E23</f>
        <v>1</v>
      </c>
      <c r="F24">
        <v>0.6</v>
      </c>
      <c r="G24">
        <v>1.2</v>
      </c>
      <c r="H24">
        <v>5</v>
      </c>
      <c r="I24">
        <v>1</v>
      </c>
      <c r="J24">
        <f>1/E24</f>
        <v>1</v>
      </c>
      <c r="O24">
        <v>1</v>
      </c>
      <c r="P24">
        <f>SUM(L24:O24)</f>
        <v>1</v>
      </c>
      <c r="S24">
        <f>L24-Q24</f>
        <v>0</v>
      </c>
      <c r="T24">
        <v>0</v>
      </c>
      <c r="U24">
        <f>S24+N24+Q24+M24</f>
        <v>0</v>
      </c>
      <c r="V24">
        <f>U24-N24</f>
        <v>0</v>
      </c>
      <c r="W24">
        <f>U24-N24</f>
        <v>0</v>
      </c>
    </row>
    <row r="25" spans="1:28" x14ac:dyDescent="0.3">
      <c r="A25" t="s">
        <v>246</v>
      </c>
      <c r="B25" s="7">
        <v>99</v>
      </c>
      <c r="C25" s="16">
        <f>B25</f>
        <v>99</v>
      </c>
      <c r="D25" s="16">
        <v>99</v>
      </c>
      <c r="E25" s="15">
        <f>E24</f>
        <v>1</v>
      </c>
      <c r="F25">
        <v>1</v>
      </c>
      <c r="G25">
        <v>1</v>
      </c>
      <c r="H25">
        <v>5</v>
      </c>
      <c r="I25">
        <v>1.05</v>
      </c>
      <c r="J25">
        <f>1/E25</f>
        <v>1</v>
      </c>
      <c r="M25">
        <v>1</v>
      </c>
      <c r="P25">
        <f>SUM(L25:O25)</f>
        <v>1</v>
      </c>
      <c r="S25">
        <f>L25-Q25</f>
        <v>0</v>
      </c>
      <c r="T25">
        <v>0</v>
      </c>
      <c r="U25">
        <f>S25+N25+Q25+M25</f>
        <v>1</v>
      </c>
      <c r="V25">
        <f>U25-N25</f>
        <v>1</v>
      </c>
      <c r="W25">
        <f>U25-N25</f>
        <v>1</v>
      </c>
      <c r="X25">
        <f>EXP(B25)</f>
        <v>9.8890303193469463E+42</v>
      </c>
    </row>
    <row r="26" spans="1:28" x14ac:dyDescent="0.3">
      <c r="A26" t="s">
        <v>105</v>
      </c>
      <c r="B26">
        <v>0</v>
      </c>
      <c r="C26">
        <f>B26</f>
        <v>0</v>
      </c>
      <c r="D26">
        <v>0</v>
      </c>
      <c r="E26" s="15">
        <f>B26</f>
        <v>0</v>
      </c>
      <c r="F26" s="15">
        <v>1.6156999999999999</v>
      </c>
      <c r="G26">
        <f>E26</f>
        <v>0</v>
      </c>
      <c r="H26">
        <v>1.41</v>
      </c>
      <c r="I26">
        <v>1</v>
      </c>
      <c r="J26" t="e">
        <f>1/E26</f>
        <v>#DIV/0!</v>
      </c>
      <c r="O26">
        <v>1</v>
      </c>
      <c r="P26">
        <f>SUM(L26:O26)</f>
        <v>1</v>
      </c>
      <c r="S26">
        <f>L26-Q26</f>
        <v>0</v>
      </c>
      <c r="T26">
        <v>0</v>
      </c>
      <c r="U26">
        <f>S26+N26+Q26+M26</f>
        <v>0</v>
      </c>
      <c r="V26">
        <f>U26-N26</f>
        <v>0</v>
      </c>
      <c r="W26" s="11">
        <v>0</v>
      </c>
    </row>
    <row r="27" spans="1:28" x14ac:dyDescent="0.3">
      <c r="A27" t="s">
        <v>97</v>
      </c>
      <c r="B27">
        <f>B25</f>
        <v>99</v>
      </c>
      <c r="C27">
        <f>C20</f>
        <v>0</v>
      </c>
      <c r="D27">
        <v>0.19344349934520899</v>
      </c>
      <c r="E27" s="15">
        <f>E25</f>
        <v>1</v>
      </c>
      <c r="F27">
        <f>F20</f>
        <v>0.5</v>
      </c>
      <c r="G27">
        <f>G20</f>
        <v>0.56000000000000005</v>
      </c>
      <c r="H27">
        <v>5.0999999999999996</v>
      </c>
      <c r="I27">
        <v>1.1000000000000001</v>
      </c>
      <c r="J27">
        <f>1/E27</f>
        <v>1</v>
      </c>
      <c r="O27">
        <v>1</v>
      </c>
      <c r="P27">
        <f>SUM(L27:O27)</f>
        <v>1</v>
      </c>
      <c r="S27">
        <f>L27-Q27</f>
        <v>0</v>
      </c>
      <c r="T27">
        <v>0</v>
      </c>
      <c r="U27">
        <f>S27+N27+Q27+M27</f>
        <v>0</v>
      </c>
      <c r="V27">
        <f>U27-N27</f>
        <v>0</v>
      </c>
      <c r="W27">
        <f>U27-N27</f>
        <v>0</v>
      </c>
    </row>
    <row r="28" spans="1:28" x14ac:dyDescent="0.3">
      <c r="A28" t="s">
        <v>94</v>
      </c>
      <c r="B28">
        <v>0</v>
      </c>
      <c r="C28">
        <v>0</v>
      </c>
      <c r="D28">
        <v>0</v>
      </c>
      <c r="E28" s="15">
        <v>0</v>
      </c>
      <c r="F28">
        <f>E28*0.8</f>
        <v>0</v>
      </c>
      <c r="G28">
        <f>E28*2</f>
        <v>0</v>
      </c>
      <c r="H28">
        <v>5.2</v>
      </c>
      <c r="I28">
        <v>1.1499999999999999</v>
      </c>
      <c r="J28" t="e">
        <f>1/E28</f>
        <v>#DIV/0!</v>
      </c>
      <c r="L28">
        <v>1</v>
      </c>
      <c r="P28">
        <f>SUM(L28:O28)</f>
        <v>1</v>
      </c>
      <c r="Q28">
        <v>1</v>
      </c>
      <c r="R28">
        <v>1</v>
      </c>
      <c r="S28">
        <f>L28-Q28</f>
        <v>0</v>
      </c>
      <c r="T28">
        <v>0</v>
      </c>
      <c r="U28">
        <f>S28+N28+Q28+M28</f>
        <v>1</v>
      </c>
      <c r="V28">
        <f>U28-N28</f>
        <v>1</v>
      </c>
      <c r="W28">
        <f>U28-N28</f>
        <v>1</v>
      </c>
      <c r="X28">
        <f>EXP(B28)</f>
        <v>1</v>
      </c>
    </row>
    <row r="29" spans="1:28" x14ac:dyDescent="0.3">
      <c r="A29" t="s">
        <v>93</v>
      </c>
      <c r="B29">
        <v>0</v>
      </c>
      <c r="C29">
        <f>-LN(1/F29 -1)</f>
        <v>-0.40790273033909435</v>
      </c>
      <c r="D29">
        <v>0</v>
      </c>
      <c r="E29" s="15">
        <v>0</v>
      </c>
      <c r="F29">
        <v>0.39941511352741998</v>
      </c>
      <c r="G29">
        <v>0.74177092512235143</v>
      </c>
      <c r="H29">
        <v>5.21</v>
      </c>
      <c r="I29">
        <v>1.2</v>
      </c>
      <c r="J29" t="e">
        <f>1/(E29*(1-E29))</f>
        <v>#DIV/0!</v>
      </c>
      <c r="L29">
        <v>1</v>
      </c>
      <c r="P29">
        <f>SUM(L29:O29)</f>
        <v>1</v>
      </c>
      <c r="Q29">
        <v>1</v>
      </c>
      <c r="R29">
        <v>1</v>
      </c>
      <c r="S29">
        <f>L29-Q29</f>
        <v>0</v>
      </c>
      <c r="T29">
        <v>0</v>
      </c>
      <c r="U29">
        <f>S29+N29+Q29+M29</f>
        <v>1</v>
      </c>
      <c r="V29">
        <f>U29-N29</f>
        <v>1</v>
      </c>
      <c r="W29">
        <f>U29-N29</f>
        <v>1</v>
      </c>
      <c r="X29">
        <f>1/(1+EXP(-B29))</f>
        <v>0.5</v>
      </c>
    </row>
    <row r="30" spans="1:28" x14ac:dyDescent="0.3">
      <c r="A30" t="s">
        <v>96</v>
      </c>
      <c r="B30">
        <v>0</v>
      </c>
      <c r="C30">
        <v>0</v>
      </c>
      <c r="D30">
        <v>0</v>
      </c>
      <c r="E30" s="15">
        <v>0</v>
      </c>
      <c r="F30">
        <v>0.62810999999999995</v>
      </c>
      <c r="G30">
        <v>1.16649</v>
      </c>
      <c r="H30">
        <v>5.22</v>
      </c>
      <c r="I30">
        <v>1.2</v>
      </c>
      <c r="J30" t="e">
        <f>1/E30</f>
        <v>#DIV/0!</v>
      </c>
      <c r="L30">
        <v>1</v>
      </c>
      <c r="P30">
        <f>SUM(L30:O30)</f>
        <v>1</v>
      </c>
      <c r="Q30">
        <v>1</v>
      </c>
      <c r="R30">
        <v>1</v>
      </c>
      <c r="S30">
        <f>L30-Q30</f>
        <v>0</v>
      </c>
      <c r="T30">
        <v>0</v>
      </c>
      <c r="U30">
        <f>S30+N30+Q30+M30</f>
        <v>1</v>
      </c>
      <c r="V30">
        <f>U30-N30</f>
        <v>1</v>
      </c>
      <c r="W30">
        <f>U30-N30</f>
        <v>1</v>
      </c>
    </row>
    <row r="31" spans="1:28" x14ac:dyDescent="0.3">
      <c r="A31" t="s">
        <v>98</v>
      </c>
      <c r="B31">
        <v>0</v>
      </c>
      <c r="C31">
        <f>B31*0.7</f>
        <v>0</v>
      </c>
      <c r="D31">
        <v>0</v>
      </c>
      <c r="E31" s="15">
        <v>0</v>
      </c>
      <c r="F31">
        <v>1.2934243000000001</v>
      </c>
      <c r="G31">
        <v>1.68272</v>
      </c>
      <c r="H31">
        <v>5.23</v>
      </c>
      <c r="I31">
        <v>1.2</v>
      </c>
      <c r="J31" t="e">
        <f>1/E31</f>
        <v>#DIV/0!</v>
      </c>
      <c r="L31">
        <v>1</v>
      </c>
      <c r="P31">
        <f>SUM(L31:O31)</f>
        <v>1</v>
      </c>
      <c r="Q31">
        <v>1</v>
      </c>
      <c r="R31">
        <v>1</v>
      </c>
      <c r="S31">
        <f>L31-Q31</f>
        <v>0</v>
      </c>
      <c r="T31">
        <v>0</v>
      </c>
      <c r="U31">
        <f>S31+N31+Q31+M31</f>
        <v>1</v>
      </c>
      <c r="V31">
        <f>U31-N31</f>
        <v>1</v>
      </c>
      <c r="W31">
        <f>U31-N31</f>
        <v>1</v>
      </c>
    </row>
    <row r="32" spans="1:28" x14ac:dyDescent="0.3">
      <c r="A32" t="s">
        <v>69</v>
      </c>
      <c r="B32">
        <v>0</v>
      </c>
      <c r="C32">
        <v>0</v>
      </c>
      <c r="D32">
        <v>0</v>
      </c>
      <c r="E32" s="15">
        <v>0</v>
      </c>
      <c r="F32">
        <v>7.5499999999999998E-2</v>
      </c>
      <c r="G32">
        <v>7.5499999999999998E-2</v>
      </c>
      <c r="H32">
        <v>5.24</v>
      </c>
      <c r="I32">
        <v>1.3</v>
      </c>
      <c r="J32" t="e">
        <f>1/E32</f>
        <v>#DIV/0!</v>
      </c>
      <c r="L32">
        <v>1</v>
      </c>
      <c r="P32">
        <f>SUM(L32:O32)</f>
        <v>1</v>
      </c>
      <c r="Q32">
        <v>1</v>
      </c>
      <c r="R32">
        <v>1</v>
      </c>
      <c r="S32">
        <f>L32-Q32</f>
        <v>0</v>
      </c>
      <c r="T32">
        <v>0</v>
      </c>
      <c r="U32">
        <f>S32+N32+Q32+M32</f>
        <v>1</v>
      </c>
      <c r="V32">
        <f>U32-N32</f>
        <v>1</v>
      </c>
      <c r="W32">
        <f>U32-N32</f>
        <v>1</v>
      </c>
      <c r="X32">
        <f>EXP(B32)</f>
        <v>1</v>
      </c>
    </row>
    <row r="33" spans="1:25" x14ac:dyDescent="0.3">
      <c r="A33" t="s">
        <v>79</v>
      </c>
      <c r="B33">
        <v>0</v>
      </c>
      <c r="C33">
        <v>0</v>
      </c>
      <c r="D33">
        <v>0</v>
      </c>
      <c r="E33" s="15">
        <v>0</v>
      </c>
      <c r="F33">
        <v>0</v>
      </c>
      <c r="G33">
        <v>0</v>
      </c>
      <c r="H33">
        <v>4.0519999999999996</v>
      </c>
      <c r="I33">
        <v>4</v>
      </c>
      <c r="J33">
        <f>1</f>
        <v>1</v>
      </c>
      <c r="O33">
        <v>1</v>
      </c>
      <c r="P33">
        <f>SUM(L33:O33)</f>
        <v>1</v>
      </c>
      <c r="S33">
        <f>L33-Q33</f>
        <v>0</v>
      </c>
      <c r="T33">
        <v>0</v>
      </c>
      <c r="U33">
        <f>S33+N33+Q33+M33</f>
        <v>0</v>
      </c>
      <c r="V33">
        <f>U33-N33</f>
        <v>0</v>
      </c>
      <c r="W33">
        <f>U33-N33</f>
        <v>0</v>
      </c>
    </row>
    <row r="34" spans="1:25" x14ac:dyDescent="0.3">
      <c r="A34" t="s">
        <v>99</v>
      </c>
      <c r="B34">
        <v>0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4</v>
      </c>
      <c r="I34">
        <v>4</v>
      </c>
      <c r="J34">
        <f>1</f>
        <v>1</v>
      </c>
      <c r="O34">
        <v>1</v>
      </c>
      <c r="P34">
        <f>SUM(L34:O34)</f>
        <v>1</v>
      </c>
      <c r="S34">
        <f>L34-Q34</f>
        <v>0</v>
      </c>
      <c r="T34">
        <v>0</v>
      </c>
      <c r="U34">
        <f>S34+N34+Q34+M34</f>
        <v>0</v>
      </c>
      <c r="V34">
        <f>U34-N34</f>
        <v>0</v>
      </c>
      <c r="W34">
        <f>U34-N34</f>
        <v>0</v>
      </c>
    </row>
    <row r="35" spans="1:25" x14ac:dyDescent="0.3">
      <c r="A35" t="s">
        <v>102</v>
      </c>
      <c r="B35">
        <v>0</v>
      </c>
      <c r="C35">
        <f>F35</f>
        <v>0</v>
      </c>
      <c r="D35">
        <v>0</v>
      </c>
      <c r="E35" s="15">
        <f>X35</f>
        <v>0</v>
      </c>
      <c r="F35">
        <v>0</v>
      </c>
      <c r="G35">
        <v>0.3</v>
      </c>
      <c r="H35">
        <v>4.0540000000000003</v>
      </c>
      <c r="I35">
        <v>4</v>
      </c>
      <c r="J35">
        <f>1</f>
        <v>1</v>
      </c>
      <c r="L35">
        <v>0</v>
      </c>
      <c r="O35">
        <v>1</v>
      </c>
      <c r="P35">
        <f>SUM(L35:O35)</f>
        <v>1</v>
      </c>
      <c r="S35">
        <f>L35-Q35</f>
        <v>0</v>
      </c>
      <c r="T35">
        <v>0</v>
      </c>
      <c r="U35">
        <f>S35+N35+Q35+M35</f>
        <v>0</v>
      </c>
      <c r="V35">
        <f>U35-N35</f>
        <v>0</v>
      </c>
      <c r="W35">
        <f>U35-N35</f>
        <v>0</v>
      </c>
      <c r="X35">
        <f>B35</f>
        <v>0</v>
      </c>
    </row>
    <row r="36" spans="1:25" x14ac:dyDescent="0.3">
      <c r="A36" s="6" t="s">
        <v>71</v>
      </c>
      <c r="B36">
        <v>2000</v>
      </c>
      <c r="C36">
        <f>B36</f>
        <v>2000</v>
      </c>
      <c r="D36">
        <v>2000</v>
      </c>
      <c r="E36" s="15">
        <v>2000</v>
      </c>
      <c r="F36">
        <v>2000</v>
      </c>
      <c r="G36">
        <v>2000</v>
      </c>
      <c r="H36">
        <v>999.5</v>
      </c>
      <c r="I36">
        <v>4.0999999999999996</v>
      </c>
      <c r="J36">
        <f>1</f>
        <v>1</v>
      </c>
      <c r="K36">
        <v>1</v>
      </c>
      <c r="L36">
        <v>0</v>
      </c>
      <c r="N36">
        <v>0</v>
      </c>
      <c r="O36">
        <v>1</v>
      </c>
      <c r="P36">
        <f>SUM(L36:O36)</f>
        <v>1</v>
      </c>
      <c r="S36">
        <f>L36-Q36</f>
        <v>0</v>
      </c>
      <c r="T36">
        <v>0</v>
      </c>
      <c r="U36">
        <f>S36+N36+Q36+M36</f>
        <v>0</v>
      </c>
      <c r="V36">
        <f>U36-N36</f>
        <v>0</v>
      </c>
      <c r="W36">
        <f>U36-N36</f>
        <v>0</v>
      </c>
    </row>
    <row r="37" spans="1:25" x14ac:dyDescent="0.3">
      <c r="A37" t="s">
        <v>72</v>
      </c>
      <c r="B37">
        <v>0</v>
      </c>
      <c r="C37">
        <f>-LN(1/F37 -1)*10</f>
        <v>0</v>
      </c>
      <c r="D37">
        <v>0</v>
      </c>
      <c r="E37" s="15">
        <f>X37</f>
        <v>0.5</v>
      </c>
      <c r="F37">
        <v>0.5</v>
      </c>
      <c r="G37">
        <v>0.55000000000000004</v>
      </c>
      <c r="H37">
        <v>4.0999999999999996</v>
      </c>
      <c r="I37">
        <v>4.0999999999999996</v>
      </c>
      <c r="J37">
        <f>10/(E37*(1-E37))</f>
        <v>40</v>
      </c>
      <c r="O37">
        <v>1</v>
      </c>
      <c r="P37">
        <f>SUM(L37:O37)</f>
        <v>1</v>
      </c>
      <c r="S37">
        <f>L37-Q37</f>
        <v>0</v>
      </c>
      <c r="T37">
        <v>0</v>
      </c>
      <c r="U37">
        <f>S37+N37+Q37+M37</f>
        <v>0</v>
      </c>
      <c r="V37">
        <f>U37-N37</f>
        <v>0</v>
      </c>
      <c r="W37">
        <f>U37-N37</f>
        <v>0</v>
      </c>
      <c r="X37">
        <f>1/(1+EXP(-B37/10))</f>
        <v>0.5</v>
      </c>
      <c r="Y37" t="s">
        <v>240</v>
      </c>
    </row>
    <row r="38" spans="1:25" x14ac:dyDescent="0.3">
      <c r="A38" t="s">
        <v>84</v>
      </c>
      <c r="B38">
        <v>0.70559799999999995</v>
      </c>
      <c r="C38">
        <f>F38</f>
        <v>0.70559799999999995</v>
      </c>
      <c r="D38">
        <v>0.70559799999999995</v>
      </c>
      <c r="E38" s="15">
        <v>0.70559799999999995</v>
      </c>
      <c r="F38">
        <f>E38</f>
        <v>0.70559799999999995</v>
      </c>
      <c r="G38">
        <f>F38</f>
        <v>0.70559799999999995</v>
      </c>
      <c r="H38">
        <v>999</v>
      </c>
      <c r="I38">
        <v>5.04</v>
      </c>
      <c r="J38">
        <f>1/(E38*(1-E38))</f>
        <v>4.8139536321221215</v>
      </c>
      <c r="K38">
        <v>1</v>
      </c>
      <c r="L38">
        <v>0</v>
      </c>
      <c r="N38">
        <v>1</v>
      </c>
      <c r="P38">
        <f>SUM(L38:O38)</f>
        <v>1</v>
      </c>
      <c r="S38">
        <f>L38-Q38</f>
        <v>0</v>
      </c>
      <c r="T38">
        <v>0</v>
      </c>
      <c r="U38">
        <f>S38+N38+Q38+M38</f>
        <v>1</v>
      </c>
      <c r="V38">
        <f>U38-N38</f>
        <v>0</v>
      </c>
      <c r="W38">
        <f>U38-N38</f>
        <v>0</v>
      </c>
      <c r="X38">
        <f>1/(1+EXP(-B38))</f>
        <v>0.66942775013665978</v>
      </c>
    </row>
    <row r="39" spans="1:25" x14ac:dyDescent="0.3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>SUM(L39:O39)</f>
        <v>1</v>
      </c>
      <c r="S39">
        <f>L39-Q39</f>
        <v>0</v>
      </c>
      <c r="T39">
        <v>0</v>
      </c>
      <c r="U39">
        <f>S39+N39+Q39+M39</f>
        <v>1</v>
      </c>
      <c r="V39">
        <f>U39-N39</f>
        <v>1</v>
      </c>
      <c r="W39">
        <f>U39-N39</f>
        <v>1</v>
      </c>
    </row>
    <row r="40" spans="1:25" x14ac:dyDescent="0.3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>SUM(L40:O40)</f>
        <v>1</v>
      </c>
      <c r="S40">
        <f>L40-Q40</f>
        <v>0</v>
      </c>
      <c r="T40">
        <v>0</v>
      </c>
      <c r="U40">
        <f>S40+N40+Q40+M40</f>
        <v>0</v>
      </c>
      <c r="V40">
        <f>U40-N40</f>
        <v>0</v>
      </c>
      <c r="W40" s="12">
        <v>0</v>
      </c>
    </row>
    <row r="41" spans="1:25" x14ac:dyDescent="0.3">
      <c r="A41" s="3" t="s">
        <v>106</v>
      </c>
      <c r="B41" s="3">
        <v>1</v>
      </c>
      <c r="C41" s="3">
        <f>E41</f>
        <v>0</v>
      </c>
      <c r="D41" s="3">
        <v>1</v>
      </c>
      <c r="E41" s="3">
        <f>E29*2</f>
        <v>0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>SUM(L41:O41)</f>
        <v>1</v>
      </c>
      <c r="Q41" s="3"/>
      <c r="R41" s="3"/>
      <c r="S41">
        <f>L41-Q41</f>
        <v>0</v>
      </c>
      <c r="T41">
        <v>0</v>
      </c>
      <c r="U41">
        <f>S41+N41+Q41+M41</f>
        <v>1</v>
      </c>
      <c r="V41">
        <f>U41-N41</f>
        <v>0</v>
      </c>
      <c r="W41">
        <f>U41-N41</f>
        <v>0</v>
      </c>
      <c r="X41" s="3"/>
    </row>
    <row r="42" spans="1:25" x14ac:dyDescent="0.3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>SUM(L42:O42)</f>
        <v>1</v>
      </c>
      <c r="S42">
        <f>L42-Q42</f>
        <v>0</v>
      </c>
      <c r="T42">
        <v>0</v>
      </c>
      <c r="U42">
        <f>S42+N42+Q42+M42</f>
        <v>1</v>
      </c>
      <c r="V42">
        <f>U42-N42</f>
        <v>0</v>
      </c>
      <c r="W42">
        <f>U42-N42</f>
        <v>0</v>
      </c>
    </row>
    <row r="43" spans="1:25" s="3" customFormat="1" x14ac:dyDescent="0.3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>SUM(L43:O43)</f>
        <v>1</v>
      </c>
      <c r="Q43"/>
      <c r="R43"/>
      <c r="S43">
        <f>L43-Q43</f>
        <v>0</v>
      </c>
      <c r="T43">
        <v>0</v>
      </c>
      <c r="U43">
        <f>S43+N43+Q43+M43</f>
        <v>0</v>
      </c>
      <c r="V43">
        <f>U43-N43</f>
        <v>0</v>
      </c>
      <c r="W43">
        <f>U43-N43</f>
        <v>0</v>
      </c>
      <c r="X43"/>
    </row>
    <row r="44" spans="1:25" x14ac:dyDescent="0.3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>SUM(L44:O44)</f>
        <v>1</v>
      </c>
      <c r="S44">
        <f>L44-Q44</f>
        <v>0</v>
      </c>
      <c r="T44">
        <v>0</v>
      </c>
      <c r="U44">
        <f>S44+N44+Q44+M44</f>
        <v>0</v>
      </c>
      <c r="V44">
        <f>U44-N44</f>
        <v>0</v>
      </c>
      <c r="W44">
        <f>U44-N44</f>
        <v>0</v>
      </c>
    </row>
    <row r="45" spans="1:25" x14ac:dyDescent="0.3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>SUM(L45:O45)</f>
        <v>1</v>
      </c>
      <c r="S45">
        <f>L45-Q45</f>
        <v>0</v>
      </c>
      <c r="T45">
        <v>0</v>
      </c>
      <c r="U45">
        <f>S45+N45+Q45+M45</f>
        <v>0</v>
      </c>
      <c r="V45">
        <f>U45-N45</f>
        <v>0</v>
      </c>
      <c r="W45">
        <f>U45-N45</f>
        <v>0</v>
      </c>
    </row>
    <row r="46" spans="1:25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>SUM(L46:O46)</f>
        <v>1</v>
      </c>
      <c r="S46">
        <f>L46-Q46</f>
        <v>0</v>
      </c>
      <c r="T46">
        <v>0</v>
      </c>
      <c r="U46">
        <f>S46+N46+Q46+M46</f>
        <v>0</v>
      </c>
      <c r="V46">
        <f>U46-N46</f>
        <v>0</v>
      </c>
      <c r="W46">
        <f>U46-N46</f>
        <v>0</v>
      </c>
    </row>
    <row r="47" spans="1:25" x14ac:dyDescent="0.3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>SUM(L47:O47)</f>
        <v>1</v>
      </c>
      <c r="S47">
        <f>L47-Q47</f>
        <v>0</v>
      </c>
      <c r="T47">
        <v>0</v>
      </c>
      <c r="U47">
        <f>S47+N47+Q47+M47</f>
        <v>0</v>
      </c>
      <c r="V47">
        <f>U47-N47</f>
        <v>0</v>
      </c>
      <c r="W47">
        <f>U47-N47</f>
        <v>0</v>
      </c>
    </row>
    <row r="48" spans="1:25" x14ac:dyDescent="0.3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>SUM(L48:O48)</f>
        <v>0</v>
      </c>
      <c r="S48">
        <f>SUM(O48:R48)</f>
        <v>0</v>
      </c>
      <c r="T48">
        <v>0</v>
      </c>
      <c r="U48">
        <f>SUM(P48:S48)</f>
        <v>0</v>
      </c>
      <c r="V48">
        <f>U48-N48</f>
        <v>0</v>
      </c>
      <c r="W48">
        <f>U48-N48</f>
        <v>0</v>
      </c>
    </row>
    <row r="49" spans="1:23" x14ac:dyDescent="0.3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>SUM(L49:O49)</f>
        <v>1</v>
      </c>
      <c r="S49">
        <f>L49-Q49</f>
        <v>0</v>
      </c>
      <c r="T49">
        <v>0</v>
      </c>
      <c r="U49">
        <f>S49+N49+Q49+M49</f>
        <v>0</v>
      </c>
      <c r="V49">
        <f>U49-N49</f>
        <v>0</v>
      </c>
      <c r="W49">
        <f>U49-N49</f>
        <v>0</v>
      </c>
    </row>
    <row r="50" spans="1:23" x14ac:dyDescent="0.3">
      <c r="A50" t="s">
        <v>178</v>
      </c>
      <c r="B50">
        <v>1.023617</v>
      </c>
      <c r="C50">
        <f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>SUM(L50:O50)</f>
        <v>1</v>
      </c>
      <c r="S50">
        <f>L50-Q50</f>
        <v>0</v>
      </c>
      <c r="T50">
        <v>0</v>
      </c>
      <c r="U50">
        <f>S50+N50+Q50+M50</f>
        <v>0</v>
      </c>
      <c r="V50">
        <f>U50-N50</f>
        <v>0</v>
      </c>
      <c r="W50">
        <f>U50-N50</f>
        <v>0</v>
      </c>
    </row>
    <row r="51" spans="1:23" x14ac:dyDescent="0.3">
      <c r="A51" t="s">
        <v>179</v>
      </c>
      <c r="B51">
        <v>0.92949300000000001</v>
      </c>
      <c r="C51">
        <f>B51</f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>SUM(L51:O51)</f>
        <v>1</v>
      </c>
      <c r="S51">
        <f>L51-Q51</f>
        <v>0</v>
      </c>
      <c r="T51">
        <v>0</v>
      </c>
      <c r="U51">
        <f>S51+N51+Q51+M51</f>
        <v>0</v>
      </c>
      <c r="V51">
        <f>U51-N51</f>
        <v>0</v>
      </c>
      <c r="W51">
        <f>U51-N51</f>
        <v>0</v>
      </c>
    </row>
    <row r="52" spans="1:23" x14ac:dyDescent="0.3">
      <c r="A52" t="s">
        <v>180</v>
      </c>
      <c r="B52">
        <v>0.92210899999999996</v>
      </c>
      <c r="C52">
        <f>B52</f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>SUM(L52:O52)</f>
        <v>1</v>
      </c>
      <c r="S52">
        <f>L52-Q52</f>
        <v>0</v>
      </c>
      <c r="T52">
        <v>0</v>
      </c>
      <c r="U52">
        <f>S52+N52+Q52+M52</f>
        <v>0</v>
      </c>
      <c r="V52">
        <f>U52-N52</f>
        <v>0</v>
      </c>
      <c r="W52">
        <f>U52-N52</f>
        <v>0</v>
      </c>
    </row>
    <row r="53" spans="1:23" x14ac:dyDescent="0.3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>SUM(L53:O53)</f>
        <v>1</v>
      </c>
      <c r="S53">
        <f>L53-Q53</f>
        <v>0</v>
      </c>
      <c r="T53">
        <v>0</v>
      </c>
      <c r="U53">
        <f>S53+N53+Q53+M53</f>
        <v>0</v>
      </c>
      <c r="V53">
        <f>U53-N53</f>
        <v>0</v>
      </c>
      <c r="W53">
        <f>U53-N53</f>
        <v>0</v>
      </c>
    </row>
    <row r="54" spans="1:23" x14ac:dyDescent="0.3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>SUM(L54:O54)</f>
        <v>1</v>
      </c>
      <c r="S54">
        <f>L54-Q54</f>
        <v>0</v>
      </c>
      <c r="T54">
        <v>0</v>
      </c>
      <c r="U54">
        <f>S54+N54+Q54+M54</f>
        <v>0</v>
      </c>
      <c r="V54">
        <f>U54-N54</f>
        <v>0</v>
      </c>
      <c r="W54">
        <f>U54-N54</f>
        <v>0</v>
      </c>
    </row>
    <row r="55" spans="1:23" x14ac:dyDescent="0.3">
      <c r="A55" t="s">
        <v>242</v>
      </c>
      <c r="B55">
        <v>1</v>
      </c>
      <c r="D55">
        <v>1</v>
      </c>
      <c r="G55"/>
      <c r="O55">
        <v>1</v>
      </c>
      <c r="P55">
        <f>SUM(L55:O55)</f>
        <v>1</v>
      </c>
      <c r="S55">
        <f>L55-Q55</f>
        <v>0</v>
      </c>
      <c r="T55">
        <v>0</v>
      </c>
      <c r="U55">
        <f>S55+N55+Q55+M55</f>
        <v>0</v>
      </c>
      <c r="V55">
        <f>U55-N55</f>
        <v>0</v>
      </c>
      <c r="W55">
        <f>U55-N55</f>
        <v>0</v>
      </c>
    </row>
    <row r="56" spans="1:23" x14ac:dyDescent="0.3">
      <c r="A56" t="s">
        <v>263</v>
      </c>
      <c r="B56">
        <v>1</v>
      </c>
      <c r="D56">
        <v>1</v>
      </c>
      <c r="G56"/>
      <c r="O56">
        <v>1</v>
      </c>
      <c r="P56">
        <f>SUM(L56:O56)</f>
        <v>1</v>
      </c>
      <c r="S56">
        <f>L56-Q56</f>
        <v>0</v>
      </c>
      <c r="T56">
        <v>0</v>
      </c>
      <c r="U56">
        <f>S56+N56+Q56+M56</f>
        <v>0</v>
      </c>
      <c r="V56">
        <f>U56-N56</f>
        <v>0</v>
      </c>
      <c r="W56">
        <f>U56-N56</f>
        <v>0</v>
      </c>
    </row>
    <row r="57" spans="1:23" x14ac:dyDescent="0.3">
      <c r="A57" t="s">
        <v>264</v>
      </c>
      <c r="B57">
        <v>0</v>
      </c>
      <c r="D57">
        <v>0</v>
      </c>
      <c r="G57"/>
      <c r="O57">
        <v>1</v>
      </c>
      <c r="P57">
        <f>SUM(L57:O57)</f>
        <v>1</v>
      </c>
      <c r="S57">
        <f>L57-Q57</f>
        <v>0</v>
      </c>
      <c r="T57">
        <v>0</v>
      </c>
      <c r="U57">
        <f>S57+N57+Q57+M57</f>
        <v>0</v>
      </c>
      <c r="V57">
        <f>U57-N57</f>
        <v>0</v>
      </c>
      <c r="W57">
        <f>U57-N57</f>
        <v>0</v>
      </c>
    </row>
    <row r="58" spans="1:23" x14ac:dyDescent="0.3">
      <c r="A58" t="s">
        <v>265</v>
      </c>
      <c r="B58">
        <v>0</v>
      </c>
      <c r="D58">
        <v>0</v>
      </c>
      <c r="G58"/>
      <c r="O58">
        <v>1</v>
      </c>
      <c r="P58">
        <f>SUM(L58:O58)</f>
        <v>1</v>
      </c>
      <c r="S58">
        <f>L58-Q58</f>
        <v>0</v>
      </c>
      <c r="T58">
        <v>0</v>
      </c>
      <c r="U58">
        <f>S58+N58+Q58+M58</f>
        <v>0</v>
      </c>
      <c r="V58">
        <f>U58-N58</f>
        <v>0</v>
      </c>
      <c r="W58">
        <f>U58-N58</f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G59"/>
      <c r="O59">
        <v>1</v>
      </c>
      <c r="P59">
        <f>SUM(L59:O59)</f>
        <v>1</v>
      </c>
      <c r="S59">
        <f>L59-Q59</f>
        <v>0</v>
      </c>
      <c r="T59">
        <v>0</v>
      </c>
      <c r="U59">
        <f>S59+N59+Q59+M59</f>
        <v>0</v>
      </c>
      <c r="V59">
        <f>U59-N59</f>
        <v>0</v>
      </c>
      <c r="W59">
        <f>U59-N59</f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>SUM(L60:O60)</f>
        <v>1</v>
      </c>
      <c r="S60">
        <f>L60-Q60</f>
        <v>0</v>
      </c>
      <c r="T60">
        <v>0</v>
      </c>
      <c r="U60">
        <f>S60+N60+Q60+M60</f>
        <v>1</v>
      </c>
      <c r="V60">
        <f>U60-N60</f>
        <v>0</v>
      </c>
      <c r="W60">
        <f>U60-N60</f>
        <v>0</v>
      </c>
    </row>
  </sheetData>
  <autoFilter ref="A1:Y60" xr:uid="{D6333A1E-4CCC-47DA-98C3-E7945B8628B8}">
    <sortState xmlns:xlrd2="http://schemas.microsoft.com/office/spreadsheetml/2017/richdata2" ref="A2:Y60">
      <sortCondition descending="1" ref="S1:S60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0.19647409191330356</v>
      </c>
      <c r="C2">
        <f>F2</f>
        <v>0.19647409191330356</v>
      </c>
      <c r="D2">
        <f>G2</f>
        <v>0.19647409191330356</v>
      </c>
      <c r="E2" s="15">
        <f>PARS!E2</f>
        <v>0.19647409191330356</v>
      </c>
      <c r="F2">
        <f>E2</f>
        <v>0.19647409191330356</v>
      </c>
      <c r="G2">
        <f>E2</f>
        <v>0.19647409191330356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1.2134208255434669</v>
      </c>
      <c r="C3">
        <f>B3</f>
        <v>1.2134208255434669</v>
      </c>
      <c r="D3">
        <f>C3</f>
        <v>1.2134208255434669</v>
      </c>
      <c r="E3" s="15">
        <f>PARS!E3</f>
        <v>1.2134208255434669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0.72858791149304403</v>
      </c>
      <c r="C4" s="7">
        <f>LN(F4)</f>
        <v>-0.51082562376599072</v>
      </c>
      <c r="D4" s="7">
        <f>LN(G4)</f>
        <v>0.18232155679395459</v>
      </c>
      <c r="E4" s="15">
        <f>PARS!E4</f>
        <v>2.0721524780726535</v>
      </c>
      <c r="F4">
        <v>0.6</v>
      </c>
      <c r="G4">
        <v>1.2</v>
      </c>
      <c r="H4">
        <v>1</v>
      </c>
      <c r="I4">
        <v>1</v>
      </c>
      <c r="J4">
        <f>1/E4</f>
        <v>0.48258996892454464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2.0721524780726535</v>
      </c>
    </row>
    <row r="5" spans="1:22" x14ac:dyDescent="0.3">
      <c r="A5" t="s">
        <v>75</v>
      </c>
      <c r="B5" s="7" t="e">
        <f>LN(E5)</f>
        <v>#NUM!</v>
      </c>
      <c r="C5">
        <f>C4</f>
        <v>-0.51082562376599072</v>
      </c>
      <c r="D5">
        <f>D4</f>
        <v>0.18232155679395459</v>
      </c>
      <c r="E5" s="15">
        <f>PARS!E5</f>
        <v>-0.23211697817935592</v>
      </c>
      <c r="F5">
        <v>0.6</v>
      </c>
      <c r="G5">
        <v>1.2</v>
      </c>
      <c r="H5">
        <v>1</v>
      </c>
      <c r="I5">
        <v>1</v>
      </c>
      <c r="J5">
        <f>1/E5</f>
        <v>-4.3081725767914474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3.1973889993693669</v>
      </c>
      <c r="C6">
        <f>C5</f>
        <v>-0.51082562376599072</v>
      </c>
      <c r="D6">
        <f>D5</f>
        <v>0.18232155679395459</v>
      </c>
      <c r="E6" s="15">
        <f>PARS!E6</f>
        <v>24.468559295668197</v>
      </c>
      <c r="F6">
        <v>0.6</v>
      </c>
      <c r="G6">
        <v>1.2</v>
      </c>
      <c r="H6">
        <v>1</v>
      </c>
      <c r="I6">
        <v>1</v>
      </c>
      <c r="J6">
        <f>1/E6</f>
        <v>4.0868773184248551E-2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>
        <f>LOG(E7)</f>
        <v>0.290490619479572</v>
      </c>
      <c r="C7">
        <f>B7</f>
        <v>0.290490619479572</v>
      </c>
      <c r="D7">
        <f>B7</f>
        <v>0.290490619479572</v>
      </c>
      <c r="E7" s="15">
        <f>PARS!E7</f>
        <v>1.9520485704192854</v>
      </c>
      <c r="F7">
        <v>1.5904813099999999</v>
      </c>
      <c r="G7">
        <f>E7</f>
        <v>1.9520485704192854</v>
      </c>
      <c r="H7">
        <v>1.41</v>
      </c>
      <c r="I7">
        <v>1</v>
      </c>
      <c r="J7">
        <f>1/E7</f>
        <v>0.51228233515993282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 t="e">
        <f t="shared" ref="B8:D10" si="6">LN(E8)</f>
        <v>#NUM!</v>
      </c>
      <c r="C8">
        <f t="shared" si="6"/>
        <v>-2.3025850929940455</v>
      </c>
      <c r="D8">
        <f t="shared" si="6"/>
        <v>-0.916290731874155</v>
      </c>
      <c r="E8" s="15">
        <f>PARS!E8</f>
        <v>-0.18050373460861199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-5.5400515793665415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 t="e">
        <f>EXP(B8)</f>
        <v>#NUM!</v>
      </c>
    </row>
    <row r="9" spans="1:22" x14ac:dyDescent="0.3">
      <c r="A9" t="s">
        <v>91</v>
      </c>
      <c r="B9">
        <f t="shared" si="6"/>
        <v>-2.257068257141849</v>
      </c>
      <c r="C9">
        <f t="shared" si="6"/>
        <v>-0.16251892949777494</v>
      </c>
      <c r="D9">
        <f t="shared" si="6"/>
        <v>0.69314718055994529</v>
      </c>
      <c r="E9" s="15">
        <f>PARS!E9</f>
        <v>0.10465686243403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9.5550351572057277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0.10465686243402998</v>
      </c>
    </row>
    <row r="10" spans="1:22" x14ac:dyDescent="0.3">
      <c r="A10" t="s">
        <v>92</v>
      </c>
      <c r="B10">
        <f t="shared" si="6"/>
        <v>-1.0885052113448099</v>
      </c>
      <c r="C10">
        <f t="shared" si="6"/>
        <v>0.69314718055994529</v>
      </c>
      <c r="D10">
        <f t="shared" si="6"/>
        <v>1.791759469228055</v>
      </c>
      <c r="E10" s="15">
        <f>PARS!E10</f>
        <v>0.33671944211435217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2.9698314826157062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0.33671944211435217</v>
      </c>
    </row>
    <row r="11" spans="1:22" x14ac:dyDescent="0.3">
      <c r="A11" t="s">
        <v>97</v>
      </c>
      <c r="B11">
        <f>LN(E11)</f>
        <v>-0.99547769679109288</v>
      </c>
      <c r="C11">
        <f>C4</f>
        <v>-0.51082562376599072</v>
      </c>
      <c r="D11">
        <f>D4</f>
        <v>0.18232155679395459</v>
      </c>
      <c r="E11" s="15">
        <f>PARS!E11</f>
        <v>0.36954687101866945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2.7060166880684537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0.99764673942462412</v>
      </c>
      <c r="C12">
        <f>LN(F12)</f>
        <v>0.7745031881104143</v>
      </c>
      <c r="D12">
        <f>LN(G12)</f>
        <v>1.6907939199845694</v>
      </c>
      <c r="E12" s="15">
        <f>PARS!E12</f>
        <v>2.7118925237973301</v>
      </c>
      <c r="F12">
        <f>E12*0.8</f>
        <v>2.1695140190378641</v>
      </c>
      <c r="G12">
        <f>E12*2</f>
        <v>5.4237850475946603</v>
      </c>
      <c r="H12">
        <v>1.2</v>
      </c>
      <c r="I12">
        <v>1.1499999999999999</v>
      </c>
      <c r="J12">
        <f t="shared" si="8"/>
        <v>0.36874617678422927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2.7118925237973301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2.4220208613054854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-0.29034620432089303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1.5924995553218699</v>
      </c>
      <c r="C14">
        <f>F14</f>
        <v>0.62810999999999995</v>
      </c>
      <c r="D14">
        <f>G14</f>
        <v>1.16649</v>
      </c>
      <c r="E14" s="15">
        <f>PARS!E14</f>
        <v>4.9160214515932923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0.20341652489654982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-0.47218835667382131</v>
      </c>
      <c r="C15">
        <f>B15*0.7</f>
        <v>-0.33053184967167487</v>
      </c>
      <c r="D15">
        <f>B15*1.3</f>
        <v>-0.61384486367596769</v>
      </c>
      <c r="E15" s="15">
        <f>PARS!E15</f>
        <v>0.62363603584491722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1.6034993850943455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-1.4235557590713854</v>
      </c>
      <c r="C16">
        <f>LN(F16)</f>
        <v>-2.5836226227271579</v>
      </c>
      <c r="D16">
        <f>LN(G16)</f>
        <v>-2.5836226227271579</v>
      </c>
      <c r="E16" s="15">
        <f>PARS!E16</f>
        <v>0.24085606632549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4.1518572284935189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0.24085606632549003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0.3690665558198527</v>
      </c>
      <c r="F17">
        <v>-0.312</v>
      </c>
      <c r="G17">
        <v>-0.1</v>
      </c>
      <c r="H17">
        <v>1.4</v>
      </c>
      <c r="I17">
        <v>1.4</v>
      </c>
      <c r="J17">
        <f t="shared" si="8"/>
        <v>2.709538386046868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1.71227865973578</v>
      </c>
      <c r="C18">
        <f t="shared" si="9"/>
        <v>-1.2039728043259361</v>
      </c>
      <c r="D18">
        <f t="shared" si="9"/>
        <v>-0.43078291609245423</v>
      </c>
      <c r="E18" s="15">
        <f>PARS!E18</f>
        <v>5.5415744644187992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0.18045413021529796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5.5415744644187992</v>
      </c>
    </row>
    <row r="19" spans="1:26" x14ac:dyDescent="0.3">
      <c r="A19" t="s">
        <v>70</v>
      </c>
      <c r="B19">
        <f t="shared" si="9"/>
        <v>2.0039828232760502</v>
      </c>
      <c r="C19">
        <f t="shared" si="9"/>
        <v>1.6094379124341003</v>
      </c>
      <c r="D19">
        <f t="shared" si="9"/>
        <v>2.341805806147327</v>
      </c>
      <c r="E19" s="15">
        <f>PARS!E19</f>
        <v>7.4185440872923563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0.13479733870058905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7.4185440872923563</v>
      </c>
    </row>
    <row r="20" spans="1:26" x14ac:dyDescent="0.3">
      <c r="A20" s="6" t="s">
        <v>71</v>
      </c>
      <c r="B20">
        <f>E20</f>
        <v>0.54963604156036339</v>
      </c>
      <c r="C20">
        <f>LN(F20/100)</f>
        <v>2.9957322735539909</v>
      </c>
      <c r="D20">
        <f>LN(G20/100)</f>
        <v>2.9957322735539909</v>
      </c>
      <c r="E20" s="15">
        <f>PARS!E20</f>
        <v>0.54963604156036339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24.382751079030985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-1.753968092467421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-8.5783234299118245</v>
      </c>
      <c r="C22">
        <f>LN(F22/10)</f>
        <v>0.37156355643248301</v>
      </c>
      <c r="D22">
        <f>LN(G22/10)</f>
        <v>0.61518563909023349</v>
      </c>
      <c r="E22" s="15">
        <f>PARS!E22</f>
        <v>1.8814014327029097E-3</v>
      </c>
      <c r="F22">
        <v>14.5</v>
      </c>
      <c r="G22">
        <v>18.5</v>
      </c>
      <c r="H22">
        <v>4</v>
      </c>
      <c r="I22">
        <v>4</v>
      </c>
      <c r="J22">
        <f t="shared" si="8"/>
        <v>531.5186767788058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1.8814014327029087E-3</v>
      </c>
    </row>
    <row r="23" spans="1:26" x14ac:dyDescent="0.3">
      <c r="A23" t="s">
        <v>78</v>
      </c>
      <c r="B23" t="e">
        <f>1-LN(1/(E23-1) -1)</f>
        <v>#DIV/0!</v>
      </c>
      <c r="C23">
        <f>1-LN(1/(F23-1) -1)</f>
        <v>1</v>
      </c>
      <c r="D23">
        <f>1-LN(1/(G23-1) -1)</f>
        <v>7.9067547786486871</v>
      </c>
      <c r="E23" s="15">
        <f>PARS!E23</f>
        <v>1</v>
      </c>
      <c r="F23">
        <v>1.5</v>
      </c>
      <c r="G23">
        <v>1.9990000000000001</v>
      </c>
      <c r="H23">
        <v>4</v>
      </c>
      <c r="I23">
        <v>4</v>
      </c>
      <c r="J23" t="e">
        <f>1/((2-E23)*(E23-1))</f>
        <v>#DIV/0!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#DIV/0!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1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1</v>
      </c>
      <c r="C25">
        <f t="shared" si="10"/>
        <v>-0.15</v>
      </c>
      <c r="D25">
        <f t="shared" si="10"/>
        <v>0.05</v>
      </c>
      <c r="E25" s="15">
        <f>PARS!E25</f>
        <v>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</v>
      </c>
      <c r="C26">
        <f t="shared" si="10"/>
        <v>0</v>
      </c>
      <c r="D26">
        <f t="shared" si="10"/>
        <v>0.5</v>
      </c>
      <c r="E26" s="15">
        <f>PARS!E26</f>
        <v>0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</v>
      </c>
      <c r="C27">
        <f>LN(F27)</f>
        <v>-0.35667494393873245</v>
      </c>
      <c r="D27">
        <f>LN(G27)</f>
        <v>1.0986122886681098</v>
      </c>
      <c r="E27" s="15">
        <f>PARS!E27</f>
        <v>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 t="e">
        <f t="shared" ref="B34:D37" si="15">LN(E34)</f>
        <v>#NUM!</v>
      </c>
      <c r="C34">
        <f t="shared" si="15"/>
        <v>-2.3025850929940455</v>
      </c>
      <c r="D34">
        <f t="shared" si="15"/>
        <v>0.69314718055994529</v>
      </c>
      <c r="E34" s="15">
        <f>PARS!E34</f>
        <v>0</v>
      </c>
      <c r="F34">
        <v>0.1</v>
      </c>
      <c r="G34">
        <v>2</v>
      </c>
      <c r="H34">
        <v>6</v>
      </c>
      <c r="I34">
        <v>6</v>
      </c>
      <c r="J34" t="e">
        <f t="shared" ref="J34:J37" si="16">1/E34</f>
        <v>#DIV/0!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 t="e">
        <f>EXP(B34)</f>
        <v>#NUM!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>
        <f t="shared" si="15"/>
        <v>7.6009024595420822</v>
      </c>
      <c r="C36">
        <f t="shared" si="15"/>
        <v>-6.9077552789821368</v>
      </c>
      <c r="D36">
        <f t="shared" si="15"/>
        <v>2.9957322735539909</v>
      </c>
      <c r="E36" s="15">
        <f>PARS!E36</f>
        <v>2000</v>
      </c>
      <c r="F36">
        <v>1E-3</v>
      </c>
      <c r="G36">
        <v>20</v>
      </c>
      <c r="H36">
        <v>6.02</v>
      </c>
      <c r="I36">
        <v>6</v>
      </c>
      <c r="J36">
        <f t="shared" si="16"/>
        <v>5.0000000000000001E-4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1999.9999999999998</v>
      </c>
    </row>
    <row r="37" spans="1:22" x14ac:dyDescent="0.3">
      <c r="A37" t="s">
        <v>101</v>
      </c>
      <c r="B37">
        <f t="shared" si="15"/>
        <v>-0.69314718055994529</v>
      </c>
      <c r="C37">
        <f t="shared" si="15"/>
        <v>-6.9077552789821368</v>
      </c>
      <c r="D37">
        <f t="shared" si="15"/>
        <v>3.1010977891993172</v>
      </c>
      <c r="E37" s="15">
        <f>PARS!E37</f>
        <v>0.5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0.5</v>
      </c>
    </row>
    <row r="38" spans="1:22" x14ac:dyDescent="0.3">
      <c r="A38" s="5" t="s">
        <v>68</v>
      </c>
      <c r="B38">
        <f>-LN(1/E38 -1)</f>
        <v>0.87409948991153752</v>
      </c>
      <c r="C38">
        <f>-LN(1/F38 -1)</f>
        <v>-4.0005334613699206E-2</v>
      </c>
      <c r="D38">
        <f>-LN(1/G38 -1)</f>
        <v>0.84729786038720356</v>
      </c>
      <c r="E38" s="15">
        <f>PARS!E38</f>
        <v>0.70559799999999995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4.8139536321221215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0.70559799999999995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0</v>
      </c>
      <c r="C41">
        <f>B41</f>
        <v>0</v>
      </c>
      <c r="D41">
        <f>C41</f>
        <v>0</v>
      </c>
      <c r="E41" s="15">
        <f>PARS!E41</f>
        <v>0</v>
      </c>
      <c r="F41">
        <v>1.9084000000000001</v>
      </c>
      <c r="G41">
        <v>1.9084000000000001</v>
      </c>
      <c r="H41">
        <v>88</v>
      </c>
      <c r="I41">
        <v>88</v>
      </c>
      <c r="J41" t="e">
        <f t="shared" si="17"/>
        <v>#DIV/0!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41" workbookViewId="0">
      <selection activeCell="D1" sqref="D1:D1048576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0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1" bestFit="1" customWidth="1"/>
    <col min="5" max="5" width="16.77734375" style="21" bestFit="1" customWidth="1"/>
    <col min="6" max="24" width="10.6640625" style="21" customWidth="1"/>
    <col min="25" max="25" width="19.6640625" style="21" bestFit="1" customWidth="1"/>
    <col min="26" max="26" width="19" style="21" customWidth="1"/>
    <col min="27" max="27" width="14.44140625" style="21" bestFit="1" customWidth="1"/>
    <col min="28" max="36" width="10.6640625" style="21" customWidth="1"/>
    <col min="37" max="37" width="14.33203125" style="21" bestFit="1" customWidth="1"/>
    <col min="38" max="39" width="10.6640625" style="21" customWidth="1"/>
    <col min="40" max="40" width="19.21875" style="21" bestFit="1" customWidth="1"/>
    <col min="41" max="46" width="10.6640625" style="21" customWidth="1"/>
    <col min="47" max="47" width="23.88671875" style="21" bestFit="1" customWidth="1"/>
    <col min="48" max="49" width="17.5546875" style="21" bestFit="1" customWidth="1"/>
    <col min="50" max="50" width="17.5546875" style="21" customWidth="1"/>
    <col min="51" max="51" width="11.33203125" style="21" bestFit="1" customWidth="1"/>
    <col min="52" max="52" width="12.5546875" style="21" bestFit="1" customWidth="1"/>
    <col min="53" max="53" width="12" style="21" bestFit="1" customWidth="1"/>
    <col min="54" max="54" width="12.88671875" style="21" bestFit="1" customWidth="1"/>
    <col min="55" max="55" width="13.44140625" style="21" bestFit="1" customWidth="1"/>
    <col min="56" max="56" width="12" style="21" bestFit="1" customWidth="1"/>
    <col min="57" max="57" width="11.33203125" style="21" bestFit="1" customWidth="1"/>
    <col min="58" max="58" width="12.5546875" style="21" bestFit="1" customWidth="1"/>
  </cols>
  <sheetData>
    <row r="1" spans="1:58" x14ac:dyDescent="0.3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0.5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Admin</cp:lastModifiedBy>
  <dcterms:created xsi:type="dcterms:W3CDTF">2022-06-22T22:06:26Z</dcterms:created>
  <dcterms:modified xsi:type="dcterms:W3CDTF">2023-05-16T18:02:26Z</dcterms:modified>
</cp:coreProperties>
</file>