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omments3.xml" ContentType="application/vnd.openxmlformats-officedocument.spreadsheetml.comments+xml"/>
  <Override PartName="/xl/threadedComments/threadedComment3.xml" ContentType="application/vnd.ms-excel.threadedcomment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showObjects="none" defaultThemeVersion="166925"/>
  <mc:AlternateContent xmlns:mc="http://schemas.openxmlformats.org/markup-compatibility/2006">
    <mc:Choice Requires="x15">
      <x15ac:absPath xmlns:x15ac="http://schemas.microsoft.com/office/spreadsheetml/2010/11/ac" url="https://umich-my.sharepoint.com/personal/tranosov_umich_edu/Documents/Documents/D/Michigan/Res/Female careers in location/Codes/matlab/JMP/input/"/>
    </mc:Choice>
  </mc:AlternateContent>
  <xr:revisionPtr revIDLastSave="1091" documentId="8_{1257A13C-7CDD-45B3-91A9-B5EE2763487A}" xr6:coauthVersionLast="47" xr6:coauthVersionMax="47" xr10:uidLastSave="{FF8A63BD-C048-4602-8345-9F2F499EF005}"/>
  <bookViews>
    <workbookView xWindow="4080" yWindow="4080" windowWidth="2370" windowHeight="560" activeTab="1" xr2:uid="{3C89D72B-78E5-4CC5-9BC1-023C2A9E36C5}"/>
  </bookViews>
  <sheets>
    <sheet name="PARSTEST" sheetId="11" r:id="rId1"/>
    <sheet name="PARS" sheetId="3" r:id="rId2"/>
    <sheet name="PARS4" sheetId="14" r:id="rId3"/>
    <sheet name="MOMS" sheetId="2" r:id="rId4"/>
    <sheet name="Sheet2" sheetId="18" r:id="rId5"/>
    <sheet name="W" sheetId="10" r:id="rId6"/>
    <sheet name="W_" sheetId="8" r:id="rId7"/>
    <sheet name="Moments_other" sheetId="7" r:id="rId8"/>
    <sheet name="Moments_psid" sheetId="6" r:id="rId9"/>
    <sheet name="OUTSIDE MOMENT" sheetId="1" r:id="rId10"/>
    <sheet name="W_psid" sheetId="4" r:id="rId11"/>
    <sheet name="W_other" sheetId="9" r:id="rId12"/>
    <sheet name="Ns" sheetId="12" r:id="rId13"/>
    <sheet name="calibration of jseg" sheetId="13" r:id="rId14"/>
    <sheet name="Moments_psid (2)" sheetId="15" r:id="rId15"/>
  </sheets>
  <externalReferences>
    <externalReference r:id="rId16"/>
    <externalReference r:id="rId17"/>
  </externalReferences>
  <definedNames>
    <definedName name="_xlnm._FilterDatabase" localSheetId="3" hidden="1">MOMS!$A$1:$K$60</definedName>
    <definedName name="_xlnm._FilterDatabase" localSheetId="1" hidden="1">PARS!$A$1:$Y$60</definedName>
    <definedName name="_xlnm._FilterDatabase" localSheetId="2" hidden="1">PARS4!$A$1:$V$52</definedName>
    <definedName name="_xlnm._FilterDatabase" localSheetId="10" hidden="1">W_psid!$A$1:$CT$98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11" i="3" l="1"/>
  <c r="B2" i="3"/>
  <c r="C27" i="3" l="1"/>
  <c r="X27" i="3"/>
  <c r="E27" i="3" s="1"/>
  <c r="C23" i="3"/>
  <c r="C19" i="3"/>
  <c r="C10" i="3"/>
  <c r="S4" i="3"/>
  <c r="C8" i="11"/>
  <c r="D8" i="11"/>
  <c r="P53" i="3"/>
  <c r="S53" i="3"/>
  <c r="U53" i="3" s="1"/>
  <c r="W53" i="3" s="1"/>
  <c r="P54" i="3"/>
  <c r="S54" i="3"/>
  <c r="U54" i="3" s="1"/>
  <c r="W54" i="3" s="1"/>
  <c r="P55" i="3"/>
  <c r="S55" i="3"/>
  <c r="U55" i="3" s="1"/>
  <c r="W55" i="3" s="1"/>
  <c r="P56" i="3"/>
  <c r="S56" i="3"/>
  <c r="U56" i="3" s="1"/>
  <c r="V56" i="3" s="1"/>
  <c r="P57" i="3"/>
  <c r="S57" i="3"/>
  <c r="U57" i="3" s="1"/>
  <c r="W57" i="3" s="1"/>
  <c r="P58" i="3"/>
  <c r="S58" i="3"/>
  <c r="U58" i="3" s="1"/>
  <c r="W58" i="3" s="1"/>
  <c r="P59" i="3"/>
  <c r="S59" i="3"/>
  <c r="U59" i="3" s="1"/>
  <c r="W59" i="3" s="1"/>
  <c r="P60" i="3"/>
  <c r="S60" i="3"/>
  <c r="U60" i="3" s="1"/>
  <c r="V60" i="3" s="1"/>
  <c r="E7" i="3"/>
  <c r="E34" i="3"/>
  <c r="X6" i="3"/>
  <c r="E3" i="3"/>
  <c r="X17" i="3"/>
  <c r="E17" i="3" s="1"/>
  <c r="E40" i="3"/>
  <c r="E49" i="3"/>
  <c r="E50" i="3"/>
  <c r="E51" i="3"/>
  <c r="E52" i="3"/>
  <c r="E39" i="3"/>
  <c r="X29" i="3"/>
  <c r="E29" i="3" s="1"/>
  <c r="E41" i="3" s="1"/>
  <c r="X18" i="3"/>
  <c r="AW48" i="10"/>
  <c r="AX48" i="10"/>
  <c r="AY48" i="10"/>
  <c r="AZ48" i="10"/>
  <c r="BA48" i="10"/>
  <c r="BB48" i="10"/>
  <c r="BC48" i="10"/>
  <c r="BD48" i="10"/>
  <c r="AU49" i="10"/>
  <c r="AV49" i="10"/>
  <c r="AU50" i="10"/>
  <c r="AV50" i="10"/>
  <c r="AU51" i="10"/>
  <c r="AV51" i="10"/>
  <c r="AU52" i="10"/>
  <c r="AV52" i="10"/>
  <c r="AU53" i="10"/>
  <c r="AV53" i="10"/>
  <c r="AU54" i="10"/>
  <c r="AV54" i="10"/>
  <c r="AU55" i="10"/>
  <c r="AV55" i="10"/>
  <c r="AU56" i="10"/>
  <c r="AV56" i="10"/>
  <c r="AX2" i="8"/>
  <c r="AV1" i="10" s="1"/>
  <c r="C50" i="8"/>
  <c r="A50" i="8" s="1"/>
  <c r="B50" i="8"/>
  <c r="A48" i="10" s="1"/>
  <c r="B49" i="8"/>
  <c r="C48" i="2"/>
  <c r="C54" i="3"/>
  <c r="C53" i="3"/>
  <c r="G49" i="3"/>
  <c r="F49" i="3"/>
  <c r="F21" i="3"/>
  <c r="X35" i="3"/>
  <c r="E35" i="3" s="1"/>
  <c r="X34" i="3"/>
  <c r="J34" i="3"/>
  <c r="C34" i="3"/>
  <c r="F4" i="11"/>
  <c r="P48" i="3"/>
  <c r="P38" i="3"/>
  <c r="W56" i="3" l="1"/>
  <c r="W60" i="3"/>
  <c r="V55" i="3"/>
  <c r="V59" i="3"/>
  <c r="V58" i="3"/>
  <c r="V53" i="3"/>
  <c r="V54" i="3"/>
  <c r="V57" i="3"/>
  <c r="J7" i="3"/>
  <c r="AX3" i="8"/>
  <c r="AX1" i="8" s="1"/>
  <c r="AX50" i="8" s="1" a="1"/>
  <c r="AX50" i="8" s="1"/>
  <c r="AV48" i="10" s="1"/>
  <c r="S48" i="3"/>
  <c r="F48" i="11" s="1"/>
  <c r="C25" i="3"/>
  <c r="D63" i="15"/>
  <c r="D104" i="15"/>
  <c r="D103" i="15"/>
  <c r="D87" i="15"/>
  <c r="D86" i="15"/>
  <c r="D85" i="15"/>
  <c r="D84" i="15"/>
  <c r="D83" i="15"/>
  <c r="D82" i="15"/>
  <c r="D81" i="15"/>
  <c r="D80" i="15"/>
  <c r="D79" i="15"/>
  <c r="D78" i="15"/>
  <c r="D77" i="15"/>
  <c r="D76" i="15"/>
  <c r="D75" i="15"/>
  <c r="D74" i="15"/>
  <c r="D73" i="15"/>
  <c r="D72" i="15"/>
  <c r="D71" i="15"/>
  <c r="D70" i="15"/>
  <c r="D69" i="15"/>
  <c r="D68" i="15"/>
  <c r="D67" i="15"/>
  <c r="D66" i="15"/>
  <c r="D65" i="15"/>
  <c r="D64" i="15"/>
  <c r="D38" i="15"/>
  <c r="D37" i="15"/>
  <c r="D36" i="15"/>
  <c r="D35" i="15"/>
  <c r="D34" i="15"/>
  <c r="D33" i="15"/>
  <c r="D32" i="15"/>
  <c r="D31" i="15"/>
  <c r="D30" i="15"/>
  <c r="D29" i="15"/>
  <c r="C29" i="3"/>
  <c r="X8" i="3"/>
  <c r="E8" i="3" s="1"/>
  <c r="X9" i="3"/>
  <c r="E9" i="3" s="1"/>
  <c r="E11" i="3" s="1"/>
  <c r="X10" i="3"/>
  <c r="E10" i="3" s="1"/>
  <c r="X26" i="3"/>
  <c r="E26" i="3" s="1"/>
  <c r="E18" i="3"/>
  <c r="X19" i="3"/>
  <c r="E19" i="3" s="1"/>
  <c r="X21" i="3"/>
  <c r="E21" i="3" s="1"/>
  <c r="X22" i="3"/>
  <c r="E22" i="3" s="1"/>
  <c r="X23" i="3"/>
  <c r="E23" i="3" s="1"/>
  <c r="X25" i="3"/>
  <c r="E25" i="3" s="1"/>
  <c r="X30" i="3"/>
  <c r="E30" i="3" s="1"/>
  <c r="X31" i="3"/>
  <c r="E31" i="3" s="1"/>
  <c r="X32" i="3"/>
  <c r="E32" i="3" s="1"/>
  <c r="X36" i="3"/>
  <c r="E36" i="3" s="1"/>
  <c r="X37" i="3"/>
  <c r="E37" i="3" s="1"/>
  <c r="H16" i="1" s="1"/>
  <c r="X38" i="3"/>
  <c r="E38" i="3" s="1"/>
  <c r="F6" i="9"/>
  <c r="H52" i="11"/>
  <c r="C24" i="11"/>
  <c r="D24" i="11"/>
  <c r="C46" i="11"/>
  <c r="H48" i="11"/>
  <c r="C6" i="14"/>
  <c r="D6" i="14"/>
  <c r="P6" i="14"/>
  <c r="S6" i="14"/>
  <c r="T6" i="14"/>
  <c r="U6" i="14" s="1"/>
  <c r="P49" i="14"/>
  <c r="S49" i="14"/>
  <c r="T49" i="14" s="1"/>
  <c r="U49" i="14" s="1"/>
  <c r="E2" i="3"/>
  <c r="F16" i="1"/>
  <c r="C6" i="3"/>
  <c r="S49" i="3"/>
  <c r="P49" i="3"/>
  <c r="D6" i="11" l="1"/>
  <c r="C29" i="11"/>
  <c r="D29" i="11"/>
  <c r="U49" i="3"/>
  <c r="W49" i="3" s="1"/>
  <c r="F49" i="11"/>
  <c r="B24" i="11"/>
  <c r="U48" i="3"/>
  <c r="W48" i="3" s="1"/>
  <c r="C28" i="3"/>
  <c r="C6" i="11"/>
  <c r="E49" i="14"/>
  <c r="B49" i="14" s="1"/>
  <c r="C49" i="14" s="1"/>
  <c r="I16" i="1"/>
  <c r="F19" i="1" s="1"/>
  <c r="H19" i="1" s="1"/>
  <c r="J19" i="1" s="1"/>
  <c r="P6" i="3"/>
  <c r="S6" i="3"/>
  <c r="U6" i="3" s="1"/>
  <c r="W6" i="3" s="1"/>
  <c r="G48" i="3"/>
  <c r="F48" i="3"/>
  <c r="D48" i="11"/>
  <c r="C48" i="3"/>
  <c r="C48" i="11" s="1"/>
  <c r="S48" i="14"/>
  <c r="T48" i="14" s="1"/>
  <c r="U48" i="14" s="1"/>
  <c r="S50" i="14"/>
  <c r="T50" i="14" s="1"/>
  <c r="U50" i="14" s="1"/>
  <c r="P48" i="14"/>
  <c r="E48" i="14"/>
  <c r="B48" i="14" s="1"/>
  <c r="J50" i="14"/>
  <c r="P50" i="14"/>
  <c r="H47" i="11"/>
  <c r="H46" i="11"/>
  <c r="B53" i="14"/>
  <c r="E51" i="14"/>
  <c r="E50" i="14"/>
  <c r="B50" i="14" s="1"/>
  <c r="C50" i="14" s="1"/>
  <c r="D50" i="14" s="1"/>
  <c r="E3" i="14"/>
  <c r="B3" i="14" s="1"/>
  <c r="C3" i="14" s="1"/>
  <c r="D3" i="14" s="1"/>
  <c r="E7" i="14"/>
  <c r="G7" i="14" s="1"/>
  <c r="E9" i="14"/>
  <c r="B9" i="14" s="1"/>
  <c r="V9" i="14" s="1"/>
  <c r="E10" i="14"/>
  <c r="B10" i="14" s="1"/>
  <c r="V10" i="14" s="1"/>
  <c r="E11" i="14"/>
  <c r="B11" i="14" s="1"/>
  <c r="E12" i="14"/>
  <c r="G12" i="14" s="1"/>
  <c r="D12" i="14" s="1"/>
  <c r="E13" i="14"/>
  <c r="B13" i="14" s="1"/>
  <c r="V13" i="14" s="1"/>
  <c r="E14" i="14"/>
  <c r="B14" i="14" s="1"/>
  <c r="E15" i="14"/>
  <c r="J15" i="14" s="1"/>
  <c r="E16" i="14"/>
  <c r="B16" i="14" s="1"/>
  <c r="V16" i="14" s="1"/>
  <c r="E17" i="14"/>
  <c r="J17" i="14" s="1"/>
  <c r="E18" i="14"/>
  <c r="J18" i="14" s="1"/>
  <c r="E19" i="14"/>
  <c r="B19" i="14" s="1"/>
  <c r="V19" i="14" s="1"/>
  <c r="E20" i="14"/>
  <c r="B20" i="14" s="1"/>
  <c r="E22" i="14"/>
  <c r="J22" i="14" s="1"/>
  <c r="E23" i="14"/>
  <c r="B23" i="14" s="1"/>
  <c r="V23" i="14" s="1"/>
  <c r="E24" i="14"/>
  <c r="E25" i="14"/>
  <c r="B25" i="14" s="1"/>
  <c r="E26" i="14"/>
  <c r="B26" i="14" s="1"/>
  <c r="E27" i="14"/>
  <c r="J27" i="14" s="1"/>
  <c r="E28" i="14"/>
  <c r="E29" i="14"/>
  <c r="E30" i="14"/>
  <c r="B30" i="14" s="1"/>
  <c r="V30" i="14" s="1"/>
  <c r="E31" i="14"/>
  <c r="B31" i="14" s="1"/>
  <c r="V31" i="14" s="1"/>
  <c r="E32" i="14"/>
  <c r="B32" i="14" s="1"/>
  <c r="V32" i="14" s="1"/>
  <c r="E33" i="14"/>
  <c r="F33" i="14" s="1"/>
  <c r="G33" i="14" s="1"/>
  <c r="D33" i="14" s="1"/>
  <c r="E34" i="14"/>
  <c r="J34" i="14" s="1"/>
  <c r="E35" i="14"/>
  <c r="J35" i="14" s="1"/>
  <c r="E36" i="14"/>
  <c r="B36" i="14" s="1"/>
  <c r="V36" i="14" s="1"/>
  <c r="E37" i="14"/>
  <c r="J37" i="14" s="1"/>
  <c r="E38" i="14"/>
  <c r="B38" i="14" s="1"/>
  <c r="V38" i="14" s="1"/>
  <c r="E39" i="14"/>
  <c r="E40" i="14"/>
  <c r="J40" i="14" s="1"/>
  <c r="E42" i="14"/>
  <c r="E43" i="14"/>
  <c r="E44" i="14"/>
  <c r="F44" i="14" s="1"/>
  <c r="C44" i="14" s="1"/>
  <c r="E45" i="14"/>
  <c r="B45" i="14" s="1"/>
  <c r="E46" i="14"/>
  <c r="E47" i="14"/>
  <c r="E2" i="14"/>
  <c r="G2" i="14" s="1"/>
  <c r="D2" i="14" s="1"/>
  <c r="S52" i="14"/>
  <c r="T52" i="14" s="1"/>
  <c r="U52" i="14" s="1"/>
  <c r="P52" i="14"/>
  <c r="J52" i="14"/>
  <c r="T51" i="14"/>
  <c r="U51" i="14" s="1"/>
  <c r="S51" i="14"/>
  <c r="P51" i="14"/>
  <c r="J51" i="14"/>
  <c r="S47" i="14"/>
  <c r="T47" i="14" s="1"/>
  <c r="U47" i="14" s="1"/>
  <c r="P47" i="14"/>
  <c r="J47" i="14"/>
  <c r="D47" i="14"/>
  <c r="C47" i="14"/>
  <c r="S46" i="14"/>
  <c r="T46" i="14" s="1"/>
  <c r="U46" i="14" s="1"/>
  <c r="P46" i="14"/>
  <c r="J46" i="14"/>
  <c r="D46" i="14"/>
  <c r="S45" i="14"/>
  <c r="T45" i="14" s="1"/>
  <c r="U45" i="14" s="1"/>
  <c r="P45" i="14"/>
  <c r="J45" i="14"/>
  <c r="S44" i="14"/>
  <c r="T44" i="14" s="1"/>
  <c r="U44" i="14" s="1"/>
  <c r="P44" i="14"/>
  <c r="J44" i="14"/>
  <c r="S43" i="14"/>
  <c r="T43" i="14" s="1"/>
  <c r="U43" i="14" s="1"/>
  <c r="P43" i="14"/>
  <c r="J43" i="14"/>
  <c r="C43" i="14"/>
  <c r="D43" i="14" s="1"/>
  <c r="S42" i="14"/>
  <c r="T42" i="14" s="1"/>
  <c r="U42" i="14" s="1"/>
  <c r="P42" i="14"/>
  <c r="J42" i="14"/>
  <c r="B42" i="14"/>
  <c r="C42" i="14" s="1"/>
  <c r="S41" i="14"/>
  <c r="T41" i="14" s="1"/>
  <c r="P41" i="14"/>
  <c r="S40" i="14"/>
  <c r="T40" i="14" s="1"/>
  <c r="U40" i="14" s="1"/>
  <c r="P40" i="14"/>
  <c r="S39" i="14"/>
  <c r="T39" i="14" s="1"/>
  <c r="U39" i="14" s="1"/>
  <c r="P39" i="14"/>
  <c r="J39" i="14"/>
  <c r="S38" i="14"/>
  <c r="T38" i="14" s="1"/>
  <c r="U38" i="14" s="1"/>
  <c r="P38" i="14"/>
  <c r="D38" i="14"/>
  <c r="C38" i="14"/>
  <c r="S37" i="14"/>
  <c r="T37" i="14" s="1"/>
  <c r="U37" i="14" s="1"/>
  <c r="P37" i="14"/>
  <c r="G37" i="14"/>
  <c r="D37" i="14" s="1"/>
  <c r="C37" i="14"/>
  <c r="S36" i="14"/>
  <c r="T36" i="14" s="1"/>
  <c r="U36" i="14" s="1"/>
  <c r="P36" i="14"/>
  <c r="D36" i="14"/>
  <c r="C36" i="14"/>
  <c r="S35" i="14"/>
  <c r="T35" i="14" s="1"/>
  <c r="U35" i="14" s="1"/>
  <c r="P35" i="14"/>
  <c r="D35" i="14"/>
  <c r="C35" i="14"/>
  <c r="S34" i="14"/>
  <c r="T34" i="14" s="1"/>
  <c r="U34" i="14" s="1"/>
  <c r="P34" i="14"/>
  <c r="D34" i="14"/>
  <c r="C34" i="14"/>
  <c r="S33" i="14"/>
  <c r="T33" i="14" s="1"/>
  <c r="U33" i="14" s="1"/>
  <c r="P33" i="14"/>
  <c r="S32" i="14"/>
  <c r="T32" i="14" s="1"/>
  <c r="U32" i="14" s="1"/>
  <c r="P32" i="14"/>
  <c r="D32" i="14"/>
  <c r="C32" i="14"/>
  <c r="S31" i="14"/>
  <c r="T31" i="14" s="1"/>
  <c r="U31" i="14" s="1"/>
  <c r="P31" i="14"/>
  <c r="D31" i="14"/>
  <c r="C31" i="14"/>
  <c r="S30" i="14"/>
  <c r="T30" i="14" s="1"/>
  <c r="U30" i="14" s="1"/>
  <c r="P30" i="14"/>
  <c r="D30" i="14"/>
  <c r="C30" i="14"/>
  <c r="S29" i="14"/>
  <c r="T29" i="14" s="1"/>
  <c r="U29" i="14" s="1"/>
  <c r="P29" i="14"/>
  <c r="J29" i="14"/>
  <c r="S28" i="14"/>
  <c r="T28" i="14" s="1"/>
  <c r="U28" i="14" s="1"/>
  <c r="P28" i="14"/>
  <c r="J28" i="14"/>
  <c r="S27" i="14"/>
  <c r="T27" i="14" s="1"/>
  <c r="U27" i="14" s="1"/>
  <c r="P27" i="14"/>
  <c r="D27" i="14"/>
  <c r="C27" i="14"/>
  <c r="T26" i="14"/>
  <c r="U26" i="14" s="1"/>
  <c r="S26" i="14"/>
  <c r="P26" i="14"/>
  <c r="J26" i="14"/>
  <c r="D26" i="14"/>
  <c r="C26" i="14"/>
  <c r="S25" i="14"/>
  <c r="T25" i="14" s="1"/>
  <c r="U25" i="14" s="1"/>
  <c r="P25" i="14"/>
  <c r="J25" i="14"/>
  <c r="F25" i="14"/>
  <c r="C25" i="14" s="1"/>
  <c r="D25" i="14"/>
  <c r="S24" i="14"/>
  <c r="T24" i="14" s="1"/>
  <c r="U24" i="14" s="1"/>
  <c r="P24" i="14"/>
  <c r="J24" i="14"/>
  <c r="S23" i="14"/>
  <c r="T23" i="14" s="1"/>
  <c r="U23" i="14" s="1"/>
  <c r="P23" i="14"/>
  <c r="D23" i="14"/>
  <c r="C23" i="14"/>
  <c r="S22" i="14"/>
  <c r="T22" i="14" s="1"/>
  <c r="U22" i="14" s="1"/>
  <c r="P22" i="14"/>
  <c r="D22" i="14"/>
  <c r="C22" i="14"/>
  <c r="Y21" i="14"/>
  <c r="Z21" i="14" s="1"/>
  <c r="S21" i="14"/>
  <c r="T21" i="14" s="1"/>
  <c r="U21" i="14" s="1"/>
  <c r="P21" i="14"/>
  <c r="D21" i="14"/>
  <c r="C21" i="14"/>
  <c r="S20" i="14"/>
  <c r="T20" i="14" s="1"/>
  <c r="U20" i="14" s="1"/>
  <c r="P20" i="14"/>
  <c r="J20" i="14"/>
  <c r="D20" i="14"/>
  <c r="C20" i="14"/>
  <c r="S19" i="14"/>
  <c r="T19" i="14" s="1"/>
  <c r="U19" i="14" s="1"/>
  <c r="P19" i="14"/>
  <c r="D19" i="14"/>
  <c r="C19" i="14"/>
  <c r="S18" i="14"/>
  <c r="T18" i="14" s="1"/>
  <c r="U18" i="14" s="1"/>
  <c r="P18" i="14"/>
  <c r="D18" i="14"/>
  <c r="C18" i="14"/>
  <c r="S17" i="14"/>
  <c r="T17" i="14" s="1"/>
  <c r="U17" i="14" s="1"/>
  <c r="P17" i="14"/>
  <c r="D17" i="14"/>
  <c r="C17" i="14"/>
  <c r="S16" i="14"/>
  <c r="T16" i="14" s="1"/>
  <c r="U16" i="14" s="1"/>
  <c r="P16" i="14"/>
  <c r="D16" i="14"/>
  <c r="C16" i="14"/>
  <c r="S15" i="14"/>
  <c r="T15" i="14" s="1"/>
  <c r="U15" i="14" s="1"/>
  <c r="P15" i="14"/>
  <c r="S14" i="14"/>
  <c r="T14" i="14" s="1"/>
  <c r="U14" i="14" s="1"/>
  <c r="P14" i="14"/>
  <c r="D14" i="14"/>
  <c r="C14" i="14"/>
  <c r="T13" i="14"/>
  <c r="U13" i="14" s="1"/>
  <c r="S13" i="14"/>
  <c r="P13" i="14"/>
  <c r="D13" i="14"/>
  <c r="C13" i="14"/>
  <c r="S12" i="14"/>
  <c r="T12" i="14" s="1"/>
  <c r="U12" i="14" s="1"/>
  <c r="P12" i="14"/>
  <c r="S11" i="14"/>
  <c r="T11" i="14" s="1"/>
  <c r="U11" i="14" s="1"/>
  <c r="P11" i="14"/>
  <c r="G11" i="14"/>
  <c r="F11" i="14"/>
  <c r="S10" i="14"/>
  <c r="T10" i="14" s="1"/>
  <c r="U10" i="14" s="1"/>
  <c r="P10" i="14"/>
  <c r="D10" i="14"/>
  <c r="C10" i="14"/>
  <c r="S9" i="14"/>
  <c r="T9" i="14" s="1"/>
  <c r="U9" i="14" s="1"/>
  <c r="P9" i="14"/>
  <c r="D9" i="14"/>
  <c r="C9" i="14"/>
  <c r="S8" i="14"/>
  <c r="T8" i="14" s="1"/>
  <c r="U8" i="14" s="1"/>
  <c r="P8" i="14"/>
  <c r="D8" i="14"/>
  <c r="C8" i="14"/>
  <c r="S7" i="14"/>
  <c r="T7" i="14" s="1"/>
  <c r="P7" i="14"/>
  <c r="S5" i="14"/>
  <c r="T5" i="14" s="1"/>
  <c r="U5" i="14" s="1"/>
  <c r="P5" i="14"/>
  <c r="S4" i="14"/>
  <c r="T4" i="14" s="1"/>
  <c r="U4" i="14" s="1"/>
  <c r="P4" i="14"/>
  <c r="D4" i="14"/>
  <c r="D5" i="14" s="1"/>
  <c r="C4" i="14"/>
  <c r="C11" i="14" s="1"/>
  <c r="S3" i="14"/>
  <c r="T3" i="14" s="1"/>
  <c r="U3" i="14" s="1"/>
  <c r="P3" i="14"/>
  <c r="J3" i="14"/>
  <c r="S2" i="14"/>
  <c r="T2" i="14" s="1"/>
  <c r="U2" i="14" s="1"/>
  <c r="P2" i="14"/>
  <c r="J2" i="14"/>
  <c r="J8" i="3"/>
  <c r="F11" i="3"/>
  <c r="F33" i="3"/>
  <c r="G33" i="3" s="1"/>
  <c r="J28" i="3"/>
  <c r="J19" i="3"/>
  <c r="F45" i="3"/>
  <c r="G45" i="3" s="1"/>
  <c r="F44" i="3"/>
  <c r="G44" i="3" s="1"/>
  <c r="G12" i="3"/>
  <c r="F12" i="3"/>
  <c r="G11" i="3"/>
  <c r="G7" i="3"/>
  <c r="G2" i="3"/>
  <c r="F2" i="3"/>
  <c r="C2" i="3" s="1"/>
  <c r="C2" i="11" s="1"/>
  <c r="J40" i="3"/>
  <c r="J39" i="3"/>
  <c r="J38" i="3"/>
  <c r="J37" i="3"/>
  <c r="J36" i="3"/>
  <c r="J35" i="3"/>
  <c r="J33" i="3"/>
  <c r="J32" i="3"/>
  <c r="J31" i="3"/>
  <c r="J30" i="3"/>
  <c r="J23" i="3"/>
  <c r="J18" i="3"/>
  <c r="J27" i="3"/>
  <c r="J26" i="3"/>
  <c r="J17" i="3"/>
  <c r="J16" i="3"/>
  <c r="J15" i="3"/>
  <c r="J14" i="3"/>
  <c r="J13" i="3"/>
  <c r="J12" i="3"/>
  <c r="J9" i="3"/>
  <c r="J10" i="3"/>
  <c r="J11" i="3"/>
  <c r="J3" i="3"/>
  <c r="J20" i="3"/>
  <c r="J21" i="3"/>
  <c r="J22" i="3"/>
  <c r="J24" i="3"/>
  <c r="J25" i="3"/>
  <c r="J41" i="3"/>
  <c r="J42" i="3"/>
  <c r="J43" i="3"/>
  <c r="J44" i="3"/>
  <c r="J45" i="3"/>
  <c r="J46" i="3"/>
  <c r="J47" i="3"/>
  <c r="J50" i="3"/>
  <c r="J51" i="3"/>
  <c r="J52" i="3"/>
  <c r="J2" i="3"/>
  <c r="E2" i="13"/>
  <c r="AW2" i="10"/>
  <c r="AX2" i="10"/>
  <c r="AY2" i="10"/>
  <c r="AZ2" i="10"/>
  <c r="BA2" i="10"/>
  <c r="BB2" i="10"/>
  <c r="BC2" i="10"/>
  <c r="BD2" i="10"/>
  <c r="AW3" i="10"/>
  <c r="AX3" i="10"/>
  <c r="AY3" i="10"/>
  <c r="AZ3" i="10"/>
  <c r="BA3" i="10"/>
  <c r="BB3" i="10"/>
  <c r="BC3" i="10"/>
  <c r="BD3" i="10"/>
  <c r="AW4" i="10"/>
  <c r="AX4" i="10"/>
  <c r="AY4" i="10"/>
  <c r="AZ4" i="10"/>
  <c r="BA4" i="10"/>
  <c r="BB4" i="10"/>
  <c r="BC4" i="10"/>
  <c r="BD4" i="10"/>
  <c r="AW5" i="10"/>
  <c r="AX5" i="10"/>
  <c r="AY5" i="10"/>
  <c r="AZ5" i="10"/>
  <c r="BA5" i="10"/>
  <c r="BB5" i="10"/>
  <c r="BC5" i="10"/>
  <c r="BD5" i="10"/>
  <c r="AW6" i="10"/>
  <c r="AX6" i="10"/>
  <c r="AY6" i="10"/>
  <c r="AZ6" i="10"/>
  <c r="BA6" i="10"/>
  <c r="BB6" i="10"/>
  <c r="BC6" i="10"/>
  <c r="BD6" i="10"/>
  <c r="AW7" i="10"/>
  <c r="AX7" i="10"/>
  <c r="AY7" i="10"/>
  <c r="AZ7" i="10"/>
  <c r="BA7" i="10"/>
  <c r="BB7" i="10"/>
  <c r="BC7" i="10"/>
  <c r="BD7" i="10"/>
  <c r="AW8" i="10"/>
  <c r="AX8" i="10"/>
  <c r="AY8" i="10"/>
  <c r="AZ8" i="10"/>
  <c r="BA8" i="10"/>
  <c r="BB8" i="10"/>
  <c r="BC8" i="10"/>
  <c r="BD8" i="10"/>
  <c r="AW9" i="10"/>
  <c r="AX9" i="10"/>
  <c r="AY9" i="10"/>
  <c r="AZ9" i="10"/>
  <c r="BA9" i="10"/>
  <c r="BB9" i="10"/>
  <c r="BC9" i="10"/>
  <c r="BD9" i="10"/>
  <c r="AW10" i="10"/>
  <c r="AX10" i="10"/>
  <c r="AY10" i="10"/>
  <c r="AZ10" i="10"/>
  <c r="BA10" i="10"/>
  <c r="BB10" i="10"/>
  <c r="BC10" i="10"/>
  <c r="BD10" i="10"/>
  <c r="AW11" i="10"/>
  <c r="AX11" i="10"/>
  <c r="AY11" i="10"/>
  <c r="AZ11" i="10"/>
  <c r="BA11" i="10"/>
  <c r="BB11" i="10"/>
  <c r="BC11" i="10"/>
  <c r="BD11" i="10"/>
  <c r="AW12" i="10"/>
  <c r="AX12" i="10"/>
  <c r="AY12" i="10"/>
  <c r="AZ12" i="10"/>
  <c r="BA12" i="10"/>
  <c r="BB12" i="10"/>
  <c r="BC12" i="10"/>
  <c r="BD12" i="10"/>
  <c r="AW13" i="10"/>
  <c r="AX13" i="10"/>
  <c r="AY13" i="10"/>
  <c r="AZ13" i="10"/>
  <c r="BA13" i="10"/>
  <c r="BB13" i="10"/>
  <c r="BC13" i="10"/>
  <c r="BD13" i="10"/>
  <c r="AW14" i="10"/>
  <c r="AX14" i="10"/>
  <c r="AY14" i="10"/>
  <c r="AZ14" i="10"/>
  <c r="BA14" i="10"/>
  <c r="BB14" i="10"/>
  <c r="BC14" i="10"/>
  <c r="BD14" i="10"/>
  <c r="AW15" i="10"/>
  <c r="AX15" i="10"/>
  <c r="AY15" i="10"/>
  <c r="AZ15" i="10"/>
  <c r="BA15" i="10"/>
  <c r="BB15" i="10"/>
  <c r="BC15" i="10"/>
  <c r="BD15" i="10"/>
  <c r="AW16" i="10"/>
  <c r="AX16" i="10"/>
  <c r="AY16" i="10"/>
  <c r="AZ16" i="10"/>
  <c r="BA16" i="10"/>
  <c r="BB16" i="10"/>
  <c r="BC16" i="10"/>
  <c r="BD16" i="10"/>
  <c r="AW17" i="10"/>
  <c r="AX17" i="10"/>
  <c r="AY17" i="10"/>
  <c r="AZ17" i="10"/>
  <c r="BA17" i="10"/>
  <c r="BB17" i="10"/>
  <c r="BC17" i="10"/>
  <c r="BD17" i="10"/>
  <c r="AW18" i="10"/>
  <c r="AX18" i="10"/>
  <c r="AY18" i="10"/>
  <c r="AZ18" i="10"/>
  <c r="BA18" i="10"/>
  <c r="BB18" i="10"/>
  <c r="BC18" i="10"/>
  <c r="BD18" i="10"/>
  <c r="AW19" i="10"/>
  <c r="AX19" i="10"/>
  <c r="AY19" i="10"/>
  <c r="AZ19" i="10"/>
  <c r="BA19" i="10"/>
  <c r="BB19" i="10"/>
  <c r="BC19" i="10"/>
  <c r="BD19" i="10"/>
  <c r="AW20" i="10"/>
  <c r="AX20" i="10"/>
  <c r="AY20" i="10"/>
  <c r="AZ20" i="10"/>
  <c r="BA20" i="10"/>
  <c r="BB20" i="10"/>
  <c r="BC20" i="10"/>
  <c r="BD20" i="10"/>
  <c r="AW21" i="10"/>
  <c r="AX21" i="10"/>
  <c r="AY21" i="10"/>
  <c r="AZ21" i="10"/>
  <c r="BA21" i="10"/>
  <c r="BB21" i="10"/>
  <c r="BC21" i="10"/>
  <c r="BD21" i="10"/>
  <c r="AW22" i="10"/>
  <c r="AX22" i="10"/>
  <c r="AY22" i="10"/>
  <c r="AZ22" i="10"/>
  <c r="BA22" i="10"/>
  <c r="BB22" i="10"/>
  <c r="BC22" i="10"/>
  <c r="BD22" i="10"/>
  <c r="AW23" i="10"/>
  <c r="AX23" i="10"/>
  <c r="AY23" i="10"/>
  <c r="AZ23" i="10"/>
  <c r="BA23" i="10"/>
  <c r="BB23" i="10"/>
  <c r="BC23" i="10"/>
  <c r="BD23" i="10"/>
  <c r="AW24" i="10"/>
  <c r="AX24" i="10"/>
  <c r="AY24" i="10"/>
  <c r="AZ24" i="10"/>
  <c r="BA24" i="10"/>
  <c r="BB24" i="10"/>
  <c r="BC24" i="10"/>
  <c r="BD24" i="10"/>
  <c r="AW25" i="10"/>
  <c r="AX25" i="10"/>
  <c r="AY25" i="10"/>
  <c r="AZ25" i="10"/>
  <c r="BA25" i="10"/>
  <c r="BB25" i="10"/>
  <c r="BC25" i="10"/>
  <c r="BD25" i="10"/>
  <c r="AW26" i="10"/>
  <c r="AX26" i="10"/>
  <c r="AY26" i="10"/>
  <c r="AZ26" i="10"/>
  <c r="BA26" i="10"/>
  <c r="BB26" i="10"/>
  <c r="BC26" i="10"/>
  <c r="BD26" i="10"/>
  <c r="AW27" i="10"/>
  <c r="AX27" i="10"/>
  <c r="AY27" i="10"/>
  <c r="AZ27" i="10"/>
  <c r="BA27" i="10"/>
  <c r="BB27" i="10"/>
  <c r="BC27" i="10"/>
  <c r="BD27" i="10"/>
  <c r="AW28" i="10"/>
  <c r="AX28" i="10"/>
  <c r="AY28" i="10"/>
  <c r="AZ28" i="10"/>
  <c r="BA28" i="10"/>
  <c r="BB28" i="10"/>
  <c r="BC28" i="10"/>
  <c r="BD28" i="10"/>
  <c r="AW29" i="10"/>
  <c r="AX29" i="10"/>
  <c r="AY29" i="10"/>
  <c r="AZ29" i="10"/>
  <c r="BA29" i="10"/>
  <c r="BB29" i="10"/>
  <c r="BC29" i="10"/>
  <c r="BD29" i="10"/>
  <c r="AW30" i="10"/>
  <c r="AX30" i="10"/>
  <c r="AY30" i="10"/>
  <c r="AZ30" i="10"/>
  <c r="BA30" i="10"/>
  <c r="BB30" i="10"/>
  <c r="BC30" i="10"/>
  <c r="BD30" i="10"/>
  <c r="AW31" i="10"/>
  <c r="AX31" i="10"/>
  <c r="AY31" i="10"/>
  <c r="AZ31" i="10"/>
  <c r="BA31" i="10"/>
  <c r="BB31" i="10"/>
  <c r="BC31" i="10"/>
  <c r="BD31" i="10"/>
  <c r="AW32" i="10"/>
  <c r="AX32" i="10"/>
  <c r="AY32" i="10"/>
  <c r="AZ32" i="10"/>
  <c r="BA32" i="10"/>
  <c r="BB32" i="10"/>
  <c r="BC32" i="10"/>
  <c r="BD32" i="10"/>
  <c r="AW33" i="10"/>
  <c r="AX33" i="10"/>
  <c r="AY33" i="10"/>
  <c r="AZ33" i="10"/>
  <c r="BA33" i="10"/>
  <c r="BB33" i="10"/>
  <c r="BC33" i="10"/>
  <c r="BD33" i="10"/>
  <c r="AW34" i="10"/>
  <c r="AX34" i="10"/>
  <c r="AY34" i="10"/>
  <c r="AZ34" i="10"/>
  <c r="BA34" i="10"/>
  <c r="BB34" i="10"/>
  <c r="BC34" i="10"/>
  <c r="BD34" i="10"/>
  <c r="AW35" i="10"/>
  <c r="AX35" i="10"/>
  <c r="AY35" i="10"/>
  <c r="AZ35" i="10"/>
  <c r="BA35" i="10"/>
  <c r="BB35" i="10"/>
  <c r="BC35" i="10"/>
  <c r="BD35" i="10"/>
  <c r="AW36" i="10"/>
  <c r="AX36" i="10"/>
  <c r="AY36" i="10"/>
  <c r="AZ36" i="10"/>
  <c r="BA36" i="10"/>
  <c r="BB36" i="10"/>
  <c r="BC36" i="10"/>
  <c r="BD36" i="10"/>
  <c r="AW37" i="10"/>
  <c r="AX37" i="10"/>
  <c r="AY37" i="10"/>
  <c r="AZ37" i="10"/>
  <c r="BA37" i="10"/>
  <c r="BB37" i="10"/>
  <c r="BC37" i="10"/>
  <c r="BD37" i="10"/>
  <c r="AW38" i="10"/>
  <c r="AX38" i="10"/>
  <c r="AY38" i="10"/>
  <c r="AZ38" i="10"/>
  <c r="BA38" i="10"/>
  <c r="BB38" i="10"/>
  <c r="BC38" i="10"/>
  <c r="BD38" i="10"/>
  <c r="AW39" i="10"/>
  <c r="AX39" i="10"/>
  <c r="AY39" i="10"/>
  <c r="AZ39" i="10"/>
  <c r="BA39" i="10"/>
  <c r="BB39" i="10"/>
  <c r="BC39" i="10"/>
  <c r="BD39" i="10"/>
  <c r="AW40" i="10"/>
  <c r="AX40" i="10"/>
  <c r="AY40" i="10"/>
  <c r="AZ40" i="10"/>
  <c r="BA40" i="10"/>
  <c r="BB40" i="10"/>
  <c r="BC40" i="10"/>
  <c r="BD40" i="10"/>
  <c r="AW41" i="10"/>
  <c r="AX41" i="10"/>
  <c r="AY41" i="10"/>
  <c r="AZ41" i="10"/>
  <c r="BA41" i="10"/>
  <c r="BB41" i="10"/>
  <c r="BC41" i="10"/>
  <c r="BD41" i="10"/>
  <c r="AW42" i="10"/>
  <c r="AX42" i="10"/>
  <c r="AY42" i="10"/>
  <c r="AZ42" i="10"/>
  <c r="BA42" i="10"/>
  <c r="BB42" i="10"/>
  <c r="BC42" i="10"/>
  <c r="BD42" i="10"/>
  <c r="AW43" i="10"/>
  <c r="AX43" i="10"/>
  <c r="AY43" i="10"/>
  <c r="AZ43" i="10"/>
  <c r="BA43" i="10"/>
  <c r="BB43" i="10"/>
  <c r="BC43" i="10"/>
  <c r="BD43" i="10"/>
  <c r="AW44" i="10"/>
  <c r="AX44" i="10"/>
  <c r="AY44" i="10"/>
  <c r="AZ44" i="10"/>
  <c r="BA44" i="10"/>
  <c r="BB44" i="10"/>
  <c r="BC44" i="10"/>
  <c r="BD44" i="10"/>
  <c r="AW45" i="10"/>
  <c r="AX45" i="10"/>
  <c r="AY45" i="10"/>
  <c r="AZ45" i="10"/>
  <c r="BA45" i="10"/>
  <c r="BB45" i="10"/>
  <c r="BC45" i="10"/>
  <c r="BD45" i="10"/>
  <c r="AW46" i="10"/>
  <c r="C49" i="10"/>
  <c r="D49" i="10"/>
  <c r="E49" i="10"/>
  <c r="F49" i="10"/>
  <c r="G49" i="10"/>
  <c r="H49" i="10"/>
  <c r="I49" i="10"/>
  <c r="J49" i="10"/>
  <c r="K49" i="10"/>
  <c r="L49" i="10"/>
  <c r="M49" i="10"/>
  <c r="N49" i="10"/>
  <c r="O49" i="10"/>
  <c r="P49" i="10"/>
  <c r="Q49" i="10"/>
  <c r="R49" i="10"/>
  <c r="S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AJ49" i="10"/>
  <c r="AK49" i="10"/>
  <c r="AL49" i="10"/>
  <c r="AM49" i="10"/>
  <c r="AN49" i="10"/>
  <c r="AO49" i="10"/>
  <c r="AP49" i="10"/>
  <c r="AQ49" i="10"/>
  <c r="AR49" i="10"/>
  <c r="AS49" i="10"/>
  <c r="AT49" i="10"/>
  <c r="C50" i="10"/>
  <c r="D50" i="10"/>
  <c r="E50" i="10"/>
  <c r="F50" i="10"/>
  <c r="G50" i="10"/>
  <c r="H50" i="10"/>
  <c r="I50" i="10"/>
  <c r="J50" i="10"/>
  <c r="K50" i="10"/>
  <c r="L50" i="10"/>
  <c r="M50" i="10"/>
  <c r="N50" i="10"/>
  <c r="O50" i="10"/>
  <c r="P50" i="10"/>
  <c r="Q50" i="10"/>
  <c r="R50" i="10"/>
  <c r="S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AJ50" i="10"/>
  <c r="AK50" i="10"/>
  <c r="AL50" i="10"/>
  <c r="AM50" i="10"/>
  <c r="AN50" i="10"/>
  <c r="AO50" i="10"/>
  <c r="AP50" i="10"/>
  <c r="AQ50" i="10"/>
  <c r="AR50" i="10"/>
  <c r="AS50" i="10"/>
  <c r="AT50" i="10"/>
  <c r="C51" i="10"/>
  <c r="D51" i="10"/>
  <c r="E51" i="10"/>
  <c r="F51" i="10"/>
  <c r="G51" i="10"/>
  <c r="H51" i="10"/>
  <c r="I51" i="10"/>
  <c r="J51" i="10"/>
  <c r="K51" i="10"/>
  <c r="L51" i="10"/>
  <c r="M51" i="10"/>
  <c r="N51" i="10"/>
  <c r="O51" i="10"/>
  <c r="P51" i="10"/>
  <c r="Q51" i="10"/>
  <c r="R51" i="10"/>
  <c r="S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AJ51" i="10"/>
  <c r="AK51" i="10"/>
  <c r="AL51" i="10"/>
  <c r="AM51" i="10"/>
  <c r="AN51" i="10"/>
  <c r="AO51" i="10"/>
  <c r="AP51" i="10"/>
  <c r="AQ51" i="10"/>
  <c r="AR51" i="10"/>
  <c r="AS51" i="10"/>
  <c r="AT51" i="10"/>
  <c r="C52" i="10"/>
  <c r="D52" i="10"/>
  <c r="E52" i="10"/>
  <c r="F52" i="10"/>
  <c r="G52" i="10"/>
  <c r="H52" i="10"/>
  <c r="I52" i="10"/>
  <c r="J52" i="10"/>
  <c r="K52" i="10"/>
  <c r="L52" i="10"/>
  <c r="M52" i="10"/>
  <c r="N52" i="10"/>
  <c r="O52" i="10"/>
  <c r="P52" i="10"/>
  <c r="Q52" i="10"/>
  <c r="R52" i="10"/>
  <c r="S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AJ52" i="10"/>
  <c r="AK52" i="10"/>
  <c r="AL52" i="10"/>
  <c r="AM52" i="10"/>
  <c r="AN52" i="10"/>
  <c r="AO52" i="10"/>
  <c r="AP52" i="10"/>
  <c r="AQ52" i="10"/>
  <c r="AR52" i="10"/>
  <c r="AS52" i="10"/>
  <c r="AT52" i="10"/>
  <c r="C53" i="10"/>
  <c r="D53" i="10"/>
  <c r="E53" i="10"/>
  <c r="F53" i="10"/>
  <c r="G53" i="10"/>
  <c r="H53" i="10"/>
  <c r="I53" i="10"/>
  <c r="J53" i="10"/>
  <c r="K53" i="10"/>
  <c r="L53" i="10"/>
  <c r="M53" i="10"/>
  <c r="N53" i="10"/>
  <c r="O53" i="10"/>
  <c r="P53" i="10"/>
  <c r="Q53" i="10"/>
  <c r="R53" i="10"/>
  <c r="S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AJ53" i="10"/>
  <c r="AK53" i="10"/>
  <c r="AL53" i="10"/>
  <c r="AM53" i="10"/>
  <c r="AN53" i="10"/>
  <c r="AO53" i="10"/>
  <c r="AP53" i="10"/>
  <c r="AQ53" i="10"/>
  <c r="AR53" i="10"/>
  <c r="AS53" i="10"/>
  <c r="AT53" i="10"/>
  <c r="C54" i="10"/>
  <c r="D54" i="10"/>
  <c r="E54" i="10"/>
  <c r="F54" i="10"/>
  <c r="G54" i="10"/>
  <c r="H54" i="10"/>
  <c r="I54" i="10"/>
  <c r="J54" i="10"/>
  <c r="K54" i="10"/>
  <c r="L54" i="10"/>
  <c r="M54" i="10"/>
  <c r="N54" i="10"/>
  <c r="O54" i="10"/>
  <c r="P54" i="10"/>
  <c r="Q54" i="10"/>
  <c r="R54" i="10"/>
  <c r="S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AJ54" i="10"/>
  <c r="AK54" i="10"/>
  <c r="AL54" i="10"/>
  <c r="AM54" i="10"/>
  <c r="AN54" i="10"/>
  <c r="AO54" i="10"/>
  <c r="AP54" i="10"/>
  <c r="AQ54" i="10"/>
  <c r="AR54" i="10"/>
  <c r="AS54" i="10"/>
  <c r="AT54" i="10"/>
  <c r="C55" i="10"/>
  <c r="D55" i="10"/>
  <c r="E55" i="10"/>
  <c r="F55" i="10"/>
  <c r="G55" i="10"/>
  <c r="H55" i="10"/>
  <c r="I55" i="10"/>
  <c r="J55" i="10"/>
  <c r="K55" i="10"/>
  <c r="L55" i="10"/>
  <c r="M55" i="10"/>
  <c r="N55" i="10"/>
  <c r="O55" i="10"/>
  <c r="P55" i="10"/>
  <c r="Q55" i="10"/>
  <c r="R55" i="10"/>
  <c r="S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AJ55" i="10"/>
  <c r="AK55" i="10"/>
  <c r="AL55" i="10"/>
  <c r="AM55" i="10"/>
  <c r="AN55" i="10"/>
  <c r="AO55" i="10"/>
  <c r="AP55" i="10"/>
  <c r="AQ55" i="10"/>
  <c r="AR55" i="10"/>
  <c r="AS55" i="10"/>
  <c r="AT55" i="10"/>
  <c r="C56" i="10"/>
  <c r="D56" i="10"/>
  <c r="E56" i="10"/>
  <c r="F56" i="10"/>
  <c r="G56" i="10"/>
  <c r="H56" i="10"/>
  <c r="I56" i="10"/>
  <c r="J56" i="10"/>
  <c r="K56" i="10"/>
  <c r="L56" i="10"/>
  <c r="M56" i="10"/>
  <c r="N56" i="10"/>
  <c r="O56" i="10"/>
  <c r="P56" i="10"/>
  <c r="Q56" i="10"/>
  <c r="R56" i="10"/>
  <c r="S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AJ56" i="10"/>
  <c r="AK56" i="10"/>
  <c r="AL56" i="10"/>
  <c r="AM56" i="10"/>
  <c r="AN56" i="10"/>
  <c r="AO56" i="10"/>
  <c r="AP56" i="10"/>
  <c r="AQ56" i="10"/>
  <c r="AR56" i="10"/>
  <c r="AS56" i="10"/>
  <c r="AT56" i="10"/>
  <c r="B49" i="10"/>
  <c r="B50" i="10"/>
  <c r="B51" i="10"/>
  <c r="B52" i="10"/>
  <c r="B53" i="10"/>
  <c r="B54" i="10"/>
  <c r="B55" i="10"/>
  <c r="B56" i="10"/>
  <c r="C26" i="8"/>
  <c r="A26" i="8" s="1"/>
  <c r="B26" i="8"/>
  <c r="A24" i="10" s="1"/>
  <c r="Z2" i="8"/>
  <c r="Z3" i="8" s="1"/>
  <c r="Z1" i="8" s="1"/>
  <c r="Z50" i="8" s="1" a="1"/>
  <c r="Z50" i="8" s="1"/>
  <c r="X48" i="10" s="1"/>
  <c r="Y2" i="8"/>
  <c r="D24" i="2"/>
  <c r="C24" i="2"/>
  <c r="H3" i="11"/>
  <c r="H4" i="11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9" i="11"/>
  <c r="H50" i="11"/>
  <c r="H51" i="11"/>
  <c r="H2" i="11"/>
  <c r="B33" i="2"/>
  <c r="D34" i="11"/>
  <c r="D17" i="11"/>
  <c r="C17" i="3"/>
  <c r="C17" i="11" s="1"/>
  <c r="C16" i="1"/>
  <c r="C17" i="1"/>
  <c r="C60" i="2"/>
  <c r="B13" i="13" s="1"/>
  <c r="B58" i="8"/>
  <c r="A56" i="10" s="1"/>
  <c r="B57" i="8"/>
  <c r="A55" i="10" s="1"/>
  <c r="BF2" i="8"/>
  <c r="BD1" i="10" s="1"/>
  <c r="BE2" i="8"/>
  <c r="BC1" i="10" s="1"/>
  <c r="P24" i="3"/>
  <c r="D33" i="11" l="1"/>
  <c r="B6" i="11"/>
  <c r="D2" i="11"/>
  <c r="B2" i="11" s="1"/>
  <c r="C28" i="11"/>
  <c r="V6" i="3"/>
  <c r="B29" i="11"/>
  <c r="V48" i="3"/>
  <c r="V49" i="3"/>
  <c r="AX26" i="8" a="1"/>
  <c r="AX26" i="8" s="1"/>
  <c r="AV24" i="10" s="1"/>
  <c r="B17" i="11"/>
  <c r="F51" i="3"/>
  <c r="E52" i="14"/>
  <c r="F52" i="14" s="1"/>
  <c r="G52" i="3"/>
  <c r="F6" i="11"/>
  <c r="B48" i="11"/>
  <c r="E48" i="11" s="1"/>
  <c r="J9" i="14"/>
  <c r="F21" i="1"/>
  <c r="F24" i="1" s="1"/>
  <c r="J36" i="14"/>
  <c r="B35" i="14"/>
  <c r="V35" i="14" s="1"/>
  <c r="J7" i="14"/>
  <c r="J12" i="14"/>
  <c r="F45" i="14"/>
  <c r="G45" i="14" s="1"/>
  <c r="D45" i="14" s="1"/>
  <c r="D49" i="14"/>
  <c r="J31" i="14"/>
  <c r="C20" i="11"/>
  <c r="B17" i="14"/>
  <c r="V17" i="14" s="1"/>
  <c r="J33" i="14"/>
  <c r="D49" i="11"/>
  <c r="G49" i="14"/>
  <c r="J13" i="14"/>
  <c r="B33" i="14"/>
  <c r="V33" i="14" s="1"/>
  <c r="J16" i="1"/>
  <c r="B22" i="14"/>
  <c r="V22" i="14" s="1"/>
  <c r="B15" i="14"/>
  <c r="D15" i="14" s="1"/>
  <c r="J14" i="14"/>
  <c r="J19" i="14"/>
  <c r="J11" i="14"/>
  <c r="B2" i="14"/>
  <c r="F2" i="14"/>
  <c r="C2" i="14" s="1"/>
  <c r="G48" i="14"/>
  <c r="F48" i="14"/>
  <c r="J23" i="14"/>
  <c r="F52" i="3"/>
  <c r="B18" i="14"/>
  <c r="V18" i="14" s="1"/>
  <c r="B27" i="14"/>
  <c r="V27" i="14" s="1"/>
  <c r="D48" i="14"/>
  <c r="C48" i="14"/>
  <c r="G50" i="14"/>
  <c r="F50" i="14"/>
  <c r="J16" i="14"/>
  <c r="D42" i="14"/>
  <c r="B12" i="14"/>
  <c r="V12" i="14" s="1"/>
  <c r="B7" i="14"/>
  <c r="C7" i="14" s="1"/>
  <c r="F12" i="14"/>
  <c r="C12" i="14" s="1"/>
  <c r="J32" i="14"/>
  <c r="B44" i="14"/>
  <c r="B37" i="14"/>
  <c r="V37" i="14" s="1"/>
  <c r="G51" i="3"/>
  <c r="J10" i="14"/>
  <c r="J30" i="14"/>
  <c r="J38" i="14"/>
  <c r="B34" i="14"/>
  <c r="V34" i="14" s="1"/>
  <c r="E8" i="14"/>
  <c r="J8" i="14" s="1"/>
  <c r="B40" i="14"/>
  <c r="C40" i="14" s="1"/>
  <c r="D40" i="14" s="1"/>
  <c r="G51" i="14"/>
  <c r="F51" i="14"/>
  <c r="B51" i="14"/>
  <c r="C51" i="14" s="1"/>
  <c r="D51" i="14" s="1"/>
  <c r="F50" i="3"/>
  <c r="G50" i="3"/>
  <c r="C33" i="14"/>
  <c r="D11" i="14"/>
  <c r="G44" i="14"/>
  <c r="D44" i="14" s="1"/>
  <c r="C5" i="14"/>
  <c r="C33" i="3"/>
  <c r="C33" i="11" s="1"/>
  <c r="X1" i="10"/>
  <c r="Z26" i="8" a="1"/>
  <c r="Z26" i="8" s="1"/>
  <c r="X24" i="10" s="1"/>
  <c r="B33" i="11" l="1"/>
  <c r="H21" i="1"/>
  <c r="J21" i="1" s="1"/>
  <c r="F27" i="1"/>
  <c r="D20" i="11"/>
  <c r="B20" i="11" s="1"/>
  <c r="D28" i="11"/>
  <c r="B28" i="11" s="1"/>
  <c r="G52" i="14"/>
  <c r="B52" i="14"/>
  <c r="C52" i="14" s="1"/>
  <c r="D52" i="14" s="1"/>
  <c r="C45" i="14"/>
  <c r="C49" i="3"/>
  <c r="C49" i="11" s="1"/>
  <c r="B49" i="11" s="1"/>
  <c r="F49" i="14"/>
  <c r="C15" i="14"/>
  <c r="D7" i="14"/>
  <c r="B8" i="14"/>
  <c r="V8" i="14" s="1"/>
  <c r="J24" i="1" l="1"/>
  <c r="J27" i="1" s="1"/>
  <c r="B17" i="2"/>
  <c r="C17" i="2" s="1"/>
  <c r="D46" i="11"/>
  <c r="B46" i="11" s="1"/>
  <c r="C14" i="11"/>
  <c r="D14" i="11"/>
  <c r="D12" i="11"/>
  <c r="C12" i="11"/>
  <c r="C13" i="3"/>
  <c r="C13" i="11" s="1"/>
  <c r="D13" i="11"/>
  <c r="C16" i="11"/>
  <c r="D16" i="11"/>
  <c r="D45" i="11"/>
  <c r="D44" i="11"/>
  <c r="B56" i="8"/>
  <c r="A54" i="10" s="1"/>
  <c r="B55" i="8"/>
  <c r="A53" i="10" s="1"/>
  <c r="B54" i="8"/>
  <c r="A52" i="10" s="1"/>
  <c r="BD2" i="8"/>
  <c r="BB1" i="10" s="1"/>
  <c r="BC2" i="8"/>
  <c r="BA1" i="10" s="1"/>
  <c r="BB2" i="8"/>
  <c r="AZ1" i="10" s="1"/>
  <c r="B5" i="1"/>
  <c r="C19" i="2"/>
  <c r="C21" i="3"/>
  <c r="C22" i="3"/>
  <c r="D37" i="11"/>
  <c r="C37" i="3"/>
  <c r="C37" i="11" s="1"/>
  <c r="D18" i="11"/>
  <c r="C26" i="3"/>
  <c r="C18" i="11" s="1"/>
  <c r="D10" i="11"/>
  <c r="C10" i="11"/>
  <c r="D9" i="11"/>
  <c r="C9" i="3"/>
  <c r="C9" i="11" s="1"/>
  <c r="D36" i="11"/>
  <c r="C36" i="3"/>
  <c r="C36" i="11" s="1"/>
  <c r="D35" i="11"/>
  <c r="C35" i="3"/>
  <c r="C35" i="11" s="1"/>
  <c r="C34" i="11"/>
  <c r="B34" i="11" s="1"/>
  <c r="D30" i="11"/>
  <c r="C30" i="3"/>
  <c r="C30" i="11" s="1"/>
  <c r="D32" i="11"/>
  <c r="C32" i="3"/>
  <c r="C32" i="11" s="1"/>
  <c r="D31" i="11"/>
  <c r="C31" i="3"/>
  <c r="C31" i="11" s="1"/>
  <c r="C23" i="11"/>
  <c r="D4" i="11"/>
  <c r="C4" i="3"/>
  <c r="C4" i="11" s="1"/>
  <c r="D19" i="11"/>
  <c r="C19" i="11"/>
  <c r="D38" i="11"/>
  <c r="C38" i="3"/>
  <c r="C38" i="11" s="1"/>
  <c r="X33" i="3"/>
  <c r="X13" i="3"/>
  <c r="C40" i="3"/>
  <c r="C43" i="3"/>
  <c r="C50" i="3"/>
  <c r="C51" i="3"/>
  <c r="C52" i="3"/>
  <c r="C39" i="3"/>
  <c r="C7" i="3"/>
  <c r="C7" i="11" s="1"/>
  <c r="D7" i="11"/>
  <c r="D47" i="11"/>
  <c r="C47" i="3"/>
  <c r="C47" i="11" s="1"/>
  <c r="S21" i="3"/>
  <c r="P21" i="3"/>
  <c r="B55" i="2"/>
  <c r="B10" i="7"/>
  <c r="S50" i="3"/>
  <c r="S51" i="3"/>
  <c r="S52" i="3"/>
  <c r="U52" i="3" s="1"/>
  <c r="P50" i="3"/>
  <c r="P51" i="3"/>
  <c r="P52" i="3"/>
  <c r="P18" i="3"/>
  <c r="S18" i="3"/>
  <c r="S38" i="3"/>
  <c r="P16" i="3"/>
  <c r="S16" i="3"/>
  <c r="F16" i="11" s="1"/>
  <c r="P27" i="3"/>
  <c r="S27" i="3"/>
  <c r="P28" i="3"/>
  <c r="S28" i="3"/>
  <c r="P29" i="3"/>
  <c r="S29" i="3"/>
  <c r="P8" i="3"/>
  <c r="S8" i="3"/>
  <c r="F8" i="11" s="1"/>
  <c r="P4" i="3"/>
  <c r="U4" i="3"/>
  <c r="P5" i="3"/>
  <c r="S5" i="3"/>
  <c r="P17" i="3"/>
  <c r="S17" i="3"/>
  <c r="P2" i="3"/>
  <c r="S2" i="3"/>
  <c r="F2" i="11" s="1"/>
  <c r="P19" i="3"/>
  <c r="S19" i="3"/>
  <c r="P20" i="3"/>
  <c r="S20" i="3"/>
  <c r="P22" i="3"/>
  <c r="S22" i="3"/>
  <c r="P23" i="3"/>
  <c r="S23" i="3"/>
  <c r="F27" i="11" s="1"/>
  <c r="P31" i="3"/>
  <c r="S31" i="3"/>
  <c r="P32" i="3"/>
  <c r="S32" i="3"/>
  <c r="P33" i="3"/>
  <c r="S33" i="3"/>
  <c r="P30" i="3"/>
  <c r="S30" i="3"/>
  <c r="F30" i="11" s="1"/>
  <c r="P34" i="3"/>
  <c r="S34" i="3"/>
  <c r="P35" i="3"/>
  <c r="S35" i="3"/>
  <c r="P36" i="3"/>
  <c r="S36" i="3"/>
  <c r="P44" i="3"/>
  <c r="S44" i="3"/>
  <c r="F44" i="11" s="1"/>
  <c r="P45" i="3"/>
  <c r="S45" i="3"/>
  <c r="P9" i="3"/>
  <c r="S9" i="3"/>
  <c r="P10" i="3"/>
  <c r="S10" i="3"/>
  <c r="P13" i="3"/>
  <c r="S13" i="3"/>
  <c r="F13" i="11" s="1"/>
  <c r="P12" i="3"/>
  <c r="S12" i="3"/>
  <c r="P26" i="3"/>
  <c r="S26" i="3"/>
  <c r="P14" i="3"/>
  <c r="S14" i="3"/>
  <c r="P11" i="3"/>
  <c r="S11" i="3"/>
  <c r="F11" i="11" s="1"/>
  <c r="C15" i="3"/>
  <c r="C15" i="11" s="1"/>
  <c r="D15" i="11"/>
  <c r="P15" i="3"/>
  <c r="S15" i="3"/>
  <c r="S24" i="3"/>
  <c r="P46" i="3"/>
  <c r="S46" i="3"/>
  <c r="P37" i="3"/>
  <c r="S37" i="3"/>
  <c r="F37" i="11" s="1"/>
  <c r="P25" i="3"/>
  <c r="S25" i="3"/>
  <c r="P47" i="3"/>
  <c r="S47" i="3"/>
  <c r="F47" i="11" s="1"/>
  <c r="P42" i="3"/>
  <c r="S42" i="3"/>
  <c r="P7" i="3"/>
  <c r="S7" i="3"/>
  <c r="F7" i="11" s="1"/>
  <c r="P41" i="3"/>
  <c r="S41" i="3"/>
  <c r="P39" i="3"/>
  <c r="S39" i="3"/>
  <c r="P40" i="3"/>
  <c r="S40" i="3"/>
  <c r="P43" i="3"/>
  <c r="S43" i="3"/>
  <c r="F43" i="11" s="1"/>
  <c r="P3" i="3"/>
  <c r="S3" i="3"/>
  <c r="AY2" i="8"/>
  <c r="AW1" i="10" s="1"/>
  <c r="AZ2" i="8"/>
  <c r="AX1" i="10" s="1"/>
  <c r="BA2" i="8"/>
  <c r="AY1" i="10" s="1"/>
  <c r="AW2" i="8"/>
  <c r="AU1" i="10" s="1"/>
  <c r="AV2" i="8"/>
  <c r="AT1" i="10" s="1"/>
  <c r="AU2" i="8"/>
  <c r="AS1" i="10" s="1"/>
  <c r="AT2" i="8"/>
  <c r="AR1" i="10" s="1"/>
  <c r="AS2" i="8"/>
  <c r="AQ1" i="10" s="1"/>
  <c r="AR2" i="8"/>
  <c r="AP1" i="10" s="1"/>
  <c r="AQ2" i="8"/>
  <c r="AO1" i="10" s="1"/>
  <c r="AP2" i="8"/>
  <c r="AN1" i="10" s="1"/>
  <c r="AO2" i="8"/>
  <c r="AM1" i="10" s="1"/>
  <c r="AN2" i="8"/>
  <c r="AL1" i="10" s="1"/>
  <c r="AM2" i="8"/>
  <c r="AK1" i="10" s="1"/>
  <c r="AL2" i="8"/>
  <c r="AJ1" i="10" s="1"/>
  <c r="AK2" i="8"/>
  <c r="AI1" i="10" s="1"/>
  <c r="AJ2" i="8"/>
  <c r="AH1" i="10" s="1"/>
  <c r="AI2" i="8"/>
  <c r="AG1" i="10" s="1"/>
  <c r="AH2" i="8"/>
  <c r="AF1" i="10" s="1"/>
  <c r="AG2" i="8"/>
  <c r="AE1" i="10" s="1"/>
  <c r="AF2" i="8"/>
  <c r="AD1" i="10" s="1"/>
  <c r="AE2" i="8"/>
  <c r="AC1" i="10" s="1"/>
  <c r="AD2" i="8"/>
  <c r="AB1" i="10" s="1"/>
  <c r="AC2" i="8"/>
  <c r="AA1" i="10" s="1"/>
  <c r="AB2" i="8"/>
  <c r="Z1" i="10" s="1"/>
  <c r="AA2" i="8"/>
  <c r="Y1" i="10" s="1"/>
  <c r="W1" i="10"/>
  <c r="X2" i="8"/>
  <c r="V1" i="10" s="1"/>
  <c r="W2" i="8"/>
  <c r="V2" i="8"/>
  <c r="U2" i="8"/>
  <c r="S1" i="10" s="1"/>
  <c r="T2" i="8"/>
  <c r="R1" i="10" s="1"/>
  <c r="S2" i="8"/>
  <c r="R2" i="8"/>
  <c r="Q2" i="8"/>
  <c r="O1" i="10" s="1"/>
  <c r="P2" i="8"/>
  <c r="N1" i="10" s="1"/>
  <c r="O2" i="8"/>
  <c r="N2" i="8"/>
  <c r="L1" i="10" s="1"/>
  <c r="M2" i="8"/>
  <c r="K1" i="10" s="1"/>
  <c r="L2" i="8"/>
  <c r="J1" i="10" s="1"/>
  <c r="K2" i="8"/>
  <c r="I1" i="10" s="1"/>
  <c r="J2" i="8"/>
  <c r="I2" i="8"/>
  <c r="G1" i="10" s="1"/>
  <c r="H2" i="8"/>
  <c r="F1" i="10" s="1"/>
  <c r="G2" i="8"/>
  <c r="F2" i="8"/>
  <c r="F3" i="8" s="1"/>
  <c r="F1" i="8" s="1"/>
  <c r="E2" i="8"/>
  <c r="C1" i="10" s="1"/>
  <c r="D2" i="8"/>
  <c r="B53" i="8"/>
  <c r="A51" i="10" s="1"/>
  <c r="B52" i="8"/>
  <c r="A50" i="10" s="1"/>
  <c r="B51" i="8"/>
  <c r="A49" i="10" s="1"/>
  <c r="A47" i="10"/>
  <c r="B48" i="8"/>
  <c r="A46" i="10" s="1"/>
  <c r="B47" i="8"/>
  <c r="A45" i="10" s="1"/>
  <c r="B46" i="8"/>
  <c r="A44" i="10" s="1"/>
  <c r="B45" i="8"/>
  <c r="A43" i="10" s="1"/>
  <c r="B44" i="8"/>
  <c r="A42" i="10" s="1"/>
  <c r="B43" i="8"/>
  <c r="A41" i="10" s="1"/>
  <c r="B42" i="8"/>
  <c r="A40" i="10" s="1"/>
  <c r="B41" i="8"/>
  <c r="A39" i="10" s="1"/>
  <c r="B40" i="8"/>
  <c r="A38" i="10" s="1"/>
  <c r="B39" i="8"/>
  <c r="A37" i="10" s="1"/>
  <c r="B38" i="8"/>
  <c r="A36" i="10" s="1"/>
  <c r="B37" i="8"/>
  <c r="A35" i="10" s="1"/>
  <c r="B36" i="8"/>
  <c r="A34" i="10" s="1"/>
  <c r="B35" i="8"/>
  <c r="A33" i="10" s="1"/>
  <c r="B34" i="8"/>
  <c r="A32" i="10" s="1"/>
  <c r="B33" i="8"/>
  <c r="A31" i="10" s="1"/>
  <c r="B32" i="8"/>
  <c r="A30" i="10" s="1"/>
  <c r="B31" i="8"/>
  <c r="A29" i="10" s="1"/>
  <c r="B30" i="8"/>
  <c r="A28" i="10" s="1"/>
  <c r="B29" i="8"/>
  <c r="A27" i="10" s="1"/>
  <c r="B28" i="8"/>
  <c r="A26" i="10" s="1"/>
  <c r="B27" i="8"/>
  <c r="A25" i="10" s="1"/>
  <c r="B25" i="8"/>
  <c r="A23" i="10" s="1"/>
  <c r="B24" i="8"/>
  <c r="A22" i="10" s="1"/>
  <c r="B23" i="8"/>
  <c r="A21" i="10" s="1"/>
  <c r="B22" i="8"/>
  <c r="A20" i="10" s="1"/>
  <c r="B21" i="8"/>
  <c r="A19" i="10" s="1"/>
  <c r="B20" i="8"/>
  <c r="A18" i="10" s="1"/>
  <c r="B19" i="8"/>
  <c r="A17" i="10" s="1"/>
  <c r="B18" i="8"/>
  <c r="A16" i="10" s="1"/>
  <c r="B17" i="8"/>
  <c r="A15" i="10" s="1"/>
  <c r="B16" i="8"/>
  <c r="A14" i="10" s="1"/>
  <c r="B15" i="8"/>
  <c r="A13" i="10" s="1"/>
  <c r="B14" i="8"/>
  <c r="A12" i="10" s="1"/>
  <c r="B13" i="8"/>
  <c r="A11" i="10" s="1"/>
  <c r="B12" i="8"/>
  <c r="A10" i="10" s="1"/>
  <c r="B11" i="8"/>
  <c r="A9" i="10" s="1"/>
  <c r="B10" i="8"/>
  <c r="A8" i="10" s="1"/>
  <c r="B9" i="8"/>
  <c r="A7" i="10" s="1"/>
  <c r="B8" i="8"/>
  <c r="A6" i="10" s="1"/>
  <c r="B7" i="8"/>
  <c r="A5" i="10" s="1"/>
  <c r="B6" i="8"/>
  <c r="A4" i="10" s="1"/>
  <c r="B5" i="8"/>
  <c r="A3" i="10" s="1"/>
  <c r="B4" i="8"/>
  <c r="A2" i="10" s="1"/>
  <c r="D17" i="2"/>
  <c r="D18" i="2"/>
  <c r="D5" i="2"/>
  <c r="D2" i="2"/>
  <c r="D20" i="2"/>
  <c r="D3" i="2"/>
  <c r="D4" i="2"/>
  <c r="D38" i="2"/>
  <c r="D33" i="2"/>
  <c r="D39" i="2"/>
  <c r="D34" i="2"/>
  <c r="D41" i="2"/>
  <c r="D36" i="2"/>
  <c r="D40" i="2"/>
  <c r="D35" i="2"/>
  <c r="D42" i="2"/>
  <c r="D37" i="2"/>
  <c r="D21" i="2"/>
  <c r="D29" i="2"/>
  <c r="D28" i="2"/>
  <c r="D43" i="2"/>
  <c r="D9" i="2"/>
  <c r="D6" i="2"/>
  <c r="D7" i="2"/>
  <c r="D10" i="2"/>
  <c r="D11" i="2"/>
  <c r="D13" i="2"/>
  <c r="D14" i="2"/>
  <c r="D22" i="2"/>
  <c r="D26" i="2"/>
  <c r="D32" i="2"/>
  <c r="D19" i="2"/>
  <c r="D16" i="2"/>
  <c r="D50" i="2"/>
  <c r="D53" i="2"/>
  <c r="D54" i="2"/>
  <c r="D56" i="2"/>
  <c r="D55" i="2"/>
  <c r="D52" i="2"/>
  <c r="D27" i="2"/>
  <c r="B51" i="2"/>
  <c r="C51" i="2" s="1"/>
  <c r="B52" i="2"/>
  <c r="G7" i="9"/>
  <c r="B4" i="1"/>
  <c r="B9" i="7" s="1"/>
  <c r="B49" i="2"/>
  <c r="B8" i="7"/>
  <c r="B7" i="7"/>
  <c r="B54" i="2"/>
  <c r="C54" i="2" s="1"/>
  <c r="C47" i="2"/>
  <c r="C45" i="2"/>
  <c r="C2" i="18" s="1"/>
  <c r="C3" i="2"/>
  <c r="C4" i="2"/>
  <c r="C46" i="2"/>
  <c r="C30" i="2"/>
  <c r="C31" i="2"/>
  <c r="B56" i="2"/>
  <c r="B18" i="2"/>
  <c r="C18" i="2" s="1"/>
  <c r="B5" i="2"/>
  <c r="C7" i="8" s="1"/>
  <c r="A7" i="8" s="1"/>
  <c r="B2" i="2"/>
  <c r="C2" i="2" s="1"/>
  <c r="B20" i="2"/>
  <c r="C20" i="2" s="1"/>
  <c r="B38" i="2"/>
  <c r="C38" i="2" s="1"/>
  <c r="C33" i="2"/>
  <c r="B39" i="2"/>
  <c r="C39" i="2" s="1"/>
  <c r="B34" i="2"/>
  <c r="C34" i="2" s="1"/>
  <c r="B41" i="2"/>
  <c r="C41" i="2" s="1"/>
  <c r="B36" i="2"/>
  <c r="C36" i="2" s="1"/>
  <c r="B40" i="2"/>
  <c r="C40" i="2" s="1"/>
  <c r="B35" i="2"/>
  <c r="C35" i="2" s="1"/>
  <c r="B42" i="2"/>
  <c r="C42" i="2" s="1"/>
  <c r="B37" i="2"/>
  <c r="C37" i="2" s="1"/>
  <c r="B21" i="2"/>
  <c r="C21" i="2" s="1"/>
  <c r="C29" i="2"/>
  <c r="C28" i="2"/>
  <c r="B44" i="2"/>
  <c r="C44" i="2" s="1"/>
  <c r="B43" i="2"/>
  <c r="C43" i="2" s="1"/>
  <c r="B9" i="2"/>
  <c r="C9" i="2" s="1"/>
  <c r="B6" i="2"/>
  <c r="C6" i="2" s="1"/>
  <c r="B7" i="2"/>
  <c r="C7" i="2" s="1"/>
  <c r="B8" i="2"/>
  <c r="C8" i="2" s="1"/>
  <c r="B10" i="2"/>
  <c r="C10" i="2" s="1"/>
  <c r="B11" i="2"/>
  <c r="C11" i="2" s="1"/>
  <c r="B12" i="2"/>
  <c r="C12" i="2" s="1"/>
  <c r="B13" i="2"/>
  <c r="C13" i="2" s="1"/>
  <c r="B14" i="2"/>
  <c r="C14" i="2" s="1"/>
  <c r="B15" i="2"/>
  <c r="C15" i="2" s="1"/>
  <c r="B22" i="2"/>
  <c r="C22" i="2" s="1"/>
  <c r="B23" i="2"/>
  <c r="C23" i="2" s="1"/>
  <c r="B25" i="2"/>
  <c r="C25" i="2" s="1"/>
  <c r="B26" i="2"/>
  <c r="C26" i="2" s="1"/>
  <c r="B32" i="2"/>
  <c r="C32" i="2" s="1"/>
  <c r="B50" i="2"/>
  <c r="B53" i="2"/>
  <c r="C53" i="2" s="1"/>
  <c r="B16" i="2"/>
  <c r="C16" i="2" s="1"/>
  <c r="C27" i="2"/>
  <c r="C52" i="11" l="1"/>
  <c r="C51" i="11"/>
  <c r="C50" i="11"/>
  <c r="C43" i="11"/>
  <c r="D43" i="11"/>
  <c r="V52" i="3"/>
  <c r="W52" i="3"/>
  <c r="D27" i="11"/>
  <c r="D26" i="11"/>
  <c r="B35" i="11"/>
  <c r="B9" i="11"/>
  <c r="B18" i="11"/>
  <c r="B19" i="11"/>
  <c r="C26" i="11"/>
  <c r="B26" i="11" s="1"/>
  <c r="D23" i="11"/>
  <c r="B23" i="11" s="1"/>
  <c r="W4" i="3"/>
  <c r="V4" i="3"/>
  <c r="D25" i="11"/>
  <c r="D21" i="11"/>
  <c r="D22" i="11"/>
  <c r="C40" i="11"/>
  <c r="C39" i="11"/>
  <c r="C27" i="11"/>
  <c r="C25" i="11"/>
  <c r="C21" i="11"/>
  <c r="C22" i="11"/>
  <c r="AX7" i="8" a="1"/>
  <c r="AX7" i="8" s="1"/>
  <c r="AV5" i="10" s="1"/>
  <c r="B4" i="11"/>
  <c r="F26" i="8" a="1"/>
  <c r="F26" i="8" s="1"/>
  <c r="D24" i="10" s="1"/>
  <c r="F50" i="8" a="1"/>
  <c r="F50" i="8" s="1"/>
  <c r="D48" i="10" s="1"/>
  <c r="B31" i="11"/>
  <c r="U15" i="3"/>
  <c r="F15" i="11"/>
  <c r="U26" i="3"/>
  <c r="F18" i="11"/>
  <c r="U9" i="3"/>
  <c r="F9" i="11"/>
  <c r="U35" i="3"/>
  <c r="F35" i="11"/>
  <c r="U32" i="3"/>
  <c r="F32" i="11"/>
  <c r="U20" i="3"/>
  <c r="F24" i="11"/>
  <c r="U5" i="3"/>
  <c r="F5" i="11"/>
  <c r="U28" i="3"/>
  <c r="F20" i="11"/>
  <c r="U3" i="3"/>
  <c r="F3" i="11"/>
  <c r="U40" i="3"/>
  <c r="V40" i="3" s="1"/>
  <c r="F41" i="11"/>
  <c r="U41" i="3"/>
  <c r="W41" i="3" s="1"/>
  <c r="F39" i="11"/>
  <c r="U42" i="3"/>
  <c r="W42" i="3" s="1"/>
  <c r="F42" i="11"/>
  <c r="U25" i="3"/>
  <c r="F29" i="11"/>
  <c r="U46" i="3"/>
  <c r="W46" i="3" s="1"/>
  <c r="F46" i="11"/>
  <c r="U51" i="3"/>
  <c r="W51" i="3" s="1"/>
  <c r="F51" i="11"/>
  <c r="U14" i="3"/>
  <c r="F14" i="11"/>
  <c r="U12" i="3"/>
  <c r="F12" i="11"/>
  <c r="U10" i="3"/>
  <c r="F10" i="11"/>
  <c r="U45" i="3"/>
  <c r="W45" i="3" s="1"/>
  <c r="F45" i="11"/>
  <c r="U36" i="3"/>
  <c r="F36" i="11"/>
  <c r="U34" i="3"/>
  <c r="F34" i="11"/>
  <c r="U33" i="3"/>
  <c r="F33" i="11"/>
  <c r="U31" i="3"/>
  <c r="F31" i="11"/>
  <c r="U22" i="3"/>
  <c r="F26" i="11"/>
  <c r="U19" i="3"/>
  <c r="F23" i="11"/>
  <c r="U17" i="3"/>
  <c r="F17" i="11"/>
  <c r="U29" i="3"/>
  <c r="F21" i="11"/>
  <c r="U27" i="3"/>
  <c r="F19" i="11"/>
  <c r="U38" i="3"/>
  <c r="F38" i="11"/>
  <c r="U50" i="3"/>
  <c r="W50" i="3" s="1"/>
  <c r="F50" i="11"/>
  <c r="U21" i="3"/>
  <c r="F25" i="11"/>
  <c r="B36" i="11"/>
  <c r="E36" i="11" s="1"/>
  <c r="B10" i="11"/>
  <c r="B37" i="11"/>
  <c r="B12" i="11"/>
  <c r="U39" i="3"/>
  <c r="F40" i="11"/>
  <c r="U24" i="3"/>
  <c r="F28" i="11"/>
  <c r="U18" i="3"/>
  <c r="F22" i="11"/>
  <c r="B30" i="11"/>
  <c r="B13" i="11"/>
  <c r="B14" i="11"/>
  <c r="E14" i="11" s="1"/>
  <c r="B7" i="11"/>
  <c r="B15" i="11"/>
  <c r="E15" i="11" s="1"/>
  <c r="B47" i="11"/>
  <c r="E47" i="11" s="1"/>
  <c r="B38" i="11"/>
  <c r="B8" i="11"/>
  <c r="B32" i="11"/>
  <c r="B16" i="11"/>
  <c r="X4" i="3"/>
  <c r="E4" i="3" s="1"/>
  <c r="E46" i="11"/>
  <c r="U47" i="3"/>
  <c r="C5" i="3"/>
  <c r="C5" i="11" s="1"/>
  <c r="D5" i="11"/>
  <c r="C42" i="3"/>
  <c r="C42" i="11" s="1"/>
  <c r="X16" i="3"/>
  <c r="G2" i="13"/>
  <c r="F2" i="13"/>
  <c r="Z7" i="8" a="1"/>
  <c r="Z7" i="8" s="1"/>
  <c r="X5" i="10" s="1"/>
  <c r="C58" i="8"/>
  <c r="A58" i="8" s="1"/>
  <c r="C57" i="8"/>
  <c r="A57" i="8" s="1"/>
  <c r="C24" i="8"/>
  <c r="A24" i="8" s="1"/>
  <c r="AA3" i="8"/>
  <c r="AA1" i="8" s="1"/>
  <c r="J3" i="8"/>
  <c r="J1" i="8" s="1"/>
  <c r="C10" i="8"/>
  <c r="A10" i="8" s="1"/>
  <c r="C3" i="3"/>
  <c r="C55" i="8"/>
  <c r="A55" i="8" s="1"/>
  <c r="C47" i="8"/>
  <c r="A47" i="8" s="1"/>
  <c r="C25" i="8"/>
  <c r="A25" i="8" s="1"/>
  <c r="C56" i="8"/>
  <c r="A56" i="8" s="1"/>
  <c r="C11" i="8"/>
  <c r="A11" i="8" s="1"/>
  <c r="C27" i="8"/>
  <c r="A27" i="8" s="1"/>
  <c r="C49" i="8"/>
  <c r="A49" i="8" s="1"/>
  <c r="K3" i="8"/>
  <c r="K1" i="8" s="1"/>
  <c r="AB3" i="8"/>
  <c r="AB1" i="8" s="1"/>
  <c r="BD3" i="8"/>
  <c r="BD1" i="8" s="1"/>
  <c r="C16" i="8"/>
  <c r="A16" i="8" s="1"/>
  <c r="C28" i="8"/>
  <c r="A28" i="8" s="1"/>
  <c r="D3" i="8"/>
  <c r="AW3" i="8"/>
  <c r="AW1" i="8" s="1"/>
  <c r="D1" i="10"/>
  <c r="C46" i="8"/>
  <c r="A46" i="8" s="1"/>
  <c r="BB3" i="8"/>
  <c r="BB1" i="8" s="1"/>
  <c r="F7" i="8" a="1"/>
  <c r="F7" i="8" s="1"/>
  <c r="D5" i="10" s="1"/>
  <c r="R3" i="8"/>
  <c r="R1" i="8" s="1"/>
  <c r="V3" i="8"/>
  <c r="V1" i="8" s="1"/>
  <c r="B1" i="10"/>
  <c r="C54" i="8"/>
  <c r="A54" i="8" s="1"/>
  <c r="E28" i="11"/>
  <c r="D11" i="11"/>
  <c r="C11" i="3"/>
  <c r="C11" i="11" s="1"/>
  <c r="C45" i="3"/>
  <c r="C45" i="11" s="1"/>
  <c r="B45" i="11" s="1"/>
  <c r="C44" i="3"/>
  <c r="C44" i="11" s="1"/>
  <c r="B44" i="11" s="1"/>
  <c r="AY3" i="8"/>
  <c r="AY1" i="8" s="1"/>
  <c r="AT3" i="8"/>
  <c r="AT1" i="8" s="1"/>
  <c r="AI3" i="8"/>
  <c r="AI1" i="8" s="1"/>
  <c r="AQ3" i="8"/>
  <c r="AQ1" i="8" s="1"/>
  <c r="H1" i="10"/>
  <c r="P1" i="10"/>
  <c r="C5" i="8"/>
  <c r="A5" i="8" s="1"/>
  <c r="C17" i="8"/>
  <c r="A17" i="8" s="1"/>
  <c r="G3" i="8"/>
  <c r="G1" i="8" s="1"/>
  <c r="O3" i="8"/>
  <c r="O1" i="8" s="1"/>
  <c r="S3" i="8"/>
  <c r="S1" i="8" s="1"/>
  <c r="W3" i="8"/>
  <c r="AF3" i="8"/>
  <c r="AF1" i="8" s="1"/>
  <c r="AJ3" i="8"/>
  <c r="AJ1" i="8" s="1"/>
  <c r="AN3" i="8"/>
  <c r="AN1" i="8" s="1"/>
  <c r="AR3" i="8"/>
  <c r="AR1" i="8" s="1"/>
  <c r="AV3" i="8"/>
  <c r="AV1" i="8" s="1"/>
  <c r="Y3" i="8"/>
  <c r="Y1" i="8" s="1"/>
  <c r="Y50" i="8" s="1" a="1"/>
  <c r="Y50" i="8" s="1"/>
  <c r="W48" i="10" s="1"/>
  <c r="C6" i="8"/>
  <c r="A6" i="8" s="1"/>
  <c r="C12" i="8"/>
  <c r="A12" i="8" s="1"/>
  <c r="C20" i="8"/>
  <c r="A20" i="8" s="1"/>
  <c r="L3" i="8"/>
  <c r="L1" i="8" s="1"/>
  <c r="P3" i="8"/>
  <c r="P1" i="8" s="1"/>
  <c r="T3" i="8"/>
  <c r="T1" i="8" s="1"/>
  <c r="AC3" i="8"/>
  <c r="AC1" i="8" s="1"/>
  <c r="AG3" i="8"/>
  <c r="AG1" i="8" s="1"/>
  <c r="AK3" i="8"/>
  <c r="AK1" i="8" s="1"/>
  <c r="AS3" i="8"/>
  <c r="AS1" i="8" s="1"/>
  <c r="U3" i="8"/>
  <c r="U1" i="8" s="1"/>
  <c r="AM3" i="8"/>
  <c r="AM1" i="8" s="1"/>
  <c r="T1" i="10"/>
  <c r="C52" i="2"/>
  <c r="C9" i="8"/>
  <c r="A9" i="8" s="1"/>
  <c r="C13" i="8"/>
  <c r="A13" i="8" s="1"/>
  <c r="C21" i="8"/>
  <c r="A21" i="8" s="1"/>
  <c r="BA3" i="8"/>
  <c r="BA1" i="8" s="1"/>
  <c r="C30" i="8"/>
  <c r="A30" i="8" s="1"/>
  <c r="C51" i="8"/>
  <c r="A51" i="8" s="1"/>
  <c r="BE3" i="8"/>
  <c r="BE1" i="8" s="1"/>
  <c r="AP3" i="8"/>
  <c r="AL3" i="8"/>
  <c r="AL1" i="8" s="1"/>
  <c r="AH3" i="8"/>
  <c r="AH1" i="8" s="1"/>
  <c r="AD3" i="8"/>
  <c r="AD1" i="8" s="1"/>
  <c r="C5" i="2"/>
  <c r="B2" i="18" s="1"/>
  <c r="D2" i="18" s="1"/>
  <c r="C50" i="2"/>
  <c r="M1" i="10"/>
  <c r="C8" i="8"/>
  <c r="A8" i="8" s="1"/>
  <c r="C29" i="8"/>
  <c r="A29" i="8" s="1"/>
  <c r="C33" i="8"/>
  <c r="A33" i="8" s="1"/>
  <c r="C37" i="8"/>
  <c r="A37" i="8" s="1"/>
  <c r="C41" i="8"/>
  <c r="A41" i="8" s="1"/>
  <c r="C45" i="8"/>
  <c r="A45" i="8" s="1"/>
  <c r="BF3" i="8"/>
  <c r="BF1" i="8" s="1"/>
  <c r="AZ3" i="8"/>
  <c r="AZ1" i="8" s="1"/>
  <c r="AU3" i="8"/>
  <c r="AU1" i="8" s="1"/>
  <c r="AE3" i="8"/>
  <c r="AE1" i="8" s="1"/>
  <c r="N3" i="8"/>
  <c r="N1" i="8" s="1"/>
  <c r="Q3" i="8"/>
  <c r="Q1" i="8" s="1"/>
  <c r="M3" i="8"/>
  <c r="M1" i="8" s="1"/>
  <c r="I3" i="8"/>
  <c r="I1" i="8" s="1"/>
  <c r="E3" i="8"/>
  <c r="E1" i="8" s="1"/>
  <c r="C34" i="8"/>
  <c r="A34" i="8" s="1"/>
  <c r="C38" i="8"/>
  <c r="A38" i="8" s="1"/>
  <c r="C42" i="8"/>
  <c r="A42" i="8" s="1"/>
  <c r="E1" i="10"/>
  <c r="U1" i="10"/>
  <c r="C14" i="8"/>
  <c r="A14" i="8" s="1"/>
  <c r="AO3" i="8"/>
  <c r="AO1" i="8" s="1"/>
  <c r="X3" i="8"/>
  <c r="X1" i="8" s="1"/>
  <c r="H3" i="8"/>
  <c r="H1" i="8" s="1"/>
  <c r="C18" i="8"/>
  <c r="A18" i="8" s="1"/>
  <c r="C22" i="8"/>
  <c r="A22" i="8" s="1"/>
  <c r="C31" i="8"/>
  <c r="A31" i="8" s="1"/>
  <c r="C35" i="8"/>
  <c r="A35" i="8" s="1"/>
  <c r="C39" i="8"/>
  <c r="A39" i="8" s="1"/>
  <c r="C43" i="8"/>
  <c r="A43" i="8" s="1"/>
  <c r="C52" i="8"/>
  <c r="A52" i="8" s="1"/>
  <c r="Q1" i="10"/>
  <c r="C15" i="8"/>
  <c r="A15" i="8" s="1"/>
  <c r="C19" i="8"/>
  <c r="A19" i="8" s="1"/>
  <c r="C23" i="8"/>
  <c r="A23" i="8" s="1"/>
  <c r="C32" i="8"/>
  <c r="A32" i="8" s="1"/>
  <c r="C36" i="8"/>
  <c r="A36" i="8" s="1"/>
  <c r="C40" i="8"/>
  <c r="A40" i="8" s="1"/>
  <c r="C44" i="8"/>
  <c r="A44" i="8" s="1"/>
  <c r="C48" i="8"/>
  <c r="A48" i="8" s="1"/>
  <c r="C53" i="8"/>
  <c r="A53" i="8" s="1"/>
  <c r="U16" i="3"/>
  <c r="V16" i="3" s="1"/>
  <c r="U30" i="3"/>
  <c r="V30" i="3" s="1"/>
  <c r="U43" i="3"/>
  <c r="U23" i="3"/>
  <c r="V23" i="3" s="1"/>
  <c r="U13" i="3"/>
  <c r="U37" i="3"/>
  <c r="V37" i="3" s="1"/>
  <c r="U2" i="3"/>
  <c r="V2" i="3" s="1"/>
  <c r="X12" i="3"/>
  <c r="U7" i="3"/>
  <c r="V7" i="3" s="1"/>
  <c r="U44" i="3"/>
  <c r="U8" i="3"/>
  <c r="V8" i="3" s="1"/>
  <c r="D50" i="11"/>
  <c r="D42" i="11"/>
  <c r="U11" i="3"/>
  <c r="V11" i="3" s="1"/>
  <c r="D51" i="11"/>
  <c r="B51" i="11" s="1"/>
  <c r="D52" i="11"/>
  <c r="B52" i="11" s="1"/>
  <c r="C56" i="2"/>
  <c r="BC3" i="8"/>
  <c r="BC1" i="8" s="1"/>
  <c r="C55" i="2"/>
  <c r="C4" i="8"/>
  <c r="A4" i="8" s="1"/>
  <c r="AX4" i="8" s="1" a="1"/>
  <c r="AX4" i="8" s="1"/>
  <c r="AV2" i="10" s="1"/>
  <c r="C49" i="2"/>
  <c r="B50" i="11" l="1"/>
  <c r="B43" i="11"/>
  <c r="C3" i="11"/>
  <c r="V47" i="3"/>
  <c r="W47" i="3"/>
  <c r="B27" i="11"/>
  <c r="E27" i="11" s="1"/>
  <c r="V44" i="3"/>
  <c r="W44" i="3"/>
  <c r="V43" i="3"/>
  <c r="W43" i="3"/>
  <c r="B25" i="11"/>
  <c r="E25" i="11" s="1"/>
  <c r="J4" i="3"/>
  <c r="E5" i="3"/>
  <c r="E6" i="3" s="1"/>
  <c r="B22" i="11"/>
  <c r="E22" i="11" s="1"/>
  <c r="B21" i="11"/>
  <c r="D40" i="11"/>
  <c r="B40" i="11" s="1"/>
  <c r="D39" i="11"/>
  <c r="B39" i="11" s="1"/>
  <c r="W13" i="3"/>
  <c r="V13" i="3"/>
  <c r="W18" i="3"/>
  <c r="V18" i="3"/>
  <c r="W39" i="3"/>
  <c r="V39" i="3"/>
  <c r="V50" i="3"/>
  <c r="W27" i="3"/>
  <c r="V27" i="3"/>
  <c r="W17" i="3"/>
  <c r="V17" i="3"/>
  <c r="W22" i="3"/>
  <c r="V22" i="3"/>
  <c r="W33" i="3"/>
  <c r="V33" i="3"/>
  <c r="W36" i="3"/>
  <c r="V36" i="3"/>
  <c r="W10" i="3"/>
  <c r="V10" i="3"/>
  <c r="W14" i="3"/>
  <c r="V14" i="3"/>
  <c r="V46" i="3"/>
  <c r="V42" i="3"/>
  <c r="W28" i="3"/>
  <c r="V28" i="3"/>
  <c r="W20" i="3"/>
  <c r="V20" i="3"/>
  <c r="W35" i="3"/>
  <c r="V35" i="3"/>
  <c r="W26" i="3"/>
  <c r="V26" i="3"/>
  <c r="W24" i="3"/>
  <c r="V24" i="3"/>
  <c r="W21" i="3"/>
  <c r="V21" i="3"/>
  <c r="W38" i="3"/>
  <c r="V38" i="3"/>
  <c r="W29" i="3"/>
  <c r="V29" i="3"/>
  <c r="W19" i="3"/>
  <c r="V19" i="3"/>
  <c r="W31" i="3"/>
  <c r="V31" i="3"/>
  <c r="W34" i="3"/>
  <c r="V34" i="3"/>
  <c r="V45" i="3"/>
  <c r="W12" i="3"/>
  <c r="V12" i="3"/>
  <c r="V51" i="3"/>
  <c r="W25" i="3"/>
  <c r="V25" i="3"/>
  <c r="V41" i="3"/>
  <c r="W3" i="3"/>
  <c r="V3" i="3"/>
  <c r="W5" i="3"/>
  <c r="V5" i="3"/>
  <c r="W32" i="3"/>
  <c r="V32" i="3"/>
  <c r="W9" i="3"/>
  <c r="V9" i="3"/>
  <c r="W15" i="3"/>
  <c r="V15" i="3"/>
  <c r="AW35" i="8" a="1"/>
  <c r="AW35" i="8" s="1"/>
  <c r="AU33" i="10" s="1"/>
  <c r="AX35" i="8" a="1"/>
  <c r="AX35" i="8" s="1"/>
  <c r="AV33" i="10" s="1"/>
  <c r="AX44" i="8" a="1"/>
  <c r="AX44" i="8" s="1"/>
  <c r="AV42" i="10" s="1"/>
  <c r="AW44" i="8" a="1"/>
  <c r="AW44" i="8" s="1"/>
  <c r="AU42" i="10" s="1"/>
  <c r="AW23" i="8" a="1"/>
  <c r="AW23" i="8" s="1"/>
  <c r="AU21" i="10" s="1"/>
  <c r="AX23" i="8" a="1"/>
  <c r="AX23" i="8" s="1"/>
  <c r="AV21" i="10" s="1"/>
  <c r="AW31" i="8" a="1"/>
  <c r="AW31" i="8" s="1"/>
  <c r="AU29" i="10" s="1"/>
  <c r="AX31" i="8" a="1"/>
  <c r="AX31" i="8" s="1"/>
  <c r="AV29" i="10" s="1"/>
  <c r="AW33" i="8" a="1"/>
  <c r="AW33" i="8" s="1"/>
  <c r="AU31" i="10" s="1"/>
  <c r="AX33" i="8" a="1"/>
  <c r="AX33" i="8" s="1"/>
  <c r="AV31" i="10" s="1"/>
  <c r="AW30" i="8" a="1"/>
  <c r="AW30" i="8" s="1"/>
  <c r="AU28" i="10" s="1"/>
  <c r="AX30" i="8" a="1"/>
  <c r="AX30" i="8" s="1"/>
  <c r="AV28" i="10" s="1"/>
  <c r="AW9" i="8" a="1"/>
  <c r="AW9" i="8" s="1"/>
  <c r="AU7" i="10" s="1"/>
  <c r="AX9" i="8" a="1"/>
  <c r="AX9" i="8" s="1"/>
  <c r="AV7" i="10" s="1"/>
  <c r="AX20" i="8" a="1"/>
  <c r="AX20" i="8" s="1"/>
  <c r="AV18" i="10" s="1"/>
  <c r="AW20" i="8" a="1"/>
  <c r="AW20" i="8" s="1"/>
  <c r="AU18" i="10" s="1"/>
  <c r="AW46" i="8" a="1"/>
  <c r="AW46" i="8" s="1"/>
  <c r="AU44" i="10" s="1"/>
  <c r="AX46" i="8" a="1"/>
  <c r="AX46" i="8" s="1"/>
  <c r="AV44" i="10" s="1"/>
  <c r="AX28" i="8" a="1"/>
  <c r="AX28" i="8" s="1"/>
  <c r="AV26" i="10" s="1"/>
  <c r="AW28" i="8" a="1"/>
  <c r="AW28" i="8" s="1"/>
  <c r="AU26" i="10" s="1"/>
  <c r="F24" i="8" a="1"/>
  <c r="F24" i="8" s="1"/>
  <c r="D22" i="10" s="1"/>
  <c r="AX24" i="8" a="1"/>
  <c r="AX24" i="8" s="1"/>
  <c r="AV22" i="10" s="1"/>
  <c r="AW24" i="8" a="1"/>
  <c r="AW24" i="8" s="1"/>
  <c r="AU22" i="10" s="1"/>
  <c r="AX32" i="8" a="1"/>
  <c r="AX32" i="8" s="1"/>
  <c r="AV30" i="10" s="1"/>
  <c r="AW32" i="8" a="1"/>
  <c r="AW32" i="8" s="1"/>
  <c r="AU30" i="10" s="1"/>
  <c r="AX40" i="8" a="1"/>
  <c r="AX40" i="8" s="1"/>
  <c r="AV38" i="10" s="1"/>
  <c r="AW40" i="8" a="1"/>
  <c r="AW40" i="8" s="1"/>
  <c r="AU38" i="10" s="1"/>
  <c r="AW19" i="8" a="1"/>
  <c r="AW19" i="8" s="1"/>
  <c r="AU17" i="10" s="1"/>
  <c r="AX19" i="8" a="1"/>
  <c r="AX19" i="8" s="1"/>
  <c r="AV17" i="10" s="1"/>
  <c r="AW43" i="8" a="1"/>
  <c r="AW43" i="8" s="1"/>
  <c r="AU41" i="10" s="1"/>
  <c r="AX43" i="8" a="1"/>
  <c r="AX43" i="8" s="1"/>
  <c r="AV41" i="10" s="1"/>
  <c r="AW22" i="8" a="1"/>
  <c r="AW22" i="8" s="1"/>
  <c r="AU20" i="10" s="1"/>
  <c r="AX22" i="8" a="1"/>
  <c r="AX22" i="8" s="1"/>
  <c r="AV20" i="10" s="1"/>
  <c r="AW42" i="8" a="1"/>
  <c r="AW42" i="8" s="1"/>
  <c r="AU40" i="10" s="1"/>
  <c r="AX42" i="8" a="1"/>
  <c r="AX42" i="8" s="1"/>
  <c r="AV40" i="10" s="1"/>
  <c r="AW45" i="8" a="1"/>
  <c r="AW45" i="8" s="1"/>
  <c r="AU43" i="10" s="1"/>
  <c r="AX45" i="8" a="1"/>
  <c r="AX45" i="8" s="1"/>
  <c r="AV43" i="10" s="1"/>
  <c r="AW29" i="8" a="1"/>
  <c r="AW29" i="8" s="1"/>
  <c r="AU27" i="10" s="1"/>
  <c r="AX29" i="8" a="1"/>
  <c r="AX29" i="8" s="1"/>
  <c r="AV27" i="10" s="1"/>
  <c r="AX12" i="8" a="1"/>
  <c r="AX12" i="8" s="1"/>
  <c r="AV10" i="10" s="1"/>
  <c r="AW12" i="8" a="1"/>
  <c r="AW12" i="8" s="1"/>
  <c r="AU10" i="10" s="1"/>
  <c r="AW17" i="8" a="1"/>
  <c r="AW17" i="8" s="1"/>
  <c r="AU15" i="10" s="1"/>
  <c r="AX17" i="8" a="1"/>
  <c r="AX17" i="8" s="1"/>
  <c r="AV15" i="10" s="1"/>
  <c r="AX16" i="8" a="1"/>
  <c r="AX16" i="8" s="1"/>
  <c r="AV14" i="10" s="1"/>
  <c r="AW16" i="8" a="1"/>
  <c r="AW16" i="8" s="1"/>
  <c r="AU14" i="10" s="1"/>
  <c r="AW49" i="8" a="1"/>
  <c r="AW49" i="8" s="1"/>
  <c r="AU47" i="10" s="1"/>
  <c r="AX49" i="8" a="1"/>
  <c r="AX49" i="8" s="1"/>
  <c r="AV47" i="10" s="1"/>
  <c r="AW25" i="8" a="1"/>
  <c r="AW25" i="8" s="1"/>
  <c r="AU23" i="10" s="1"/>
  <c r="AX25" i="8" a="1"/>
  <c r="AX25" i="8" s="1"/>
  <c r="AV23" i="10" s="1"/>
  <c r="F10" i="8" a="1"/>
  <c r="F10" i="8" s="1"/>
  <c r="D8" i="10" s="1"/>
  <c r="AW10" i="8" a="1"/>
  <c r="AW10" i="8" s="1"/>
  <c r="AU8" i="10" s="1"/>
  <c r="AX10" i="8" a="1"/>
  <c r="AX10" i="8" s="1"/>
  <c r="AV8" i="10" s="1"/>
  <c r="AX48" i="8" a="1"/>
  <c r="AX48" i="8" s="1"/>
  <c r="AV46" i="10" s="1"/>
  <c r="AW48" i="8" a="1"/>
  <c r="AW48" i="8" s="1"/>
  <c r="AU46" i="10" s="1"/>
  <c r="AX36" i="8" a="1"/>
  <c r="AX36" i="8" s="1"/>
  <c r="AV34" i="10" s="1"/>
  <c r="AW36" i="8" a="1"/>
  <c r="AW36" i="8" s="1"/>
  <c r="AU34" i="10" s="1"/>
  <c r="AW15" i="8" a="1"/>
  <c r="AW15" i="8" s="1"/>
  <c r="AU13" i="10" s="1"/>
  <c r="AX15" i="8" a="1"/>
  <c r="AX15" i="8" s="1"/>
  <c r="AV13" i="10" s="1"/>
  <c r="AW39" i="8" a="1"/>
  <c r="AW39" i="8" s="1"/>
  <c r="AU37" i="10" s="1"/>
  <c r="AX39" i="8" a="1"/>
  <c r="AX39" i="8" s="1"/>
  <c r="AV37" i="10" s="1"/>
  <c r="AW18" i="8" a="1"/>
  <c r="AW18" i="8" s="1"/>
  <c r="AU16" i="10" s="1"/>
  <c r="AX18" i="8" a="1"/>
  <c r="AX18" i="8" s="1"/>
  <c r="AV16" i="10" s="1"/>
  <c r="AW14" i="8" a="1"/>
  <c r="AW14" i="8" s="1"/>
  <c r="AU12" i="10" s="1"/>
  <c r="AX14" i="8" a="1"/>
  <c r="AX14" i="8" s="1"/>
  <c r="AV12" i="10" s="1"/>
  <c r="AW38" i="8" a="1"/>
  <c r="AW38" i="8" s="1"/>
  <c r="AU36" i="10" s="1"/>
  <c r="AX38" i="8" a="1"/>
  <c r="AX38" i="8" s="1"/>
  <c r="AV36" i="10" s="1"/>
  <c r="AW41" i="8" a="1"/>
  <c r="AW41" i="8" s="1"/>
  <c r="AU39" i="10" s="1"/>
  <c r="AX41" i="8" a="1"/>
  <c r="AX41" i="8" s="1"/>
  <c r="AV39" i="10" s="1"/>
  <c r="AX8" i="8" a="1"/>
  <c r="AX8" i="8" s="1"/>
  <c r="AV6" i="10" s="1"/>
  <c r="AW8" i="8" a="1"/>
  <c r="AW8" i="8" s="1"/>
  <c r="AU6" i="10" s="1"/>
  <c r="AW21" i="8" a="1"/>
  <c r="AW21" i="8" s="1"/>
  <c r="AU19" i="10" s="1"/>
  <c r="AX21" i="8" a="1"/>
  <c r="AX21" i="8" s="1"/>
  <c r="AV19" i="10" s="1"/>
  <c r="AW6" i="8" a="1"/>
  <c r="AW6" i="8" s="1"/>
  <c r="AU4" i="10" s="1"/>
  <c r="AX6" i="8" a="1"/>
  <c r="AX6" i="8" s="1"/>
  <c r="AV4" i="10" s="1"/>
  <c r="AW5" i="8" a="1"/>
  <c r="AW5" i="8" s="1"/>
  <c r="AU3" i="10" s="1"/>
  <c r="AX5" i="8" a="1"/>
  <c r="AX5" i="8" s="1"/>
  <c r="AV3" i="10" s="1"/>
  <c r="AW50" i="8" a="1"/>
  <c r="AW50" i="8" s="1"/>
  <c r="AU48" i="10" s="1"/>
  <c r="AW26" i="8" a="1"/>
  <c r="AW26" i="8" s="1"/>
  <c r="AU24" i="10" s="1"/>
  <c r="AW27" i="8" a="1"/>
  <c r="AW27" i="8" s="1"/>
  <c r="AU25" i="10" s="1"/>
  <c r="AX27" i="8" a="1"/>
  <c r="AX27" i="8" s="1"/>
  <c r="AV25" i="10" s="1"/>
  <c r="AW47" i="8" a="1"/>
  <c r="AW47" i="8" s="1"/>
  <c r="AU45" i="10" s="1"/>
  <c r="AX47" i="8" a="1"/>
  <c r="AX47" i="8" s="1"/>
  <c r="AV45" i="10" s="1"/>
  <c r="AW34" i="8" a="1"/>
  <c r="AW34" i="8" s="1"/>
  <c r="AU32" i="10" s="1"/>
  <c r="AX34" i="8" a="1"/>
  <c r="AX34" i="8" s="1"/>
  <c r="AV32" i="10" s="1"/>
  <c r="AW37" i="8" a="1"/>
  <c r="AW37" i="8" s="1"/>
  <c r="AU35" i="10" s="1"/>
  <c r="AX37" i="8" a="1"/>
  <c r="AX37" i="8" s="1"/>
  <c r="AV35" i="10" s="1"/>
  <c r="AW13" i="8" a="1"/>
  <c r="AW13" i="8" s="1"/>
  <c r="AU11" i="10" s="1"/>
  <c r="AX13" i="8" a="1"/>
  <c r="AX13" i="8" s="1"/>
  <c r="AV11" i="10" s="1"/>
  <c r="AW11" i="8" a="1"/>
  <c r="AW11" i="8" s="1"/>
  <c r="AU9" i="10" s="1"/>
  <c r="AX11" i="8" a="1"/>
  <c r="AX11" i="8" s="1"/>
  <c r="AV9" i="10" s="1"/>
  <c r="AW7" i="8" a="1"/>
  <c r="AW7" i="8" s="1"/>
  <c r="AU5" i="10" s="1"/>
  <c r="AE26" i="8" a="1"/>
  <c r="AE26" i="8" s="1"/>
  <c r="AC24" i="10" s="1"/>
  <c r="AE50" i="8" a="1"/>
  <c r="AE50" i="8" s="1"/>
  <c r="AC48" i="10" s="1"/>
  <c r="AR26" i="8" a="1"/>
  <c r="AR26" i="8" s="1"/>
  <c r="AP24" i="10" s="1"/>
  <c r="AR50" i="8" a="1"/>
  <c r="AR50" i="8" s="1"/>
  <c r="AP48" i="10" s="1"/>
  <c r="R26" i="8" a="1"/>
  <c r="R26" i="8" s="1"/>
  <c r="P24" i="10" s="1"/>
  <c r="R50" i="8" a="1"/>
  <c r="R50" i="8" s="1"/>
  <c r="P48" i="10" s="1"/>
  <c r="AD26" i="8" a="1"/>
  <c r="AD26" i="8" s="1"/>
  <c r="AB24" i="10" s="1"/>
  <c r="AD50" i="8" a="1"/>
  <c r="AD50" i="8" s="1"/>
  <c r="AB48" i="10" s="1"/>
  <c r="P26" i="8" a="1"/>
  <c r="P26" i="8" s="1"/>
  <c r="N24" i="10" s="1"/>
  <c r="P50" i="8" a="1"/>
  <c r="P50" i="8" s="1"/>
  <c r="N48" i="10" s="1"/>
  <c r="AI26" i="8" a="1"/>
  <c r="AI26" i="8" s="1"/>
  <c r="AG24" i="10" s="1"/>
  <c r="AI50" i="8" a="1"/>
  <c r="AI50" i="8" s="1"/>
  <c r="AG48" i="10" s="1"/>
  <c r="Q26" i="8" a="1"/>
  <c r="Q26" i="8" s="1"/>
  <c r="O24" i="10" s="1"/>
  <c r="Q50" i="8" a="1"/>
  <c r="Q50" i="8" s="1"/>
  <c r="O48" i="10" s="1"/>
  <c r="AH26" i="8" a="1"/>
  <c r="AH26" i="8" s="1"/>
  <c r="AF24" i="10" s="1"/>
  <c r="AH50" i="8" a="1"/>
  <c r="AH50" i="8" s="1"/>
  <c r="AF48" i="10" s="1"/>
  <c r="AM26" i="8" a="1"/>
  <c r="AM26" i="8" s="1"/>
  <c r="AK24" i="10" s="1"/>
  <c r="AM50" i="8" a="1"/>
  <c r="AM50" i="8" s="1"/>
  <c r="AK48" i="10" s="1"/>
  <c r="AG26" i="8" a="1"/>
  <c r="AG26" i="8" s="1"/>
  <c r="AE24" i="10" s="1"/>
  <c r="AG50" i="8" a="1"/>
  <c r="AG50" i="8" s="1"/>
  <c r="AE48" i="10" s="1"/>
  <c r="L26" i="8" a="1"/>
  <c r="L26" i="8" s="1"/>
  <c r="J24" i="10" s="1"/>
  <c r="L50" i="8" a="1"/>
  <c r="L50" i="8" s="1"/>
  <c r="J48" i="10" s="1"/>
  <c r="AJ26" i="8" a="1"/>
  <c r="AJ26" i="8" s="1"/>
  <c r="AH24" i="10" s="1"/>
  <c r="AJ50" i="8" a="1"/>
  <c r="AJ50" i="8" s="1"/>
  <c r="AH48" i="10" s="1"/>
  <c r="O26" i="8" a="1"/>
  <c r="O26" i="8" s="1"/>
  <c r="M24" i="10" s="1"/>
  <c r="O50" i="8" a="1"/>
  <c r="O50" i="8" s="1"/>
  <c r="M48" i="10" s="1"/>
  <c r="AT26" i="8" a="1"/>
  <c r="AT26" i="8" s="1"/>
  <c r="AR24" i="10" s="1"/>
  <c r="AT50" i="8" a="1"/>
  <c r="AT50" i="8" s="1"/>
  <c r="AR48" i="10" s="1"/>
  <c r="AB26" i="8" a="1"/>
  <c r="AB26" i="8" s="1"/>
  <c r="Z24" i="10" s="1"/>
  <c r="AB50" i="8" a="1"/>
  <c r="AB50" i="8" s="1"/>
  <c r="Z48" i="10" s="1"/>
  <c r="AA26" i="8" a="1"/>
  <c r="AA26" i="8" s="1"/>
  <c r="Y24" i="10" s="1"/>
  <c r="AA50" i="8" a="1"/>
  <c r="AA50" i="8" s="1"/>
  <c r="Y48" i="10" s="1"/>
  <c r="AO26" i="8" a="1"/>
  <c r="AO26" i="8" s="1"/>
  <c r="AM24" i="10" s="1"/>
  <c r="AO50" i="8" a="1"/>
  <c r="AO50" i="8" s="1"/>
  <c r="AM48" i="10" s="1"/>
  <c r="I26" i="8" a="1"/>
  <c r="I26" i="8" s="1"/>
  <c r="G24" i="10" s="1"/>
  <c r="I50" i="8" a="1"/>
  <c r="I50" i="8" s="1"/>
  <c r="G48" i="10" s="1"/>
  <c r="AS26" i="8" a="1"/>
  <c r="AS26" i="8" s="1"/>
  <c r="AQ24" i="10" s="1"/>
  <c r="AS50" i="8" a="1"/>
  <c r="AS50" i="8" s="1"/>
  <c r="AQ48" i="10" s="1"/>
  <c r="T26" i="8" a="1"/>
  <c r="T26" i="8" s="1"/>
  <c r="R24" i="10" s="1"/>
  <c r="T50" i="8" a="1"/>
  <c r="T50" i="8" s="1"/>
  <c r="R48" i="10" s="1"/>
  <c r="AQ26" i="8" a="1"/>
  <c r="AQ26" i="8" s="1"/>
  <c r="AO24" i="10" s="1"/>
  <c r="AQ50" i="8" a="1"/>
  <c r="AQ50" i="8" s="1"/>
  <c r="AO48" i="10" s="1"/>
  <c r="E49" i="8" a="1"/>
  <c r="E49" i="8" s="1"/>
  <c r="H49" i="8" a="1"/>
  <c r="H49" i="8" s="1"/>
  <c r="M49" i="8" a="1"/>
  <c r="M49" i="8" s="1"/>
  <c r="K47" i="10" s="1"/>
  <c r="P49" i="8" a="1"/>
  <c r="P49" i="8" s="1"/>
  <c r="U49" i="8" a="1"/>
  <c r="U49" i="8" s="1"/>
  <c r="S47" i="10" s="1"/>
  <c r="X49" i="8" a="1"/>
  <c r="X49" i="8" s="1"/>
  <c r="V47" i="10" s="1"/>
  <c r="AC49" i="8" a="1"/>
  <c r="AC49" i="8" s="1"/>
  <c r="AA47" i="10" s="1"/>
  <c r="AF49" i="8" a="1"/>
  <c r="AF49" i="8" s="1"/>
  <c r="AK49" i="8" a="1"/>
  <c r="AK49" i="8" s="1"/>
  <c r="AI47" i="10" s="1"/>
  <c r="AN49" i="8" a="1"/>
  <c r="AN49" i="8" s="1"/>
  <c r="AL47" i="10" s="1"/>
  <c r="AS49" i="8" a="1"/>
  <c r="AS49" i="8" s="1"/>
  <c r="AV49" i="8" a="1"/>
  <c r="AV49" i="8" s="1"/>
  <c r="AZ47" i="10"/>
  <c r="BC47" i="10"/>
  <c r="J49" i="8" a="1"/>
  <c r="J49" i="8" s="1"/>
  <c r="H47" i="10" s="1"/>
  <c r="Z49" i="8" a="1"/>
  <c r="Z49" i="8" s="1"/>
  <c r="AH49" i="8" a="1"/>
  <c r="AH49" i="8" s="1"/>
  <c r="AF47" i="10" s="1"/>
  <c r="AP49" i="8" a="1"/>
  <c r="AP49" i="8" s="1"/>
  <c r="AN47" i="10" s="1"/>
  <c r="F49" i="8" a="1"/>
  <c r="F49" i="8" s="1"/>
  <c r="D47" i="10" s="1"/>
  <c r="K49" i="8" a="1"/>
  <c r="K49" i="8" s="1"/>
  <c r="N49" i="8" a="1"/>
  <c r="N49" i="8" s="1"/>
  <c r="S49" i="8" a="1"/>
  <c r="S49" i="8" s="1"/>
  <c r="Q47" i="10" s="1"/>
  <c r="V49" i="8" a="1"/>
  <c r="V49" i="8" s="1"/>
  <c r="T47" i="10" s="1"/>
  <c r="AA49" i="8" a="1"/>
  <c r="AA49" i="8" s="1"/>
  <c r="AD49" i="8" a="1"/>
  <c r="AD49" i="8" s="1"/>
  <c r="AB47" i="10" s="1"/>
  <c r="AI49" i="8" a="1"/>
  <c r="AI49" i="8" s="1"/>
  <c r="AG47" i="10" s="1"/>
  <c r="AL49" i="8" a="1"/>
  <c r="AL49" i="8" s="1"/>
  <c r="AQ49" i="8" a="1"/>
  <c r="AQ49" i="8" s="1"/>
  <c r="AT49" i="8" a="1"/>
  <c r="AT49" i="8" s="1"/>
  <c r="AR47" i="10" s="1"/>
  <c r="AX47" i="10"/>
  <c r="BA47" i="10"/>
  <c r="G49" i="8" a="1"/>
  <c r="G49" i="8" s="1"/>
  <c r="R49" i="8" a="1"/>
  <c r="R49" i="8" s="1"/>
  <c r="P47" i="10" s="1"/>
  <c r="AM49" i="8" a="1"/>
  <c r="AM49" i="8" s="1"/>
  <c r="AK47" i="10" s="1"/>
  <c r="AW47" i="10"/>
  <c r="I49" i="8" a="1"/>
  <c r="I49" i="8" s="1"/>
  <c r="L49" i="8" a="1"/>
  <c r="L49" i="8" s="1"/>
  <c r="J47" i="10" s="1"/>
  <c r="Q49" i="8" a="1"/>
  <c r="Q49" i="8" s="1"/>
  <c r="O47" i="10" s="1"/>
  <c r="T49" i="8" a="1"/>
  <c r="T49" i="8" s="1"/>
  <c r="R47" i="10" s="1"/>
  <c r="Y49" i="8" a="1"/>
  <c r="Y49" i="8" s="1"/>
  <c r="AB49" i="8" a="1"/>
  <c r="AB49" i="8" s="1"/>
  <c r="Z47" i="10" s="1"/>
  <c r="AG49" i="8" a="1"/>
  <c r="AG49" i="8" s="1"/>
  <c r="AE47" i="10" s="1"/>
  <c r="AJ49" i="8" a="1"/>
  <c r="AJ49" i="8" s="1"/>
  <c r="AH47" i="10" s="1"/>
  <c r="AO49" i="8" a="1"/>
  <c r="AO49" i="8" s="1"/>
  <c r="AR49" i="8" a="1"/>
  <c r="AR49" i="8" s="1"/>
  <c r="AP47" i="10" s="1"/>
  <c r="AY47" i="10"/>
  <c r="O49" i="8" a="1"/>
  <c r="O49" i="8" s="1"/>
  <c r="M47" i="10" s="1"/>
  <c r="AE49" i="8" a="1"/>
  <c r="AE49" i="8" s="1"/>
  <c r="AU49" i="8" a="1"/>
  <c r="AU49" i="8" s="1"/>
  <c r="BB47" i="10"/>
  <c r="M26" i="8" a="1"/>
  <c r="M26" i="8" s="1"/>
  <c r="K24" i="10" s="1"/>
  <c r="M50" i="8" a="1"/>
  <c r="M50" i="8" s="1"/>
  <c r="K48" i="10" s="1"/>
  <c r="AU26" i="8" a="1"/>
  <c r="AU26" i="8" s="1"/>
  <c r="AS24" i="10" s="1"/>
  <c r="AU50" i="8" a="1"/>
  <c r="AU50" i="8" s="1"/>
  <c r="AS48" i="10" s="1"/>
  <c r="AK26" i="8" a="1"/>
  <c r="AK26" i="8" s="1"/>
  <c r="AI24" i="10" s="1"/>
  <c r="AK50" i="8" a="1"/>
  <c r="AK50" i="8" s="1"/>
  <c r="AI48" i="10" s="1"/>
  <c r="AN26" i="8" a="1"/>
  <c r="AN26" i="8" s="1"/>
  <c r="AL24" i="10" s="1"/>
  <c r="AN50" i="8" a="1"/>
  <c r="AN50" i="8" s="1"/>
  <c r="AL48" i="10" s="1"/>
  <c r="S26" i="8" a="1"/>
  <c r="S26" i="8" s="1"/>
  <c r="Q24" i="10" s="1"/>
  <c r="S50" i="8" a="1"/>
  <c r="S50" i="8" s="1"/>
  <c r="Q48" i="10" s="1"/>
  <c r="J26" i="8" a="1"/>
  <c r="J26" i="8" s="1"/>
  <c r="H24" i="10" s="1"/>
  <c r="J50" i="8" a="1"/>
  <c r="J50" i="8" s="1"/>
  <c r="H48" i="10" s="1"/>
  <c r="H26" i="8" a="1"/>
  <c r="H26" i="8" s="1"/>
  <c r="F24" i="10" s="1"/>
  <c r="H50" i="8" a="1"/>
  <c r="H50" i="8" s="1"/>
  <c r="F48" i="10" s="1"/>
  <c r="X26" i="8" a="1"/>
  <c r="X26" i="8" s="1"/>
  <c r="V24" i="10" s="1"/>
  <c r="X50" i="8" a="1"/>
  <c r="X50" i="8" s="1"/>
  <c r="V48" i="10" s="1"/>
  <c r="E26" i="8" a="1"/>
  <c r="E26" i="8" s="1"/>
  <c r="C24" i="10" s="1"/>
  <c r="E50" i="8" a="1"/>
  <c r="E50" i="8" s="1"/>
  <c r="C48" i="10" s="1"/>
  <c r="N26" i="8" a="1"/>
  <c r="N26" i="8" s="1"/>
  <c r="L24" i="10" s="1"/>
  <c r="N50" i="8" a="1"/>
  <c r="N50" i="8" s="1"/>
  <c r="L48" i="10" s="1"/>
  <c r="AL26" i="8" a="1"/>
  <c r="AL26" i="8" s="1"/>
  <c r="AJ24" i="10" s="1"/>
  <c r="AL50" i="8" a="1"/>
  <c r="AL50" i="8" s="1"/>
  <c r="AJ48" i="10" s="1"/>
  <c r="U26" i="8" a="1"/>
  <c r="U26" i="8" s="1"/>
  <c r="S24" i="10" s="1"/>
  <c r="U50" i="8" a="1"/>
  <c r="U50" i="8" s="1"/>
  <c r="S48" i="10" s="1"/>
  <c r="AC26" i="8" a="1"/>
  <c r="AC26" i="8" s="1"/>
  <c r="AA24" i="10" s="1"/>
  <c r="AC50" i="8" a="1"/>
  <c r="AC50" i="8" s="1"/>
  <c r="AA48" i="10" s="1"/>
  <c r="AV26" i="8" a="1"/>
  <c r="AV26" i="8" s="1"/>
  <c r="AT24" i="10" s="1"/>
  <c r="AV50" i="8" a="1"/>
  <c r="AV50" i="8" s="1"/>
  <c r="AT48" i="10" s="1"/>
  <c r="AF26" i="8" a="1"/>
  <c r="AF26" i="8" s="1"/>
  <c r="AD24" i="10" s="1"/>
  <c r="AF50" i="8" a="1"/>
  <c r="AF50" i="8" s="1"/>
  <c r="AD48" i="10" s="1"/>
  <c r="G26" i="8" a="1"/>
  <c r="G26" i="8" s="1"/>
  <c r="E24" i="10" s="1"/>
  <c r="G50" i="8" a="1"/>
  <c r="G50" i="8" s="1"/>
  <c r="E48" i="10" s="1"/>
  <c r="V26" i="8" a="1"/>
  <c r="V26" i="8" s="1"/>
  <c r="T24" i="10" s="1"/>
  <c r="V50" i="8" a="1"/>
  <c r="V50" i="8" s="1"/>
  <c r="T48" i="10" s="1"/>
  <c r="K26" i="8" a="1"/>
  <c r="K26" i="8" s="1"/>
  <c r="I24" i="10" s="1"/>
  <c r="K50" i="8" a="1"/>
  <c r="K50" i="8" s="1"/>
  <c r="I48" i="10" s="1"/>
  <c r="B1" i="18"/>
  <c r="D3" i="18" s="1"/>
  <c r="AP1" i="8"/>
  <c r="B42" i="11"/>
  <c r="E42" i="11" s="1"/>
  <c r="B11" i="11"/>
  <c r="E11" i="11" s="1"/>
  <c r="B5" i="11"/>
  <c r="E5" i="11" s="1"/>
  <c r="D1" i="8"/>
  <c r="Z4" i="8" a="1"/>
  <c r="Z4" i="8" s="1"/>
  <c r="X2" i="10" s="1"/>
  <c r="E4" i="14"/>
  <c r="E52" i="11"/>
  <c r="E35" i="11"/>
  <c r="Y7" i="8" a="1"/>
  <c r="Y7" i="8" s="1"/>
  <c r="W5" i="10" s="1"/>
  <c r="Y26" i="8" a="1"/>
  <c r="Y26" i="8" s="1"/>
  <c r="W24" i="10" s="1"/>
  <c r="X47" i="10"/>
  <c r="I25" i="8" a="1"/>
  <c r="I25" i="8" s="1"/>
  <c r="G23" i="10" s="1"/>
  <c r="L25" i="8" a="1"/>
  <c r="L25" i="8" s="1"/>
  <c r="J23" i="10" s="1"/>
  <c r="Q25" i="8" a="1"/>
  <c r="Q25" i="8" s="1"/>
  <c r="O23" i="10" s="1"/>
  <c r="T25" i="8" a="1"/>
  <c r="T25" i="8" s="1"/>
  <c r="R23" i="10" s="1"/>
  <c r="Y25" i="8" a="1"/>
  <c r="Y25" i="8" s="1"/>
  <c r="W23" i="10" s="1"/>
  <c r="AB25" i="8" a="1"/>
  <c r="AB25" i="8" s="1"/>
  <c r="Z23" i="10" s="1"/>
  <c r="AG25" i="8" a="1"/>
  <c r="AG25" i="8" s="1"/>
  <c r="AE23" i="10" s="1"/>
  <c r="AJ25" i="8" a="1"/>
  <c r="AJ25" i="8" s="1"/>
  <c r="AH23" i="10" s="1"/>
  <c r="AO25" i="8" a="1"/>
  <c r="AO25" i="8" s="1"/>
  <c r="AM23" i="10" s="1"/>
  <c r="AR25" i="8" a="1"/>
  <c r="AR25" i="8" s="1"/>
  <c r="AP23" i="10" s="1"/>
  <c r="G25" i="8" a="1"/>
  <c r="G25" i="8" s="1"/>
  <c r="E23" i="10" s="1"/>
  <c r="J25" i="8" a="1"/>
  <c r="J25" i="8" s="1"/>
  <c r="H23" i="10" s="1"/>
  <c r="O25" i="8" a="1"/>
  <c r="O25" i="8" s="1"/>
  <c r="M23" i="10" s="1"/>
  <c r="R25" i="8" a="1"/>
  <c r="R25" i="8" s="1"/>
  <c r="P23" i="10" s="1"/>
  <c r="Z25" i="8" a="1"/>
  <c r="Z25" i="8" s="1"/>
  <c r="X23" i="10" s="1"/>
  <c r="AE25" i="8" a="1"/>
  <c r="AE25" i="8" s="1"/>
  <c r="AC23" i="10" s="1"/>
  <c r="AH25" i="8" a="1"/>
  <c r="AH25" i="8" s="1"/>
  <c r="AF23" i="10" s="1"/>
  <c r="AM25" i="8" a="1"/>
  <c r="AM25" i="8" s="1"/>
  <c r="AK23" i="10" s="1"/>
  <c r="AU25" i="8" a="1"/>
  <c r="AU25" i="8" s="1"/>
  <c r="AS23" i="10" s="1"/>
  <c r="E25" i="8" a="1"/>
  <c r="E25" i="8" s="1"/>
  <c r="C23" i="10" s="1"/>
  <c r="H25" i="8" a="1"/>
  <c r="H25" i="8" s="1"/>
  <c r="F23" i="10" s="1"/>
  <c r="M25" i="8" a="1"/>
  <c r="M25" i="8" s="1"/>
  <c r="K23" i="10" s="1"/>
  <c r="P25" i="8" a="1"/>
  <c r="P25" i="8" s="1"/>
  <c r="N23" i="10" s="1"/>
  <c r="U25" i="8" a="1"/>
  <c r="U25" i="8" s="1"/>
  <c r="S23" i="10" s="1"/>
  <c r="X25" i="8" a="1"/>
  <c r="X25" i="8" s="1"/>
  <c r="V23" i="10" s="1"/>
  <c r="AC25" i="8" a="1"/>
  <c r="AC25" i="8" s="1"/>
  <c r="AA23" i="10" s="1"/>
  <c r="AF25" i="8" a="1"/>
  <c r="AF25" i="8" s="1"/>
  <c r="AD23" i="10" s="1"/>
  <c r="AK25" i="8" a="1"/>
  <c r="AK25" i="8" s="1"/>
  <c r="AI23" i="10" s="1"/>
  <c r="AN25" i="8" a="1"/>
  <c r="AN25" i="8" s="1"/>
  <c r="AL23" i="10" s="1"/>
  <c r="AS25" i="8" a="1"/>
  <c r="AS25" i="8" s="1"/>
  <c r="AQ23" i="10" s="1"/>
  <c r="AV25" i="8" a="1"/>
  <c r="AV25" i="8" s="1"/>
  <c r="AT23" i="10" s="1"/>
  <c r="F25" i="8" a="1"/>
  <c r="F25" i="8" s="1"/>
  <c r="D23" i="10" s="1"/>
  <c r="AA25" i="8" a="1"/>
  <c r="AA25" i="8" s="1"/>
  <c r="Y23" i="10" s="1"/>
  <c r="AL25" i="8" a="1"/>
  <c r="AL25" i="8" s="1"/>
  <c r="AJ23" i="10" s="1"/>
  <c r="N25" i="8" a="1"/>
  <c r="N25" i="8" s="1"/>
  <c r="L23" i="10" s="1"/>
  <c r="AT25" i="8" a="1"/>
  <c r="AT25" i="8" s="1"/>
  <c r="AR23" i="10" s="1"/>
  <c r="S25" i="8" a="1"/>
  <c r="S25" i="8" s="1"/>
  <c r="Q23" i="10" s="1"/>
  <c r="AD25" i="8" a="1"/>
  <c r="AD25" i="8" s="1"/>
  <c r="AB23" i="10" s="1"/>
  <c r="AI25" i="8" a="1"/>
  <c r="AI25" i="8" s="1"/>
  <c r="AG23" i="10" s="1"/>
  <c r="K25" i="8" a="1"/>
  <c r="K25" i="8" s="1"/>
  <c r="I23" i="10" s="1"/>
  <c r="V25" i="8" a="1"/>
  <c r="V25" i="8" s="1"/>
  <c r="T23" i="10" s="1"/>
  <c r="AQ25" i="8" a="1"/>
  <c r="AQ25" i="8" s="1"/>
  <c r="AO23" i="10" s="1"/>
  <c r="Z15" i="8" a="1"/>
  <c r="Z15" i="8" s="1"/>
  <c r="X13" i="10" s="1"/>
  <c r="Y15" i="8" a="1"/>
  <c r="Y15" i="8" s="1"/>
  <c r="W13" i="10" s="1"/>
  <c r="Y16" i="8" a="1"/>
  <c r="Y16" i="8" s="1"/>
  <c r="W14" i="10" s="1"/>
  <c r="Z16" i="8" a="1"/>
  <c r="Z16" i="8" s="1"/>
  <c r="X14" i="10" s="1"/>
  <c r="Z32" i="8" a="1"/>
  <c r="Z32" i="8" s="1"/>
  <c r="X30" i="10" s="1"/>
  <c r="Y32" i="8" a="1"/>
  <c r="Y32" i="8" s="1"/>
  <c r="W30" i="10" s="1"/>
  <c r="Z18" i="8" a="1"/>
  <c r="Z18" i="8" s="1"/>
  <c r="X16" i="10" s="1"/>
  <c r="Y18" i="8" a="1"/>
  <c r="Y18" i="8" s="1"/>
  <c r="W16" i="10" s="1"/>
  <c r="Y42" i="8" a="1"/>
  <c r="Y42" i="8" s="1"/>
  <c r="W40" i="10" s="1"/>
  <c r="Z42" i="8" a="1"/>
  <c r="Z42" i="8" s="1"/>
  <c r="X40" i="10" s="1"/>
  <c r="Y45" i="8" a="1"/>
  <c r="Y45" i="8" s="1"/>
  <c r="W43" i="10" s="1"/>
  <c r="Z45" i="8" a="1"/>
  <c r="Z45" i="8" s="1"/>
  <c r="X43" i="10" s="1"/>
  <c r="F29" i="8" a="1"/>
  <c r="F29" i="8" s="1"/>
  <c r="D27" i="10" s="1"/>
  <c r="Y29" i="8" a="1"/>
  <c r="Y29" i="8" s="1"/>
  <c r="W27" i="10" s="1"/>
  <c r="Z29" i="8" a="1"/>
  <c r="Z29" i="8" s="1"/>
  <c r="X27" i="10" s="1"/>
  <c r="Y13" i="8" a="1"/>
  <c r="Y13" i="8" s="1"/>
  <c r="W11" i="10" s="1"/>
  <c r="Z13" i="8" a="1"/>
  <c r="Z13" i="8" s="1"/>
  <c r="X11" i="10" s="1"/>
  <c r="Z6" i="8" a="1"/>
  <c r="Z6" i="8" s="1"/>
  <c r="X4" i="10" s="1"/>
  <c r="Y6" i="8" a="1"/>
  <c r="Y6" i="8" s="1"/>
  <c r="W4" i="10" s="1"/>
  <c r="Y5" i="8" a="1"/>
  <c r="Y5" i="8" s="1"/>
  <c r="W3" i="10" s="1"/>
  <c r="Z5" i="8" a="1"/>
  <c r="Z5" i="8" s="1"/>
  <c r="X3" i="10" s="1"/>
  <c r="F27" i="8" a="1"/>
  <c r="F27" i="8" s="1"/>
  <c r="D25" i="10" s="1"/>
  <c r="Z27" i="8" a="1"/>
  <c r="Z27" i="8" s="1"/>
  <c r="X25" i="10" s="1"/>
  <c r="Y27" i="8" a="1"/>
  <c r="Y27" i="8" s="1"/>
  <c r="W25" i="10" s="1"/>
  <c r="F47" i="8" a="1"/>
  <c r="F47" i="8" s="1"/>
  <c r="D45" i="10" s="1"/>
  <c r="Z47" i="8" a="1"/>
  <c r="Z47" i="8" s="1"/>
  <c r="X45" i="10" s="1"/>
  <c r="Y47" i="8" a="1"/>
  <c r="Y47" i="8" s="1"/>
  <c r="W45" i="10" s="1"/>
  <c r="Z43" i="8" a="1"/>
  <c r="Z43" i="8" s="1"/>
  <c r="X41" i="10" s="1"/>
  <c r="Y43" i="8" a="1"/>
  <c r="Y43" i="8" s="1"/>
  <c r="W41" i="10" s="1"/>
  <c r="Z22" i="8" a="1"/>
  <c r="Z22" i="8" s="1"/>
  <c r="X20" i="10" s="1"/>
  <c r="Y22" i="8" a="1"/>
  <c r="Y22" i="8" s="1"/>
  <c r="W20" i="10" s="1"/>
  <c r="Y33" i="8" a="1"/>
  <c r="Y33" i="8" s="1"/>
  <c r="W31" i="10" s="1"/>
  <c r="Z33" i="8" a="1"/>
  <c r="Z33" i="8" s="1"/>
  <c r="X31" i="10" s="1"/>
  <c r="Y21" i="8" a="1"/>
  <c r="Y21" i="8" s="1"/>
  <c r="W19" i="10" s="1"/>
  <c r="Z21" i="8" a="1"/>
  <c r="Z21" i="8" s="1"/>
  <c r="X19" i="10" s="1"/>
  <c r="Z11" i="8" a="1"/>
  <c r="Z11" i="8" s="1"/>
  <c r="X9" i="10" s="1"/>
  <c r="Y11" i="8" a="1"/>
  <c r="Y11" i="8" s="1"/>
  <c r="W9" i="10" s="1"/>
  <c r="Z36" i="8" a="1"/>
  <c r="Z36" i="8" s="1"/>
  <c r="X34" i="10" s="1"/>
  <c r="Y36" i="8" a="1"/>
  <c r="Y36" i="8" s="1"/>
  <c r="W34" i="10" s="1"/>
  <c r="Y12" i="8" a="1"/>
  <c r="Y12" i="8" s="1"/>
  <c r="W10" i="10" s="1"/>
  <c r="Z12" i="8" a="1"/>
  <c r="Z12" i="8" s="1"/>
  <c r="X10" i="10" s="1"/>
  <c r="Y17" i="8" a="1"/>
  <c r="Y17" i="8" s="1"/>
  <c r="W15" i="10" s="1"/>
  <c r="Z17" i="8" a="1"/>
  <c r="Z17" i="8" s="1"/>
  <c r="X15" i="10" s="1"/>
  <c r="Z10" i="8" a="1"/>
  <c r="Z10" i="8" s="1"/>
  <c r="X8" i="10" s="1"/>
  <c r="Y10" i="8" a="1"/>
  <c r="Y10" i="8" s="1"/>
  <c r="W8" i="10" s="1"/>
  <c r="F48" i="8" a="1"/>
  <c r="F48" i="8" s="1"/>
  <c r="D46" i="10" s="1"/>
  <c r="Z48" i="8" a="1"/>
  <c r="Z48" i="8" s="1"/>
  <c r="X46" i="10" s="1"/>
  <c r="Y48" i="8" a="1"/>
  <c r="Y48" i="8" s="1"/>
  <c r="W46" i="10" s="1"/>
  <c r="Z39" i="8" a="1"/>
  <c r="Z39" i="8" s="1"/>
  <c r="X37" i="10" s="1"/>
  <c r="Y39" i="8" a="1"/>
  <c r="Y39" i="8" s="1"/>
  <c r="W37" i="10" s="1"/>
  <c r="Z14" i="8" a="1"/>
  <c r="Z14" i="8" s="1"/>
  <c r="X12" i="10" s="1"/>
  <c r="Y14" i="8" a="1"/>
  <c r="Y14" i="8" s="1"/>
  <c r="W12" i="10" s="1"/>
  <c r="Z44" i="8" a="1"/>
  <c r="Z44" i="8" s="1"/>
  <c r="X42" i="10" s="1"/>
  <c r="Y44" i="8" a="1"/>
  <c r="Y44" i="8" s="1"/>
  <c r="W42" i="10" s="1"/>
  <c r="Z23" i="8" a="1"/>
  <c r="Z23" i="8" s="1"/>
  <c r="X21" i="10" s="1"/>
  <c r="Y23" i="8" a="1"/>
  <c r="Y23" i="8" s="1"/>
  <c r="W21" i="10" s="1"/>
  <c r="Z35" i="8" a="1"/>
  <c r="Z35" i="8" s="1"/>
  <c r="X33" i="10" s="1"/>
  <c r="Y35" i="8" a="1"/>
  <c r="Y35" i="8" s="1"/>
  <c r="W33" i="10" s="1"/>
  <c r="Y38" i="8" a="1"/>
  <c r="Y38" i="8" s="1"/>
  <c r="W36" i="10" s="1"/>
  <c r="Z38" i="8" a="1"/>
  <c r="Z38" i="8" s="1"/>
  <c r="X36" i="10" s="1"/>
  <c r="Y41" i="8" a="1"/>
  <c r="Y41" i="8" s="1"/>
  <c r="W39" i="10" s="1"/>
  <c r="Z41" i="8" a="1"/>
  <c r="Z41" i="8" s="1"/>
  <c r="X39" i="10" s="1"/>
  <c r="Y8" i="8" a="1"/>
  <c r="Y8" i="8" s="1"/>
  <c r="W6" i="10" s="1"/>
  <c r="Z8" i="8" a="1"/>
  <c r="Z8" i="8" s="1"/>
  <c r="X6" i="10" s="1"/>
  <c r="Y30" i="8" a="1"/>
  <c r="Y30" i="8" s="1"/>
  <c r="W28" i="10" s="1"/>
  <c r="Z30" i="8" a="1"/>
  <c r="Z30" i="8" s="1"/>
  <c r="X28" i="10" s="1"/>
  <c r="Y9" i="8" a="1"/>
  <c r="Y9" i="8" s="1"/>
  <c r="W7" i="10" s="1"/>
  <c r="Z9" i="8" a="1"/>
  <c r="Z9" i="8" s="1"/>
  <c r="X7" i="10" s="1"/>
  <c r="Z40" i="8" a="1"/>
  <c r="Z40" i="8" s="1"/>
  <c r="X38" i="10" s="1"/>
  <c r="Y40" i="8" a="1"/>
  <c r="Y40" i="8" s="1"/>
  <c r="W38" i="10" s="1"/>
  <c r="Z19" i="8" a="1"/>
  <c r="Z19" i="8" s="1"/>
  <c r="X17" i="10" s="1"/>
  <c r="Y19" i="8" a="1"/>
  <c r="Y19" i="8" s="1"/>
  <c r="W17" i="10" s="1"/>
  <c r="Z31" i="8" a="1"/>
  <c r="Z31" i="8" s="1"/>
  <c r="X29" i="10" s="1"/>
  <c r="Y31" i="8" a="1"/>
  <c r="Y31" i="8" s="1"/>
  <c r="W29" i="10" s="1"/>
  <c r="Y34" i="8" a="1"/>
  <c r="Y34" i="8" s="1"/>
  <c r="W32" i="10" s="1"/>
  <c r="Z34" i="8" a="1"/>
  <c r="Z34" i="8" s="1"/>
  <c r="X32" i="10" s="1"/>
  <c r="Y37" i="8" a="1"/>
  <c r="Y37" i="8" s="1"/>
  <c r="W35" i="10" s="1"/>
  <c r="Z37" i="8" a="1"/>
  <c r="Z37" i="8" s="1"/>
  <c r="X35" i="10" s="1"/>
  <c r="Y20" i="8" a="1"/>
  <c r="Y20" i="8" s="1"/>
  <c r="W18" i="10" s="1"/>
  <c r="Z20" i="8" a="1"/>
  <c r="Z20" i="8" s="1"/>
  <c r="X18" i="10" s="1"/>
  <c r="F46" i="8" a="1"/>
  <c r="F46" i="8" s="1"/>
  <c r="D44" i="10" s="1"/>
  <c r="Y46" i="8" a="1"/>
  <c r="Y46" i="8" s="1"/>
  <c r="W44" i="10" s="1"/>
  <c r="Z46" i="8" a="1"/>
  <c r="Z46" i="8" s="1"/>
  <c r="X44" i="10" s="1"/>
  <c r="Z28" i="8" a="1"/>
  <c r="Z28" i="8" s="1"/>
  <c r="X26" i="10" s="1"/>
  <c r="Y28" i="8" a="1"/>
  <c r="Y28" i="8" s="1"/>
  <c r="W26" i="10" s="1"/>
  <c r="Y24" i="8" a="1"/>
  <c r="Y24" i="8" s="1"/>
  <c r="W22" i="10" s="1"/>
  <c r="Z24" i="8" a="1"/>
  <c r="Z24" i="8" s="1"/>
  <c r="X22" i="10" s="1"/>
  <c r="E7" i="11"/>
  <c r="E2" i="11"/>
  <c r="E38" i="11"/>
  <c r="E37" i="11"/>
  <c r="W8" i="3"/>
  <c r="W2" i="3"/>
  <c r="W23" i="3"/>
  <c r="E51" i="11"/>
  <c r="E50" i="11"/>
  <c r="E49" i="11"/>
  <c r="W37" i="3"/>
  <c r="W16" i="3"/>
  <c r="W11" i="3"/>
  <c r="W30" i="3"/>
  <c r="AZ58" i="8" a="1"/>
  <c r="AZ58" i="8" s="1"/>
  <c r="AX56" i="10" s="1"/>
  <c r="BA58" i="8" a="1"/>
  <c r="BA58" i="8" s="1"/>
  <c r="AY56" i="10" s="1"/>
  <c r="BC58" i="8" a="1"/>
  <c r="BC58" i="8" s="1"/>
  <c r="BA56" i="10" s="1"/>
  <c r="BF58" i="8" a="1"/>
  <c r="BF58" i="8" s="1"/>
  <c r="BD56" i="10" s="1"/>
  <c r="BE57" i="8" a="1"/>
  <c r="BE57" i="8" s="1"/>
  <c r="BC55" i="10" s="1"/>
  <c r="BB58" i="8" a="1"/>
  <c r="BB58" i="8" s="1"/>
  <c r="AZ56" i="10" s="1"/>
  <c r="E24" i="11"/>
  <c r="BB57" i="8" a="1"/>
  <c r="BB57" i="8" s="1"/>
  <c r="AZ55" i="10" s="1"/>
  <c r="M10" i="8" a="1"/>
  <c r="M10" i="8" s="1"/>
  <c r="K8" i="10" s="1"/>
  <c r="M47" i="8" a="1"/>
  <c r="M47" i="8" s="1"/>
  <c r="K45" i="10" s="1"/>
  <c r="M46" i="8" a="1"/>
  <c r="M46" i="8" s="1"/>
  <c r="K44" i="10" s="1"/>
  <c r="M48" i="8" a="1"/>
  <c r="M48" i="8" s="1"/>
  <c r="K46" i="10" s="1"/>
  <c r="AS47" i="10"/>
  <c r="AU10" i="8" a="1"/>
  <c r="AU10" i="8" s="1"/>
  <c r="AS8" i="10" s="1"/>
  <c r="AU11" i="8" a="1"/>
  <c r="AU11" i="8" s="1"/>
  <c r="AS9" i="10" s="1"/>
  <c r="AU18" i="8" a="1"/>
  <c r="AU18" i="8" s="1"/>
  <c r="AS16" i="10" s="1"/>
  <c r="AU19" i="8" a="1"/>
  <c r="AU19" i="8" s="1"/>
  <c r="AS17" i="10" s="1"/>
  <c r="AU4" i="8" a="1"/>
  <c r="AU4" i="8" s="1"/>
  <c r="AS2" i="10" s="1"/>
  <c r="AU17" i="8" a="1"/>
  <c r="AU17" i="8" s="1"/>
  <c r="AS15" i="10" s="1"/>
  <c r="AU23" i="8" a="1"/>
  <c r="AU23" i="8" s="1"/>
  <c r="AS21" i="10" s="1"/>
  <c r="AU24" i="8" a="1"/>
  <c r="AU24" i="8" s="1"/>
  <c r="AS22" i="10" s="1"/>
  <c r="AU29" i="8" a="1"/>
  <c r="AU29" i="8" s="1"/>
  <c r="AS27" i="10" s="1"/>
  <c r="AU30" i="8" a="1"/>
  <c r="AU30" i="8" s="1"/>
  <c r="AS28" i="10" s="1"/>
  <c r="AU37" i="8" a="1"/>
  <c r="AU37" i="8" s="1"/>
  <c r="AS35" i="10" s="1"/>
  <c r="AU38" i="8" a="1"/>
  <c r="AU38" i="8" s="1"/>
  <c r="AS36" i="10" s="1"/>
  <c r="AU45" i="8" a="1"/>
  <c r="AU45" i="8" s="1"/>
  <c r="AS43" i="10" s="1"/>
  <c r="AU32" i="8" a="1"/>
  <c r="AU32" i="8" s="1"/>
  <c r="AS30" i="10" s="1"/>
  <c r="AU40" i="8" a="1"/>
  <c r="AU40" i="8" s="1"/>
  <c r="AS38" i="10" s="1"/>
  <c r="AU9" i="8" a="1"/>
  <c r="AU9" i="8" s="1"/>
  <c r="AS7" i="10" s="1"/>
  <c r="AU15" i="8" a="1"/>
  <c r="AU15" i="8" s="1"/>
  <c r="AS13" i="10" s="1"/>
  <c r="AU16" i="8" a="1"/>
  <c r="AU16" i="8" s="1"/>
  <c r="AS14" i="10" s="1"/>
  <c r="AU21" i="8" a="1"/>
  <c r="AU21" i="8" s="1"/>
  <c r="AS19" i="10" s="1"/>
  <c r="AU22" i="8" a="1"/>
  <c r="AU22" i="8" s="1"/>
  <c r="AS20" i="10" s="1"/>
  <c r="AU31" i="8" a="1"/>
  <c r="AU31" i="8" s="1"/>
  <c r="AS29" i="10" s="1"/>
  <c r="AU39" i="8" a="1"/>
  <c r="AU39" i="8" s="1"/>
  <c r="AS37" i="10" s="1"/>
  <c r="AU46" i="8" a="1"/>
  <c r="AU46" i="8" s="1"/>
  <c r="AS44" i="10" s="1"/>
  <c r="AU47" i="8" a="1"/>
  <c r="AU47" i="8" s="1"/>
  <c r="AS45" i="10" s="1"/>
  <c r="AU7" i="8" a="1"/>
  <c r="AU7" i="8" s="1"/>
  <c r="AS5" i="10" s="1"/>
  <c r="AU14" i="8" a="1"/>
  <c r="AU14" i="8" s="1"/>
  <c r="AS12" i="10" s="1"/>
  <c r="AU34" i="8" a="1"/>
  <c r="AU34" i="8" s="1"/>
  <c r="AS32" i="10" s="1"/>
  <c r="AU41" i="8" a="1"/>
  <c r="AU41" i="8" s="1"/>
  <c r="AS39" i="10" s="1"/>
  <c r="AU5" i="8" a="1"/>
  <c r="AU5" i="8" s="1"/>
  <c r="AS3" i="10" s="1"/>
  <c r="AU27" i="8" a="1"/>
  <c r="AU27" i="8" s="1"/>
  <c r="AS25" i="10" s="1"/>
  <c r="AU8" i="8" a="1"/>
  <c r="AU8" i="8" s="1"/>
  <c r="AS6" i="10" s="1"/>
  <c r="AU20" i="8" a="1"/>
  <c r="AU20" i="8" s="1"/>
  <c r="AS18" i="10" s="1"/>
  <c r="AU42" i="8" a="1"/>
  <c r="AU42" i="8" s="1"/>
  <c r="AS40" i="10" s="1"/>
  <c r="AU35" i="8" a="1"/>
  <c r="AU35" i="8" s="1"/>
  <c r="AS33" i="10" s="1"/>
  <c r="AU48" i="8" a="1"/>
  <c r="AU48" i="8" s="1"/>
  <c r="AS46" i="10" s="1"/>
  <c r="AU12" i="8" a="1"/>
  <c r="AU12" i="8" s="1"/>
  <c r="AS10" i="10" s="1"/>
  <c r="AU36" i="8" a="1"/>
  <c r="AU36" i="8" s="1"/>
  <c r="AS34" i="10" s="1"/>
  <c r="AU43" i="8" a="1"/>
  <c r="AU43" i="8" s="1"/>
  <c r="AS41" i="10" s="1"/>
  <c r="AU13" i="8" a="1"/>
  <c r="AU13" i="8" s="1"/>
  <c r="AS11" i="10" s="1"/>
  <c r="AU33" i="8" a="1"/>
  <c r="AU33" i="8" s="1"/>
  <c r="AS31" i="10" s="1"/>
  <c r="AU6" i="8" a="1"/>
  <c r="AU6" i="8" s="1"/>
  <c r="AS4" i="10" s="1"/>
  <c r="AU28" i="8" a="1"/>
  <c r="AU28" i="8" s="1"/>
  <c r="AS26" i="10" s="1"/>
  <c r="AU44" i="8" a="1"/>
  <c r="AU44" i="8" s="1"/>
  <c r="AS42" i="10" s="1"/>
  <c r="AG24" i="8" a="1"/>
  <c r="AG24" i="8" s="1"/>
  <c r="AE22" i="10" s="1"/>
  <c r="AG46" i="8" a="1"/>
  <c r="AG46" i="8" s="1"/>
  <c r="AE44" i="10" s="1"/>
  <c r="AG47" i="8" a="1"/>
  <c r="AG47" i="8" s="1"/>
  <c r="AE45" i="10" s="1"/>
  <c r="AG48" i="8" a="1"/>
  <c r="AG48" i="8" s="1"/>
  <c r="AE46" i="10" s="1"/>
  <c r="AJ47" i="8" a="1"/>
  <c r="AJ47" i="8" s="1"/>
  <c r="AH45" i="10" s="1"/>
  <c r="AJ48" i="8" a="1"/>
  <c r="AJ48" i="8" s="1"/>
  <c r="AH46" i="10" s="1"/>
  <c r="AJ46" i="8" a="1"/>
  <c r="AJ46" i="8" s="1"/>
  <c r="AH44" i="10" s="1"/>
  <c r="AO24" i="8" a="1"/>
  <c r="AO24" i="8" s="1"/>
  <c r="AM22" i="10" s="1"/>
  <c r="AO46" i="8" a="1"/>
  <c r="AO46" i="8" s="1"/>
  <c r="AM44" i="10" s="1"/>
  <c r="AO47" i="8" a="1"/>
  <c r="AO47" i="8" s="1"/>
  <c r="AM45" i="10" s="1"/>
  <c r="AO48" i="8" a="1"/>
  <c r="AO48" i="8" s="1"/>
  <c r="AM46" i="10" s="1"/>
  <c r="AM47" i="10"/>
  <c r="E47" i="8" a="1"/>
  <c r="E47" i="8" s="1"/>
  <c r="C45" i="10" s="1"/>
  <c r="E48" i="8" a="1"/>
  <c r="E48" i="8" s="1"/>
  <c r="C46" i="10" s="1"/>
  <c r="C47" i="10"/>
  <c r="E46" i="8" a="1"/>
  <c r="E46" i="8" s="1"/>
  <c r="C44" i="10" s="1"/>
  <c r="AD10" i="8" a="1"/>
  <c r="AD10" i="8" s="1"/>
  <c r="AB8" i="10" s="1"/>
  <c r="AD47" i="8" a="1"/>
  <c r="AD47" i="8" s="1"/>
  <c r="AB45" i="10" s="1"/>
  <c r="AD46" i="8" a="1"/>
  <c r="AD46" i="8" s="1"/>
  <c r="AB44" i="10" s="1"/>
  <c r="AD48" i="8" a="1"/>
  <c r="AD48" i="8" s="1"/>
  <c r="AB46" i="10" s="1"/>
  <c r="AS24" i="8" a="1"/>
  <c r="AS24" i="8" s="1"/>
  <c r="AQ22" i="10" s="1"/>
  <c r="AS48" i="8" a="1"/>
  <c r="AS48" i="8" s="1"/>
  <c r="AQ46" i="10" s="1"/>
  <c r="AS46" i="8" a="1"/>
  <c r="AS46" i="8" s="1"/>
  <c r="AQ44" i="10" s="1"/>
  <c r="AS47" i="8" a="1"/>
  <c r="AS47" i="8" s="1"/>
  <c r="AQ45" i="10" s="1"/>
  <c r="AQ47" i="10"/>
  <c r="T47" i="8" a="1"/>
  <c r="T47" i="8" s="1"/>
  <c r="R45" i="10" s="1"/>
  <c r="T46" i="8" a="1"/>
  <c r="T46" i="8" s="1"/>
  <c r="R44" i="10" s="1"/>
  <c r="T48" i="8" a="1"/>
  <c r="T48" i="8" s="1"/>
  <c r="R46" i="10" s="1"/>
  <c r="AR24" i="8" a="1"/>
  <c r="AR24" i="8" s="1"/>
  <c r="AP22" i="10" s="1"/>
  <c r="AR48" i="8" a="1"/>
  <c r="AR48" i="8" s="1"/>
  <c r="AP46" i="10" s="1"/>
  <c r="AR46" i="8" a="1"/>
  <c r="AR46" i="8" s="1"/>
  <c r="AP44" i="10" s="1"/>
  <c r="AR47" i="8" a="1"/>
  <c r="AR47" i="8" s="1"/>
  <c r="AP45" i="10" s="1"/>
  <c r="AQ24" i="8" a="1"/>
  <c r="AQ24" i="8" s="1"/>
  <c r="AO22" i="10" s="1"/>
  <c r="AQ47" i="8" a="1"/>
  <c r="AQ47" i="8" s="1"/>
  <c r="AO45" i="10" s="1"/>
  <c r="AQ46" i="8" a="1"/>
  <c r="AQ46" i="8" s="1"/>
  <c r="AO44" i="10" s="1"/>
  <c r="AQ48" i="8" a="1"/>
  <c r="AQ48" i="8" s="1"/>
  <c r="AO46" i="10" s="1"/>
  <c r="AO47" i="10"/>
  <c r="AY56" i="8" a="1"/>
  <c r="AY56" i="8" s="1"/>
  <c r="AW54" i="10" s="1"/>
  <c r="AY55" i="8" a="1"/>
  <c r="AY55" i="8" s="1"/>
  <c r="AW53" i="10" s="1"/>
  <c r="AY53" i="8" a="1"/>
  <c r="AY53" i="8" s="1"/>
  <c r="AW51" i="10" s="1"/>
  <c r="AY54" i="8" a="1"/>
  <c r="AY54" i="8" s="1"/>
  <c r="AW52" i="10" s="1"/>
  <c r="AY52" i="8" a="1"/>
  <c r="AY52" i="8" s="1"/>
  <c r="AW50" i="10" s="1"/>
  <c r="V7" i="8" a="1"/>
  <c r="V7" i="8" s="1"/>
  <c r="T5" i="10" s="1"/>
  <c r="V47" i="8" a="1"/>
  <c r="V47" i="8" s="1"/>
  <c r="T45" i="10" s="1"/>
  <c r="V48" i="8" a="1"/>
  <c r="V48" i="8" s="1"/>
  <c r="T46" i="10" s="1"/>
  <c r="V46" i="8" a="1"/>
  <c r="V46" i="8" s="1"/>
  <c r="T44" i="10" s="1"/>
  <c r="AW4" i="8" a="1"/>
  <c r="AW4" i="8" s="1"/>
  <c r="AU2" i="10" s="1"/>
  <c r="BD55" i="8" a="1"/>
  <c r="BD55" i="8" s="1"/>
  <c r="BB53" i="10" s="1"/>
  <c r="BD52" i="8" a="1"/>
  <c r="BD52" i="8" s="1"/>
  <c r="BB50" i="10" s="1"/>
  <c r="BD51" i="8" a="1"/>
  <c r="BD51" i="8" s="1"/>
  <c r="BB49" i="10" s="1"/>
  <c r="BD54" i="8" a="1"/>
  <c r="BD54" i="8" s="1"/>
  <c r="BB52" i="10" s="1"/>
  <c r="BD48" i="8" a="1"/>
  <c r="BD48" i="8" s="1"/>
  <c r="BB46" i="10" s="1"/>
  <c r="BD53" i="8" a="1"/>
  <c r="BD53" i="8" s="1"/>
  <c r="BB51" i="10" s="1"/>
  <c r="BD56" i="8" a="1"/>
  <c r="BD56" i="8" s="1"/>
  <c r="BB54" i="10" s="1"/>
  <c r="AZ57" i="8" a="1"/>
  <c r="AZ57" i="8" s="1"/>
  <c r="AX55" i="10" s="1"/>
  <c r="BD58" i="8" a="1"/>
  <c r="BD58" i="8" s="1"/>
  <c r="BB56" i="10" s="1"/>
  <c r="BC52" i="8" a="1"/>
  <c r="BC52" i="8" s="1"/>
  <c r="BA50" i="10" s="1"/>
  <c r="BC51" i="8" a="1"/>
  <c r="BC51" i="8" s="1"/>
  <c r="BA49" i="10" s="1"/>
  <c r="BC54" i="8" a="1"/>
  <c r="BC54" i="8" s="1"/>
  <c r="BA52" i="10" s="1"/>
  <c r="BC53" i="8" a="1"/>
  <c r="BC53" i="8" s="1"/>
  <c r="BA51" i="10" s="1"/>
  <c r="BC56" i="8" a="1"/>
  <c r="BC56" i="8" s="1"/>
  <c r="BA54" i="10" s="1"/>
  <c r="BC48" i="8" a="1"/>
  <c r="BC48" i="8" s="1"/>
  <c r="BA46" i="10" s="1"/>
  <c r="BC55" i="8" a="1"/>
  <c r="BC55" i="8" s="1"/>
  <c r="BA53" i="10" s="1"/>
  <c r="AM24" i="8" a="1"/>
  <c r="AM24" i="8" s="1"/>
  <c r="AK22" i="10" s="1"/>
  <c r="AM46" i="8" a="1"/>
  <c r="AM46" i="8" s="1"/>
  <c r="AK44" i="10" s="1"/>
  <c r="AM47" i="8" a="1"/>
  <c r="AM47" i="8" s="1"/>
  <c r="AK45" i="10" s="1"/>
  <c r="AM48" i="8" a="1"/>
  <c r="AM48" i="8" s="1"/>
  <c r="AK46" i="10" s="1"/>
  <c r="W47" i="10"/>
  <c r="O10" i="8" a="1"/>
  <c r="O10" i="8" s="1"/>
  <c r="M8" i="10" s="1"/>
  <c r="O46" i="8" a="1"/>
  <c r="O46" i="8" s="1"/>
  <c r="M44" i="10" s="1"/>
  <c r="O48" i="8" a="1"/>
  <c r="O48" i="8" s="1"/>
  <c r="M46" i="10" s="1"/>
  <c r="O47" i="8" a="1"/>
  <c r="O47" i="8" s="1"/>
  <c r="M45" i="10" s="1"/>
  <c r="K46" i="8" a="1"/>
  <c r="K46" i="8" s="1"/>
  <c r="I44" i="10" s="1"/>
  <c r="K47" i="8" a="1"/>
  <c r="K47" i="8" s="1"/>
  <c r="I45" i="10" s="1"/>
  <c r="K48" i="8" a="1"/>
  <c r="K48" i="8" s="1"/>
  <c r="I46" i="10" s="1"/>
  <c r="I47" i="10"/>
  <c r="N24" i="8" a="1"/>
  <c r="N24" i="8" s="1"/>
  <c r="L22" i="10" s="1"/>
  <c r="L47" i="10"/>
  <c r="N46" i="8" a="1"/>
  <c r="N46" i="8" s="1"/>
  <c r="L44" i="10" s="1"/>
  <c r="N47" i="8" a="1"/>
  <c r="N47" i="8" s="1"/>
  <c r="L45" i="10" s="1"/>
  <c r="N48" i="8" a="1"/>
  <c r="N48" i="8" s="1"/>
  <c r="L46" i="10" s="1"/>
  <c r="I48" i="8" a="1"/>
  <c r="I48" i="8" s="1"/>
  <c r="G46" i="10" s="1"/>
  <c r="I47" i="8" a="1"/>
  <c r="I47" i="8" s="1"/>
  <c r="G45" i="10" s="1"/>
  <c r="G47" i="10"/>
  <c r="I46" i="8" a="1"/>
  <c r="I46" i="8" s="1"/>
  <c r="G44" i="10" s="1"/>
  <c r="AE11" i="8" a="1"/>
  <c r="AE11" i="8" s="1"/>
  <c r="AC9" i="10" s="1"/>
  <c r="AC47" i="10"/>
  <c r="AE48" i="8" a="1"/>
  <c r="AE48" i="8" s="1"/>
  <c r="AC46" i="10" s="1"/>
  <c r="AE46" i="8" a="1"/>
  <c r="AE46" i="8" s="1"/>
  <c r="AC44" i="10" s="1"/>
  <c r="AE47" i="8" a="1"/>
  <c r="AE47" i="8" s="1"/>
  <c r="AC45" i="10" s="1"/>
  <c r="AH28" i="8" a="1"/>
  <c r="AH28" i="8" s="1"/>
  <c r="AF26" i="10" s="1"/>
  <c r="AH46" i="8" a="1"/>
  <c r="AH46" i="8" s="1"/>
  <c r="AF44" i="10" s="1"/>
  <c r="AH47" i="8" a="1"/>
  <c r="AH47" i="8" s="1"/>
  <c r="AF45" i="10" s="1"/>
  <c r="AH48" i="8" a="1"/>
  <c r="AH48" i="8" s="1"/>
  <c r="AF46" i="10" s="1"/>
  <c r="AK47" i="8" a="1"/>
  <c r="AK47" i="8" s="1"/>
  <c r="AI45" i="10" s="1"/>
  <c r="AK46" i="8" a="1"/>
  <c r="AK46" i="8" s="1"/>
  <c r="AI44" i="10" s="1"/>
  <c r="AK48" i="8" a="1"/>
  <c r="AK48" i="8" s="1"/>
  <c r="AI46" i="10" s="1"/>
  <c r="P7" i="8" a="1"/>
  <c r="P7" i="8" s="1"/>
  <c r="N5" i="10" s="1"/>
  <c r="P46" i="8" a="1"/>
  <c r="P46" i="8" s="1"/>
  <c r="N44" i="10" s="1"/>
  <c r="P47" i="8" a="1"/>
  <c r="P47" i="8" s="1"/>
  <c r="N45" i="10" s="1"/>
  <c r="P48" i="8" a="1"/>
  <c r="P48" i="8" s="1"/>
  <c r="N46" i="10" s="1"/>
  <c r="N47" i="10"/>
  <c r="AN47" i="8" a="1"/>
  <c r="AN47" i="8" s="1"/>
  <c r="AL45" i="10" s="1"/>
  <c r="AN48" i="8" a="1"/>
  <c r="AN48" i="8" s="1"/>
  <c r="AL46" i="10" s="1"/>
  <c r="AN46" i="8" a="1"/>
  <c r="AN46" i="8" s="1"/>
  <c r="AL44" i="10" s="1"/>
  <c r="S46" i="8" a="1"/>
  <c r="S46" i="8" s="1"/>
  <c r="Q44" i="10" s="1"/>
  <c r="S47" i="8" a="1"/>
  <c r="S47" i="8" s="1"/>
  <c r="Q45" i="10" s="1"/>
  <c r="S48" i="8" a="1"/>
  <c r="S48" i="8" s="1"/>
  <c r="Q46" i="10" s="1"/>
  <c r="AI46" i="8" a="1"/>
  <c r="AI46" i="8" s="1"/>
  <c r="AG44" i="10" s="1"/>
  <c r="AI48" i="8" a="1"/>
  <c r="AI48" i="8" s="1"/>
  <c r="AG46" i="10" s="1"/>
  <c r="AI47" i="8" a="1"/>
  <c r="AI47" i="8" s="1"/>
  <c r="AG45" i="10" s="1"/>
  <c r="R46" i="8" a="1"/>
  <c r="R46" i="8" s="1"/>
  <c r="P44" i="10" s="1"/>
  <c r="R48" i="8" a="1"/>
  <c r="R48" i="8" s="1"/>
  <c r="P46" i="10" s="1"/>
  <c r="R47" i="8" a="1"/>
  <c r="R47" i="8" s="1"/>
  <c r="P45" i="10" s="1"/>
  <c r="BB53" i="8" a="1"/>
  <c r="BB53" i="8" s="1"/>
  <c r="AZ51" i="10" s="1"/>
  <c r="BB54" i="8" a="1"/>
  <c r="BB54" i="8" s="1"/>
  <c r="AZ52" i="10" s="1"/>
  <c r="BB55" i="8" a="1"/>
  <c r="BB55" i="8" s="1"/>
  <c r="AZ53" i="10" s="1"/>
  <c r="BB48" i="8" a="1"/>
  <c r="BB48" i="8" s="1"/>
  <c r="AZ46" i="10" s="1"/>
  <c r="BB56" i="8" a="1"/>
  <c r="BB56" i="8" s="1"/>
  <c r="AZ54" i="10" s="1"/>
  <c r="BB52" i="8" a="1"/>
  <c r="BB52" i="8" s="1"/>
  <c r="AZ50" i="10" s="1"/>
  <c r="BB51" i="8" a="1"/>
  <c r="BB51" i="8" s="1"/>
  <c r="AZ49" i="10" s="1"/>
  <c r="D46" i="8" a="1"/>
  <c r="D46" i="8" s="1"/>
  <c r="B44" i="10" s="1"/>
  <c r="D48" i="8" a="1"/>
  <c r="D48" i="8" s="1"/>
  <c r="B46" i="10" s="1"/>
  <c r="AB24" i="8" a="1"/>
  <c r="AB24" i="8" s="1"/>
  <c r="Z22" i="10" s="1"/>
  <c r="AB46" i="8" a="1"/>
  <c r="AB46" i="8" s="1"/>
  <c r="Z44" i="10" s="1"/>
  <c r="AB47" i="8" a="1"/>
  <c r="AB47" i="8" s="1"/>
  <c r="Z45" i="10" s="1"/>
  <c r="AB48" i="8" a="1"/>
  <c r="AB48" i="8" s="1"/>
  <c r="Z46" i="10" s="1"/>
  <c r="J7" i="8" a="1"/>
  <c r="J7" i="8" s="1"/>
  <c r="H5" i="10" s="1"/>
  <c r="J47" i="8" a="1"/>
  <c r="J47" i="8" s="1"/>
  <c r="H45" i="10" s="1"/>
  <c r="J46" i="8" a="1"/>
  <c r="J46" i="8" s="1"/>
  <c r="H44" i="10" s="1"/>
  <c r="J48" i="8" a="1"/>
  <c r="J48" i="8" s="1"/>
  <c r="H46" i="10" s="1"/>
  <c r="BA57" i="8" a="1"/>
  <c r="BA57" i="8" s="1"/>
  <c r="AY55" i="10" s="1"/>
  <c r="H10" i="8" a="1"/>
  <c r="H10" i="8" s="1"/>
  <c r="F8" i="10" s="1"/>
  <c r="H46" i="8" a="1"/>
  <c r="H46" i="8" s="1"/>
  <c r="F44" i="10" s="1"/>
  <c r="H47" i="8" a="1"/>
  <c r="H47" i="8" s="1"/>
  <c r="F45" i="10" s="1"/>
  <c r="H48" i="8" a="1"/>
  <c r="H48" i="8" s="1"/>
  <c r="F46" i="10" s="1"/>
  <c r="F47" i="10"/>
  <c r="AL24" i="8" a="1"/>
  <c r="AL24" i="8" s="1"/>
  <c r="AJ22" i="10" s="1"/>
  <c r="AL46" i="8" a="1"/>
  <c r="AL46" i="8" s="1"/>
  <c r="AJ44" i="10" s="1"/>
  <c r="AL47" i="8" a="1"/>
  <c r="AL47" i="8" s="1"/>
  <c r="AJ45" i="10" s="1"/>
  <c r="AL48" i="8" a="1"/>
  <c r="AL48" i="8" s="1"/>
  <c r="AJ46" i="10" s="1"/>
  <c r="AJ47" i="10"/>
  <c r="L10" i="8" a="1"/>
  <c r="L10" i="8" s="1"/>
  <c r="J8" i="10" s="1"/>
  <c r="L48" i="8" a="1"/>
  <c r="L48" i="8" s="1"/>
  <c r="J46" i="10" s="1"/>
  <c r="L46" i="8" a="1"/>
  <c r="L46" i="8" s="1"/>
  <c r="J44" i="10" s="1"/>
  <c r="L47" i="8" a="1"/>
  <c r="L47" i="8" s="1"/>
  <c r="J45" i="10" s="1"/>
  <c r="AT47" i="8" a="1"/>
  <c r="AT47" i="8" s="1"/>
  <c r="AR45" i="10" s="1"/>
  <c r="AT46" i="8" a="1"/>
  <c r="AT46" i="8" s="1"/>
  <c r="AR44" i="10" s="1"/>
  <c r="AT48" i="8" a="1"/>
  <c r="AT48" i="8" s="1"/>
  <c r="AR46" i="10" s="1"/>
  <c r="AA7" i="8" a="1"/>
  <c r="AA7" i="8" s="1"/>
  <c r="Y5" i="10" s="1"/>
  <c r="AA47" i="8" a="1"/>
  <c r="AA47" i="8" s="1"/>
  <c r="Y45" i="10" s="1"/>
  <c r="AA48" i="8" a="1"/>
  <c r="AA48" i="8" s="1"/>
  <c r="Y46" i="10" s="1"/>
  <c r="Y47" i="10"/>
  <c r="AA46" i="8" a="1"/>
  <c r="AA46" i="8" s="1"/>
  <c r="Y44" i="10" s="1"/>
  <c r="BC57" i="8" a="1"/>
  <c r="BC57" i="8" s="1"/>
  <c r="BA55" i="10" s="1"/>
  <c r="X24" i="8" a="1"/>
  <c r="X24" i="8" s="1"/>
  <c r="V22" i="10" s="1"/>
  <c r="X46" i="8" a="1"/>
  <c r="X46" i="8" s="1"/>
  <c r="V44" i="10" s="1"/>
  <c r="X47" i="8" a="1"/>
  <c r="X47" i="8" s="1"/>
  <c r="V45" i="10" s="1"/>
  <c r="X48" i="8" a="1"/>
  <c r="X48" i="8" s="1"/>
  <c r="V46" i="10" s="1"/>
  <c r="Q48" i="8" a="1"/>
  <c r="Q48" i="8" s="1"/>
  <c r="O46" i="10" s="1"/>
  <c r="Q46" i="8" a="1"/>
  <c r="Q46" i="8" s="1"/>
  <c r="O44" i="10" s="1"/>
  <c r="Q47" i="8" a="1"/>
  <c r="Q47" i="8" s="1"/>
  <c r="O45" i="10" s="1"/>
  <c r="AZ53" i="8" a="1"/>
  <c r="AZ53" i="8" s="1"/>
  <c r="AX51" i="10" s="1"/>
  <c r="AZ56" i="8" a="1"/>
  <c r="AZ56" i="8" s="1"/>
  <c r="AX54" i="10" s="1"/>
  <c r="AZ52" i="8" a="1"/>
  <c r="AZ52" i="8" s="1"/>
  <c r="AX50" i="10" s="1"/>
  <c r="AZ48" i="8" a="1"/>
  <c r="AZ48" i="8" s="1"/>
  <c r="AX46" i="10" s="1"/>
  <c r="AZ54" i="8" a="1"/>
  <c r="AZ54" i="8" s="1"/>
  <c r="AX52" i="10" s="1"/>
  <c r="AZ55" i="8" a="1"/>
  <c r="AZ55" i="8" s="1"/>
  <c r="AX53" i="10" s="1"/>
  <c r="AP48" i="8" a="1"/>
  <c r="AP48" i="8" s="1"/>
  <c r="AN46" i="10" s="1"/>
  <c r="BA55" i="8" a="1"/>
  <c r="BA55" i="8" s="1"/>
  <c r="AY53" i="10" s="1"/>
  <c r="BA56" i="8" a="1"/>
  <c r="BA56" i="8" s="1"/>
  <c r="AY54" i="10" s="1"/>
  <c r="BA52" i="8" a="1"/>
  <c r="BA52" i="8" s="1"/>
  <c r="AY50" i="10" s="1"/>
  <c r="BA51" i="8" a="1"/>
  <c r="BA51" i="8" s="1"/>
  <c r="AY49" i="10" s="1"/>
  <c r="BA53" i="8" a="1"/>
  <c r="BA53" i="8" s="1"/>
  <c r="AY51" i="10" s="1"/>
  <c r="BA48" i="8" a="1"/>
  <c r="BA48" i="8" s="1"/>
  <c r="AY46" i="10" s="1"/>
  <c r="BA54" i="8" a="1"/>
  <c r="BA54" i="8" s="1"/>
  <c r="AY52" i="10" s="1"/>
  <c r="U46" i="8" a="1"/>
  <c r="U46" i="8" s="1"/>
  <c r="S44" i="10" s="1"/>
  <c r="U47" i="8" a="1"/>
  <c r="U47" i="8" s="1"/>
  <c r="S45" i="10" s="1"/>
  <c r="U48" i="8" a="1"/>
  <c r="U48" i="8" s="1"/>
  <c r="S46" i="10" s="1"/>
  <c r="AC24" i="8" a="1"/>
  <c r="AC24" i="8" s="1"/>
  <c r="AA22" i="10" s="1"/>
  <c r="AC48" i="8" a="1"/>
  <c r="AC48" i="8" s="1"/>
  <c r="AA46" i="10" s="1"/>
  <c r="AC46" i="8" a="1"/>
  <c r="AC46" i="8" s="1"/>
  <c r="AA44" i="10" s="1"/>
  <c r="AC47" i="8" a="1"/>
  <c r="AC47" i="8" s="1"/>
  <c r="AA45" i="10" s="1"/>
  <c r="AT47" i="10"/>
  <c r="AV7" i="8" a="1"/>
  <c r="AV7" i="8" s="1"/>
  <c r="AT5" i="10" s="1"/>
  <c r="AV8" i="8" a="1"/>
  <c r="AV8" i="8" s="1"/>
  <c r="AT6" i="10" s="1"/>
  <c r="AV15" i="8" a="1"/>
  <c r="AV15" i="8" s="1"/>
  <c r="AT13" i="10" s="1"/>
  <c r="AV16" i="8" a="1"/>
  <c r="AV16" i="8" s="1"/>
  <c r="AT14" i="10" s="1"/>
  <c r="AV23" i="8" a="1"/>
  <c r="AV23" i="8" s="1"/>
  <c r="AT21" i="10" s="1"/>
  <c r="AV24" i="8" a="1"/>
  <c r="AV24" i="8" s="1"/>
  <c r="AT22" i="10" s="1"/>
  <c r="AV48" i="8" a="1"/>
  <c r="AV48" i="8" s="1"/>
  <c r="AT46" i="10" s="1"/>
  <c r="AV6" i="8" a="1"/>
  <c r="AV6" i="8" s="1"/>
  <c r="AT4" i="10" s="1"/>
  <c r="AV12" i="8" a="1"/>
  <c r="AV12" i="8" s="1"/>
  <c r="AT10" i="10" s="1"/>
  <c r="AV13" i="8" a="1"/>
  <c r="AV13" i="8" s="1"/>
  <c r="AT11" i="10" s="1"/>
  <c r="AV18" i="8" a="1"/>
  <c r="AV18" i="8" s="1"/>
  <c r="AT16" i="10" s="1"/>
  <c r="AV19" i="8" a="1"/>
  <c r="AV19" i="8" s="1"/>
  <c r="AT17" i="10" s="1"/>
  <c r="AV27" i="8" a="1"/>
  <c r="AV27" i="8" s="1"/>
  <c r="AT25" i="10" s="1"/>
  <c r="AV34" i="8" a="1"/>
  <c r="AV34" i="8" s="1"/>
  <c r="AT32" i="10" s="1"/>
  <c r="AV35" i="8" a="1"/>
  <c r="AV35" i="8" s="1"/>
  <c r="AT33" i="10" s="1"/>
  <c r="AV42" i="8" a="1"/>
  <c r="AV42" i="8" s="1"/>
  <c r="AT40" i="10" s="1"/>
  <c r="AV43" i="8" a="1"/>
  <c r="AV43" i="8" s="1"/>
  <c r="AT41" i="10" s="1"/>
  <c r="AV46" i="8" a="1"/>
  <c r="AV46" i="8" s="1"/>
  <c r="AT44" i="10" s="1"/>
  <c r="AV11" i="8" a="1"/>
  <c r="AV11" i="8" s="1"/>
  <c r="AT9" i="10" s="1"/>
  <c r="AV28" i="8" a="1"/>
  <c r="AV28" i="8" s="1"/>
  <c r="AT26" i="10" s="1"/>
  <c r="AV36" i="8" a="1"/>
  <c r="AV36" i="8" s="1"/>
  <c r="AT34" i="10" s="1"/>
  <c r="AV44" i="8" a="1"/>
  <c r="AV44" i="8" s="1"/>
  <c r="AT42" i="10" s="1"/>
  <c r="AV4" i="8" a="1"/>
  <c r="AV4" i="8" s="1"/>
  <c r="AT2" i="10" s="1"/>
  <c r="AV5" i="8" a="1"/>
  <c r="AV5" i="8" s="1"/>
  <c r="AT3" i="10" s="1"/>
  <c r="AV10" i="8" a="1"/>
  <c r="AV10" i="8" s="1"/>
  <c r="AT8" i="10" s="1"/>
  <c r="AV17" i="8" a="1"/>
  <c r="AV17" i="8" s="1"/>
  <c r="AT15" i="10" s="1"/>
  <c r="AV29" i="8" a="1"/>
  <c r="AV29" i="8" s="1"/>
  <c r="AT27" i="10" s="1"/>
  <c r="AV37" i="8" a="1"/>
  <c r="AV37" i="8" s="1"/>
  <c r="AT35" i="10" s="1"/>
  <c r="AV45" i="8" a="1"/>
  <c r="AV45" i="8" s="1"/>
  <c r="AT43" i="10" s="1"/>
  <c r="AV9" i="8" a="1"/>
  <c r="AV9" i="8" s="1"/>
  <c r="AT7" i="10" s="1"/>
  <c r="AV30" i="8" a="1"/>
  <c r="AV30" i="8" s="1"/>
  <c r="AT28" i="10" s="1"/>
  <c r="AV39" i="8" a="1"/>
  <c r="AV39" i="8" s="1"/>
  <c r="AT37" i="10" s="1"/>
  <c r="AV47" i="8" a="1"/>
  <c r="AV47" i="8" s="1"/>
  <c r="AT45" i="10" s="1"/>
  <c r="AV14" i="8" a="1"/>
  <c r="AV14" i="8" s="1"/>
  <c r="AT12" i="10" s="1"/>
  <c r="AV21" i="8" a="1"/>
  <c r="AV21" i="8" s="1"/>
  <c r="AT19" i="10" s="1"/>
  <c r="AV32" i="8" a="1"/>
  <c r="AV32" i="8" s="1"/>
  <c r="AT30" i="10" s="1"/>
  <c r="AV41" i="8" a="1"/>
  <c r="AV41" i="8" s="1"/>
  <c r="AT39" i="10" s="1"/>
  <c r="AV31" i="8" a="1"/>
  <c r="AV31" i="8" s="1"/>
  <c r="AT29" i="10" s="1"/>
  <c r="AV38" i="8" a="1"/>
  <c r="AV38" i="8" s="1"/>
  <c r="AT36" i="10" s="1"/>
  <c r="AV20" i="8" a="1"/>
  <c r="AV20" i="8" s="1"/>
  <c r="AT18" i="10" s="1"/>
  <c r="AV40" i="8" a="1"/>
  <c r="AV40" i="8" s="1"/>
  <c r="AT38" i="10" s="1"/>
  <c r="AV22" i="8" a="1"/>
  <c r="AV22" i="8" s="1"/>
  <c r="AT20" i="10" s="1"/>
  <c r="AV33" i="8" a="1"/>
  <c r="AV33" i="8" s="1"/>
  <c r="AT31" i="10" s="1"/>
  <c r="AF46" i="8" a="1"/>
  <c r="AF46" i="8" s="1"/>
  <c r="AD44" i="10" s="1"/>
  <c r="AF48" i="8" a="1"/>
  <c r="AF48" i="8" s="1"/>
  <c r="AD46" i="10" s="1"/>
  <c r="AF47" i="8" a="1"/>
  <c r="AF47" i="8" s="1"/>
  <c r="AD45" i="10" s="1"/>
  <c r="AD47" i="10"/>
  <c r="G47" i="8" a="1"/>
  <c r="G47" i="8" s="1"/>
  <c r="E45" i="10" s="1"/>
  <c r="E47" i="10"/>
  <c r="G48" i="8" a="1"/>
  <c r="G48" i="8" s="1"/>
  <c r="E46" i="10" s="1"/>
  <c r="G46" i="8" a="1"/>
  <c r="G46" i="8" s="1"/>
  <c r="E44" i="10" s="1"/>
  <c r="BD57" i="8" a="1"/>
  <c r="BD57" i="8" s="1"/>
  <c r="BB55" i="10" s="1"/>
  <c r="AY57" i="8" a="1"/>
  <c r="AY57" i="8" s="1"/>
  <c r="AW55" i="10" s="1"/>
  <c r="AY58" i="8" a="1"/>
  <c r="AY58" i="8" s="1"/>
  <c r="AW56" i="10" s="1"/>
  <c r="BF55" i="8" a="1"/>
  <c r="BF55" i="8" s="1"/>
  <c r="BD53" i="10" s="1"/>
  <c r="BF57" i="8" a="1"/>
  <c r="BF57" i="8" s="1"/>
  <c r="BD55" i="10" s="1"/>
  <c r="BF52" i="8" a="1"/>
  <c r="BF52" i="8" s="1"/>
  <c r="BD50" i="10" s="1"/>
  <c r="BF56" i="8" a="1"/>
  <c r="BF56" i="8" s="1"/>
  <c r="BD54" i="10" s="1"/>
  <c r="BD47" i="10"/>
  <c r="BF51" i="8" a="1"/>
  <c r="BF51" i="8" s="1"/>
  <c r="BD49" i="10" s="1"/>
  <c r="BF53" i="8" a="1"/>
  <c r="BF53" i="8" s="1"/>
  <c r="BD51" i="10" s="1"/>
  <c r="BF54" i="8" a="1"/>
  <c r="BF54" i="8" s="1"/>
  <c r="BD52" i="10" s="1"/>
  <c r="BF48" i="8" a="1"/>
  <c r="BF48" i="8" s="1"/>
  <c r="BD46" i="10" s="1"/>
  <c r="BE52" i="8" a="1"/>
  <c r="BE52" i="8" s="1"/>
  <c r="BC50" i="10" s="1"/>
  <c r="BE54" i="8" a="1"/>
  <c r="BE54" i="8" s="1"/>
  <c r="BC52" i="10" s="1"/>
  <c r="BE56" i="8" a="1"/>
  <c r="BE56" i="8" s="1"/>
  <c r="BC54" i="10" s="1"/>
  <c r="BE51" i="8" a="1"/>
  <c r="BE51" i="8" s="1"/>
  <c r="BC49" i="10" s="1"/>
  <c r="BE53" i="8" a="1"/>
  <c r="BE53" i="8" s="1"/>
  <c r="BC51" i="10" s="1"/>
  <c r="BE55" i="8" a="1"/>
  <c r="BE55" i="8" s="1"/>
  <c r="BC53" i="10" s="1"/>
  <c r="BE58" i="8" a="1"/>
  <c r="BE58" i="8" s="1"/>
  <c r="BC56" i="10" s="1"/>
  <c r="BE48" i="8" a="1"/>
  <c r="BE48" i="8" s="1"/>
  <c r="BC46" i="10" s="1"/>
  <c r="K11" i="8" a="1"/>
  <c r="K11" i="8" s="1"/>
  <c r="I9" i="10" s="1"/>
  <c r="G11" i="8" a="1"/>
  <c r="G11" i="8" s="1"/>
  <c r="E9" i="10" s="1"/>
  <c r="E13" i="11"/>
  <c r="J10" i="8" a="1"/>
  <c r="J10" i="8" s="1"/>
  <c r="H8" i="10" s="1"/>
  <c r="AA24" i="8" a="1"/>
  <c r="AA24" i="8" s="1"/>
  <c r="Y22" i="10" s="1"/>
  <c r="AB11" i="8" a="1"/>
  <c r="AB11" i="8" s="1"/>
  <c r="Z9" i="10" s="1"/>
  <c r="AB28" i="8" a="1"/>
  <c r="AB28" i="8" s="1"/>
  <c r="Z26" i="10" s="1"/>
  <c r="AB7" i="8" a="1"/>
  <c r="AB7" i="8" s="1"/>
  <c r="Z5" i="10" s="1"/>
  <c r="J24" i="8" a="1"/>
  <c r="J24" i="8" s="1"/>
  <c r="H22" i="10" s="1"/>
  <c r="AA11" i="8" a="1"/>
  <c r="AA11" i="8" s="1"/>
  <c r="Y9" i="10" s="1"/>
  <c r="AA16" i="8" a="1"/>
  <c r="AA16" i="8" s="1"/>
  <c r="Y14" i="10" s="1"/>
  <c r="AA10" i="8" a="1"/>
  <c r="AA10" i="8" s="1"/>
  <c r="Y8" i="10" s="1"/>
  <c r="AK10" i="8" a="1"/>
  <c r="AK10" i="8" s="1"/>
  <c r="AI8" i="10" s="1"/>
  <c r="AN10" i="8" a="1"/>
  <c r="AN10" i="8" s="1"/>
  <c r="AL8" i="10" s="1"/>
  <c r="S10" i="8" a="1"/>
  <c r="S10" i="8" s="1"/>
  <c r="Q8" i="10" s="1"/>
  <c r="E18" i="11"/>
  <c r="E16" i="8" a="1"/>
  <c r="E16" i="8" s="1"/>
  <c r="C14" i="10" s="1"/>
  <c r="D11" i="8" a="1"/>
  <c r="D11" i="8" s="1"/>
  <c r="B9" i="10" s="1"/>
  <c r="AI11" i="8" a="1"/>
  <c r="AI11" i="8" s="1"/>
  <c r="AG9" i="10" s="1"/>
  <c r="AA28" i="8" a="1"/>
  <c r="AA28" i="8" s="1"/>
  <c r="Y26" i="10" s="1"/>
  <c r="J11" i="8" a="1"/>
  <c r="J11" i="8" s="1"/>
  <c r="H9" i="10" s="1"/>
  <c r="D10" i="8" a="1"/>
  <c r="D10" i="8" s="1"/>
  <c r="B8" i="10" s="1"/>
  <c r="D25" i="8" a="1"/>
  <c r="D25" i="8" s="1"/>
  <c r="B23" i="10" s="1"/>
  <c r="J28" i="8" a="1"/>
  <c r="J28" i="8" s="1"/>
  <c r="H26" i="10" s="1"/>
  <c r="F11" i="8" a="1"/>
  <c r="F11" i="8" s="1"/>
  <c r="D9" i="10" s="1"/>
  <c r="AB10" i="8" a="1"/>
  <c r="AB10" i="8" s="1"/>
  <c r="Z8" i="10" s="1"/>
  <c r="F16" i="8" a="1"/>
  <c r="F16" i="8" s="1"/>
  <c r="D14" i="10" s="1"/>
  <c r="AB16" i="8" a="1"/>
  <c r="AB16" i="8" s="1"/>
  <c r="Z14" i="10" s="1"/>
  <c r="U16" i="8" a="1"/>
  <c r="U16" i="8" s="1"/>
  <c r="S14" i="10" s="1"/>
  <c r="J16" i="8" a="1"/>
  <c r="J16" i="8" s="1"/>
  <c r="H14" i="10" s="1"/>
  <c r="K28" i="8" a="1"/>
  <c r="K28" i="8" s="1"/>
  <c r="I26" i="10" s="1"/>
  <c r="D28" i="8" a="1"/>
  <c r="D28" i="8" s="1"/>
  <c r="B26" i="10" s="1"/>
  <c r="AF16" i="8" a="1"/>
  <c r="AF16" i="8" s="1"/>
  <c r="AD14" i="10" s="1"/>
  <c r="K7" i="8" a="1"/>
  <c r="K7" i="8" s="1"/>
  <c r="I5" i="10" s="1"/>
  <c r="K10" i="8" a="1"/>
  <c r="K10" i="8" s="1"/>
  <c r="I8" i="10" s="1"/>
  <c r="K24" i="8" a="1"/>
  <c r="K24" i="8" s="1"/>
  <c r="I22" i="10" s="1"/>
  <c r="G16" i="8" a="1"/>
  <c r="G16" i="8" s="1"/>
  <c r="E14" i="10" s="1"/>
  <c r="G28" i="8" a="1"/>
  <c r="G28" i="8" s="1"/>
  <c r="E26" i="10" s="1"/>
  <c r="AE28" i="8" a="1"/>
  <c r="AE28" i="8" s="1"/>
  <c r="AC26" i="10" s="1"/>
  <c r="K16" i="8" a="1"/>
  <c r="K16" i="8" s="1"/>
  <c r="I14" i="10" s="1"/>
  <c r="AC7" i="8" a="1"/>
  <c r="AC7" i="8" s="1"/>
  <c r="AA5" i="10" s="1"/>
  <c r="H24" i="8" a="1"/>
  <c r="H24" i="8" s="1"/>
  <c r="F22" i="10" s="1"/>
  <c r="AB27" i="8" a="1"/>
  <c r="AB27" i="8" s="1"/>
  <c r="Z25" i="10" s="1"/>
  <c r="AC11" i="8" a="1"/>
  <c r="AC11" i="8" s="1"/>
  <c r="AA9" i="10" s="1"/>
  <c r="D3" i="11"/>
  <c r="F28" i="8" a="1"/>
  <c r="F28" i="8" s="1"/>
  <c r="D26" i="10" s="1"/>
  <c r="AK7" i="8" a="1"/>
  <c r="AK7" i="8" s="1"/>
  <c r="AI5" i="10" s="1"/>
  <c r="M27" i="8" a="1"/>
  <c r="M27" i="8" s="1"/>
  <c r="K25" i="10" s="1"/>
  <c r="S11" i="8" a="1"/>
  <c r="S11" i="8" s="1"/>
  <c r="Q9" i="10" s="1"/>
  <c r="V24" i="8" a="1"/>
  <c r="V24" i="8" s="1"/>
  <c r="T22" i="10" s="1"/>
  <c r="R28" i="8" a="1"/>
  <c r="R28" i="8" s="1"/>
  <c r="P26" i="10" s="1"/>
  <c r="N28" i="8" a="1"/>
  <c r="N28" i="8" s="1"/>
  <c r="L26" i="10" s="1"/>
  <c r="AN16" i="8" a="1"/>
  <c r="AN16" i="8" s="1"/>
  <c r="AL14" i="10" s="1"/>
  <c r="N16" i="8" a="1"/>
  <c r="N16" i="8" s="1"/>
  <c r="L14" i="10" s="1"/>
  <c r="AO7" i="8" a="1"/>
  <c r="AO7" i="8" s="1"/>
  <c r="AM5" i="10" s="1"/>
  <c r="E27" i="8" a="1"/>
  <c r="E27" i="8" s="1"/>
  <c r="C25" i="10" s="1"/>
  <c r="AG27" i="8" a="1"/>
  <c r="AG27" i="8" s="1"/>
  <c r="AE25" i="10" s="1"/>
  <c r="AT27" i="8" a="1"/>
  <c r="AT27" i="8" s="1"/>
  <c r="AR25" i="10" s="1"/>
  <c r="J27" i="8" a="1"/>
  <c r="J27" i="8" s="1"/>
  <c r="H25" i="10" s="1"/>
  <c r="L11" i="8" a="1"/>
  <c r="L11" i="8" s="1"/>
  <c r="J9" i="10" s="1"/>
  <c r="AJ10" i="8" a="1"/>
  <c r="AJ10" i="8" s="1"/>
  <c r="AH8" i="10" s="1"/>
  <c r="AL10" i="8" a="1"/>
  <c r="AL10" i="8" s="1"/>
  <c r="AJ8" i="10" s="1"/>
  <c r="AG7" i="8" a="1"/>
  <c r="AG7" i="8" s="1"/>
  <c r="AE5" i="10" s="1"/>
  <c r="L27" i="8" a="1"/>
  <c r="L27" i="8" s="1"/>
  <c r="J25" i="10" s="1"/>
  <c r="AL27" i="8" a="1"/>
  <c r="AL27" i="8" s="1"/>
  <c r="AJ25" i="10" s="1"/>
  <c r="V28" i="8" a="1"/>
  <c r="V28" i="8" s="1"/>
  <c r="T26" i="10" s="1"/>
  <c r="O28" i="8" a="1"/>
  <c r="O28" i="8" s="1"/>
  <c r="M26" i="10" s="1"/>
  <c r="O16" i="8" a="1"/>
  <c r="O16" i="8" s="1"/>
  <c r="M14" i="10" s="1"/>
  <c r="AL7" i="8" a="1"/>
  <c r="AL7" i="8" s="1"/>
  <c r="AJ5" i="10" s="1"/>
  <c r="H7" i="8" a="1"/>
  <c r="H7" i="8" s="1"/>
  <c r="F5" i="10" s="1"/>
  <c r="AA27" i="8" a="1"/>
  <c r="AA27" i="8" s="1"/>
  <c r="Y25" i="10" s="1"/>
  <c r="AH27" i="8" a="1"/>
  <c r="AH27" i="8" s="1"/>
  <c r="AF25" i="10" s="1"/>
  <c r="H11" i="8" a="1"/>
  <c r="H11" i="8" s="1"/>
  <c r="F9" i="10" s="1"/>
  <c r="G10" i="8" a="1"/>
  <c r="G10" i="8" s="1"/>
  <c r="E8" i="10" s="1"/>
  <c r="AF10" i="8" a="1"/>
  <c r="AF10" i="8" s="1"/>
  <c r="AD8" i="10" s="1"/>
  <c r="U10" i="8" a="1"/>
  <c r="U10" i="8" s="1"/>
  <c r="S8" i="10" s="1"/>
  <c r="AN24" i="8" a="1"/>
  <c r="AN24" i="8" s="1"/>
  <c r="AL22" i="10" s="1"/>
  <c r="U24" i="8" a="1"/>
  <c r="U24" i="8" s="1"/>
  <c r="S22" i="10" s="1"/>
  <c r="AG16" i="8" a="1"/>
  <c r="AG16" i="8" s="1"/>
  <c r="AE14" i="10" s="1"/>
  <c r="P27" i="8" a="1"/>
  <c r="P27" i="8" s="1"/>
  <c r="N25" i="10" s="1"/>
  <c r="AJ28" i="8" a="1"/>
  <c r="AJ28" i="8" s="1"/>
  <c r="AH26" i="10" s="1"/>
  <c r="AF28" i="8" a="1"/>
  <c r="AF28" i="8" s="1"/>
  <c r="AD26" i="10" s="1"/>
  <c r="E7" i="8" a="1"/>
  <c r="E7" i="8" s="1"/>
  <c r="C5" i="10" s="1"/>
  <c r="S7" i="8" a="1"/>
  <c r="S7" i="8" s="1"/>
  <c r="Q5" i="10" s="1"/>
  <c r="AF27" i="8" a="1"/>
  <c r="AF27" i="8" s="1"/>
  <c r="AD25" i="10" s="1"/>
  <c r="K27" i="8" a="1"/>
  <c r="K27" i="8" s="1"/>
  <c r="I25" i="10" s="1"/>
  <c r="AO11" i="8" a="1"/>
  <c r="AO11" i="8" s="1"/>
  <c r="AM9" i="10" s="1"/>
  <c r="AN11" i="8" a="1"/>
  <c r="AN11" i="8" s="1"/>
  <c r="AL9" i="10" s="1"/>
  <c r="AJ11" i="8" a="1"/>
  <c r="AJ11" i="8" s="1"/>
  <c r="AH9" i="10" s="1"/>
  <c r="AG10" i="8" a="1"/>
  <c r="AG10" i="8" s="1"/>
  <c r="AE8" i="10" s="1"/>
  <c r="I10" i="8" a="1"/>
  <c r="I10" i="8" s="1"/>
  <c r="G8" i="10" s="1"/>
  <c r="E10" i="8" a="1"/>
  <c r="E10" i="8" s="1"/>
  <c r="C8" i="10" s="1"/>
  <c r="G24" i="8" a="1"/>
  <c r="G24" i="8" s="1"/>
  <c r="E22" i="10" s="1"/>
  <c r="E40" i="8" a="1"/>
  <c r="E40" i="8" s="1"/>
  <c r="C38" i="10" s="1"/>
  <c r="H40" i="8" a="1"/>
  <c r="H40" i="8" s="1"/>
  <c r="F38" i="10" s="1"/>
  <c r="K40" i="8" a="1"/>
  <c r="K40" i="8" s="1"/>
  <c r="I38" i="10" s="1"/>
  <c r="N40" i="8" a="1"/>
  <c r="N40" i="8" s="1"/>
  <c r="L38" i="10" s="1"/>
  <c r="U40" i="8" a="1"/>
  <c r="U40" i="8" s="1"/>
  <c r="S38" i="10" s="1"/>
  <c r="X40" i="8" a="1"/>
  <c r="X40" i="8" s="1"/>
  <c r="V38" i="10" s="1"/>
  <c r="AB40" i="8" a="1"/>
  <c r="AB40" i="8" s="1"/>
  <c r="Z38" i="10" s="1"/>
  <c r="AE40" i="8" a="1"/>
  <c r="AE40" i="8" s="1"/>
  <c r="AC38" i="10" s="1"/>
  <c r="AL40" i="8" a="1"/>
  <c r="AL40" i="8" s="1"/>
  <c r="AJ38" i="10" s="1"/>
  <c r="AO40" i="8" a="1"/>
  <c r="AO40" i="8" s="1"/>
  <c r="AM38" i="10" s="1"/>
  <c r="AR40" i="8" a="1"/>
  <c r="AR40" i="8" s="1"/>
  <c r="AP38" i="10" s="1"/>
  <c r="I40" i="8" a="1"/>
  <c r="I40" i="8" s="1"/>
  <c r="G38" i="10" s="1"/>
  <c r="L40" i="8" a="1"/>
  <c r="L40" i="8" s="1"/>
  <c r="J38" i="10" s="1"/>
  <c r="O40" i="8" a="1"/>
  <c r="O40" i="8" s="1"/>
  <c r="M38" i="10" s="1"/>
  <c r="R40" i="8" a="1"/>
  <c r="R40" i="8" s="1"/>
  <c r="P38" i="10" s="1"/>
  <c r="AC40" i="8" a="1"/>
  <c r="AC40" i="8" s="1"/>
  <c r="AA38" i="10" s="1"/>
  <c r="AF40" i="8" a="1"/>
  <c r="AF40" i="8" s="1"/>
  <c r="AD38" i="10" s="1"/>
  <c r="AI40" i="8" a="1"/>
  <c r="AI40" i="8" s="1"/>
  <c r="AG38" i="10" s="1"/>
  <c r="AS40" i="8" a="1"/>
  <c r="AS40" i="8" s="1"/>
  <c r="AQ38" i="10" s="1"/>
  <c r="F40" i="8" a="1"/>
  <c r="F40" i="8" s="1"/>
  <c r="D38" i="10" s="1"/>
  <c r="M40" i="8" a="1"/>
  <c r="M40" i="8" s="1"/>
  <c r="K38" i="10" s="1"/>
  <c r="P40" i="8" a="1"/>
  <c r="P40" i="8" s="1"/>
  <c r="N38" i="10" s="1"/>
  <c r="S40" i="8" a="1"/>
  <c r="S40" i="8" s="1"/>
  <c r="Q38" i="10" s="1"/>
  <c r="V40" i="8" a="1"/>
  <c r="V40" i="8" s="1"/>
  <c r="T38" i="10" s="1"/>
  <c r="AD40" i="8" a="1"/>
  <c r="AD40" i="8" s="1"/>
  <c r="AB38" i="10" s="1"/>
  <c r="AG40" i="8" a="1"/>
  <c r="AG40" i="8" s="1"/>
  <c r="AE38" i="10" s="1"/>
  <c r="AJ40" i="8" a="1"/>
  <c r="AJ40" i="8" s="1"/>
  <c r="AH38" i="10" s="1"/>
  <c r="AM40" i="8" a="1"/>
  <c r="AM40" i="8" s="1"/>
  <c r="AK38" i="10" s="1"/>
  <c r="AT40" i="8" a="1"/>
  <c r="AT40" i="8" s="1"/>
  <c r="AR38" i="10" s="1"/>
  <c r="AA40" i="8" a="1"/>
  <c r="AA40" i="8" s="1"/>
  <c r="Y38" i="10" s="1"/>
  <c r="AN40" i="8" a="1"/>
  <c r="AN40" i="8" s="1"/>
  <c r="AL38" i="10" s="1"/>
  <c r="D40" i="8" a="1"/>
  <c r="D40" i="8" s="1"/>
  <c r="B38" i="10" s="1"/>
  <c r="Q40" i="8" a="1"/>
  <c r="Q40" i="8" s="1"/>
  <c r="O38" i="10" s="1"/>
  <c r="AQ40" i="8" a="1"/>
  <c r="AQ40" i="8" s="1"/>
  <c r="AO38" i="10" s="1"/>
  <c r="G40" i="8" a="1"/>
  <c r="G40" i="8" s="1"/>
  <c r="E38" i="10" s="1"/>
  <c r="T40" i="8" a="1"/>
  <c r="T40" i="8" s="1"/>
  <c r="R38" i="10" s="1"/>
  <c r="AH40" i="8" a="1"/>
  <c r="AH40" i="8" s="1"/>
  <c r="AF38" i="10" s="1"/>
  <c r="J40" i="8" a="1"/>
  <c r="J40" i="8" s="1"/>
  <c r="H38" i="10" s="1"/>
  <c r="AK40" i="8" a="1"/>
  <c r="AK40" i="8" s="1"/>
  <c r="AI38" i="10" s="1"/>
  <c r="F14" i="8" a="1"/>
  <c r="F14" i="8" s="1"/>
  <c r="D12" i="10" s="1"/>
  <c r="J14" i="8" a="1"/>
  <c r="J14" i="8" s="1"/>
  <c r="H12" i="10" s="1"/>
  <c r="G14" i="8" a="1"/>
  <c r="G14" i="8" s="1"/>
  <c r="E12" i="10" s="1"/>
  <c r="K14" i="8" a="1"/>
  <c r="K14" i="8" s="1"/>
  <c r="I12" i="10" s="1"/>
  <c r="D14" i="8" a="1"/>
  <c r="D14" i="8" s="1"/>
  <c r="B12" i="10" s="1"/>
  <c r="H14" i="8" a="1"/>
  <c r="H14" i="8" s="1"/>
  <c r="F12" i="10" s="1"/>
  <c r="L14" i="8" a="1"/>
  <c r="L14" i="8" s="1"/>
  <c r="J12" i="10" s="1"/>
  <c r="E14" i="8" a="1"/>
  <c r="E14" i="8" s="1"/>
  <c r="C12" i="10" s="1"/>
  <c r="I14" i="8" a="1"/>
  <c r="I14" i="8" s="1"/>
  <c r="G12" i="10" s="1"/>
  <c r="M14" i="8" a="1"/>
  <c r="M14" i="8" s="1"/>
  <c r="K12" i="10" s="1"/>
  <c r="Q14" i="8" a="1"/>
  <c r="Q14" i="8" s="1"/>
  <c r="O12" i="10" s="1"/>
  <c r="U14" i="8" a="1"/>
  <c r="U14" i="8" s="1"/>
  <c r="S12" i="10" s="1"/>
  <c r="AD14" i="8" a="1"/>
  <c r="AD14" i="8" s="1"/>
  <c r="AB12" i="10" s="1"/>
  <c r="AH14" i="8" a="1"/>
  <c r="AH14" i="8" s="1"/>
  <c r="AF12" i="10" s="1"/>
  <c r="AL14" i="8" a="1"/>
  <c r="AL14" i="8" s="1"/>
  <c r="AJ12" i="10" s="1"/>
  <c r="AT14" i="8" a="1"/>
  <c r="AT14" i="8" s="1"/>
  <c r="AR12" i="10" s="1"/>
  <c r="N14" i="8" a="1"/>
  <c r="N14" i="8" s="1"/>
  <c r="L12" i="10" s="1"/>
  <c r="R14" i="8" a="1"/>
  <c r="R14" i="8" s="1"/>
  <c r="P12" i="10" s="1"/>
  <c r="V14" i="8" a="1"/>
  <c r="V14" i="8" s="1"/>
  <c r="T12" i="10" s="1"/>
  <c r="AA14" i="8" a="1"/>
  <c r="AA14" i="8" s="1"/>
  <c r="Y12" i="10" s="1"/>
  <c r="AE14" i="8" a="1"/>
  <c r="AE14" i="8" s="1"/>
  <c r="AC12" i="10" s="1"/>
  <c r="AI14" i="8" a="1"/>
  <c r="AI14" i="8" s="1"/>
  <c r="AG12" i="10" s="1"/>
  <c r="AM14" i="8" a="1"/>
  <c r="AM14" i="8" s="1"/>
  <c r="AK12" i="10" s="1"/>
  <c r="AQ14" i="8" a="1"/>
  <c r="AQ14" i="8" s="1"/>
  <c r="AO12" i="10" s="1"/>
  <c r="O14" i="8" a="1"/>
  <c r="O14" i="8" s="1"/>
  <c r="M12" i="10" s="1"/>
  <c r="S14" i="8" a="1"/>
  <c r="S14" i="8" s="1"/>
  <c r="Q12" i="10" s="1"/>
  <c r="AB14" i="8" a="1"/>
  <c r="AB14" i="8" s="1"/>
  <c r="Z12" i="10" s="1"/>
  <c r="AF14" i="8" a="1"/>
  <c r="AF14" i="8" s="1"/>
  <c r="AD12" i="10" s="1"/>
  <c r="AJ14" i="8" a="1"/>
  <c r="AJ14" i="8" s="1"/>
  <c r="AH12" i="10" s="1"/>
  <c r="AN14" i="8" a="1"/>
  <c r="AN14" i="8" s="1"/>
  <c r="AL12" i="10" s="1"/>
  <c r="AR14" i="8" a="1"/>
  <c r="AR14" i="8" s="1"/>
  <c r="AP12" i="10" s="1"/>
  <c r="P14" i="8" a="1"/>
  <c r="P14" i="8" s="1"/>
  <c r="N12" i="10" s="1"/>
  <c r="T14" i="8" a="1"/>
  <c r="T14" i="8" s="1"/>
  <c r="R12" i="10" s="1"/>
  <c r="X14" i="8" a="1"/>
  <c r="X14" i="8" s="1"/>
  <c r="V12" i="10" s="1"/>
  <c r="AC14" i="8" a="1"/>
  <c r="AC14" i="8" s="1"/>
  <c r="AA12" i="10" s="1"/>
  <c r="AG14" i="8" a="1"/>
  <c r="AG14" i="8" s="1"/>
  <c r="AE12" i="10" s="1"/>
  <c r="AK14" i="8" a="1"/>
  <c r="AK14" i="8" s="1"/>
  <c r="AI12" i="10" s="1"/>
  <c r="AO14" i="8" a="1"/>
  <c r="AO14" i="8" s="1"/>
  <c r="AM12" i="10" s="1"/>
  <c r="AS14" i="8" a="1"/>
  <c r="AS14" i="8" s="1"/>
  <c r="AQ12" i="10" s="1"/>
  <c r="E34" i="8" a="1"/>
  <c r="E34" i="8" s="1"/>
  <c r="C32" i="10" s="1"/>
  <c r="H34" i="8" a="1"/>
  <c r="H34" i="8" s="1"/>
  <c r="F32" i="10" s="1"/>
  <c r="K34" i="8" a="1"/>
  <c r="K34" i="8" s="1"/>
  <c r="I32" i="10" s="1"/>
  <c r="N34" i="8" a="1"/>
  <c r="N34" i="8" s="1"/>
  <c r="L32" i="10" s="1"/>
  <c r="U34" i="8" a="1"/>
  <c r="U34" i="8" s="1"/>
  <c r="S32" i="10" s="1"/>
  <c r="X34" i="8" a="1"/>
  <c r="X34" i="8" s="1"/>
  <c r="V32" i="10" s="1"/>
  <c r="AB34" i="8" a="1"/>
  <c r="AB34" i="8" s="1"/>
  <c r="Z32" i="10" s="1"/>
  <c r="AH34" i="8" a="1"/>
  <c r="AH34" i="8" s="1"/>
  <c r="AF32" i="10" s="1"/>
  <c r="AM34" i="8" a="1"/>
  <c r="AM34" i="8" s="1"/>
  <c r="AK32" i="10" s="1"/>
  <c r="AS34" i="8" a="1"/>
  <c r="AS34" i="8" s="1"/>
  <c r="AQ32" i="10" s="1"/>
  <c r="I34" i="8" a="1"/>
  <c r="I34" i="8" s="1"/>
  <c r="G32" i="10" s="1"/>
  <c r="L34" i="8" a="1"/>
  <c r="L34" i="8" s="1"/>
  <c r="J32" i="10" s="1"/>
  <c r="O34" i="8" a="1"/>
  <c r="O34" i="8" s="1"/>
  <c r="M32" i="10" s="1"/>
  <c r="R34" i="8" a="1"/>
  <c r="R34" i="8" s="1"/>
  <c r="P32" i="10" s="1"/>
  <c r="AE34" i="8" a="1"/>
  <c r="AE34" i="8" s="1"/>
  <c r="AC32" i="10" s="1"/>
  <c r="AK34" i="8" a="1"/>
  <c r="AK34" i="8" s="1"/>
  <c r="AI32" i="10" s="1"/>
  <c r="AN34" i="8" a="1"/>
  <c r="AN34" i="8" s="1"/>
  <c r="AL32" i="10" s="1"/>
  <c r="AQ34" i="8" a="1"/>
  <c r="AQ34" i="8" s="1"/>
  <c r="AO32" i="10" s="1"/>
  <c r="AT34" i="8" a="1"/>
  <c r="AT34" i="8" s="1"/>
  <c r="AR32" i="10" s="1"/>
  <c r="F34" i="8" a="1"/>
  <c r="F34" i="8" s="1"/>
  <c r="D32" i="10" s="1"/>
  <c r="M34" i="8" a="1"/>
  <c r="M34" i="8" s="1"/>
  <c r="K32" i="10" s="1"/>
  <c r="P34" i="8" a="1"/>
  <c r="P34" i="8" s="1"/>
  <c r="N32" i="10" s="1"/>
  <c r="S34" i="8" a="1"/>
  <c r="S34" i="8" s="1"/>
  <c r="Q32" i="10" s="1"/>
  <c r="V34" i="8" a="1"/>
  <c r="V34" i="8" s="1"/>
  <c r="T32" i="10" s="1"/>
  <c r="AC34" i="8" a="1"/>
  <c r="AC34" i="8" s="1"/>
  <c r="AA32" i="10" s="1"/>
  <c r="G34" i="8" a="1"/>
  <c r="G34" i="8" s="1"/>
  <c r="E32" i="10" s="1"/>
  <c r="T34" i="8" a="1"/>
  <c r="T34" i="8" s="1"/>
  <c r="R32" i="10" s="1"/>
  <c r="AF34" i="8" a="1"/>
  <c r="AF34" i="8" s="1"/>
  <c r="AD32" i="10" s="1"/>
  <c r="AL34" i="8" a="1"/>
  <c r="AL34" i="8" s="1"/>
  <c r="AJ32" i="10" s="1"/>
  <c r="AR34" i="8" a="1"/>
  <c r="AR34" i="8" s="1"/>
  <c r="AP32" i="10" s="1"/>
  <c r="J34" i="8" a="1"/>
  <c r="J34" i="8" s="1"/>
  <c r="H32" i="10" s="1"/>
  <c r="AG34" i="8" a="1"/>
  <c r="AG34" i="8" s="1"/>
  <c r="AE32" i="10" s="1"/>
  <c r="AA34" i="8" a="1"/>
  <c r="AA34" i="8" s="1"/>
  <c r="Y32" i="10" s="1"/>
  <c r="AI34" i="8" a="1"/>
  <c r="AI34" i="8" s="1"/>
  <c r="AG32" i="10" s="1"/>
  <c r="AO34" i="8" a="1"/>
  <c r="AO34" i="8" s="1"/>
  <c r="AM32" i="10" s="1"/>
  <c r="AD34" i="8" a="1"/>
  <c r="AD34" i="8" s="1"/>
  <c r="AB32" i="10" s="1"/>
  <c r="AJ34" i="8" a="1"/>
  <c r="AJ34" i="8" s="1"/>
  <c r="AH32" i="10" s="1"/>
  <c r="D34" i="8" a="1"/>
  <c r="D34" i="8" s="1"/>
  <c r="B32" i="10" s="1"/>
  <c r="Q34" i="8" a="1"/>
  <c r="Q34" i="8" s="1"/>
  <c r="O32" i="10" s="1"/>
  <c r="I37" i="8" a="1"/>
  <c r="I37" i="8" s="1"/>
  <c r="G35" i="10" s="1"/>
  <c r="L37" i="8" a="1"/>
  <c r="L37" i="8" s="1"/>
  <c r="J35" i="10" s="1"/>
  <c r="O37" i="8" a="1"/>
  <c r="O37" i="8" s="1"/>
  <c r="M35" i="10" s="1"/>
  <c r="R37" i="8" a="1"/>
  <c r="R37" i="8" s="1"/>
  <c r="P35" i="10" s="1"/>
  <c r="AC37" i="8" a="1"/>
  <c r="AC37" i="8" s="1"/>
  <c r="AA35" i="10" s="1"/>
  <c r="AF37" i="8" a="1"/>
  <c r="AF37" i="8" s="1"/>
  <c r="AD35" i="10" s="1"/>
  <c r="AI37" i="8" a="1"/>
  <c r="AI37" i="8" s="1"/>
  <c r="AG35" i="10" s="1"/>
  <c r="AS37" i="8" a="1"/>
  <c r="AS37" i="8" s="1"/>
  <c r="AQ35" i="10" s="1"/>
  <c r="F37" i="8" a="1"/>
  <c r="F37" i="8" s="1"/>
  <c r="D35" i="10" s="1"/>
  <c r="M37" i="8" a="1"/>
  <c r="M37" i="8" s="1"/>
  <c r="K35" i="10" s="1"/>
  <c r="P37" i="8" a="1"/>
  <c r="P37" i="8" s="1"/>
  <c r="N35" i="10" s="1"/>
  <c r="S37" i="8" a="1"/>
  <c r="S37" i="8" s="1"/>
  <c r="Q35" i="10" s="1"/>
  <c r="V37" i="8" a="1"/>
  <c r="V37" i="8" s="1"/>
  <c r="T35" i="10" s="1"/>
  <c r="AD37" i="8" a="1"/>
  <c r="AD37" i="8" s="1"/>
  <c r="AB35" i="10" s="1"/>
  <c r="AG37" i="8" a="1"/>
  <c r="AG37" i="8" s="1"/>
  <c r="AE35" i="10" s="1"/>
  <c r="AJ37" i="8" a="1"/>
  <c r="AJ37" i="8" s="1"/>
  <c r="AH35" i="10" s="1"/>
  <c r="AM37" i="8" a="1"/>
  <c r="AM37" i="8" s="1"/>
  <c r="AK35" i="10" s="1"/>
  <c r="AT37" i="8" a="1"/>
  <c r="AT37" i="8" s="1"/>
  <c r="AR35" i="10" s="1"/>
  <c r="G37" i="8" a="1"/>
  <c r="G37" i="8" s="1"/>
  <c r="E35" i="10" s="1"/>
  <c r="J37" i="8" a="1"/>
  <c r="J37" i="8" s="1"/>
  <c r="H35" i="10" s="1"/>
  <c r="Q37" i="8" a="1"/>
  <c r="Q37" i="8" s="1"/>
  <c r="O35" i="10" s="1"/>
  <c r="T37" i="8" a="1"/>
  <c r="T37" i="8" s="1"/>
  <c r="R35" i="10" s="1"/>
  <c r="AA37" i="8" a="1"/>
  <c r="AA37" i="8" s="1"/>
  <c r="Y35" i="10" s="1"/>
  <c r="AH37" i="8" a="1"/>
  <c r="AH37" i="8" s="1"/>
  <c r="AF35" i="10" s="1"/>
  <c r="AK37" i="8" a="1"/>
  <c r="AK37" i="8" s="1"/>
  <c r="AI35" i="10" s="1"/>
  <c r="AN37" i="8" a="1"/>
  <c r="AN37" i="8" s="1"/>
  <c r="AL35" i="10" s="1"/>
  <c r="AQ37" i="8" a="1"/>
  <c r="AQ37" i="8" s="1"/>
  <c r="AO35" i="10" s="1"/>
  <c r="E37" i="8" a="1"/>
  <c r="E37" i="8" s="1"/>
  <c r="C35" i="10" s="1"/>
  <c r="AE37" i="8" a="1"/>
  <c r="AE37" i="8" s="1"/>
  <c r="AC35" i="10" s="1"/>
  <c r="AR37" i="8" a="1"/>
  <c r="AR37" i="8" s="1"/>
  <c r="AP35" i="10" s="1"/>
  <c r="H37" i="8" a="1"/>
  <c r="H37" i="8" s="1"/>
  <c r="F35" i="10" s="1"/>
  <c r="U37" i="8" a="1"/>
  <c r="U37" i="8" s="1"/>
  <c r="S35" i="10" s="1"/>
  <c r="K37" i="8" a="1"/>
  <c r="K37" i="8" s="1"/>
  <c r="I35" i="10" s="1"/>
  <c r="X37" i="8" a="1"/>
  <c r="X37" i="8" s="1"/>
  <c r="V35" i="10" s="1"/>
  <c r="AL37" i="8" a="1"/>
  <c r="AL37" i="8" s="1"/>
  <c r="AJ35" i="10" s="1"/>
  <c r="N37" i="8" a="1"/>
  <c r="N37" i="8" s="1"/>
  <c r="L35" i="10" s="1"/>
  <c r="AB37" i="8" a="1"/>
  <c r="AB37" i="8" s="1"/>
  <c r="Z35" i="10" s="1"/>
  <c r="AO37" i="8" a="1"/>
  <c r="AO37" i="8" s="1"/>
  <c r="AM35" i="10" s="1"/>
  <c r="F12" i="8" a="1"/>
  <c r="F12" i="8" s="1"/>
  <c r="D10" i="10" s="1"/>
  <c r="J12" i="8" a="1"/>
  <c r="J12" i="8" s="1"/>
  <c r="H10" i="10" s="1"/>
  <c r="N12" i="8" a="1"/>
  <c r="N12" i="8" s="1"/>
  <c r="L10" i="10" s="1"/>
  <c r="R12" i="8" a="1"/>
  <c r="R12" i="8" s="1"/>
  <c r="P10" i="10" s="1"/>
  <c r="V12" i="8" a="1"/>
  <c r="V12" i="8" s="1"/>
  <c r="T10" i="10" s="1"/>
  <c r="AA12" i="8" a="1"/>
  <c r="AA12" i="8" s="1"/>
  <c r="Y10" i="10" s="1"/>
  <c r="AE12" i="8" a="1"/>
  <c r="AE12" i="8" s="1"/>
  <c r="AC10" i="10" s="1"/>
  <c r="AI12" i="8" a="1"/>
  <c r="AI12" i="8" s="1"/>
  <c r="AG10" i="10" s="1"/>
  <c r="AM12" i="8" a="1"/>
  <c r="AM12" i="8" s="1"/>
  <c r="AK10" i="10" s="1"/>
  <c r="AQ12" i="8" a="1"/>
  <c r="AQ12" i="8" s="1"/>
  <c r="AO10" i="10" s="1"/>
  <c r="G12" i="8" a="1"/>
  <c r="G12" i="8" s="1"/>
  <c r="E10" i="10" s="1"/>
  <c r="K12" i="8" a="1"/>
  <c r="K12" i="8" s="1"/>
  <c r="I10" i="10" s="1"/>
  <c r="O12" i="8" a="1"/>
  <c r="O12" i="8" s="1"/>
  <c r="M10" i="10" s="1"/>
  <c r="S12" i="8" a="1"/>
  <c r="S12" i="8" s="1"/>
  <c r="Q10" i="10" s="1"/>
  <c r="AB12" i="8" a="1"/>
  <c r="AB12" i="8" s="1"/>
  <c r="Z10" i="10" s="1"/>
  <c r="AF12" i="8" a="1"/>
  <c r="AF12" i="8" s="1"/>
  <c r="AD10" i="10" s="1"/>
  <c r="AJ12" i="8" a="1"/>
  <c r="AJ12" i="8" s="1"/>
  <c r="AH10" i="10" s="1"/>
  <c r="AN12" i="8" a="1"/>
  <c r="AN12" i="8" s="1"/>
  <c r="AL10" i="10" s="1"/>
  <c r="AR12" i="8" a="1"/>
  <c r="AR12" i="8" s="1"/>
  <c r="AP10" i="10" s="1"/>
  <c r="H12" i="8" a="1"/>
  <c r="H12" i="8" s="1"/>
  <c r="F10" i="10" s="1"/>
  <c r="L12" i="8" a="1"/>
  <c r="L12" i="8" s="1"/>
  <c r="J10" i="10" s="1"/>
  <c r="P12" i="8" a="1"/>
  <c r="P12" i="8" s="1"/>
  <c r="N10" i="10" s="1"/>
  <c r="T12" i="8" a="1"/>
  <c r="T12" i="8" s="1"/>
  <c r="R10" i="10" s="1"/>
  <c r="X12" i="8" a="1"/>
  <c r="X12" i="8" s="1"/>
  <c r="V10" i="10" s="1"/>
  <c r="AC12" i="8" a="1"/>
  <c r="AC12" i="8" s="1"/>
  <c r="AA10" i="10" s="1"/>
  <c r="AG12" i="8" a="1"/>
  <c r="AG12" i="8" s="1"/>
  <c r="AE10" i="10" s="1"/>
  <c r="AK12" i="8" a="1"/>
  <c r="AK12" i="8" s="1"/>
  <c r="AI10" i="10" s="1"/>
  <c r="AO12" i="8" a="1"/>
  <c r="AO12" i="8" s="1"/>
  <c r="AM10" i="10" s="1"/>
  <c r="AS12" i="8" a="1"/>
  <c r="AS12" i="8" s="1"/>
  <c r="AQ10" i="10" s="1"/>
  <c r="E12" i="8" a="1"/>
  <c r="E12" i="8" s="1"/>
  <c r="C10" i="10" s="1"/>
  <c r="I12" i="8" a="1"/>
  <c r="I12" i="8" s="1"/>
  <c r="G10" i="10" s="1"/>
  <c r="M12" i="8" a="1"/>
  <c r="M12" i="8" s="1"/>
  <c r="K10" i="10" s="1"/>
  <c r="Q12" i="8" a="1"/>
  <c r="Q12" i="8" s="1"/>
  <c r="O10" i="10" s="1"/>
  <c r="U12" i="8" a="1"/>
  <c r="U12" i="8" s="1"/>
  <c r="S10" i="10" s="1"/>
  <c r="AD12" i="8" a="1"/>
  <c r="AD12" i="8" s="1"/>
  <c r="AB10" i="10" s="1"/>
  <c r="AH12" i="8" a="1"/>
  <c r="AH12" i="8" s="1"/>
  <c r="AF10" i="10" s="1"/>
  <c r="AL12" i="8" a="1"/>
  <c r="AL12" i="8" s="1"/>
  <c r="AJ10" i="10" s="1"/>
  <c r="AT12" i="8" a="1"/>
  <c r="AT12" i="8" s="1"/>
  <c r="AR10" i="10" s="1"/>
  <c r="AR16" i="8" a="1"/>
  <c r="AR16" i="8" s="1"/>
  <c r="AP14" i="10" s="1"/>
  <c r="AS27" i="8" a="1"/>
  <c r="AS27" i="8" s="1"/>
  <c r="AQ25" i="10" s="1"/>
  <c r="X27" i="8" a="1"/>
  <c r="X27" i="8" s="1"/>
  <c r="V25" i="10" s="1"/>
  <c r="X11" i="8" a="1"/>
  <c r="X11" i="8" s="1"/>
  <c r="V9" i="10" s="1"/>
  <c r="AP24" i="8" a="1"/>
  <c r="AP24" i="8" s="1"/>
  <c r="AN22" i="10" s="1"/>
  <c r="E36" i="8" a="1"/>
  <c r="E36" i="8" s="1"/>
  <c r="C34" i="10" s="1"/>
  <c r="H36" i="8" a="1"/>
  <c r="H36" i="8" s="1"/>
  <c r="F34" i="10" s="1"/>
  <c r="K36" i="8" a="1"/>
  <c r="K36" i="8" s="1"/>
  <c r="I34" i="10" s="1"/>
  <c r="Q36" i="8" a="1"/>
  <c r="Q36" i="8" s="1"/>
  <c r="O34" i="10" s="1"/>
  <c r="V36" i="8" a="1"/>
  <c r="V36" i="8" s="1"/>
  <c r="T34" i="10" s="1"/>
  <c r="AC36" i="8" a="1"/>
  <c r="AC36" i="8" s="1"/>
  <c r="AA34" i="10" s="1"/>
  <c r="AF36" i="8" a="1"/>
  <c r="AF36" i="8" s="1"/>
  <c r="AD34" i="10" s="1"/>
  <c r="AI36" i="8" a="1"/>
  <c r="AI36" i="8" s="1"/>
  <c r="AG34" i="10" s="1"/>
  <c r="AP36" i="8" a="1"/>
  <c r="AP36" i="8" s="1"/>
  <c r="AN34" i="10" s="1"/>
  <c r="I36" i="8" a="1"/>
  <c r="I36" i="8" s="1"/>
  <c r="G34" i="10" s="1"/>
  <c r="N36" i="8" a="1"/>
  <c r="N36" i="8" s="1"/>
  <c r="L34" i="10" s="1"/>
  <c r="T36" i="8" a="1"/>
  <c r="T36" i="8" s="1"/>
  <c r="R34" i="10" s="1"/>
  <c r="AA36" i="8" a="1"/>
  <c r="AA36" i="8" s="1"/>
  <c r="Y34" i="10" s="1"/>
  <c r="AD36" i="8" a="1"/>
  <c r="AD36" i="8" s="1"/>
  <c r="AB34" i="10" s="1"/>
  <c r="AG36" i="8" a="1"/>
  <c r="AG36" i="8" s="1"/>
  <c r="AE34" i="10" s="1"/>
  <c r="AJ36" i="8" a="1"/>
  <c r="AJ36" i="8" s="1"/>
  <c r="AH34" i="10" s="1"/>
  <c r="AM36" i="8" a="1"/>
  <c r="AM36" i="8" s="1"/>
  <c r="AK34" i="10" s="1"/>
  <c r="AS36" i="8" a="1"/>
  <c r="AS36" i="8" s="1"/>
  <c r="AQ34" i="10" s="1"/>
  <c r="F36" i="8" a="1"/>
  <c r="F36" i="8" s="1"/>
  <c r="D34" i="10" s="1"/>
  <c r="L36" i="8" a="1"/>
  <c r="L36" i="8" s="1"/>
  <c r="J34" i="10" s="1"/>
  <c r="O36" i="8" a="1"/>
  <c r="O36" i="8" s="1"/>
  <c r="M34" i="10" s="1"/>
  <c r="R36" i="8" a="1"/>
  <c r="R36" i="8" s="1"/>
  <c r="P34" i="10" s="1"/>
  <c r="U36" i="8" a="1"/>
  <c r="U36" i="8" s="1"/>
  <c r="S34" i="10" s="1"/>
  <c r="X36" i="8" a="1"/>
  <c r="X36" i="8" s="1"/>
  <c r="V34" i="10" s="1"/>
  <c r="AB36" i="8" a="1"/>
  <c r="AB36" i="8" s="1"/>
  <c r="Z34" i="10" s="1"/>
  <c r="AH36" i="8" a="1"/>
  <c r="AH36" i="8" s="1"/>
  <c r="AF34" i="10" s="1"/>
  <c r="AK36" i="8" a="1"/>
  <c r="AK36" i="8" s="1"/>
  <c r="AI34" i="10" s="1"/>
  <c r="AN36" i="8" a="1"/>
  <c r="AN36" i="8" s="1"/>
  <c r="AL34" i="10" s="1"/>
  <c r="AQ36" i="8" a="1"/>
  <c r="AQ36" i="8" s="1"/>
  <c r="AO34" i="10" s="1"/>
  <c r="AT36" i="8" a="1"/>
  <c r="AT36" i="8" s="1"/>
  <c r="AR34" i="10" s="1"/>
  <c r="M36" i="8" a="1"/>
  <c r="M36" i="8" s="1"/>
  <c r="K34" i="10" s="1"/>
  <c r="AL36" i="8" a="1"/>
  <c r="AL36" i="8" s="1"/>
  <c r="AJ34" i="10" s="1"/>
  <c r="D36" i="8" a="1"/>
  <c r="D36" i="8" s="1"/>
  <c r="B34" i="10" s="1"/>
  <c r="P36" i="8" a="1"/>
  <c r="P36" i="8" s="1"/>
  <c r="N34" i="10" s="1"/>
  <c r="AO36" i="8" a="1"/>
  <c r="AO36" i="8" s="1"/>
  <c r="AM34" i="10" s="1"/>
  <c r="G36" i="8" a="1"/>
  <c r="G36" i="8" s="1"/>
  <c r="E34" i="10" s="1"/>
  <c r="S36" i="8" a="1"/>
  <c r="S36" i="8" s="1"/>
  <c r="Q34" i="10" s="1"/>
  <c r="AE36" i="8" a="1"/>
  <c r="AE36" i="8" s="1"/>
  <c r="AC34" i="10" s="1"/>
  <c r="AR36" i="8" a="1"/>
  <c r="AR36" i="8" s="1"/>
  <c r="AP34" i="10" s="1"/>
  <c r="J36" i="8" a="1"/>
  <c r="J36" i="8" s="1"/>
  <c r="H34" i="10" s="1"/>
  <c r="E15" i="8" a="1"/>
  <c r="E15" i="8" s="1"/>
  <c r="C13" i="10" s="1"/>
  <c r="I15" i="8" a="1"/>
  <c r="I15" i="8" s="1"/>
  <c r="G13" i="10" s="1"/>
  <c r="M15" i="8" a="1"/>
  <c r="M15" i="8" s="1"/>
  <c r="K13" i="10" s="1"/>
  <c r="Q15" i="8" a="1"/>
  <c r="Q15" i="8" s="1"/>
  <c r="O13" i="10" s="1"/>
  <c r="U15" i="8" a="1"/>
  <c r="U15" i="8" s="1"/>
  <c r="S13" i="10" s="1"/>
  <c r="AD15" i="8" a="1"/>
  <c r="AD15" i="8" s="1"/>
  <c r="AB13" i="10" s="1"/>
  <c r="AH15" i="8" a="1"/>
  <c r="AH15" i="8" s="1"/>
  <c r="AF13" i="10" s="1"/>
  <c r="AL15" i="8" a="1"/>
  <c r="AL15" i="8" s="1"/>
  <c r="AJ13" i="10" s="1"/>
  <c r="AP15" i="8" a="1"/>
  <c r="AP15" i="8" s="1"/>
  <c r="AN13" i="10" s="1"/>
  <c r="AT15" i="8" a="1"/>
  <c r="AT15" i="8" s="1"/>
  <c r="AR13" i="10" s="1"/>
  <c r="F15" i="8" a="1"/>
  <c r="F15" i="8" s="1"/>
  <c r="D13" i="10" s="1"/>
  <c r="J15" i="8" a="1"/>
  <c r="J15" i="8" s="1"/>
  <c r="H13" i="10" s="1"/>
  <c r="N15" i="8" a="1"/>
  <c r="N15" i="8" s="1"/>
  <c r="L13" i="10" s="1"/>
  <c r="R15" i="8" a="1"/>
  <c r="R15" i="8" s="1"/>
  <c r="P13" i="10" s="1"/>
  <c r="V15" i="8" a="1"/>
  <c r="V15" i="8" s="1"/>
  <c r="T13" i="10" s="1"/>
  <c r="AA15" i="8" a="1"/>
  <c r="AA15" i="8" s="1"/>
  <c r="Y13" i="10" s="1"/>
  <c r="AE15" i="8" a="1"/>
  <c r="AE15" i="8" s="1"/>
  <c r="AC13" i="10" s="1"/>
  <c r="AI15" i="8" a="1"/>
  <c r="AI15" i="8" s="1"/>
  <c r="AG13" i="10" s="1"/>
  <c r="AM15" i="8" a="1"/>
  <c r="AM15" i="8" s="1"/>
  <c r="AK13" i="10" s="1"/>
  <c r="AQ15" i="8" a="1"/>
  <c r="AQ15" i="8" s="1"/>
  <c r="AO13" i="10" s="1"/>
  <c r="G15" i="8" a="1"/>
  <c r="G15" i="8" s="1"/>
  <c r="E13" i="10" s="1"/>
  <c r="K15" i="8" a="1"/>
  <c r="K15" i="8" s="1"/>
  <c r="I13" i="10" s="1"/>
  <c r="O15" i="8" a="1"/>
  <c r="O15" i="8" s="1"/>
  <c r="M13" i="10" s="1"/>
  <c r="S15" i="8" a="1"/>
  <c r="S15" i="8" s="1"/>
  <c r="Q13" i="10" s="1"/>
  <c r="AB15" i="8" a="1"/>
  <c r="AB15" i="8" s="1"/>
  <c r="Z13" i="10" s="1"/>
  <c r="AF15" i="8" a="1"/>
  <c r="AF15" i="8" s="1"/>
  <c r="AD13" i="10" s="1"/>
  <c r="AJ15" i="8" a="1"/>
  <c r="AJ15" i="8" s="1"/>
  <c r="AH13" i="10" s="1"/>
  <c r="AN15" i="8" a="1"/>
  <c r="AN15" i="8" s="1"/>
  <c r="AL13" i="10" s="1"/>
  <c r="AR15" i="8" a="1"/>
  <c r="AR15" i="8" s="1"/>
  <c r="AP13" i="10" s="1"/>
  <c r="H15" i="8" a="1"/>
  <c r="H15" i="8" s="1"/>
  <c r="F13" i="10" s="1"/>
  <c r="L15" i="8" a="1"/>
  <c r="L15" i="8" s="1"/>
  <c r="J13" i="10" s="1"/>
  <c r="P15" i="8" a="1"/>
  <c r="P15" i="8" s="1"/>
  <c r="N13" i="10" s="1"/>
  <c r="T15" i="8" a="1"/>
  <c r="T15" i="8" s="1"/>
  <c r="R13" i="10" s="1"/>
  <c r="X15" i="8" a="1"/>
  <c r="X15" i="8" s="1"/>
  <c r="V13" i="10" s="1"/>
  <c r="AC15" i="8" a="1"/>
  <c r="AC15" i="8" s="1"/>
  <c r="AA13" i="10" s="1"/>
  <c r="AG15" i="8" a="1"/>
  <c r="AG15" i="8" s="1"/>
  <c r="AE13" i="10" s="1"/>
  <c r="AK15" i="8" a="1"/>
  <c r="AK15" i="8" s="1"/>
  <c r="AI13" i="10" s="1"/>
  <c r="AO15" i="8" a="1"/>
  <c r="AO15" i="8" s="1"/>
  <c r="AM13" i="10" s="1"/>
  <c r="AS15" i="8" a="1"/>
  <c r="AS15" i="8" s="1"/>
  <c r="AQ13" i="10" s="1"/>
  <c r="F43" i="8" a="1"/>
  <c r="F43" i="8" s="1"/>
  <c r="D41" i="10" s="1"/>
  <c r="I43" i="8" a="1"/>
  <c r="I43" i="8" s="1"/>
  <c r="G41" i="10" s="1"/>
  <c r="L43" i="8" a="1"/>
  <c r="L43" i="8" s="1"/>
  <c r="J41" i="10" s="1"/>
  <c r="O43" i="8" a="1"/>
  <c r="O43" i="8" s="1"/>
  <c r="M41" i="10" s="1"/>
  <c r="U43" i="8" a="1"/>
  <c r="U43" i="8" s="1"/>
  <c r="S41" i="10" s="1"/>
  <c r="AA43" i="8" a="1"/>
  <c r="AA43" i="8" s="1"/>
  <c r="Y41" i="10" s="1"/>
  <c r="AG43" i="8" a="1"/>
  <c r="AG43" i="8" s="1"/>
  <c r="AE41" i="10" s="1"/>
  <c r="AJ43" i="8" a="1"/>
  <c r="AJ43" i="8" s="1"/>
  <c r="AH41" i="10" s="1"/>
  <c r="AM43" i="8" a="1"/>
  <c r="AM43" i="8" s="1"/>
  <c r="AK41" i="10" s="1"/>
  <c r="AS43" i="8" a="1"/>
  <c r="AS43" i="8" s="1"/>
  <c r="AQ41" i="10" s="1"/>
  <c r="D43" i="8" a="1"/>
  <c r="D43" i="8" s="1"/>
  <c r="B41" i="10" s="1"/>
  <c r="G43" i="8" a="1"/>
  <c r="G43" i="8" s="1"/>
  <c r="E41" i="10" s="1"/>
  <c r="M43" i="8" a="1"/>
  <c r="M43" i="8" s="1"/>
  <c r="K41" i="10" s="1"/>
  <c r="R43" i="8" a="1"/>
  <c r="R43" i="8" s="1"/>
  <c r="P41" i="10" s="1"/>
  <c r="X43" i="8" a="1"/>
  <c r="X43" i="8" s="1"/>
  <c r="V41" i="10" s="1"/>
  <c r="AB43" i="8" a="1"/>
  <c r="AB43" i="8" s="1"/>
  <c r="Z41" i="10" s="1"/>
  <c r="AE43" i="8" a="1"/>
  <c r="AE43" i="8" s="1"/>
  <c r="AC41" i="10" s="1"/>
  <c r="AH43" i="8" a="1"/>
  <c r="AH43" i="8" s="1"/>
  <c r="AF41" i="10" s="1"/>
  <c r="AK43" i="8" a="1"/>
  <c r="AK43" i="8" s="1"/>
  <c r="AI41" i="10" s="1"/>
  <c r="AN43" i="8" a="1"/>
  <c r="AN43" i="8" s="1"/>
  <c r="AL41" i="10" s="1"/>
  <c r="AT43" i="8" a="1"/>
  <c r="AT43" i="8" s="1"/>
  <c r="AR41" i="10" s="1"/>
  <c r="H43" i="8" a="1"/>
  <c r="H43" i="8" s="1"/>
  <c r="F41" i="10" s="1"/>
  <c r="N43" i="8" a="1"/>
  <c r="N43" i="8" s="1"/>
  <c r="L41" i="10" s="1"/>
  <c r="T43" i="8" a="1"/>
  <c r="T43" i="8" s="1"/>
  <c r="R41" i="10" s="1"/>
  <c r="AR43" i="8" a="1"/>
  <c r="AR43" i="8" s="1"/>
  <c r="AP41" i="10" s="1"/>
  <c r="E43" i="8" a="1"/>
  <c r="E43" i="8" s="1"/>
  <c r="C41" i="10" s="1"/>
  <c r="J43" i="8" a="1"/>
  <c r="J43" i="8" s="1"/>
  <c r="H41" i="10" s="1"/>
  <c r="P43" i="8" a="1"/>
  <c r="P43" i="8" s="1"/>
  <c r="N41" i="10" s="1"/>
  <c r="V43" i="8" a="1"/>
  <c r="V43" i="8" s="1"/>
  <c r="T41" i="10" s="1"/>
  <c r="AC43" i="8" a="1"/>
  <c r="AC43" i="8" s="1"/>
  <c r="AA41" i="10" s="1"/>
  <c r="K43" i="8" a="1"/>
  <c r="K43" i="8" s="1"/>
  <c r="I41" i="10" s="1"/>
  <c r="Q43" i="8" a="1"/>
  <c r="Q43" i="8" s="1"/>
  <c r="O41" i="10" s="1"/>
  <c r="AD43" i="8" a="1"/>
  <c r="AD43" i="8" s="1"/>
  <c r="AB41" i="10" s="1"/>
  <c r="AI43" i="8" a="1"/>
  <c r="AI43" i="8" s="1"/>
  <c r="AG41" i="10" s="1"/>
  <c r="AO43" i="8" a="1"/>
  <c r="AO43" i="8" s="1"/>
  <c r="AM41" i="10" s="1"/>
  <c r="S43" i="8" a="1"/>
  <c r="S43" i="8" s="1"/>
  <c r="Q41" i="10" s="1"/>
  <c r="AF43" i="8" a="1"/>
  <c r="AF43" i="8" s="1"/>
  <c r="AD41" i="10" s="1"/>
  <c r="AL43" i="8" a="1"/>
  <c r="AL43" i="8" s="1"/>
  <c r="AJ41" i="10" s="1"/>
  <c r="AQ43" i="8" a="1"/>
  <c r="AQ43" i="8" s="1"/>
  <c r="AO41" i="10" s="1"/>
  <c r="D22" i="8" a="1"/>
  <c r="D22" i="8" s="1"/>
  <c r="B20" i="10" s="1"/>
  <c r="H22" i="8" a="1"/>
  <c r="H22" i="8" s="1"/>
  <c r="F20" i="10" s="1"/>
  <c r="N22" i="8" a="1"/>
  <c r="N22" i="8" s="1"/>
  <c r="L20" i="10" s="1"/>
  <c r="S22" i="8" a="1"/>
  <c r="S22" i="8" s="1"/>
  <c r="Q20" i="10" s="1"/>
  <c r="AC22" i="8" a="1"/>
  <c r="AC22" i="8" s="1"/>
  <c r="AA20" i="10" s="1"/>
  <c r="AF22" i="8" a="1"/>
  <c r="AF22" i="8" s="1"/>
  <c r="AD20" i="10" s="1"/>
  <c r="AI22" i="8" a="1"/>
  <c r="AI22" i="8" s="1"/>
  <c r="AG20" i="10" s="1"/>
  <c r="AL22" i="8" a="1"/>
  <c r="AL22" i="8" s="1"/>
  <c r="AJ20" i="10" s="1"/>
  <c r="AR22" i="8" a="1"/>
  <c r="AR22" i="8" s="1"/>
  <c r="AP20" i="10" s="1"/>
  <c r="F22" i="8" a="1"/>
  <c r="F22" i="8" s="1"/>
  <c r="D20" i="10" s="1"/>
  <c r="I22" i="8" a="1"/>
  <c r="I22" i="8" s="1"/>
  <c r="G20" i="10" s="1"/>
  <c r="L22" i="8" a="1"/>
  <c r="L22" i="8" s="1"/>
  <c r="J20" i="10" s="1"/>
  <c r="O22" i="8" a="1"/>
  <c r="O22" i="8" s="1"/>
  <c r="M20" i="10" s="1"/>
  <c r="R22" i="8" a="1"/>
  <c r="R22" i="8" s="1"/>
  <c r="P20" i="10" s="1"/>
  <c r="U22" i="8" a="1"/>
  <c r="U22" i="8" s="1"/>
  <c r="S20" i="10" s="1"/>
  <c r="X22" i="8" a="1"/>
  <c r="X22" i="8" s="1"/>
  <c r="V20" i="10" s="1"/>
  <c r="AE22" i="8" a="1"/>
  <c r="AE22" i="8" s="1"/>
  <c r="AC20" i="10" s="1"/>
  <c r="AJ22" i="8" a="1"/>
  <c r="AJ22" i="8" s="1"/>
  <c r="AH20" i="10" s="1"/>
  <c r="AN22" i="8" a="1"/>
  <c r="AN22" i="8" s="1"/>
  <c r="AL20" i="10" s="1"/>
  <c r="AQ22" i="8" a="1"/>
  <c r="AQ22" i="8" s="1"/>
  <c r="AO20" i="10" s="1"/>
  <c r="AT22" i="8" a="1"/>
  <c r="AT22" i="8" s="1"/>
  <c r="AR20" i="10" s="1"/>
  <c r="G22" i="8" a="1"/>
  <c r="G22" i="8" s="1"/>
  <c r="E20" i="10" s="1"/>
  <c r="J22" i="8" a="1"/>
  <c r="J22" i="8" s="1"/>
  <c r="H20" i="10" s="1"/>
  <c r="M22" i="8" a="1"/>
  <c r="M22" i="8" s="1"/>
  <c r="K20" i="10" s="1"/>
  <c r="P22" i="8" a="1"/>
  <c r="P22" i="8" s="1"/>
  <c r="N20" i="10" s="1"/>
  <c r="V22" i="8" a="1"/>
  <c r="V22" i="8" s="1"/>
  <c r="T20" i="10" s="1"/>
  <c r="AB22" i="8" a="1"/>
  <c r="AB22" i="8" s="1"/>
  <c r="Z20" i="10" s="1"/>
  <c r="AH22" i="8" a="1"/>
  <c r="AH22" i="8" s="1"/>
  <c r="AF20" i="10" s="1"/>
  <c r="AK22" i="8" a="1"/>
  <c r="AK22" i="8" s="1"/>
  <c r="AI20" i="10" s="1"/>
  <c r="AO22" i="8" a="1"/>
  <c r="AO22" i="8" s="1"/>
  <c r="AM20" i="10" s="1"/>
  <c r="T22" i="8" a="1"/>
  <c r="T22" i="8" s="1"/>
  <c r="R20" i="10" s="1"/>
  <c r="AG22" i="8" a="1"/>
  <c r="AG22" i="8" s="1"/>
  <c r="AE20" i="10" s="1"/>
  <c r="AS22" i="8" a="1"/>
  <c r="AS22" i="8" s="1"/>
  <c r="AQ20" i="10" s="1"/>
  <c r="K22" i="8" a="1"/>
  <c r="K22" i="8" s="1"/>
  <c r="I20" i="10" s="1"/>
  <c r="AA22" i="8" a="1"/>
  <c r="AA22" i="8" s="1"/>
  <c r="Y20" i="10" s="1"/>
  <c r="AM22" i="8" a="1"/>
  <c r="AM22" i="8" s="1"/>
  <c r="AK20" i="10" s="1"/>
  <c r="Q22" i="8" a="1"/>
  <c r="Q22" i="8" s="1"/>
  <c r="O20" i="10" s="1"/>
  <c r="AD22" i="8" a="1"/>
  <c r="AD22" i="8" s="1"/>
  <c r="AB20" i="10" s="1"/>
  <c r="E22" i="8" a="1"/>
  <c r="E22" i="8" s="1"/>
  <c r="C20" i="10" s="1"/>
  <c r="D33" i="8" a="1"/>
  <c r="D33" i="8" s="1"/>
  <c r="B31" i="10" s="1"/>
  <c r="G33" i="8" a="1"/>
  <c r="G33" i="8" s="1"/>
  <c r="E31" i="10" s="1"/>
  <c r="J33" i="8" a="1"/>
  <c r="J33" i="8" s="1"/>
  <c r="H31" i="10" s="1"/>
  <c r="Q33" i="8" a="1"/>
  <c r="Q33" i="8" s="1"/>
  <c r="O31" i="10" s="1"/>
  <c r="T33" i="8" a="1"/>
  <c r="T33" i="8" s="1"/>
  <c r="R31" i="10" s="1"/>
  <c r="AA33" i="8" a="1"/>
  <c r="AA33" i="8" s="1"/>
  <c r="Y31" i="10" s="1"/>
  <c r="AH33" i="8" a="1"/>
  <c r="AH33" i="8" s="1"/>
  <c r="AF31" i="10" s="1"/>
  <c r="AK33" i="8" a="1"/>
  <c r="AK33" i="8" s="1"/>
  <c r="AI31" i="10" s="1"/>
  <c r="AN33" i="8" a="1"/>
  <c r="AN33" i="8" s="1"/>
  <c r="AL31" i="10" s="1"/>
  <c r="AQ33" i="8" a="1"/>
  <c r="AQ33" i="8" s="1"/>
  <c r="AO31" i="10" s="1"/>
  <c r="E33" i="8" a="1"/>
  <c r="E33" i="8" s="1"/>
  <c r="C31" i="10" s="1"/>
  <c r="H33" i="8" a="1"/>
  <c r="H33" i="8" s="1"/>
  <c r="F31" i="10" s="1"/>
  <c r="K33" i="8" a="1"/>
  <c r="K33" i="8" s="1"/>
  <c r="I31" i="10" s="1"/>
  <c r="N33" i="8" a="1"/>
  <c r="N33" i="8" s="1"/>
  <c r="L31" i="10" s="1"/>
  <c r="U33" i="8" a="1"/>
  <c r="U33" i="8" s="1"/>
  <c r="S31" i="10" s="1"/>
  <c r="X33" i="8" a="1"/>
  <c r="X33" i="8" s="1"/>
  <c r="V31" i="10" s="1"/>
  <c r="AB33" i="8" a="1"/>
  <c r="AB33" i="8" s="1"/>
  <c r="Z31" i="10" s="1"/>
  <c r="AE33" i="8" a="1"/>
  <c r="AE33" i="8" s="1"/>
  <c r="AC31" i="10" s="1"/>
  <c r="AL33" i="8" a="1"/>
  <c r="AL33" i="8" s="1"/>
  <c r="AJ31" i="10" s="1"/>
  <c r="AO33" i="8" a="1"/>
  <c r="AO33" i="8" s="1"/>
  <c r="AM31" i="10" s="1"/>
  <c r="AR33" i="8" a="1"/>
  <c r="AR33" i="8" s="1"/>
  <c r="AP31" i="10" s="1"/>
  <c r="I33" i="8" a="1"/>
  <c r="I33" i="8" s="1"/>
  <c r="G31" i="10" s="1"/>
  <c r="L33" i="8" a="1"/>
  <c r="L33" i="8" s="1"/>
  <c r="J31" i="10" s="1"/>
  <c r="O33" i="8" a="1"/>
  <c r="O33" i="8" s="1"/>
  <c r="M31" i="10" s="1"/>
  <c r="R33" i="8" a="1"/>
  <c r="R33" i="8" s="1"/>
  <c r="P31" i="10" s="1"/>
  <c r="AC33" i="8" a="1"/>
  <c r="AC33" i="8" s="1"/>
  <c r="AA31" i="10" s="1"/>
  <c r="AF33" i="8" a="1"/>
  <c r="AF33" i="8" s="1"/>
  <c r="AD31" i="10" s="1"/>
  <c r="AI33" i="8" a="1"/>
  <c r="AI33" i="8" s="1"/>
  <c r="AG31" i="10" s="1"/>
  <c r="AP33" i="8" a="1"/>
  <c r="AP33" i="8" s="1"/>
  <c r="AN31" i="10" s="1"/>
  <c r="AS33" i="8" a="1"/>
  <c r="AS33" i="8" s="1"/>
  <c r="AQ31" i="10" s="1"/>
  <c r="M33" i="8" a="1"/>
  <c r="M33" i="8" s="1"/>
  <c r="K31" i="10" s="1"/>
  <c r="AM33" i="8" a="1"/>
  <c r="AM33" i="8" s="1"/>
  <c r="AK31" i="10" s="1"/>
  <c r="P33" i="8" a="1"/>
  <c r="P33" i="8" s="1"/>
  <c r="N31" i="10" s="1"/>
  <c r="AD33" i="8" a="1"/>
  <c r="AD33" i="8" s="1"/>
  <c r="AB31" i="10" s="1"/>
  <c r="F33" i="8" a="1"/>
  <c r="F33" i="8" s="1"/>
  <c r="D31" i="10" s="1"/>
  <c r="S33" i="8" a="1"/>
  <c r="S33" i="8" s="1"/>
  <c r="Q31" i="10" s="1"/>
  <c r="AG33" i="8" a="1"/>
  <c r="AG33" i="8" s="1"/>
  <c r="AE31" i="10" s="1"/>
  <c r="AT33" i="8" a="1"/>
  <c r="AT33" i="8" s="1"/>
  <c r="AR31" i="10" s="1"/>
  <c r="V33" i="8" a="1"/>
  <c r="V33" i="8" s="1"/>
  <c r="T31" i="10" s="1"/>
  <c r="AJ33" i="8" a="1"/>
  <c r="AJ33" i="8" s="1"/>
  <c r="AH31" i="10" s="1"/>
  <c r="F13" i="8" a="1"/>
  <c r="F13" i="8" s="1"/>
  <c r="D11" i="10" s="1"/>
  <c r="J13" i="8" a="1"/>
  <c r="J13" i="8" s="1"/>
  <c r="H11" i="10" s="1"/>
  <c r="N13" i="8" a="1"/>
  <c r="N13" i="8" s="1"/>
  <c r="L11" i="10" s="1"/>
  <c r="R13" i="8" a="1"/>
  <c r="R13" i="8" s="1"/>
  <c r="P11" i="10" s="1"/>
  <c r="V13" i="8" a="1"/>
  <c r="V13" i="8" s="1"/>
  <c r="T11" i="10" s="1"/>
  <c r="AA13" i="8" a="1"/>
  <c r="AA13" i="8" s="1"/>
  <c r="Y11" i="10" s="1"/>
  <c r="AE13" i="8" a="1"/>
  <c r="AE13" i="8" s="1"/>
  <c r="AC11" i="10" s="1"/>
  <c r="AI13" i="8" a="1"/>
  <c r="AI13" i="8" s="1"/>
  <c r="AG11" i="10" s="1"/>
  <c r="AM13" i="8" a="1"/>
  <c r="AM13" i="8" s="1"/>
  <c r="AK11" i="10" s="1"/>
  <c r="AQ13" i="8" a="1"/>
  <c r="AQ13" i="8" s="1"/>
  <c r="AO11" i="10" s="1"/>
  <c r="G13" i="8" a="1"/>
  <c r="G13" i="8" s="1"/>
  <c r="E11" i="10" s="1"/>
  <c r="K13" i="8" a="1"/>
  <c r="K13" i="8" s="1"/>
  <c r="I11" i="10" s="1"/>
  <c r="O13" i="8" a="1"/>
  <c r="O13" i="8" s="1"/>
  <c r="M11" i="10" s="1"/>
  <c r="S13" i="8" a="1"/>
  <c r="S13" i="8" s="1"/>
  <c r="Q11" i="10" s="1"/>
  <c r="AB13" i="8" a="1"/>
  <c r="AB13" i="8" s="1"/>
  <c r="Z11" i="10" s="1"/>
  <c r="AF13" i="8" a="1"/>
  <c r="AF13" i="8" s="1"/>
  <c r="AD11" i="10" s="1"/>
  <c r="AJ13" i="8" a="1"/>
  <c r="AJ13" i="8" s="1"/>
  <c r="AH11" i="10" s="1"/>
  <c r="AN13" i="8" a="1"/>
  <c r="AN13" i="8" s="1"/>
  <c r="AL11" i="10" s="1"/>
  <c r="AR13" i="8" a="1"/>
  <c r="AR13" i="8" s="1"/>
  <c r="AP11" i="10" s="1"/>
  <c r="D13" i="8" a="1"/>
  <c r="D13" i="8" s="1"/>
  <c r="B11" i="10" s="1"/>
  <c r="H13" i="8" a="1"/>
  <c r="H13" i="8" s="1"/>
  <c r="F11" i="10" s="1"/>
  <c r="L13" i="8" a="1"/>
  <c r="L13" i="8" s="1"/>
  <c r="J11" i="10" s="1"/>
  <c r="P13" i="8" a="1"/>
  <c r="P13" i="8" s="1"/>
  <c r="N11" i="10" s="1"/>
  <c r="T13" i="8" a="1"/>
  <c r="T13" i="8" s="1"/>
  <c r="R11" i="10" s="1"/>
  <c r="X13" i="8" a="1"/>
  <c r="X13" i="8" s="1"/>
  <c r="V11" i="10" s="1"/>
  <c r="AC13" i="8" a="1"/>
  <c r="AC13" i="8" s="1"/>
  <c r="AA11" i="10" s="1"/>
  <c r="AG13" i="8" a="1"/>
  <c r="AG13" i="8" s="1"/>
  <c r="AE11" i="10" s="1"/>
  <c r="AK13" i="8" a="1"/>
  <c r="AK13" i="8" s="1"/>
  <c r="AI11" i="10" s="1"/>
  <c r="AO13" i="8" a="1"/>
  <c r="AO13" i="8" s="1"/>
  <c r="AM11" i="10" s="1"/>
  <c r="AS13" i="8" a="1"/>
  <c r="AS13" i="8" s="1"/>
  <c r="AQ11" i="10" s="1"/>
  <c r="E13" i="8" a="1"/>
  <c r="E13" i="8" s="1"/>
  <c r="C11" i="10" s="1"/>
  <c r="I13" i="8" a="1"/>
  <c r="I13" i="8" s="1"/>
  <c r="G11" i="10" s="1"/>
  <c r="M13" i="8" a="1"/>
  <c r="M13" i="8" s="1"/>
  <c r="K11" i="10" s="1"/>
  <c r="Q13" i="8" a="1"/>
  <c r="Q13" i="8" s="1"/>
  <c r="O11" i="10" s="1"/>
  <c r="U13" i="8" a="1"/>
  <c r="U13" i="8" s="1"/>
  <c r="S11" i="10" s="1"/>
  <c r="AD13" i="8" a="1"/>
  <c r="AD13" i="8" s="1"/>
  <c r="AB11" i="10" s="1"/>
  <c r="AH13" i="8" a="1"/>
  <c r="AH13" i="8" s="1"/>
  <c r="AF11" i="10" s="1"/>
  <c r="AL13" i="8" a="1"/>
  <c r="AL13" i="8" s="1"/>
  <c r="AJ11" i="10" s="1"/>
  <c r="AT13" i="8" a="1"/>
  <c r="AT13" i="8" s="1"/>
  <c r="AR11" i="10" s="1"/>
  <c r="D6" i="8" a="1"/>
  <c r="D6" i="8" s="1"/>
  <c r="B4" i="10" s="1"/>
  <c r="F6" i="8" a="1"/>
  <c r="F6" i="8" s="1"/>
  <c r="D4" i="10" s="1"/>
  <c r="I6" i="8" a="1"/>
  <c r="I6" i="8" s="1"/>
  <c r="G4" i="10" s="1"/>
  <c r="L6" i="8" a="1"/>
  <c r="L6" i="8" s="1"/>
  <c r="J4" i="10" s="1"/>
  <c r="R6" i="8" a="1"/>
  <c r="R6" i="8" s="1"/>
  <c r="P4" i="10" s="1"/>
  <c r="V6" i="8" a="1"/>
  <c r="V6" i="8" s="1"/>
  <c r="T4" i="10" s="1"/>
  <c r="AC6" i="8" a="1"/>
  <c r="AC6" i="8" s="1"/>
  <c r="AA4" i="10" s="1"/>
  <c r="AI6" i="8" a="1"/>
  <c r="AI6" i="8" s="1"/>
  <c r="AG4" i="10" s="1"/>
  <c r="AM6" i="8" a="1"/>
  <c r="AM6" i="8" s="1"/>
  <c r="AK4" i="10" s="1"/>
  <c r="AS6" i="8" a="1"/>
  <c r="AS6" i="8" s="1"/>
  <c r="AQ4" i="10" s="1"/>
  <c r="G6" i="8" a="1"/>
  <c r="G6" i="8" s="1"/>
  <c r="E4" i="10" s="1"/>
  <c r="M6" i="8" a="1"/>
  <c r="M6" i="8" s="1"/>
  <c r="K4" i="10" s="1"/>
  <c r="P6" i="8" a="1"/>
  <c r="P6" i="8" s="1"/>
  <c r="N4" i="10" s="1"/>
  <c r="S6" i="8" a="1"/>
  <c r="S6" i="8" s="1"/>
  <c r="Q4" i="10" s="1"/>
  <c r="AD6" i="8" a="1"/>
  <c r="AD6" i="8" s="1"/>
  <c r="AB4" i="10" s="1"/>
  <c r="AG6" i="8" a="1"/>
  <c r="AG6" i="8" s="1"/>
  <c r="AE4" i="10" s="1"/>
  <c r="AJ6" i="8" a="1"/>
  <c r="AJ6" i="8" s="1"/>
  <c r="AH4" i="10" s="1"/>
  <c r="AN6" i="8" a="1"/>
  <c r="AN6" i="8" s="1"/>
  <c r="AL4" i="10" s="1"/>
  <c r="AT6" i="8" a="1"/>
  <c r="AT6" i="8" s="1"/>
  <c r="AR4" i="10" s="1"/>
  <c r="E6" i="8" a="1"/>
  <c r="E6" i="8" s="1"/>
  <c r="C4" i="10" s="1"/>
  <c r="K6" i="8" a="1"/>
  <c r="K6" i="8" s="1"/>
  <c r="I4" i="10" s="1"/>
  <c r="X6" i="8" a="1"/>
  <c r="X6" i="8" s="1"/>
  <c r="V4" i="10" s="1"/>
  <c r="AF6" i="8" a="1"/>
  <c r="AF6" i="8" s="1"/>
  <c r="AD4" i="10" s="1"/>
  <c r="AL6" i="8" a="1"/>
  <c r="AL6" i="8" s="1"/>
  <c r="AJ4" i="10" s="1"/>
  <c r="AR6" i="8" a="1"/>
  <c r="AR6" i="8" s="1"/>
  <c r="AP4" i="10" s="1"/>
  <c r="N6" i="8" a="1"/>
  <c r="N6" i="8" s="1"/>
  <c r="L4" i="10" s="1"/>
  <c r="T6" i="8" a="1"/>
  <c r="T6" i="8" s="1"/>
  <c r="R4" i="10" s="1"/>
  <c r="AA6" i="8" a="1"/>
  <c r="AA6" i="8" s="1"/>
  <c r="Y4" i="10" s="1"/>
  <c r="AH6" i="8" a="1"/>
  <c r="AH6" i="8" s="1"/>
  <c r="AF4" i="10" s="1"/>
  <c r="H6" i="8" a="1"/>
  <c r="H6" i="8" s="1"/>
  <c r="F4" i="10" s="1"/>
  <c r="O6" i="8" a="1"/>
  <c r="O6" i="8" s="1"/>
  <c r="M4" i="10" s="1"/>
  <c r="U6" i="8" a="1"/>
  <c r="U6" i="8" s="1"/>
  <c r="S4" i="10" s="1"/>
  <c r="AB6" i="8" a="1"/>
  <c r="AB6" i="8" s="1"/>
  <c r="Z4" i="10" s="1"/>
  <c r="AO6" i="8" a="1"/>
  <c r="AO6" i="8" s="1"/>
  <c r="AM4" i="10" s="1"/>
  <c r="J6" i="8" a="1"/>
  <c r="J6" i="8" s="1"/>
  <c r="H4" i="10" s="1"/>
  <c r="Q6" i="8" a="1"/>
  <c r="Q6" i="8" s="1"/>
  <c r="O4" i="10" s="1"/>
  <c r="AE6" i="8" a="1"/>
  <c r="AE6" i="8" s="1"/>
  <c r="AC4" i="10" s="1"/>
  <c r="AK6" i="8" a="1"/>
  <c r="AK6" i="8" s="1"/>
  <c r="AI4" i="10" s="1"/>
  <c r="AQ6" i="8" a="1"/>
  <c r="AQ6" i="8" s="1"/>
  <c r="AO4" i="10" s="1"/>
  <c r="D5" i="8" a="1"/>
  <c r="D5" i="8" s="1"/>
  <c r="B3" i="10" s="1"/>
  <c r="G5" i="8" a="1"/>
  <c r="G5" i="8" s="1"/>
  <c r="E3" i="10" s="1"/>
  <c r="J5" i="8" a="1"/>
  <c r="J5" i="8" s="1"/>
  <c r="H3" i="10" s="1"/>
  <c r="M5" i="8" a="1"/>
  <c r="M5" i="8" s="1"/>
  <c r="K3" i="10" s="1"/>
  <c r="P5" i="8" a="1"/>
  <c r="P5" i="8" s="1"/>
  <c r="N3" i="10" s="1"/>
  <c r="V5" i="8" a="1"/>
  <c r="V5" i="8" s="1"/>
  <c r="T3" i="10" s="1"/>
  <c r="AA5" i="8" a="1"/>
  <c r="AA5" i="8" s="1"/>
  <c r="Y3" i="10" s="1"/>
  <c r="AD5" i="8" a="1"/>
  <c r="AD5" i="8" s="1"/>
  <c r="AB3" i="10" s="1"/>
  <c r="AG5" i="8" a="1"/>
  <c r="AG5" i="8" s="1"/>
  <c r="AE3" i="10" s="1"/>
  <c r="AM5" i="8" a="1"/>
  <c r="AM5" i="8" s="1"/>
  <c r="AK3" i="10" s="1"/>
  <c r="AQ5" i="8" a="1"/>
  <c r="AQ5" i="8" s="1"/>
  <c r="AO3" i="10" s="1"/>
  <c r="AT5" i="8" a="1"/>
  <c r="AT5" i="8" s="1"/>
  <c r="AR3" i="10" s="1"/>
  <c r="E5" i="8" a="1"/>
  <c r="E5" i="8" s="1"/>
  <c r="C3" i="10" s="1"/>
  <c r="H5" i="8" a="1"/>
  <c r="H5" i="8" s="1"/>
  <c r="F3" i="10" s="1"/>
  <c r="N5" i="8" a="1"/>
  <c r="N5" i="8" s="1"/>
  <c r="L3" i="10" s="1"/>
  <c r="R5" i="8" a="1"/>
  <c r="R5" i="8" s="1"/>
  <c r="P3" i="10" s="1"/>
  <c r="U5" i="8" a="1"/>
  <c r="U5" i="8" s="1"/>
  <c r="S3" i="10" s="1"/>
  <c r="X5" i="8" a="1"/>
  <c r="X5" i="8" s="1"/>
  <c r="V3" i="10" s="1"/>
  <c r="AE5" i="8" a="1"/>
  <c r="AE5" i="8" s="1"/>
  <c r="AC3" i="10" s="1"/>
  <c r="AI5" i="8" a="1"/>
  <c r="AI5" i="8" s="1"/>
  <c r="AG3" i="10" s="1"/>
  <c r="AL5" i="8" a="1"/>
  <c r="AL5" i="8" s="1"/>
  <c r="AJ3" i="10" s="1"/>
  <c r="AO5" i="8" a="1"/>
  <c r="AO5" i="8" s="1"/>
  <c r="AM3" i="10" s="1"/>
  <c r="F5" i="8" a="1"/>
  <c r="F5" i="8" s="1"/>
  <c r="D3" i="10" s="1"/>
  <c r="I5" i="8" a="1"/>
  <c r="I5" i="8" s="1"/>
  <c r="G3" i="10" s="1"/>
  <c r="L5" i="8" a="1"/>
  <c r="L5" i="8" s="1"/>
  <c r="J3" i="10" s="1"/>
  <c r="O5" i="8" a="1"/>
  <c r="O5" i="8" s="1"/>
  <c r="M3" i="10" s="1"/>
  <c r="S5" i="8" a="1"/>
  <c r="S5" i="8" s="1"/>
  <c r="Q3" i="10" s="1"/>
  <c r="AC5" i="8" a="1"/>
  <c r="AC5" i="8" s="1"/>
  <c r="AA3" i="10" s="1"/>
  <c r="AF5" i="8" a="1"/>
  <c r="AF5" i="8" s="1"/>
  <c r="AD3" i="10" s="1"/>
  <c r="AJ5" i="8" a="1"/>
  <c r="AJ5" i="8" s="1"/>
  <c r="AH3" i="10" s="1"/>
  <c r="AS5" i="8" a="1"/>
  <c r="AS5" i="8" s="1"/>
  <c r="AQ3" i="10" s="1"/>
  <c r="K5" i="8" a="1"/>
  <c r="K5" i="8" s="1"/>
  <c r="I3" i="10" s="1"/>
  <c r="AK5" i="8" a="1"/>
  <c r="AK5" i="8" s="1"/>
  <c r="AI3" i="10" s="1"/>
  <c r="AB5" i="8" a="1"/>
  <c r="AB5" i="8" s="1"/>
  <c r="Z3" i="10" s="1"/>
  <c r="AN5" i="8" a="1"/>
  <c r="AN5" i="8" s="1"/>
  <c r="AL3" i="10" s="1"/>
  <c r="Q5" i="8" a="1"/>
  <c r="Q5" i="8" s="1"/>
  <c r="O3" i="10" s="1"/>
  <c r="AR5" i="8" a="1"/>
  <c r="AR5" i="8" s="1"/>
  <c r="AP3" i="10" s="1"/>
  <c r="T5" i="8" a="1"/>
  <c r="T5" i="8" s="1"/>
  <c r="R3" i="10" s="1"/>
  <c r="AH5" i="8" a="1"/>
  <c r="AH5" i="8" s="1"/>
  <c r="AF3" i="10" s="1"/>
  <c r="AN28" i="8" a="1"/>
  <c r="AN28" i="8" s="1"/>
  <c r="AL26" i="10" s="1"/>
  <c r="M28" i="8" a="1"/>
  <c r="M28" i="8" s="1"/>
  <c r="K26" i="10" s="1"/>
  <c r="AS28" i="8" a="1"/>
  <c r="AS28" i="8" s="1"/>
  <c r="AQ26" i="10" s="1"/>
  <c r="AG28" i="8" a="1"/>
  <c r="AG28" i="8" s="1"/>
  <c r="AE26" i="10" s="1"/>
  <c r="L28" i="8" a="1"/>
  <c r="L28" i="8" s="1"/>
  <c r="J26" i="10" s="1"/>
  <c r="AR28" i="8" a="1"/>
  <c r="AR28" i="8" s="1"/>
  <c r="AP26" i="10" s="1"/>
  <c r="AQ28" i="8" a="1"/>
  <c r="AQ28" i="8" s="1"/>
  <c r="AO26" i="10" s="1"/>
  <c r="AK16" i="8" a="1"/>
  <c r="AK16" i="8" s="1"/>
  <c r="AI14" i="10" s="1"/>
  <c r="T16" i="8" a="1"/>
  <c r="T16" i="8" s="1"/>
  <c r="R14" i="10" s="1"/>
  <c r="AQ16" i="8" a="1"/>
  <c r="AQ16" i="8" s="1"/>
  <c r="AO14" i="10" s="1"/>
  <c r="L16" i="8" a="1"/>
  <c r="L16" i="8" s="1"/>
  <c r="J14" i="10" s="1"/>
  <c r="AS16" i="8" a="1"/>
  <c r="AS16" i="8" s="1"/>
  <c r="AQ14" i="10" s="1"/>
  <c r="AC16" i="8" a="1"/>
  <c r="AC16" i="8" s="1"/>
  <c r="AA14" i="10" s="1"/>
  <c r="AO16" i="8" a="1"/>
  <c r="AO16" i="8" s="1"/>
  <c r="AM14" i="10" s="1"/>
  <c r="X16" i="8" a="1"/>
  <c r="X16" i="8" s="1"/>
  <c r="V14" i="10" s="1"/>
  <c r="AE7" i="8" a="1"/>
  <c r="AE7" i="8" s="1"/>
  <c r="AC5" i="10" s="1"/>
  <c r="O7" i="8" a="1"/>
  <c r="O7" i="8" s="1"/>
  <c r="M5" i="10" s="1"/>
  <c r="AI7" i="8" a="1"/>
  <c r="AI7" i="8" s="1"/>
  <c r="AG5" i="10" s="1"/>
  <c r="AS7" i="8" a="1"/>
  <c r="AS7" i="8" s="1"/>
  <c r="AQ5" i="10" s="1"/>
  <c r="L7" i="8" a="1"/>
  <c r="L7" i="8" s="1"/>
  <c r="J5" i="10" s="1"/>
  <c r="AH7" i="8" a="1"/>
  <c r="AH7" i="8" s="1"/>
  <c r="AF5" i="10" s="1"/>
  <c r="Q7" i="8" a="1"/>
  <c r="Q7" i="8" s="1"/>
  <c r="O5" i="10" s="1"/>
  <c r="AT7" i="8" a="1"/>
  <c r="AT7" i="8" s="1"/>
  <c r="AR5" i="10" s="1"/>
  <c r="AD7" i="8" a="1"/>
  <c r="AD7" i="8" s="1"/>
  <c r="AB5" i="10" s="1"/>
  <c r="M7" i="8" a="1"/>
  <c r="M7" i="8" s="1"/>
  <c r="K5" i="10" s="1"/>
  <c r="AO27" i="8" a="1"/>
  <c r="AO27" i="8" s="1"/>
  <c r="AM25" i="10" s="1"/>
  <c r="N27" i="8" a="1"/>
  <c r="N27" i="8" s="1"/>
  <c r="L25" i="10" s="1"/>
  <c r="S27" i="8" a="1"/>
  <c r="S27" i="8" s="1"/>
  <c r="Q25" i="10" s="1"/>
  <c r="AP27" i="8" a="1"/>
  <c r="AP27" i="8" s="1"/>
  <c r="AN25" i="10" s="1"/>
  <c r="U27" i="8" a="1"/>
  <c r="U27" i="8" s="1"/>
  <c r="S25" i="10" s="1"/>
  <c r="I27" i="8" a="1"/>
  <c r="I27" i="8" s="1"/>
  <c r="G25" i="10" s="1"/>
  <c r="AD27" i="8" a="1"/>
  <c r="AD27" i="8" s="1"/>
  <c r="AB25" i="10" s="1"/>
  <c r="Q27" i="8" a="1"/>
  <c r="Q27" i="8" s="1"/>
  <c r="O25" i="10" s="1"/>
  <c r="AQ27" i="8" a="1"/>
  <c r="AQ27" i="8" s="1"/>
  <c r="AO25" i="10" s="1"/>
  <c r="AR11" i="8" a="1"/>
  <c r="AR11" i="8" s="1"/>
  <c r="AP9" i="10" s="1"/>
  <c r="I11" i="8" a="1"/>
  <c r="I11" i="8" s="1"/>
  <c r="G9" i="10" s="1"/>
  <c r="AL11" i="8" a="1"/>
  <c r="AL11" i="8" s="1"/>
  <c r="AJ9" i="10" s="1"/>
  <c r="U11" i="8" a="1"/>
  <c r="U11" i="8" s="1"/>
  <c r="S9" i="10" s="1"/>
  <c r="E11" i="8" a="1"/>
  <c r="E11" i="8" s="1"/>
  <c r="C9" i="10" s="1"/>
  <c r="AK11" i="8" a="1"/>
  <c r="AK11" i="8" s="1"/>
  <c r="AI9" i="10" s="1"/>
  <c r="T11" i="8" a="1"/>
  <c r="T11" i="8" s="1"/>
  <c r="R9" i="10" s="1"/>
  <c r="AG11" i="8" a="1"/>
  <c r="AG11" i="8" s="1"/>
  <c r="AE9" i="10" s="1"/>
  <c r="P11" i="8" a="1"/>
  <c r="P11" i="8" s="1"/>
  <c r="N9" i="10" s="1"/>
  <c r="AQ10" i="8" a="1"/>
  <c r="AQ10" i="8" s="1"/>
  <c r="AO8" i="10" s="1"/>
  <c r="T10" i="8" a="1"/>
  <c r="T10" i="8" s="1"/>
  <c r="R8" i="10" s="1"/>
  <c r="AT10" i="8" a="1"/>
  <c r="AT10" i="8" s="1"/>
  <c r="AR8" i="10" s="1"/>
  <c r="AC10" i="8" a="1"/>
  <c r="AC10" i="8" s="1"/>
  <c r="AA8" i="10" s="1"/>
  <c r="AI10" i="8" a="1"/>
  <c r="AI10" i="8" s="1"/>
  <c r="AG8" i="10" s="1"/>
  <c r="R10" i="8" a="1"/>
  <c r="R10" i="8" s="1"/>
  <c r="P8" i="10" s="1"/>
  <c r="L24" i="8" a="1"/>
  <c r="L24" i="8" s="1"/>
  <c r="J22" i="10" s="1"/>
  <c r="I24" i="8" a="1"/>
  <c r="I24" i="8" s="1"/>
  <c r="G22" i="10" s="1"/>
  <c r="P24" i="8" a="1"/>
  <c r="P24" i="8" s="1"/>
  <c r="N22" i="10" s="1"/>
  <c r="AI24" i="8" a="1"/>
  <c r="AI24" i="8" s="1"/>
  <c r="AG22" i="10" s="1"/>
  <c r="T24" i="8" a="1"/>
  <c r="T24" i="8" s="1"/>
  <c r="R22" i="10" s="1"/>
  <c r="E24" i="8" a="1"/>
  <c r="E24" i="8" s="1"/>
  <c r="C22" i="10" s="1"/>
  <c r="AK24" i="8" a="1"/>
  <c r="AK24" i="8" s="1"/>
  <c r="AI22" i="10" s="1"/>
  <c r="S24" i="8" a="1"/>
  <c r="S24" i="8" s="1"/>
  <c r="Q22" i="10" s="1"/>
  <c r="R24" i="8" a="1"/>
  <c r="R24" i="8" s="1"/>
  <c r="P22" i="10" s="1"/>
  <c r="E19" i="8" a="1"/>
  <c r="E19" i="8" s="1"/>
  <c r="C17" i="10" s="1"/>
  <c r="H19" i="8" a="1"/>
  <c r="H19" i="8" s="1"/>
  <c r="F17" i="10" s="1"/>
  <c r="L19" i="8" a="1"/>
  <c r="L19" i="8" s="1"/>
  <c r="J17" i="10" s="1"/>
  <c r="R19" i="8" a="1"/>
  <c r="R19" i="8" s="1"/>
  <c r="P17" i="10" s="1"/>
  <c r="AD19" i="8" a="1"/>
  <c r="AD19" i="8" s="1"/>
  <c r="AB17" i="10" s="1"/>
  <c r="AG19" i="8" a="1"/>
  <c r="AG19" i="8" s="1"/>
  <c r="AE17" i="10" s="1"/>
  <c r="AJ19" i="8" a="1"/>
  <c r="AJ19" i="8" s="1"/>
  <c r="AH17" i="10" s="1"/>
  <c r="AM19" i="8" a="1"/>
  <c r="AM19" i="8" s="1"/>
  <c r="AK17" i="10" s="1"/>
  <c r="F19" i="8" a="1"/>
  <c r="F19" i="8" s="1"/>
  <c r="D17" i="10" s="1"/>
  <c r="I19" i="8" a="1"/>
  <c r="I19" i="8" s="1"/>
  <c r="G17" i="10" s="1"/>
  <c r="O19" i="8" a="1"/>
  <c r="O19" i="8" s="1"/>
  <c r="M17" i="10" s="1"/>
  <c r="U19" i="8" a="1"/>
  <c r="U19" i="8" s="1"/>
  <c r="S17" i="10" s="1"/>
  <c r="X19" i="8" a="1"/>
  <c r="X19" i="8" s="1"/>
  <c r="V17" i="10" s="1"/>
  <c r="AB19" i="8" a="1"/>
  <c r="AB19" i="8" s="1"/>
  <c r="Z17" i="10" s="1"/>
  <c r="AE19" i="8" a="1"/>
  <c r="AE19" i="8" s="1"/>
  <c r="AC17" i="10" s="1"/>
  <c r="AH19" i="8" a="1"/>
  <c r="AH19" i="8" s="1"/>
  <c r="AF17" i="10" s="1"/>
  <c r="AK19" i="8" a="1"/>
  <c r="AK19" i="8" s="1"/>
  <c r="AI17" i="10" s="1"/>
  <c r="AQ19" i="8" a="1"/>
  <c r="AQ19" i="8" s="1"/>
  <c r="AO17" i="10" s="1"/>
  <c r="AT19" i="8" a="1"/>
  <c r="AT19" i="8" s="1"/>
  <c r="AR17" i="10" s="1"/>
  <c r="J19" i="8" a="1"/>
  <c r="J19" i="8" s="1"/>
  <c r="H17" i="10" s="1"/>
  <c r="M19" i="8" a="1"/>
  <c r="M19" i="8" s="1"/>
  <c r="K17" i="10" s="1"/>
  <c r="P19" i="8" a="1"/>
  <c r="P19" i="8" s="1"/>
  <c r="N17" i="10" s="1"/>
  <c r="S19" i="8" a="1"/>
  <c r="S19" i="8" s="1"/>
  <c r="Q17" i="10" s="1"/>
  <c r="V19" i="8" a="1"/>
  <c r="V19" i="8" s="1"/>
  <c r="T17" i="10" s="1"/>
  <c r="AC19" i="8" a="1"/>
  <c r="AC19" i="8" s="1"/>
  <c r="AA17" i="10" s="1"/>
  <c r="AI19" i="8" a="1"/>
  <c r="AI19" i="8" s="1"/>
  <c r="AG17" i="10" s="1"/>
  <c r="AN19" i="8" a="1"/>
  <c r="AN19" i="8" s="1"/>
  <c r="AL17" i="10" s="1"/>
  <c r="AR19" i="8" a="1"/>
  <c r="AR19" i="8" s="1"/>
  <c r="AP17" i="10" s="1"/>
  <c r="G19" i="8" a="1"/>
  <c r="G19" i="8" s="1"/>
  <c r="E17" i="10" s="1"/>
  <c r="K19" i="8" a="1"/>
  <c r="K19" i="8" s="1"/>
  <c r="I17" i="10" s="1"/>
  <c r="N19" i="8" a="1"/>
  <c r="N19" i="8" s="1"/>
  <c r="L17" i="10" s="1"/>
  <c r="Q19" i="8" a="1"/>
  <c r="Q19" i="8" s="1"/>
  <c r="O17" i="10" s="1"/>
  <c r="T19" i="8" a="1"/>
  <c r="T19" i="8" s="1"/>
  <c r="R17" i="10" s="1"/>
  <c r="AA19" i="8" a="1"/>
  <c r="AA19" i="8" s="1"/>
  <c r="Y17" i="10" s="1"/>
  <c r="AF19" i="8" a="1"/>
  <c r="AF19" i="8" s="1"/>
  <c r="AD17" i="10" s="1"/>
  <c r="AL19" i="8" a="1"/>
  <c r="AL19" i="8" s="1"/>
  <c r="AJ17" i="10" s="1"/>
  <c r="AO19" i="8" a="1"/>
  <c r="AO19" i="8" s="1"/>
  <c r="AM17" i="10" s="1"/>
  <c r="AS19" i="8" a="1"/>
  <c r="AS19" i="8" s="1"/>
  <c r="AQ17" i="10" s="1"/>
  <c r="J31" i="8" a="1"/>
  <c r="J31" i="8" s="1"/>
  <c r="H29" i="10" s="1"/>
  <c r="M31" i="8" a="1"/>
  <c r="M31" i="8" s="1"/>
  <c r="K29" i="10" s="1"/>
  <c r="P31" i="8" a="1"/>
  <c r="P31" i="8" s="1"/>
  <c r="N29" i="10" s="1"/>
  <c r="V31" i="8" a="1"/>
  <c r="V31" i="8" s="1"/>
  <c r="T29" i="10" s="1"/>
  <c r="AC31" i="8" a="1"/>
  <c r="AC31" i="8" s="1"/>
  <c r="AA29" i="10" s="1"/>
  <c r="AF31" i="8" a="1"/>
  <c r="AF31" i="8" s="1"/>
  <c r="AD29" i="10" s="1"/>
  <c r="AI31" i="8" a="1"/>
  <c r="AI31" i="8" s="1"/>
  <c r="AG29" i="10" s="1"/>
  <c r="AS31" i="8" a="1"/>
  <c r="AS31" i="8" s="1"/>
  <c r="AQ29" i="10" s="1"/>
  <c r="E31" i="8" a="1"/>
  <c r="E31" i="8" s="1"/>
  <c r="C29" i="10" s="1"/>
  <c r="H31" i="8" a="1"/>
  <c r="H31" i="8" s="1"/>
  <c r="F29" i="10" s="1"/>
  <c r="K31" i="8" a="1"/>
  <c r="K31" i="8" s="1"/>
  <c r="I29" i="10" s="1"/>
  <c r="Q31" i="8" a="1"/>
  <c r="Q31" i="8" s="1"/>
  <c r="O29" i="10" s="1"/>
  <c r="T31" i="8" a="1"/>
  <c r="T31" i="8" s="1"/>
  <c r="R29" i="10" s="1"/>
  <c r="AH31" i="8" a="1"/>
  <c r="AH31" i="8" s="1"/>
  <c r="AF29" i="10" s="1"/>
  <c r="AK31" i="8" a="1"/>
  <c r="AK31" i="8" s="1"/>
  <c r="AI29" i="10" s="1"/>
  <c r="AN31" i="8" a="1"/>
  <c r="AN31" i="8" s="1"/>
  <c r="AL29" i="10" s="1"/>
  <c r="AQ31" i="8" a="1"/>
  <c r="AQ31" i="8" s="1"/>
  <c r="AO29" i="10" s="1"/>
  <c r="F31" i="8" a="1"/>
  <c r="F31" i="8" s="1"/>
  <c r="D29" i="10" s="1"/>
  <c r="I31" i="8" a="1"/>
  <c r="I31" i="8" s="1"/>
  <c r="G29" i="10" s="1"/>
  <c r="L31" i="8" a="1"/>
  <c r="L31" i="8" s="1"/>
  <c r="J29" i="10" s="1"/>
  <c r="O31" i="8" a="1"/>
  <c r="O31" i="8" s="1"/>
  <c r="M29" i="10" s="1"/>
  <c r="R31" i="8" a="1"/>
  <c r="R31" i="8" s="1"/>
  <c r="P29" i="10" s="1"/>
  <c r="U31" i="8" a="1"/>
  <c r="U31" i="8" s="1"/>
  <c r="S29" i="10" s="1"/>
  <c r="X31" i="8" a="1"/>
  <c r="X31" i="8" s="1"/>
  <c r="V29" i="10" s="1"/>
  <c r="AB31" i="8" a="1"/>
  <c r="AB31" i="8" s="1"/>
  <c r="Z29" i="10" s="1"/>
  <c r="AE31" i="8" a="1"/>
  <c r="AE31" i="8" s="1"/>
  <c r="AC29" i="10" s="1"/>
  <c r="AL31" i="8" a="1"/>
  <c r="AL31" i="8" s="1"/>
  <c r="AJ29" i="10" s="1"/>
  <c r="AO31" i="8" a="1"/>
  <c r="AO31" i="8" s="1"/>
  <c r="AM29" i="10" s="1"/>
  <c r="AR31" i="8" a="1"/>
  <c r="AR31" i="8" s="1"/>
  <c r="AP29" i="10" s="1"/>
  <c r="G31" i="8" a="1"/>
  <c r="G31" i="8" s="1"/>
  <c r="E29" i="10" s="1"/>
  <c r="S31" i="8" a="1"/>
  <c r="S31" i="8" s="1"/>
  <c r="Q29" i="10" s="1"/>
  <c r="AG31" i="8" a="1"/>
  <c r="AG31" i="8" s="1"/>
  <c r="AE29" i="10" s="1"/>
  <c r="AT31" i="8" a="1"/>
  <c r="AT31" i="8" s="1"/>
  <c r="AR29" i="10" s="1"/>
  <c r="AJ31" i="8" a="1"/>
  <c r="AJ31" i="8" s="1"/>
  <c r="AH29" i="10" s="1"/>
  <c r="N31" i="8" a="1"/>
  <c r="N31" i="8" s="1"/>
  <c r="L29" i="10" s="1"/>
  <c r="AA31" i="8" a="1"/>
  <c r="AA31" i="8" s="1"/>
  <c r="Y29" i="10" s="1"/>
  <c r="AM31" i="8" a="1"/>
  <c r="AM31" i="8" s="1"/>
  <c r="AK29" i="10" s="1"/>
  <c r="D31" i="8" a="1"/>
  <c r="D31" i="8" s="1"/>
  <c r="B29" i="10" s="1"/>
  <c r="AD31" i="8" a="1"/>
  <c r="AD31" i="8" s="1"/>
  <c r="AB29" i="10" s="1"/>
  <c r="F30" i="8" a="1"/>
  <c r="F30" i="8" s="1"/>
  <c r="D28" i="10" s="1"/>
  <c r="I30" i="8" a="1"/>
  <c r="I30" i="8" s="1"/>
  <c r="G28" i="10" s="1"/>
  <c r="L30" i="8" a="1"/>
  <c r="L30" i="8" s="1"/>
  <c r="J28" i="10" s="1"/>
  <c r="R30" i="8" a="1"/>
  <c r="R30" i="8" s="1"/>
  <c r="P28" i="10" s="1"/>
  <c r="AD30" i="8" a="1"/>
  <c r="AD30" i="8" s="1"/>
  <c r="AB28" i="10" s="1"/>
  <c r="AG30" i="8" a="1"/>
  <c r="AG30" i="8" s="1"/>
  <c r="AE28" i="10" s="1"/>
  <c r="AJ30" i="8" a="1"/>
  <c r="AJ30" i="8" s="1"/>
  <c r="AH28" i="10" s="1"/>
  <c r="AQ30" i="8" a="1"/>
  <c r="AQ30" i="8" s="1"/>
  <c r="AO28" i="10" s="1"/>
  <c r="G30" i="8" a="1"/>
  <c r="G30" i="8" s="1"/>
  <c r="E28" i="10" s="1"/>
  <c r="M30" i="8" a="1"/>
  <c r="M30" i="8" s="1"/>
  <c r="K28" i="10" s="1"/>
  <c r="P30" i="8" a="1"/>
  <c r="P30" i="8" s="1"/>
  <c r="N28" i="10" s="1"/>
  <c r="S30" i="8" a="1"/>
  <c r="S30" i="8" s="1"/>
  <c r="Q28" i="10" s="1"/>
  <c r="V30" i="8" a="1"/>
  <c r="V30" i="8" s="1"/>
  <c r="T28" i="10" s="1"/>
  <c r="AC30" i="8" a="1"/>
  <c r="AC30" i="8" s="1"/>
  <c r="AA28" i="10" s="1"/>
  <c r="AI30" i="8" a="1"/>
  <c r="AI30" i="8" s="1"/>
  <c r="AG28" i="10" s="1"/>
  <c r="AL30" i="8" a="1"/>
  <c r="AL30" i="8" s="1"/>
  <c r="AJ28" i="10" s="1"/>
  <c r="AO30" i="8" a="1"/>
  <c r="AO30" i="8" s="1"/>
  <c r="AM28" i="10" s="1"/>
  <c r="AR30" i="8" a="1"/>
  <c r="AR30" i="8" s="1"/>
  <c r="AP28" i="10" s="1"/>
  <c r="E30" i="8" a="1"/>
  <c r="E30" i="8" s="1"/>
  <c r="C28" i="10" s="1"/>
  <c r="H30" i="8" a="1"/>
  <c r="H30" i="8" s="1"/>
  <c r="F28" i="10" s="1"/>
  <c r="K30" i="8" a="1"/>
  <c r="K30" i="8" s="1"/>
  <c r="I28" i="10" s="1"/>
  <c r="N30" i="8" a="1"/>
  <c r="N30" i="8" s="1"/>
  <c r="L28" i="10" s="1"/>
  <c r="Q30" i="8" a="1"/>
  <c r="Q30" i="8" s="1"/>
  <c r="O28" i="10" s="1"/>
  <c r="T30" i="8" a="1"/>
  <c r="T30" i="8" s="1"/>
  <c r="R28" i="10" s="1"/>
  <c r="AA30" i="8" a="1"/>
  <c r="AA30" i="8" s="1"/>
  <c r="Y28" i="10" s="1"/>
  <c r="AF30" i="8" a="1"/>
  <c r="AF30" i="8" s="1"/>
  <c r="AD28" i="10" s="1"/>
  <c r="AM30" i="8" a="1"/>
  <c r="AM30" i="8" s="1"/>
  <c r="AK28" i="10" s="1"/>
  <c r="AS30" i="8" a="1"/>
  <c r="AS30" i="8" s="1"/>
  <c r="AQ28" i="10" s="1"/>
  <c r="D30" i="8" a="1"/>
  <c r="D30" i="8" s="1"/>
  <c r="B28" i="10" s="1"/>
  <c r="O30" i="8" a="1"/>
  <c r="O30" i="8" s="1"/>
  <c r="M28" i="10" s="1"/>
  <c r="AB30" i="8" a="1"/>
  <c r="AB30" i="8" s="1"/>
  <c r="Z28" i="10" s="1"/>
  <c r="AN30" i="8" a="1"/>
  <c r="AN30" i="8" s="1"/>
  <c r="AL28" i="10" s="1"/>
  <c r="AE30" i="8" a="1"/>
  <c r="AE30" i="8" s="1"/>
  <c r="AC28" i="10" s="1"/>
  <c r="J30" i="8" a="1"/>
  <c r="J30" i="8" s="1"/>
  <c r="H28" i="10" s="1"/>
  <c r="U30" i="8" a="1"/>
  <c r="U30" i="8" s="1"/>
  <c r="S28" i="10" s="1"/>
  <c r="AH30" i="8" a="1"/>
  <c r="AH30" i="8" s="1"/>
  <c r="AF28" i="10" s="1"/>
  <c r="AT30" i="8" a="1"/>
  <c r="AT30" i="8" s="1"/>
  <c r="AR28" i="10" s="1"/>
  <c r="AK30" i="8" a="1"/>
  <c r="AK30" i="8" s="1"/>
  <c r="AI28" i="10" s="1"/>
  <c r="X30" i="8" a="1"/>
  <c r="X30" i="8" s="1"/>
  <c r="V28" i="10" s="1"/>
  <c r="J21" i="8" a="1"/>
  <c r="J21" i="8" s="1"/>
  <c r="H19" i="10" s="1"/>
  <c r="O21" i="8" a="1"/>
  <c r="O21" i="8" s="1"/>
  <c r="M19" i="10" s="1"/>
  <c r="S21" i="8" a="1"/>
  <c r="S21" i="8" s="1"/>
  <c r="Q19" i="10" s="1"/>
  <c r="V21" i="8" a="1"/>
  <c r="V21" i="8" s="1"/>
  <c r="T19" i="10" s="1"/>
  <c r="AC21" i="8" a="1"/>
  <c r="AC21" i="8" s="1"/>
  <c r="AA19" i="10" s="1"/>
  <c r="AI21" i="8" a="1"/>
  <c r="AI21" i="8" s="1"/>
  <c r="AG19" i="10" s="1"/>
  <c r="AN21" i="8" a="1"/>
  <c r="AN21" i="8" s="1"/>
  <c r="AL19" i="10" s="1"/>
  <c r="AT21" i="8" a="1"/>
  <c r="AT21" i="8" s="1"/>
  <c r="AR19" i="10" s="1"/>
  <c r="E21" i="8" a="1"/>
  <c r="E21" i="8" s="1"/>
  <c r="C19" i="10" s="1"/>
  <c r="H21" i="8" a="1"/>
  <c r="H21" i="8" s="1"/>
  <c r="F19" i="10" s="1"/>
  <c r="K21" i="8" a="1"/>
  <c r="K21" i="8" s="1"/>
  <c r="I19" i="10" s="1"/>
  <c r="N21" i="8" a="1"/>
  <c r="N21" i="8" s="1"/>
  <c r="L19" i="10" s="1"/>
  <c r="Q21" i="8" a="1"/>
  <c r="Q21" i="8" s="1"/>
  <c r="O19" i="10" s="1"/>
  <c r="AD21" i="8" a="1"/>
  <c r="AD21" i="8" s="1"/>
  <c r="AB19" i="10" s="1"/>
  <c r="AG21" i="8" a="1"/>
  <c r="AG21" i="8" s="1"/>
  <c r="AE19" i="10" s="1"/>
  <c r="AJ21" i="8" a="1"/>
  <c r="AJ21" i="8" s="1"/>
  <c r="AH19" i="10" s="1"/>
  <c r="AM21" i="8" a="1"/>
  <c r="AM21" i="8" s="1"/>
  <c r="AK19" i="10" s="1"/>
  <c r="AP21" i="8" a="1"/>
  <c r="AP21" i="8" s="1"/>
  <c r="AN19" i="10" s="1"/>
  <c r="AS21" i="8" a="1"/>
  <c r="AS21" i="8" s="1"/>
  <c r="AQ19" i="10" s="1"/>
  <c r="F21" i="8" a="1"/>
  <c r="F21" i="8" s="1"/>
  <c r="D19" i="10" s="1"/>
  <c r="I21" i="8" a="1"/>
  <c r="I21" i="8" s="1"/>
  <c r="G19" i="10" s="1"/>
  <c r="L21" i="8" a="1"/>
  <c r="L21" i="8" s="1"/>
  <c r="J19" i="10" s="1"/>
  <c r="R21" i="8" a="1"/>
  <c r="R21" i="8" s="1"/>
  <c r="P19" i="10" s="1"/>
  <c r="U21" i="8" a="1"/>
  <c r="U21" i="8" s="1"/>
  <c r="S19" i="10" s="1"/>
  <c r="X21" i="8" a="1"/>
  <c r="X21" i="8" s="1"/>
  <c r="V19" i="10" s="1"/>
  <c r="AB21" i="8" a="1"/>
  <c r="AB21" i="8" s="1"/>
  <c r="Z19" i="10" s="1"/>
  <c r="AE21" i="8" a="1"/>
  <c r="AE21" i="8" s="1"/>
  <c r="AC19" i="10" s="1"/>
  <c r="AH21" i="8" a="1"/>
  <c r="AH21" i="8" s="1"/>
  <c r="AF19" i="10" s="1"/>
  <c r="AK21" i="8" a="1"/>
  <c r="AK21" i="8" s="1"/>
  <c r="AI19" i="10" s="1"/>
  <c r="AQ21" i="8" a="1"/>
  <c r="AQ21" i="8" s="1"/>
  <c r="AO19" i="10" s="1"/>
  <c r="P21" i="8" a="1"/>
  <c r="P21" i="8" s="1"/>
  <c r="N19" i="10" s="1"/>
  <c r="AO21" i="8" a="1"/>
  <c r="AO21" i="8" s="1"/>
  <c r="AM19" i="10" s="1"/>
  <c r="G21" i="8" a="1"/>
  <c r="G21" i="8" s="1"/>
  <c r="E19" i="10" s="1"/>
  <c r="T21" i="8" a="1"/>
  <c r="T21" i="8" s="1"/>
  <c r="R19" i="10" s="1"/>
  <c r="AF21" i="8" a="1"/>
  <c r="AF21" i="8" s="1"/>
  <c r="AD19" i="10" s="1"/>
  <c r="AR21" i="8" a="1"/>
  <c r="AR21" i="8" s="1"/>
  <c r="AP19" i="10" s="1"/>
  <c r="M21" i="8" a="1"/>
  <c r="M21" i="8" s="1"/>
  <c r="K19" i="10" s="1"/>
  <c r="AA21" i="8" a="1"/>
  <c r="AA21" i="8" s="1"/>
  <c r="Y19" i="10" s="1"/>
  <c r="AL21" i="8" a="1"/>
  <c r="AL21" i="8" s="1"/>
  <c r="AJ19" i="10" s="1"/>
  <c r="F17" i="8" a="1"/>
  <c r="F17" i="8" s="1"/>
  <c r="D15" i="10" s="1"/>
  <c r="K17" i="8" a="1"/>
  <c r="K17" i="8" s="1"/>
  <c r="I15" i="10" s="1"/>
  <c r="N17" i="8" a="1"/>
  <c r="N17" i="8" s="1"/>
  <c r="L15" i="10" s="1"/>
  <c r="S17" i="8" a="1"/>
  <c r="S17" i="8" s="1"/>
  <c r="Q15" i="10" s="1"/>
  <c r="V17" i="8" a="1"/>
  <c r="V17" i="8" s="1"/>
  <c r="T15" i="10" s="1"/>
  <c r="AB17" i="8" a="1"/>
  <c r="AB17" i="8" s="1"/>
  <c r="Z15" i="10" s="1"/>
  <c r="AE17" i="8" a="1"/>
  <c r="AE17" i="8" s="1"/>
  <c r="AC15" i="10" s="1"/>
  <c r="AJ17" i="8" a="1"/>
  <c r="AJ17" i="8" s="1"/>
  <c r="AH15" i="10" s="1"/>
  <c r="AM17" i="8" a="1"/>
  <c r="AM17" i="8" s="1"/>
  <c r="AK15" i="10" s="1"/>
  <c r="AR17" i="8" a="1"/>
  <c r="AR17" i="8" s="1"/>
  <c r="AP15" i="10" s="1"/>
  <c r="I17" i="8" a="1"/>
  <c r="I17" i="8" s="1"/>
  <c r="G15" i="10" s="1"/>
  <c r="L17" i="8" a="1"/>
  <c r="L17" i="8" s="1"/>
  <c r="J15" i="10" s="1"/>
  <c r="Q17" i="8" a="1"/>
  <c r="Q17" i="8" s="1"/>
  <c r="O15" i="10" s="1"/>
  <c r="T17" i="8" a="1"/>
  <c r="T17" i="8" s="1"/>
  <c r="R15" i="10" s="1"/>
  <c r="AC17" i="8" a="1"/>
  <c r="AC17" i="8" s="1"/>
  <c r="AA15" i="10" s="1"/>
  <c r="AH17" i="8" a="1"/>
  <c r="AH17" i="8" s="1"/>
  <c r="AF15" i="10" s="1"/>
  <c r="AK17" i="8" a="1"/>
  <c r="AK17" i="8" s="1"/>
  <c r="AI15" i="10" s="1"/>
  <c r="AP17" i="8" a="1"/>
  <c r="AP17" i="8" s="1"/>
  <c r="AN15" i="10" s="1"/>
  <c r="AS17" i="8" a="1"/>
  <c r="AS17" i="8" s="1"/>
  <c r="AQ15" i="10" s="1"/>
  <c r="G17" i="8" a="1"/>
  <c r="G17" i="8" s="1"/>
  <c r="E15" i="10" s="1"/>
  <c r="J17" i="8" a="1"/>
  <c r="J17" i="8" s="1"/>
  <c r="H15" i="10" s="1"/>
  <c r="O17" i="8" a="1"/>
  <c r="O17" i="8" s="1"/>
  <c r="M15" i="10" s="1"/>
  <c r="R17" i="8" a="1"/>
  <c r="R17" i="8" s="1"/>
  <c r="P15" i="10" s="1"/>
  <c r="AA17" i="8" a="1"/>
  <c r="AA17" i="8" s="1"/>
  <c r="Y15" i="10" s="1"/>
  <c r="AF17" i="8" a="1"/>
  <c r="AF17" i="8" s="1"/>
  <c r="AD15" i="10" s="1"/>
  <c r="AI17" i="8" a="1"/>
  <c r="AI17" i="8" s="1"/>
  <c r="AG15" i="10" s="1"/>
  <c r="AN17" i="8" a="1"/>
  <c r="AN17" i="8" s="1"/>
  <c r="AL15" i="10" s="1"/>
  <c r="AQ17" i="8" a="1"/>
  <c r="AQ17" i="8" s="1"/>
  <c r="AO15" i="10" s="1"/>
  <c r="E17" i="8" a="1"/>
  <c r="E17" i="8" s="1"/>
  <c r="C15" i="10" s="1"/>
  <c r="H17" i="8" a="1"/>
  <c r="H17" i="8" s="1"/>
  <c r="F15" i="10" s="1"/>
  <c r="M17" i="8" a="1"/>
  <c r="M17" i="8" s="1"/>
  <c r="K15" i="10" s="1"/>
  <c r="P17" i="8" a="1"/>
  <c r="P17" i="8" s="1"/>
  <c r="N15" i="10" s="1"/>
  <c r="U17" i="8" a="1"/>
  <c r="U17" i="8" s="1"/>
  <c r="S15" i="10" s="1"/>
  <c r="X17" i="8" a="1"/>
  <c r="X17" i="8" s="1"/>
  <c r="V15" i="10" s="1"/>
  <c r="AD17" i="8" a="1"/>
  <c r="AD17" i="8" s="1"/>
  <c r="AB15" i="10" s="1"/>
  <c r="AG17" i="8" a="1"/>
  <c r="AG17" i="8" s="1"/>
  <c r="AE15" i="10" s="1"/>
  <c r="AL17" i="8" a="1"/>
  <c r="AL17" i="8" s="1"/>
  <c r="AJ15" i="10" s="1"/>
  <c r="AO17" i="8" a="1"/>
  <c r="AO17" i="8" s="1"/>
  <c r="AM15" i="10" s="1"/>
  <c r="AT17" i="8" a="1"/>
  <c r="AT17" i="8" s="1"/>
  <c r="AR15" i="10" s="1"/>
  <c r="G39" i="8" a="1"/>
  <c r="G39" i="8" s="1"/>
  <c r="E37" i="10" s="1"/>
  <c r="J39" i="8" a="1"/>
  <c r="J39" i="8" s="1"/>
  <c r="H37" i="10" s="1"/>
  <c r="Q39" i="8" a="1"/>
  <c r="Q39" i="8" s="1"/>
  <c r="O37" i="10" s="1"/>
  <c r="T39" i="8" a="1"/>
  <c r="T39" i="8" s="1"/>
  <c r="R37" i="10" s="1"/>
  <c r="AA39" i="8" a="1"/>
  <c r="AA39" i="8" s="1"/>
  <c r="Y37" i="10" s="1"/>
  <c r="AH39" i="8" a="1"/>
  <c r="AH39" i="8" s="1"/>
  <c r="AF37" i="10" s="1"/>
  <c r="AK39" i="8" a="1"/>
  <c r="AK39" i="8" s="1"/>
  <c r="AI37" i="10" s="1"/>
  <c r="AN39" i="8" a="1"/>
  <c r="AN39" i="8" s="1"/>
  <c r="AL37" i="10" s="1"/>
  <c r="AQ39" i="8" a="1"/>
  <c r="AQ39" i="8" s="1"/>
  <c r="AO37" i="10" s="1"/>
  <c r="E39" i="8" a="1"/>
  <c r="E39" i="8" s="1"/>
  <c r="C37" i="10" s="1"/>
  <c r="H39" i="8" a="1"/>
  <c r="H39" i="8" s="1"/>
  <c r="F37" i="10" s="1"/>
  <c r="K39" i="8" a="1"/>
  <c r="K39" i="8" s="1"/>
  <c r="I37" i="10" s="1"/>
  <c r="N39" i="8" a="1"/>
  <c r="N39" i="8" s="1"/>
  <c r="L37" i="10" s="1"/>
  <c r="U39" i="8" a="1"/>
  <c r="U39" i="8" s="1"/>
  <c r="S37" i="10" s="1"/>
  <c r="X39" i="8" a="1"/>
  <c r="X39" i="8" s="1"/>
  <c r="V37" i="10" s="1"/>
  <c r="AB39" i="8" a="1"/>
  <c r="AB39" i="8" s="1"/>
  <c r="Z37" i="10" s="1"/>
  <c r="AE39" i="8" a="1"/>
  <c r="AE39" i="8" s="1"/>
  <c r="AC37" i="10" s="1"/>
  <c r="AL39" i="8" a="1"/>
  <c r="AL39" i="8" s="1"/>
  <c r="AJ37" i="10" s="1"/>
  <c r="AO39" i="8" a="1"/>
  <c r="AO39" i="8" s="1"/>
  <c r="AM37" i="10" s="1"/>
  <c r="AR39" i="8" a="1"/>
  <c r="AR39" i="8" s="1"/>
  <c r="AP37" i="10" s="1"/>
  <c r="I39" i="8" a="1"/>
  <c r="I39" i="8" s="1"/>
  <c r="G37" i="10" s="1"/>
  <c r="L39" i="8" a="1"/>
  <c r="L39" i="8" s="1"/>
  <c r="J37" i="10" s="1"/>
  <c r="O39" i="8" a="1"/>
  <c r="O39" i="8" s="1"/>
  <c r="M37" i="10" s="1"/>
  <c r="R39" i="8" a="1"/>
  <c r="R39" i="8" s="1"/>
  <c r="P37" i="10" s="1"/>
  <c r="AC39" i="8" a="1"/>
  <c r="AC39" i="8" s="1"/>
  <c r="AA37" i="10" s="1"/>
  <c r="AF39" i="8" a="1"/>
  <c r="AF39" i="8" s="1"/>
  <c r="AD37" i="10" s="1"/>
  <c r="AI39" i="8" a="1"/>
  <c r="AI39" i="8" s="1"/>
  <c r="AG37" i="10" s="1"/>
  <c r="AS39" i="8" a="1"/>
  <c r="AS39" i="8" s="1"/>
  <c r="AQ37" i="10" s="1"/>
  <c r="F39" i="8" a="1"/>
  <c r="F39" i="8" s="1"/>
  <c r="D37" i="10" s="1"/>
  <c r="S39" i="8" a="1"/>
  <c r="S39" i="8" s="1"/>
  <c r="Q37" i="10" s="1"/>
  <c r="AG39" i="8" a="1"/>
  <c r="AG39" i="8" s="1"/>
  <c r="AE37" i="10" s="1"/>
  <c r="AT39" i="8" a="1"/>
  <c r="AT39" i="8" s="1"/>
  <c r="AR37" i="10" s="1"/>
  <c r="V39" i="8" a="1"/>
  <c r="V39" i="8" s="1"/>
  <c r="T37" i="10" s="1"/>
  <c r="AJ39" i="8" a="1"/>
  <c r="AJ39" i="8" s="1"/>
  <c r="AH37" i="10" s="1"/>
  <c r="M39" i="8" a="1"/>
  <c r="M39" i="8" s="1"/>
  <c r="K37" i="10" s="1"/>
  <c r="AM39" i="8" a="1"/>
  <c r="AM39" i="8" s="1"/>
  <c r="AK37" i="10" s="1"/>
  <c r="P39" i="8" a="1"/>
  <c r="P39" i="8" s="1"/>
  <c r="N37" i="10" s="1"/>
  <c r="AD39" i="8" a="1"/>
  <c r="AD39" i="8" s="1"/>
  <c r="AB37" i="10" s="1"/>
  <c r="E18" i="8" a="1"/>
  <c r="E18" i="8" s="1"/>
  <c r="C16" i="10" s="1"/>
  <c r="H18" i="8" a="1"/>
  <c r="H18" i="8" s="1"/>
  <c r="F16" i="10" s="1"/>
  <c r="N18" i="8" a="1"/>
  <c r="N18" i="8" s="1"/>
  <c r="L16" i="10" s="1"/>
  <c r="S18" i="8" a="1"/>
  <c r="S18" i="8" s="1"/>
  <c r="Q16" i="10" s="1"/>
  <c r="AA18" i="8" a="1"/>
  <c r="AA18" i="8" s="1"/>
  <c r="Y16" i="10" s="1"/>
  <c r="AD18" i="8" a="1"/>
  <c r="AD18" i="8" s="1"/>
  <c r="AB16" i="10" s="1"/>
  <c r="AG18" i="8" a="1"/>
  <c r="AG18" i="8" s="1"/>
  <c r="AE16" i="10" s="1"/>
  <c r="AM18" i="8" a="1"/>
  <c r="AM18" i="8" s="1"/>
  <c r="AK16" i="10" s="1"/>
  <c r="AR18" i="8" a="1"/>
  <c r="AR18" i="8" s="1"/>
  <c r="AP16" i="10" s="1"/>
  <c r="F18" i="8" a="1"/>
  <c r="F18" i="8" s="1"/>
  <c r="D16" i="10" s="1"/>
  <c r="K18" i="8" a="1"/>
  <c r="K18" i="8" s="1"/>
  <c r="I16" i="10" s="1"/>
  <c r="Q18" i="8" a="1"/>
  <c r="Q18" i="8" s="1"/>
  <c r="O16" i="10" s="1"/>
  <c r="T18" i="8" a="1"/>
  <c r="T18" i="8" s="1"/>
  <c r="R16" i="10" s="1"/>
  <c r="X18" i="8" a="1"/>
  <c r="X18" i="8" s="1"/>
  <c r="V16" i="10" s="1"/>
  <c r="AE18" i="8" a="1"/>
  <c r="AE18" i="8" s="1"/>
  <c r="AC16" i="10" s="1"/>
  <c r="AJ18" i="8" a="1"/>
  <c r="AJ18" i="8" s="1"/>
  <c r="AH16" i="10" s="1"/>
  <c r="AS18" i="8" a="1"/>
  <c r="AS18" i="8" s="1"/>
  <c r="AQ16" i="10" s="1"/>
  <c r="I18" i="8" a="1"/>
  <c r="I18" i="8" s="1"/>
  <c r="G16" i="10" s="1"/>
  <c r="L18" i="8" a="1"/>
  <c r="L18" i="8" s="1"/>
  <c r="J16" i="10" s="1"/>
  <c r="O18" i="8" a="1"/>
  <c r="O18" i="8" s="1"/>
  <c r="M16" i="10" s="1"/>
  <c r="R18" i="8" a="1"/>
  <c r="R18" i="8" s="1"/>
  <c r="P16" i="10" s="1"/>
  <c r="U18" i="8" a="1"/>
  <c r="U18" i="8" s="1"/>
  <c r="S16" i="10" s="1"/>
  <c r="AB18" i="8" a="1"/>
  <c r="AB18" i="8" s="1"/>
  <c r="Z16" i="10" s="1"/>
  <c r="AH18" i="8" a="1"/>
  <c r="AH18" i="8" s="1"/>
  <c r="AF16" i="10" s="1"/>
  <c r="AK18" i="8" a="1"/>
  <c r="AK18" i="8" s="1"/>
  <c r="AI16" i="10" s="1"/>
  <c r="AN18" i="8" a="1"/>
  <c r="AN18" i="8" s="1"/>
  <c r="AL16" i="10" s="1"/>
  <c r="AQ18" i="8" a="1"/>
  <c r="AQ18" i="8" s="1"/>
  <c r="AO16" i="10" s="1"/>
  <c r="AT18" i="8" a="1"/>
  <c r="AT18" i="8" s="1"/>
  <c r="AR16" i="10" s="1"/>
  <c r="D18" i="8" a="1"/>
  <c r="D18" i="8" s="1"/>
  <c r="B16" i="10" s="1"/>
  <c r="G18" i="8" a="1"/>
  <c r="G18" i="8" s="1"/>
  <c r="E16" i="10" s="1"/>
  <c r="J18" i="8" a="1"/>
  <c r="J18" i="8" s="1"/>
  <c r="H16" i="10" s="1"/>
  <c r="M18" i="8" a="1"/>
  <c r="M18" i="8" s="1"/>
  <c r="K16" i="10" s="1"/>
  <c r="P18" i="8" a="1"/>
  <c r="P18" i="8" s="1"/>
  <c r="N16" i="10" s="1"/>
  <c r="V18" i="8" a="1"/>
  <c r="V18" i="8" s="1"/>
  <c r="T16" i="10" s="1"/>
  <c r="AC18" i="8" a="1"/>
  <c r="AC18" i="8" s="1"/>
  <c r="AA16" i="10" s="1"/>
  <c r="AF18" i="8" a="1"/>
  <c r="AF18" i="8" s="1"/>
  <c r="AD16" i="10" s="1"/>
  <c r="AI18" i="8" a="1"/>
  <c r="AI18" i="8" s="1"/>
  <c r="AG16" i="10" s="1"/>
  <c r="AL18" i="8" a="1"/>
  <c r="AL18" i="8" s="1"/>
  <c r="AJ16" i="10" s="1"/>
  <c r="AO18" i="8" a="1"/>
  <c r="AO18" i="8" s="1"/>
  <c r="AM16" i="10" s="1"/>
  <c r="G42" i="8" a="1"/>
  <c r="G42" i="8" s="1"/>
  <c r="E40" i="10" s="1"/>
  <c r="J42" i="8" a="1"/>
  <c r="J42" i="8" s="1"/>
  <c r="H40" i="10" s="1"/>
  <c r="Q42" i="8" a="1"/>
  <c r="Q42" i="8" s="1"/>
  <c r="O40" i="10" s="1"/>
  <c r="T42" i="8" a="1"/>
  <c r="T42" i="8" s="1"/>
  <c r="R40" i="10" s="1"/>
  <c r="AA42" i="8" a="1"/>
  <c r="AA42" i="8" s="1"/>
  <c r="Y40" i="10" s="1"/>
  <c r="AH42" i="8" a="1"/>
  <c r="AH42" i="8" s="1"/>
  <c r="AF40" i="10" s="1"/>
  <c r="AM42" i="8" a="1"/>
  <c r="AM42" i="8" s="1"/>
  <c r="AK40" i="10" s="1"/>
  <c r="AS42" i="8" a="1"/>
  <c r="AS42" i="8" s="1"/>
  <c r="AQ40" i="10" s="1"/>
  <c r="E42" i="8" a="1"/>
  <c r="E42" i="8" s="1"/>
  <c r="C40" i="10" s="1"/>
  <c r="H42" i="8" a="1"/>
  <c r="H42" i="8" s="1"/>
  <c r="F40" i="10" s="1"/>
  <c r="K42" i="8" a="1"/>
  <c r="K42" i="8" s="1"/>
  <c r="I40" i="10" s="1"/>
  <c r="N42" i="8" a="1"/>
  <c r="N42" i="8" s="1"/>
  <c r="L40" i="10" s="1"/>
  <c r="U42" i="8" a="1"/>
  <c r="U42" i="8" s="1"/>
  <c r="S40" i="10" s="1"/>
  <c r="X42" i="8" a="1"/>
  <c r="X42" i="8" s="1"/>
  <c r="V40" i="10" s="1"/>
  <c r="AB42" i="8" a="1"/>
  <c r="AB42" i="8" s="1"/>
  <c r="Z40" i="10" s="1"/>
  <c r="AE42" i="8" a="1"/>
  <c r="AE42" i="8" s="1"/>
  <c r="AC40" i="10" s="1"/>
  <c r="AK42" i="8" a="1"/>
  <c r="AK42" i="8" s="1"/>
  <c r="AI40" i="10" s="1"/>
  <c r="AN42" i="8" a="1"/>
  <c r="AN42" i="8" s="1"/>
  <c r="AL40" i="10" s="1"/>
  <c r="AQ42" i="8" a="1"/>
  <c r="AQ42" i="8" s="1"/>
  <c r="AO40" i="10" s="1"/>
  <c r="AT42" i="8" a="1"/>
  <c r="AT42" i="8" s="1"/>
  <c r="AR40" i="10" s="1"/>
  <c r="P42" i="8" a="1"/>
  <c r="P42" i="8" s="1"/>
  <c r="N40" i="10" s="1"/>
  <c r="V42" i="8" a="1"/>
  <c r="V42" i="8" s="1"/>
  <c r="T40" i="10" s="1"/>
  <c r="AD42" i="8" a="1"/>
  <c r="AD42" i="8" s="1"/>
  <c r="AB40" i="10" s="1"/>
  <c r="AJ42" i="8" a="1"/>
  <c r="AJ42" i="8" s="1"/>
  <c r="AH40" i="10" s="1"/>
  <c r="AP42" i="8" a="1"/>
  <c r="AP42" i="8" s="1"/>
  <c r="AN40" i="10" s="1"/>
  <c r="L42" i="8" a="1"/>
  <c r="L42" i="8" s="1"/>
  <c r="J40" i="10" s="1"/>
  <c r="R42" i="8" a="1"/>
  <c r="R42" i="8" s="1"/>
  <c r="P40" i="10" s="1"/>
  <c r="AF42" i="8" a="1"/>
  <c r="AF42" i="8" s="1"/>
  <c r="AD40" i="10" s="1"/>
  <c r="AL42" i="8" a="1"/>
  <c r="AL42" i="8" s="1"/>
  <c r="AJ40" i="10" s="1"/>
  <c r="AR42" i="8" a="1"/>
  <c r="AR42" i="8" s="1"/>
  <c r="AP40" i="10" s="1"/>
  <c r="F42" i="8" a="1"/>
  <c r="F42" i="8" s="1"/>
  <c r="D40" i="10" s="1"/>
  <c r="M42" i="8" a="1"/>
  <c r="M42" i="8" s="1"/>
  <c r="K40" i="10" s="1"/>
  <c r="S42" i="8" a="1"/>
  <c r="S42" i="8" s="1"/>
  <c r="Q40" i="10" s="1"/>
  <c r="AG42" i="8" a="1"/>
  <c r="AG42" i="8" s="1"/>
  <c r="AE40" i="10" s="1"/>
  <c r="I42" i="8" a="1"/>
  <c r="I42" i="8" s="1"/>
  <c r="G40" i="10" s="1"/>
  <c r="O42" i="8" a="1"/>
  <c r="O42" i="8" s="1"/>
  <c r="M40" i="10" s="1"/>
  <c r="AC42" i="8" a="1"/>
  <c r="AC42" i="8" s="1"/>
  <c r="AA40" i="10" s="1"/>
  <c r="AI42" i="8" a="1"/>
  <c r="AI42" i="8" s="1"/>
  <c r="AG40" i="10" s="1"/>
  <c r="AO42" i="8" a="1"/>
  <c r="AO42" i="8" s="1"/>
  <c r="AM40" i="10" s="1"/>
  <c r="E45" i="8" a="1"/>
  <c r="E45" i="8" s="1"/>
  <c r="C43" i="10" s="1"/>
  <c r="K45" i="8" a="1"/>
  <c r="K45" i="8" s="1"/>
  <c r="I43" i="10" s="1"/>
  <c r="N45" i="8" a="1"/>
  <c r="N45" i="8" s="1"/>
  <c r="L43" i="10" s="1"/>
  <c r="P45" i="8" a="1"/>
  <c r="P45" i="8" s="1"/>
  <c r="N43" i="10" s="1"/>
  <c r="S45" i="8" a="1"/>
  <c r="S45" i="8" s="1"/>
  <c r="Q43" i="10" s="1"/>
  <c r="X45" i="8" a="1"/>
  <c r="X45" i="8" s="1"/>
  <c r="V43" i="10" s="1"/>
  <c r="AB45" i="8" a="1"/>
  <c r="AB45" i="8" s="1"/>
  <c r="Z43" i="10" s="1"/>
  <c r="AG45" i="8" a="1"/>
  <c r="AG45" i="8" s="1"/>
  <c r="AE43" i="10" s="1"/>
  <c r="AJ45" i="8" a="1"/>
  <c r="AJ45" i="8" s="1"/>
  <c r="AH43" i="10" s="1"/>
  <c r="H45" i="8" a="1"/>
  <c r="H45" i="8" s="1"/>
  <c r="F43" i="10" s="1"/>
  <c r="L45" i="8" a="1"/>
  <c r="L45" i="8" s="1"/>
  <c r="J43" i="10" s="1"/>
  <c r="Q45" i="8" a="1"/>
  <c r="Q45" i="8" s="1"/>
  <c r="O43" i="10" s="1"/>
  <c r="V45" i="8" a="1"/>
  <c r="V45" i="8" s="1"/>
  <c r="T43" i="10" s="1"/>
  <c r="AE45" i="8" a="1"/>
  <c r="AE45" i="8" s="1"/>
  <c r="AC43" i="10" s="1"/>
  <c r="AH45" i="8" a="1"/>
  <c r="AH45" i="8" s="1"/>
  <c r="AF43" i="10" s="1"/>
  <c r="AM45" i="8" a="1"/>
  <c r="AM45" i="8" s="1"/>
  <c r="AK43" i="10" s="1"/>
  <c r="J45" i="8" a="1"/>
  <c r="J45" i="8" s="1"/>
  <c r="H43" i="10" s="1"/>
  <c r="U45" i="8" a="1"/>
  <c r="U45" i="8" s="1"/>
  <c r="S43" i="10" s="1"/>
  <c r="AA45" i="8" a="1"/>
  <c r="AA45" i="8" s="1"/>
  <c r="Y43" i="10" s="1"/>
  <c r="AL45" i="8" a="1"/>
  <c r="AL45" i="8" s="1"/>
  <c r="AJ43" i="10" s="1"/>
  <c r="AP45" i="8" a="1"/>
  <c r="AP45" i="8" s="1"/>
  <c r="AN43" i="10" s="1"/>
  <c r="F45" i="8" a="1"/>
  <c r="F45" i="8" s="1"/>
  <c r="D43" i="10" s="1"/>
  <c r="M45" i="8" a="1"/>
  <c r="M45" i="8" s="1"/>
  <c r="K43" i="10" s="1"/>
  <c r="AC45" i="8" a="1"/>
  <c r="AC45" i="8" s="1"/>
  <c r="AA43" i="10" s="1"/>
  <c r="AN45" i="8" a="1"/>
  <c r="AN45" i="8" s="1"/>
  <c r="AL43" i="10" s="1"/>
  <c r="AS45" i="8" a="1"/>
  <c r="AS45" i="8" s="1"/>
  <c r="AQ43" i="10" s="1"/>
  <c r="G45" i="8" a="1"/>
  <c r="G45" i="8" s="1"/>
  <c r="E43" i="10" s="1"/>
  <c r="R45" i="8" a="1"/>
  <c r="R45" i="8" s="1"/>
  <c r="P43" i="10" s="1"/>
  <c r="AD45" i="8" a="1"/>
  <c r="AD45" i="8" s="1"/>
  <c r="AB43" i="10" s="1"/>
  <c r="AI45" i="8" a="1"/>
  <c r="AI45" i="8" s="1"/>
  <c r="AG43" i="10" s="1"/>
  <c r="AQ45" i="8" a="1"/>
  <c r="AQ45" i="8" s="1"/>
  <c r="AO43" i="10" s="1"/>
  <c r="AT45" i="8" a="1"/>
  <c r="AT45" i="8" s="1"/>
  <c r="AR43" i="10" s="1"/>
  <c r="I45" i="8" a="1"/>
  <c r="I45" i="8" s="1"/>
  <c r="G43" i="10" s="1"/>
  <c r="O45" i="8" a="1"/>
  <c r="O45" i="8" s="1"/>
  <c r="M43" i="10" s="1"/>
  <c r="T45" i="8" a="1"/>
  <c r="T45" i="8" s="1"/>
  <c r="R43" i="10" s="1"/>
  <c r="AF45" i="8" a="1"/>
  <c r="AF45" i="8" s="1"/>
  <c r="AD43" i="10" s="1"/>
  <c r="AK45" i="8" a="1"/>
  <c r="AK45" i="8" s="1"/>
  <c r="AI43" i="10" s="1"/>
  <c r="AO45" i="8" a="1"/>
  <c r="AO45" i="8" s="1"/>
  <c r="AM43" i="10" s="1"/>
  <c r="AR45" i="8" a="1"/>
  <c r="AR45" i="8" s="1"/>
  <c r="AP43" i="10" s="1"/>
  <c r="I29" i="8" a="1"/>
  <c r="I29" i="8" s="1"/>
  <c r="G27" i="10" s="1"/>
  <c r="L29" i="8" a="1"/>
  <c r="L29" i="8" s="1"/>
  <c r="J27" i="10" s="1"/>
  <c r="O29" i="8" a="1"/>
  <c r="O29" i="8" s="1"/>
  <c r="M27" i="10" s="1"/>
  <c r="R29" i="8" a="1"/>
  <c r="R29" i="8" s="1"/>
  <c r="P27" i="10" s="1"/>
  <c r="U29" i="8" a="1"/>
  <c r="U29" i="8" s="1"/>
  <c r="S27" i="10" s="1"/>
  <c r="X29" i="8" a="1"/>
  <c r="X29" i="8" s="1"/>
  <c r="V27" i="10" s="1"/>
  <c r="AE29" i="8" a="1"/>
  <c r="AE29" i="8" s="1"/>
  <c r="AC27" i="10" s="1"/>
  <c r="AJ29" i="8" a="1"/>
  <c r="AJ29" i="8" s="1"/>
  <c r="AH27" i="10" s="1"/>
  <c r="AS29" i="8" a="1"/>
  <c r="AS29" i="8" s="1"/>
  <c r="AQ27" i="10" s="1"/>
  <c r="E29" i="8" a="1"/>
  <c r="E29" i="8" s="1"/>
  <c r="C27" i="10" s="1"/>
  <c r="H29" i="8" a="1"/>
  <c r="H29" i="8" s="1"/>
  <c r="F27" i="10" s="1"/>
  <c r="N29" i="8" a="1"/>
  <c r="N29" i="8" s="1"/>
  <c r="L27" i="10" s="1"/>
  <c r="S29" i="8" a="1"/>
  <c r="S29" i="8" s="1"/>
  <c r="Q27" i="10" s="1"/>
  <c r="AC29" i="8" a="1"/>
  <c r="AC29" i="8" s="1"/>
  <c r="AA27" i="10" s="1"/>
  <c r="AF29" i="8" a="1"/>
  <c r="AF29" i="8" s="1"/>
  <c r="AD27" i="10" s="1"/>
  <c r="AI29" i="8" a="1"/>
  <c r="AI29" i="8" s="1"/>
  <c r="AG27" i="10" s="1"/>
  <c r="AL29" i="8" a="1"/>
  <c r="AL29" i="8" s="1"/>
  <c r="AJ27" i="10" s="1"/>
  <c r="AO29" i="8" a="1"/>
  <c r="AO29" i="8" s="1"/>
  <c r="AM27" i="10" s="1"/>
  <c r="K29" i="8" a="1"/>
  <c r="K29" i="8" s="1"/>
  <c r="I27" i="10" s="1"/>
  <c r="Q29" i="8" a="1"/>
  <c r="Q29" i="8" s="1"/>
  <c r="O27" i="10" s="1"/>
  <c r="T29" i="8" a="1"/>
  <c r="T29" i="8" s="1"/>
  <c r="R27" i="10" s="1"/>
  <c r="AA29" i="8" a="1"/>
  <c r="AA29" i="8" s="1"/>
  <c r="Y27" i="10" s="1"/>
  <c r="AD29" i="8" a="1"/>
  <c r="AD29" i="8" s="1"/>
  <c r="AB27" i="10" s="1"/>
  <c r="AG29" i="8" a="1"/>
  <c r="AG29" i="8" s="1"/>
  <c r="AE27" i="10" s="1"/>
  <c r="AM29" i="8" a="1"/>
  <c r="AM29" i="8" s="1"/>
  <c r="AK27" i="10" s="1"/>
  <c r="AR29" i="8" a="1"/>
  <c r="AR29" i="8" s="1"/>
  <c r="AP27" i="10" s="1"/>
  <c r="M29" i="8" a="1"/>
  <c r="M29" i="8" s="1"/>
  <c r="K27" i="10" s="1"/>
  <c r="AK29" i="8" a="1"/>
  <c r="AK29" i="8" s="1"/>
  <c r="AI27" i="10" s="1"/>
  <c r="D29" i="8" a="1"/>
  <c r="D29" i="8" s="1"/>
  <c r="B27" i="10" s="1"/>
  <c r="P29" i="8" a="1"/>
  <c r="P29" i="8" s="1"/>
  <c r="N27" i="10" s="1"/>
  <c r="AB29" i="8" a="1"/>
  <c r="AB29" i="8" s="1"/>
  <c r="Z27" i="10" s="1"/>
  <c r="AN29" i="8" a="1"/>
  <c r="AN29" i="8" s="1"/>
  <c r="AL27" i="10" s="1"/>
  <c r="G29" i="8" a="1"/>
  <c r="G29" i="8" s="1"/>
  <c r="E27" i="10" s="1"/>
  <c r="AQ29" i="8" a="1"/>
  <c r="AQ29" i="8" s="1"/>
  <c r="AO27" i="10" s="1"/>
  <c r="AH29" i="8" a="1"/>
  <c r="AH29" i="8" s="1"/>
  <c r="AF27" i="10" s="1"/>
  <c r="AT29" i="8" a="1"/>
  <c r="AT29" i="8" s="1"/>
  <c r="AR27" i="10" s="1"/>
  <c r="J29" i="8" a="1"/>
  <c r="J29" i="8" s="1"/>
  <c r="H27" i="10" s="1"/>
  <c r="V29" i="8" a="1"/>
  <c r="V29" i="8" s="1"/>
  <c r="T27" i="10" s="1"/>
  <c r="H9" i="8" a="1"/>
  <c r="H9" i="8" s="1"/>
  <c r="F7" i="10" s="1"/>
  <c r="K9" i="8" a="1"/>
  <c r="K9" i="8" s="1"/>
  <c r="I7" i="10" s="1"/>
  <c r="N9" i="8" a="1"/>
  <c r="N9" i="8" s="1"/>
  <c r="L7" i="10" s="1"/>
  <c r="Q9" i="8" a="1"/>
  <c r="Q9" i="8" s="1"/>
  <c r="O7" i="10" s="1"/>
  <c r="AC9" i="8" a="1"/>
  <c r="AC9" i="8" s="1"/>
  <c r="AA7" i="10" s="1"/>
  <c r="AI9" i="8" a="1"/>
  <c r="AI9" i="8" s="1"/>
  <c r="AG7" i="10" s="1"/>
  <c r="AL9" i="8" a="1"/>
  <c r="AL9" i="8" s="1"/>
  <c r="AJ7" i="10" s="1"/>
  <c r="AO9" i="8" a="1"/>
  <c r="AO9" i="8" s="1"/>
  <c r="AM7" i="10" s="1"/>
  <c r="AR9" i="8" a="1"/>
  <c r="AR9" i="8" s="1"/>
  <c r="AP7" i="10" s="1"/>
  <c r="F9" i="8" a="1"/>
  <c r="F9" i="8" s="1"/>
  <c r="D7" i="10" s="1"/>
  <c r="M9" i="8" a="1"/>
  <c r="M9" i="8" s="1"/>
  <c r="K7" i="10" s="1"/>
  <c r="U9" i="8" a="1"/>
  <c r="U9" i="8" s="1"/>
  <c r="S7" i="10" s="1"/>
  <c r="AD9" i="8" a="1"/>
  <c r="AD9" i="8" s="1"/>
  <c r="AB7" i="10" s="1"/>
  <c r="AH9" i="8" a="1"/>
  <c r="AH9" i="8" s="1"/>
  <c r="AF7" i="10" s="1"/>
  <c r="AK9" i="8" a="1"/>
  <c r="AK9" i="8" s="1"/>
  <c r="AI7" i="10" s="1"/>
  <c r="AP9" i="8" a="1"/>
  <c r="AP9" i="8" s="1"/>
  <c r="AN7" i="10" s="1"/>
  <c r="AS9" i="8" a="1"/>
  <c r="AS9" i="8" s="1"/>
  <c r="AQ7" i="10" s="1"/>
  <c r="G9" i="8" a="1"/>
  <c r="G9" i="8" s="1"/>
  <c r="E7" i="10" s="1"/>
  <c r="J9" i="8" a="1"/>
  <c r="J9" i="8" s="1"/>
  <c r="H7" i="10" s="1"/>
  <c r="O9" i="8" a="1"/>
  <c r="O9" i="8" s="1"/>
  <c r="M7" i="10" s="1"/>
  <c r="R9" i="8" a="1"/>
  <c r="R9" i="8" s="1"/>
  <c r="P7" i="10" s="1"/>
  <c r="V9" i="8" a="1"/>
  <c r="V9" i="8" s="1"/>
  <c r="T7" i="10" s="1"/>
  <c r="AA9" i="8" a="1"/>
  <c r="AA9" i="8" s="1"/>
  <c r="Y7" i="10" s="1"/>
  <c r="AE9" i="8" a="1"/>
  <c r="AE9" i="8" s="1"/>
  <c r="AC7" i="10" s="1"/>
  <c r="AM9" i="8" a="1"/>
  <c r="AM9" i="8" s="1"/>
  <c r="AK7" i="10" s="1"/>
  <c r="AT9" i="8" a="1"/>
  <c r="AT9" i="8" s="1"/>
  <c r="AR7" i="10" s="1"/>
  <c r="D9" i="8" a="1"/>
  <c r="D9" i="8" s="1"/>
  <c r="B7" i="10" s="1"/>
  <c r="S9" i="8" a="1"/>
  <c r="S9" i="8" s="1"/>
  <c r="Q7" i="10" s="1"/>
  <c r="AB9" i="8" a="1"/>
  <c r="AB9" i="8" s="1"/>
  <c r="Z7" i="10" s="1"/>
  <c r="AF9" i="8" a="1"/>
  <c r="AF9" i="8" s="1"/>
  <c r="AD7" i="10" s="1"/>
  <c r="AJ9" i="8" a="1"/>
  <c r="AJ9" i="8" s="1"/>
  <c r="AH7" i="10" s="1"/>
  <c r="AN9" i="8" a="1"/>
  <c r="AN9" i="8" s="1"/>
  <c r="AL7" i="10" s="1"/>
  <c r="AQ9" i="8" a="1"/>
  <c r="AQ9" i="8" s="1"/>
  <c r="AO7" i="10" s="1"/>
  <c r="E9" i="8" a="1"/>
  <c r="E9" i="8" s="1"/>
  <c r="C7" i="10" s="1"/>
  <c r="I9" i="8" a="1"/>
  <c r="I9" i="8" s="1"/>
  <c r="G7" i="10" s="1"/>
  <c r="L9" i="8" a="1"/>
  <c r="L9" i="8" s="1"/>
  <c r="J7" i="10" s="1"/>
  <c r="P9" i="8" a="1"/>
  <c r="P9" i="8" s="1"/>
  <c r="N7" i="10" s="1"/>
  <c r="T9" i="8" a="1"/>
  <c r="T9" i="8" s="1"/>
  <c r="R7" i="10" s="1"/>
  <c r="X9" i="8" a="1"/>
  <c r="X9" i="8" s="1"/>
  <c r="V7" i="10" s="1"/>
  <c r="AG9" i="8" a="1"/>
  <c r="AG9" i="8" s="1"/>
  <c r="AE7" i="10" s="1"/>
  <c r="AC28" i="8" a="1"/>
  <c r="AC28" i="8" s="1"/>
  <c r="AA26" i="10" s="1"/>
  <c r="AT28" i="8" a="1"/>
  <c r="AT28" i="8" s="1"/>
  <c r="AR26" i="10" s="1"/>
  <c r="AP28" i="8" a="1"/>
  <c r="AP28" i="8" s="1"/>
  <c r="AN26" i="10" s="1"/>
  <c r="AD28" i="8" a="1"/>
  <c r="AD28" i="8" s="1"/>
  <c r="AB26" i="10" s="1"/>
  <c r="I28" i="8" a="1"/>
  <c r="I28" i="8" s="1"/>
  <c r="G26" i="10" s="1"/>
  <c r="AO28" i="8" a="1"/>
  <c r="AO28" i="8" s="1"/>
  <c r="AM26" i="10" s="1"/>
  <c r="T28" i="8" a="1"/>
  <c r="T28" i="8" s="1"/>
  <c r="R26" i="10" s="1"/>
  <c r="H28" i="8" a="1"/>
  <c r="H28" i="8" s="1"/>
  <c r="F26" i="10" s="1"/>
  <c r="AK28" i="8" a="1"/>
  <c r="AK28" i="8" s="1"/>
  <c r="AI26" i="10" s="1"/>
  <c r="X28" i="8" a="1"/>
  <c r="X28" i="8" s="1"/>
  <c r="V26" i="10" s="1"/>
  <c r="AH16" i="8" a="1"/>
  <c r="AH16" i="8" s="1"/>
  <c r="AF14" i="10" s="1"/>
  <c r="Q16" i="8" a="1"/>
  <c r="Q16" i="8" s="1"/>
  <c r="O14" i="10" s="1"/>
  <c r="AM16" i="8" a="1"/>
  <c r="AM16" i="8" s="1"/>
  <c r="AK14" i="10" s="1"/>
  <c r="V16" i="8" a="1"/>
  <c r="V16" i="8" s="1"/>
  <c r="T14" i="10" s="1"/>
  <c r="I16" i="8" a="1"/>
  <c r="I16" i="8" s="1"/>
  <c r="G14" i="10" s="1"/>
  <c r="AP16" i="8" a="1"/>
  <c r="AP16" i="8" s="1"/>
  <c r="AN14" i="10" s="1"/>
  <c r="H16" i="8" a="1"/>
  <c r="H16" i="8" s="1"/>
  <c r="F14" i="10" s="1"/>
  <c r="AI16" i="8" a="1"/>
  <c r="AI16" i="8" s="1"/>
  <c r="AG14" i="10" s="1"/>
  <c r="R16" i="8" a="1"/>
  <c r="R16" i="8" s="1"/>
  <c r="P14" i="10" s="1"/>
  <c r="P16" i="8" a="1"/>
  <c r="P16" i="8" s="1"/>
  <c r="N14" i="10" s="1"/>
  <c r="X7" i="8" a="1"/>
  <c r="X7" i="8" s="1"/>
  <c r="V5" i="10" s="1"/>
  <c r="I7" i="8" a="1"/>
  <c r="I7" i="8" s="1"/>
  <c r="G5" i="10" s="1"/>
  <c r="U7" i="8" a="1"/>
  <c r="U7" i="8" s="1"/>
  <c r="S5" i="10" s="1"/>
  <c r="AF7" i="8" a="1"/>
  <c r="AF7" i="8" s="1"/>
  <c r="AD5" i="10" s="1"/>
  <c r="AR7" i="8" a="1"/>
  <c r="AR7" i="8" s="1"/>
  <c r="AP5" i="10" s="1"/>
  <c r="AQ7" i="8" a="1"/>
  <c r="AQ7" i="8" s="1"/>
  <c r="AO5" i="10" s="1"/>
  <c r="AC27" i="8" a="1"/>
  <c r="AC27" i="8" s="1"/>
  <c r="AA25" i="10" s="1"/>
  <c r="H27" i="8" a="1"/>
  <c r="H27" i="8" s="1"/>
  <c r="F25" i="10" s="1"/>
  <c r="AJ27" i="8" a="1"/>
  <c r="AJ27" i="8" s="1"/>
  <c r="AH25" i="10" s="1"/>
  <c r="R27" i="8" a="1"/>
  <c r="R27" i="8" s="1"/>
  <c r="P25" i="10" s="1"/>
  <c r="AR27" i="8" a="1"/>
  <c r="AR27" i="8" s="1"/>
  <c r="AP25" i="10" s="1"/>
  <c r="AN27" i="8" a="1"/>
  <c r="AN27" i="8" s="1"/>
  <c r="AL25" i="10" s="1"/>
  <c r="V27" i="8" a="1"/>
  <c r="V27" i="8" s="1"/>
  <c r="T25" i="10" s="1"/>
  <c r="G27" i="8" a="1"/>
  <c r="G27" i="8" s="1"/>
  <c r="E25" i="10" s="1"/>
  <c r="AM11" i="8" a="1"/>
  <c r="AM11" i="8" s="1"/>
  <c r="AK9" i="10" s="1"/>
  <c r="V11" i="8" a="1"/>
  <c r="V11" i="8" s="1"/>
  <c r="T9" i="10" s="1"/>
  <c r="AF11" i="8" a="1"/>
  <c r="AF11" i="8" s="1"/>
  <c r="AD9" i="10" s="1"/>
  <c r="O11" i="8" a="1"/>
  <c r="O11" i="8" s="1"/>
  <c r="M9" i="10" s="1"/>
  <c r="AH11" i="8" a="1"/>
  <c r="AH11" i="8" s="1"/>
  <c r="AF9" i="10" s="1"/>
  <c r="Q11" i="8" a="1"/>
  <c r="Q11" i="8" s="1"/>
  <c r="O9" i="10" s="1"/>
  <c r="AS11" i="8" a="1"/>
  <c r="AS11" i="8" s="1"/>
  <c r="AQ9" i="10" s="1"/>
  <c r="AD11" i="8" a="1"/>
  <c r="AD11" i="8" s="1"/>
  <c r="AB9" i="10" s="1"/>
  <c r="M11" i="8" a="1"/>
  <c r="M11" i="8" s="1"/>
  <c r="K9" i="10" s="1"/>
  <c r="AH10" i="8" a="1"/>
  <c r="AH10" i="8" s="1"/>
  <c r="AF8" i="10" s="1"/>
  <c r="P10" i="8" a="1"/>
  <c r="P10" i="8" s="1"/>
  <c r="N8" i="10" s="1"/>
  <c r="AP10" i="8" a="1"/>
  <c r="AP10" i="8" s="1"/>
  <c r="AN8" i="10" s="1"/>
  <c r="AS10" i="8" a="1"/>
  <c r="AS10" i="8" s="1"/>
  <c r="AQ8" i="10" s="1"/>
  <c r="V10" i="8" a="1"/>
  <c r="V10" i="8" s="1"/>
  <c r="T8" i="10" s="1"/>
  <c r="AR10" i="8" a="1"/>
  <c r="AR10" i="8" s="1"/>
  <c r="AP8" i="10" s="1"/>
  <c r="Q10" i="8" a="1"/>
  <c r="Q10" i="8" s="1"/>
  <c r="O8" i="10" s="1"/>
  <c r="AE10" i="8" a="1"/>
  <c r="AE10" i="8" s="1"/>
  <c r="AC8" i="10" s="1"/>
  <c r="N10" i="8" a="1"/>
  <c r="N10" i="8" s="1"/>
  <c r="L8" i="10" s="1"/>
  <c r="AJ24" i="8" a="1"/>
  <c r="AJ24" i="8" s="1"/>
  <c r="AH22" i="10" s="1"/>
  <c r="AE24" i="8" a="1"/>
  <c r="AE24" i="8" s="1"/>
  <c r="AC22" i="10" s="1"/>
  <c r="AT24" i="8" a="1"/>
  <c r="AT24" i="8" s="1"/>
  <c r="AR22" i="10" s="1"/>
  <c r="AF24" i="8" a="1"/>
  <c r="AF24" i="8" s="1"/>
  <c r="AD22" i="10" s="1"/>
  <c r="Q24" i="8" a="1"/>
  <c r="Q24" i="8" s="1"/>
  <c r="O22" i="10" s="1"/>
  <c r="AH24" i="8" a="1"/>
  <c r="AH24" i="8" s="1"/>
  <c r="AF22" i="10" s="1"/>
  <c r="M24" i="8" a="1"/>
  <c r="M24" i="8" s="1"/>
  <c r="K22" i="10" s="1"/>
  <c r="AD24" i="8" a="1"/>
  <c r="AD24" i="8" s="1"/>
  <c r="AB22" i="10" s="1"/>
  <c r="O24" i="8" a="1"/>
  <c r="O24" i="8" s="1"/>
  <c r="M22" i="10" s="1"/>
  <c r="W1" i="8"/>
  <c r="W49" i="8" s="1" a="1"/>
  <c r="W49" i="8" s="1"/>
  <c r="T7" i="8" a="1"/>
  <c r="T7" i="8" s="1"/>
  <c r="R5" i="10" s="1"/>
  <c r="T27" i="8" a="1"/>
  <c r="T27" i="8" s="1"/>
  <c r="R25" i="10" s="1"/>
  <c r="G4" i="8" a="1"/>
  <c r="G4" i="8" s="1"/>
  <c r="E2" i="10" s="1"/>
  <c r="J4" i="8" a="1"/>
  <c r="J4" i="8" s="1"/>
  <c r="H2" i="10" s="1"/>
  <c r="O4" i="8" a="1"/>
  <c r="O4" i="8" s="1"/>
  <c r="M2" i="10" s="1"/>
  <c r="R4" i="8" a="1"/>
  <c r="R4" i="8" s="1"/>
  <c r="P2" i="10" s="1"/>
  <c r="AA4" i="8" a="1"/>
  <c r="AA4" i="8" s="1"/>
  <c r="Y2" i="10" s="1"/>
  <c r="AF4" i="8" a="1"/>
  <c r="AF4" i="8" s="1"/>
  <c r="AD2" i="10" s="1"/>
  <c r="AI4" i="8" a="1"/>
  <c r="AI4" i="8" s="1"/>
  <c r="AG2" i="10" s="1"/>
  <c r="AN4" i="8" a="1"/>
  <c r="AN4" i="8" s="1"/>
  <c r="AL2" i="10" s="1"/>
  <c r="AQ4" i="8" a="1"/>
  <c r="AQ4" i="8" s="1"/>
  <c r="AO2" i="10" s="1"/>
  <c r="E4" i="8" a="1"/>
  <c r="E4" i="8" s="1"/>
  <c r="C2" i="10" s="1"/>
  <c r="H4" i="8" a="1"/>
  <c r="H4" i="8" s="1"/>
  <c r="F2" i="10" s="1"/>
  <c r="M4" i="8" a="1"/>
  <c r="M4" i="8" s="1"/>
  <c r="K2" i="10" s="1"/>
  <c r="P4" i="8" a="1"/>
  <c r="P4" i="8" s="1"/>
  <c r="N2" i="10" s="1"/>
  <c r="U4" i="8" a="1"/>
  <c r="U4" i="8" s="1"/>
  <c r="S2" i="10" s="1"/>
  <c r="X4" i="8" a="1"/>
  <c r="X4" i="8" s="1"/>
  <c r="V2" i="10" s="1"/>
  <c r="AD4" i="8" a="1"/>
  <c r="AD4" i="8" s="1"/>
  <c r="AB2" i="10" s="1"/>
  <c r="AG4" i="8" a="1"/>
  <c r="AG4" i="8" s="1"/>
  <c r="AE2" i="10" s="1"/>
  <c r="AL4" i="8" a="1"/>
  <c r="AL4" i="8" s="1"/>
  <c r="AJ2" i="10" s="1"/>
  <c r="AO4" i="8" a="1"/>
  <c r="AO4" i="8" s="1"/>
  <c r="AM2" i="10" s="1"/>
  <c r="AT4" i="8" a="1"/>
  <c r="AT4" i="8" s="1"/>
  <c r="AR2" i="10" s="1"/>
  <c r="F4" i="8" a="1"/>
  <c r="F4" i="8" s="1"/>
  <c r="D2" i="10" s="1"/>
  <c r="K4" i="8" a="1"/>
  <c r="K4" i="8" s="1"/>
  <c r="I2" i="10" s="1"/>
  <c r="N4" i="8" a="1"/>
  <c r="N4" i="8" s="1"/>
  <c r="L2" i="10" s="1"/>
  <c r="S4" i="8" a="1"/>
  <c r="S4" i="8" s="1"/>
  <c r="Q2" i="10" s="1"/>
  <c r="V4" i="8" a="1"/>
  <c r="V4" i="8" s="1"/>
  <c r="T2" i="10" s="1"/>
  <c r="AB4" i="8" a="1"/>
  <c r="AB4" i="8" s="1"/>
  <c r="Z2" i="10" s="1"/>
  <c r="AE4" i="8" a="1"/>
  <c r="AE4" i="8" s="1"/>
  <c r="AC2" i="10" s="1"/>
  <c r="AJ4" i="8" a="1"/>
  <c r="AJ4" i="8" s="1"/>
  <c r="AH2" i="10" s="1"/>
  <c r="AM4" i="8" a="1"/>
  <c r="AM4" i="8" s="1"/>
  <c r="AK2" i="10" s="1"/>
  <c r="AR4" i="8" a="1"/>
  <c r="AR4" i="8" s="1"/>
  <c r="AP2" i="10" s="1"/>
  <c r="I4" i="8" a="1"/>
  <c r="I4" i="8" s="1"/>
  <c r="G2" i="10" s="1"/>
  <c r="L4" i="8" a="1"/>
  <c r="L4" i="8" s="1"/>
  <c r="J2" i="10" s="1"/>
  <c r="Q4" i="8" a="1"/>
  <c r="Q4" i="8" s="1"/>
  <c r="O2" i="10" s="1"/>
  <c r="T4" i="8" a="1"/>
  <c r="T4" i="8" s="1"/>
  <c r="R2" i="10" s="1"/>
  <c r="Y4" i="8" a="1"/>
  <c r="Y4" i="8" s="1"/>
  <c r="W2" i="10" s="1"/>
  <c r="AC4" i="8" a="1"/>
  <c r="AC4" i="8" s="1"/>
  <c r="AA2" i="10" s="1"/>
  <c r="AH4" i="8" a="1"/>
  <c r="AH4" i="8" s="1"/>
  <c r="AF2" i="10" s="1"/>
  <c r="AK4" i="8" a="1"/>
  <c r="AK4" i="8" s="1"/>
  <c r="AI2" i="10" s="1"/>
  <c r="AP4" i="8" a="1"/>
  <c r="AP4" i="8" s="1"/>
  <c r="AN2" i="10" s="1"/>
  <c r="AS4" i="8" a="1"/>
  <c r="AS4" i="8" s="1"/>
  <c r="AQ2" i="10" s="1"/>
  <c r="F32" i="8" a="1"/>
  <c r="F32" i="8" s="1"/>
  <c r="D30" i="10" s="1"/>
  <c r="M32" i="8" a="1"/>
  <c r="M32" i="8" s="1"/>
  <c r="K30" i="10" s="1"/>
  <c r="P32" i="8" a="1"/>
  <c r="P32" i="8" s="1"/>
  <c r="N30" i="10" s="1"/>
  <c r="S32" i="8" a="1"/>
  <c r="S32" i="8" s="1"/>
  <c r="Q30" i="10" s="1"/>
  <c r="V32" i="8" a="1"/>
  <c r="V32" i="8" s="1"/>
  <c r="T30" i="10" s="1"/>
  <c r="AD32" i="8" a="1"/>
  <c r="AD32" i="8" s="1"/>
  <c r="AB30" i="10" s="1"/>
  <c r="E32" i="8" a="1"/>
  <c r="E32" i="8" s="1"/>
  <c r="C30" i="10" s="1"/>
  <c r="H32" i="8" a="1"/>
  <c r="H32" i="8" s="1"/>
  <c r="F30" i="10" s="1"/>
  <c r="K32" i="8" a="1"/>
  <c r="K32" i="8" s="1"/>
  <c r="I30" i="10" s="1"/>
  <c r="I32" i="8" a="1"/>
  <c r="I32" i="8" s="1"/>
  <c r="G30" i="10" s="1"/>
  <c r="L32" i="8" a="1"/>
  <c r="L32" i="8" s="1"/>
  <c r="J30" i="10" s="1"/>
  <c r="O32" i="8" a="1"/>
  <c r="O32" i="8" s="1"/>
  <c r="M30" i="10" s="1"/>
  <c r="R32" i="8" a="1"/>
  <c r="R32" i="8" s="1"/>
  <c r="P30" i="10" s="1"/>
  <c r="AC32" i="8" a="1"/>
  <c r="AC32" i="8" s="1"/>
  <c r="AA30" i="10" s="1"/>
  <c r="AF32" i="8" a="1"/>
  <c r="AF32" i="8" s="1"/>
  <c r="AD30" i="10" s="1"/>
  <c r="T32" i="8" a="1"/>
  <c r="T32" i="8" s="1"/>
  <c r="R30" i="10" s="1"/>
  <c r="AA32" i="8" a="1"/>
  <c r="AA32" i="8" s="1"/>
  <c r="Y30" i="10" s="1"/>
  <c r="AG32" i="8" a="1"/>
  <c r="AG32" i="8" s="1"/>
  <c r="AE30" i="10" s="1"/>
  <c r="AJ32" i="8" a="1"/>
  <c r="AJ32" i="8" s="1"/>
  <c r="AH30" i="10" s="1"/>
  <c r="AM32" i="8" a="1"/>
  <c r="AM32" i="8" s="1"/>
  <c r="AK30" i="10" s="1"/>
  <c r="AT32" i="8" a="1"/>
  <c r="AT32" i="8" s="1"/>
  <c r="AR30" i="10" s="1"/>
  <c r="D32" i="8" a="1"/>
  <c r="D32" i="8" s="1"/>
  <c r="B30" i="10" s="1"/>
  <c r="N32" i="8" a="1"/>
  <c r="N32" i="8" s="1"/>
  <c r="L30" i="10" s="1"/>
  <c r="U32" i="8" a="1"/>
  <c r="U32" i="8" s="1"/>
  <c r="S30" i="10" s="1"/>
  <c r="AB32" i="8" a="1"/>
  <c r="AB32" i="8" s="1"/>
  <c r="Z30" i="10" s="1"/>
  <c r="AH32" i="8" a="1"/>
  <c r="AH32" i="8" s="1"/>
  <c r="AF30" i="10" s="1"/>
  <c r="AK32" i="8" a="1"/>
  <c r="AK32" i="8" s="1"/>
  <c r="AI30" i="10" s="1"/>
  <c r="AN32" i="8" a="1"/>
  <c r="AN32" i="8" s="1"/>
  <c r="AL30" i="10" s="1"/>
  <c r="AQ32" i="8" a="1"/>
  <c r="AQ32" i="8" s="1"/>
  <c r="AO30" i="10" s="1"/>
  <c r="G32" i="8" a="1"/>
  <c r="G32" i="8" s="1"/>
  <c r="E30" i="10" s="1"/>
  <c r="Q32" i="8" a="1"/>
  <c r="Q32" i="8" s="1"/>
  <c r="O30" i="10" s="1"/>
  <c r="AL32" i="8" a="1"/>
  <c r="AL32" i="8" s="1"/>
  <c r="AJ30" i="10" s="1"/>
  <c r="AO32" i="8" a="1"/>
  <c r="AO32" i="8" s="1"/>
  <c r="AM30" i="10" s="1"/>
  <c r="AR32" i="8" a="1"/>
  <c r="AR32" i="8" s="1"/>
  <c r="AP30" i="10" s="1"/>
  <c r="AE32" i="8" a="1"/>
  <c r="AE32" i="8" s="1"/>
  <c r="AC30" i="10" s="1"/>
  <c r="AS32" i="8" a="1"/>
  <c r="AS32" i="8" s="1"/>
  <c r="AQ30" i="10" s="1"/>
  <c r="J32" i="8" a="1"/>
  <c r="J32" i="8" s="1"/>
  <c r="H30" i="10" s="1"/>
  <c r="AI32" i="8" a="1"/>
  <c r="AI32" i="8" s="1"/>
  <c r="AG30" i="10" s="1"/>
  <c r="X32" i="8" a="1"/>
  <c r="X32" i="8" s="1"/>
  <c r="V30" i="10" s="1"/>
  <c r="I44" i="8" a="1"/>
  <c r="I44" i="8" s="1"/>
  <c r="G42" i="10" s="1"/>
  <c r="N44" i="8" a="1"/>
  <c r="N44" i="8" s="1"/>
  <c r="L42" i="10" s="1"/>
  <c r="T44" i="8" a="1"/>
  <c r="T44" i="8" s="1"/>
  <c r="R42" i="10" s="1"/>
  <c r="X44" i="8" a="1"/>
  <c r="X44" i="8" s="1"/>
  <c r="V42" i="10" s="1"/>
  <c r="AB44" i="8" a="1"/>
  <c r="AB44" i="8" s="1"/>
  <c r="Z42" i="10" s="1"/>
  <c r="AE44" i="8" a="1"/>
  <c r="AE44" i="8" s="1"/>
  <c r="AC42" i="10" s="1"/>
  <c r="AK44" i="8" a="1"/>
  <c r="AK44" i="8" s="1"/>
  <c r="AI42" i="10" s="1"/>
  <c r="AO44" i="8" a="1"/>
  <c r="AO44" i="8" s="1"/>
  <c r="AM42" i="10" s="1"/>
  <c r="AR44" i="8" a="1"/>
  <c r="AR44" i="8" s="1"/>
  <c r="AP42" i="10" s="1"/>
  <c r="F44" i="8" a="1"/>
  <c r="F44" i="8" s="1"/>
  <c r="D42" i="10" s="1"/>
  <c r="L44" i="8" a="1"/>
  <c r="L44" i="8" s="1"/>
  <c r="J42" i="10" s="1"/>
  <c r="O44" i="8" a="1"/>
  <c r="O44" i="8" s="1"/>
  <c r="M42" i="10" s="1"/>
  <c r="R44" i="8" a="1"/>
  <c r="R44" i="8" s="1"/>
  <c r="P42" i="10" s="1"/>
  <c r="U44" i="8" a="1"/>
  <c r="U44" i="8" s="1"/>
  <c r="S42" i="10" s="1"/>
  <c r="AF44" i="8" a="1"/>
  <c r="AF44" i="8" s="1"/>
  <c r="AD42" i="10" s="1"/>
  <c r="AI44" i="8" a="1"/>
  <c r="AI44" i="8" s="1"/>
  <c r="AG42" i="10" s="1"/>
  <c r="AL44" i="8" a="1"/>
  <c r="AL44" i="8" s="1"/>
  <c r="AJ42" i="10" s="1"/>
  <c r="AP44" i="8" a="1"/>
  <c r="AP44" i="8" s="1"/>
  <c r="AN42" i="10" s="1"/>
  <c r="E44" i="8" a="1"/>
  <c r="E44" i="8" s="1"/>
  <c r="C42" i="10" s="1"/>
  <c r="K44" i="8" a="1"/>
  <c r="K44" i="8" s="1"/>
  <c r="I42" i="10" s="1"/>
  <c r="Q44" i="8" a="1"/>
  <c r="Q44" i="8" s="1"/>
  <c r="O42" i="10" s="1"/>
  <c r="AD44" i="8" a="1"/>
  <c r="AD44" i="8" s="1"/>
  <c r="AB42" i="10" s="1"/>
  <c r="AQ44" i="8" a="1"/>
  <c r="AQ44" i="8" s="1"/>
  <c r="AO42" i="10" s="1"/>
  <c r="G44" i="8" a="1"/>
  <c r="G44" i="8" s="1"/>
  <c r="E42" i="10" s="1"/>
  <c r="M44" i="8" a="1"/>
  <c r="M44" i="8" s="1"/>
  <c r="K42" i="10" s="1"/>
  <c r="S44" i="8" a="1"/>
  <c r="S44" i="8" s="1"/>
  <c r="Q42" i="10" s="1"/>
  <c r="AG44" i="8" a="1"/>
  <c r="AG44" i="8" s="1"/>
  <c r="AE42" i="10" s="1"/>
  <c r="AM44" i="8" a="1"/>
  <c r="AM44" i="8" s="1"/>
  <c r="AK42" i="10" s="1"/>
  <c r="AS44" i="8" a="1"/>
  <c r="AS44" i="8" s="1"/>
  <c r="AQ42" i="10" s="1"/>
  <c r="H44" i="8" a="1"/>
  <c r="H44" i="8" s="1"/>
  <c r="F42" i="10" s="1"/>
  <c r="AA44" i="8" a="1"/>
  <c r="AA44" i="8" s="1"/>
  <c r="Y42" i="10" s="1"/>
  <c r="AH44" i="8" a="1"/>
  <c r="AH44" i="8" s="1"/>
  <c r="AF42" i="10" s="1"/>
  <c r="AN44" i="8" a="1"/>
  <c r="AN44" i="8" s="1"/>
  <c r="AL42" i="10" s="1"/>
  <c r="AT44" i="8" a="1"/>
  <c r="AT44" i="8" s="1"/>
  <c r="AR42" i="10" s="1"/>
  <c r="D44" i="8" a="1"/>
  <c r="D44" i="8" s="1"/>
  <c r="B42" i="10" s="1"/>
  <c r="J44" i="8" a="1"/>
  <c r="J44" i="8" s="1"/>
  <c r="H42" i="10" s="1"/>
  <c r="P44" i="8" a="1"/>
  <c r="P44" i="8" s="1"/>
  <c r="N42" i="10" s="1"/>
  <c r="V44" i="8" a="1"/>
  <c r="V44" i="8" s="1"/>
  <c r="T42" i="10" s="1"/>
  <c r="AC44" i="8" a="1"/>
  <c r="AC44" i="8" s="1"/>
  <c r="AA42" i="10" s="1"/>
  <c r="AJ44" i="8" a="1"/>
  <c r="AJ44" i="8" s="1"/>
  <c r="AH42" i="10" s="1"/>
  <c r="E23" i="8" a="1"/>
  <c r="E23" i="8" s="1"/>
  <c r="C21" i="10" s="1"/>
  <c r="H23" i="8" a="1"/>
  <c r="H23" i="8" s="1"/>
  <c r="F21" i="10" s="1"/>
  <c r="K23" i="8" a="1"/>
  <c r="K23" i="8" s="1"/>
  <c r="I21" i="10" s="1"/>
  <c r="N23" i="8" a="1"/>
  <c r="N23" i="8" s="1"/>
  <c r="L21" i="10" s="1"/>
  <c r="Q23" i="8" a="1"/>
  <c r="Q23" i="8" s="1"/>
  <c r="O21" i="10" s="1"/>
  <c r="T23" i="8" a="1"/>
  <c r="T23" i="8" s="1"/>
  <c r="R21" i="10" s="1"/>
  <c r="AA23" i="8" a="1"/>
  <c r="AA23" i="8" s="1"/>
  <c r="Y21" i="10" s="1"/>
  <c r="AD23" i="8" a="1"/>
  <c r="AD23" i="8" s="1"/>
  <c r="AB21" i="10" s="1"/>
  <c r="AG23" i="8" a="1"/>
  <c r="AG23" i="8" s="1"/>
  <c r="AE21" i="10" s="1"/>
  <c r="AJ23" i="8" a="1"/>
  <c r="AJ23" i="8" s="1"/>
  <c r="AH21" i="10" s="1"/>
  <c r="AM23" i="8" a="1"/>
  <c r="AM23" i="8" s="1"/>
  <c r="AK21" i="10" s="1"/>
  <c r="AS23" i="8" a="1"/>
  <c r="AS23" i="8" s="1"/>
  <c r="AQ21" i="10" s="1"/>
  <c r="D23" i="8" a="1"/>
  <c r="D23" i="8" s="1"/>
  <c r="B21" i="10" s="1"/>
  <c r="J23" i="8" a="1"/>
  <c r="J23" i="8" s="1"/>
  <c r="H21" i="10" s="1"/>
  <c r="O23" i="8" a="1"/>
  <c r="O23" i="8" s="1"/>
  <c r="M21" i="10" s="1"/>
  <c r="U23" i="8" a="1"/>
  <c r="U23" i="8" s="1"/>
  <c r="S21" i="10" s="1"/>
  <c r="X23" i="8" a="1"/>
  <c r="X23" i="8" s="1"/>
  <c r="V21" i="10" s="1"/>
  <c r="AC23" i="8" a="1"/>
  <c r="AC23" i="8" s="1"/>
  <c r="AA21" i="10" s="1"/>
  <c r="AI23" i="8" a="1"/>
  <c r="AI23" i="8" s="1"/>
  <c r="AG21" i="10" s="1"/>
  <c r="AN23" i="8" a="1"/>
  <c r="AN23" i="8" s="1"/>
  <c r="AL21" i="10" s="1"/>
  <c r="AT23" i="8" a="1"/>
  <c r="AT23" i="8" s="1"/>
  <c r="AR21" i="10" s="1"/>
  <c r="G23" i="8" a="1"/>
  <c r="G23" i="8" s="1"/>
  <c r="E21" i="10" s="1"/>
  <c r="M23" i="8" a="1"/>
  <c r="M23" i="8" s="1"/>
  <c r="K21" i="10" s="1"/>
  <c r="P23" i="8" a="1"/>
  <c r="P23" i="8" s="1"/>
  <c r="N21" i="10" s="1"/>
  <c r="S23" i="8" a="1"/>
  <c r="S23" i="8" s="1"/>
  <c r="Q21" i="10" s="1"/>
  <c r="V23" i="8" a="1"/>
  <c r="V23" i="8" s="1"/>
  <c r="T21" i="10" s="1"/>
  <c r="AF23" i="8" a="1"/>
  <c r="AF23" i="8" s="1"/>
  <c r="AD21" i="10" s="1"/>
  <c r="AL23" i="8" a="1"/>
  <c r="AL23" i="8" s="1"/>
  <c r="AJ21" i="10" s="1"/>
  <c r="AO23" i="8" a="1"/>
  <c r="AO23" i="8" s="1"/>
  <c r="AM21" i="10" s="1"/>
  <c r="AR23" i="8" a="1"/>
  <c r="AR23" i="8" s="1"/>
  <c r="AP21" i="10" s="1"/>
  <c r="L23" i="8" a="1"/>
  <c r="L23" i="8" s="1"/>
  <c r="J21" i="10" s="1"/>
  <c r="AK23" i="8" a="1"/>
  <c r="AK23" i="8" s="1"/>
  <c r="AI21" i="10" s="1"/>
  <c r="AB23" i="8" a="1"/>
  <c r="AB23" i="8" s="1"/>
  <c r="Z21" i="10" s="1"/>
  <c r="F23" i="8" a="1"/>
  <c r="F23" i="8" s="1"/>
  <c r="D21" i="10" s="1"/>
  <c r="R23" i="8" a="1"/>
  <c r="R23" i="8" s="1"/>
  <c r="P21" i="10" s="1"/>
  <c r="AE23" i="8" a="1"/>
  <c r="AE23" i="8" s="1"/>
  <c r="AC21" i="10" s="1"/>
  <c r="AQ23" i="8" a="1"/>
  <c r="AQ23" i="8" s="1"/>
  <c r="AO21" i="10" s="1"/>
  <c r="AH23" i="8" a="1"/>
  <c r="AH23" i="8" s="1"/>
  <c r="AF21" i="10" s="1"/>
  <c r="I23" i="8" a="1"/>
  <c r="I23" i="8" s="1"/>
  <c r="G21" i="10" s="1"/>
  <c r="F35" i="8" a="1"/>
  <c r="F35" i="8" s="1"/>
  <c r="D33" i="10" s="1"/>
  <c r="I35" i="8" a="1"/>
  <c r="I35" i="8" s="1"/>
  <c r="G33" i="10" s="1"/>
  <c r="L35" i="8" a="1"/>
  <c r="L35" i="8" s="1"/>
  <c r="J33" i="10" s="1"/>
  <c r="O35" i="8" a="1"/>
  <c r="O35" i="8" s="1"/>
  <c r="M33" i="10" s="1"/>
  <c r="U35" i="8" a="1"/>
  <c r="U35" i="8" s="1"/>
  <c r="S33" i="10" s="1"/>
  <c r="AA35" i="8" a="1"/>
  <c r="AA35" i="8" s="1"/>
  <c r="Y33" i="10" s="1"/>
  <c r="AG35" i="8" a="1"/>
  <c r="AG35" i="8" s="1"/>
  <c r="AE33" i="10" s="1"/>
  <c r="AJ35" i="8" a="1"/>
  <c r="AJ35" i="8" s="1"/>
  <c r="AH33" i="10" s="1"/>
  <c r="G35" i="8" a="1"/>
  <c r="G35" i="8" s="1"/>
  <c r="E33" i="10" s="1"/>
  <c r="M35" i="8" a="1"/>
  <c r="M35" i="8" s="1"/>
  <c r="K33" i="10" s="1"/>
  <c r="R35" i="8" a="1"/>
  <c r="R35" i="8" s="1"/>
  <c r="P33" i="10" s="1"/>
  <c r="X35" i="8" a="1"/>
  <c r="X35" i="8" s="1"/>
  <c r="V33" i="10" s="1"/>
  <c r="AB35" i="8" a="1"/>
  <c r="AB35" i="8" s="1"/>
  <c r="Z33" i="10" s="1"/>
  <c r="AE35" i="8" a="1"/>
  <c r="AE35" i="8" s="1"/>
  <c r="AC33" i="10" s="1"/>
  <c r="AH35" i="8" a="1"/>
  <c r="AH35" i="8" s="1"/>
  <c r="AF33" i="10" s="1"/>
  <c r="E35" i="8" a="1"/>
  <c r="E35" i="8" s="1"/>
  <c r="C33" i="10" s="1"/>
  <c r="J35" i="8" a="1"/>
  <c r="J35" i="8" s="1"/>
  <c r="H33" i="10" s="1"/>
  <c r="P35" i="8" a="1"/>
  <c r="P35" i="8" s="1"/>
  <c r="N33" i="10" s="1"/>
  <c r="V35" i="8" a="1"/>
  <c r="V35" i="8" s="1"/>
  <c r="T33" i="10" s="1"/>
  <c r="AC35" i="8" a="1"/>
  <c r="AC35" i="8" s="1"/>
  <c r="AA33" i="10" s="1"/>
  <c r="AO35" i="8" a="1"/>
  <c r="AO35" i="8" s="1"/>
  <c r="AM33" i="10" s="1"/>
  <c r="AR35" i="8" a="1"/>
  <c r="AR35" i="8" s="1"/>
  <c r="AP33" i="10" s="1"/>
  <c r="K35" i="8" a="1"/>
  <c r="K35" i="8" s="1"/>
  <c r="I33" i="10" s="1"/>
  <c r="Q35" i="8" a="1"/>
  <c r="Q35" i="8" s="1"/>
  <c r="O33" i="10" s="1"/>
  <c r="AD35" i="8" a="1"/>
  <c r="AD35" i="8" s="1"/>
  <c r="AB33" i="10" s="1"/>
  <c r="AI35" i="8" a="1"/>
  <c r="AI35" i="8" s="1"/>
  <c r="AG33" i="10" s="1"/>
  <c r="AM35" i="8" a="1"/>
  <c r="AM35" i="8" s="1"/>
  <c r="AK33" i="10" s="1"/>
  <c r="AS35" i="8" a="1"/>
  <c r="AS35" i="8" s="1"/>
  <c r="AQ33" i="10" s="1"/>
  <c r="S35" i="8" a="1"/>
  <c r="S35" i="8" s="1"/>
  <c r="Q33" i="10" s="1"/>
  <c r="AF35" i="8" a="1"/>
  <c r="AF35" i="8" s="1"/>
  <c r="AD33" i="10" s="1"/>
  <c r="AK35" i="8" a="1"/>
  <c r="AK35" i="8" s="1"/>
  <c r="AI33" i="10" s="1"/>
  <c r="AN35" i="8" a="1"/>
  <c r="AN35" i="8" s="1"/>
  <c r="AL33" i="10" s="1"/>
  <c r="AT35" i="8" a="1"/>
  <c r="AT35" i="8" s="1"/>
  <c r="AR33" i="10" s="1"/>
  <c r="H35" i="8" a="1"/>
  <c r="H35" i="8" s="1"/>
  <c r="F33" i="10" s="1"/>
  <c r="N35" i="8" a="1"/>
  <c r="N35" i="8" s="1"/>
  <c r="L33" i="10" s="1"/>
  <c r="AL35" i="8" a="1"/>
  <c r="AL35" i="8" s="1"/>
  <c r="AJ33" i="10" s="1"/>
  <c r="T35" i="8" a="1"/>
  <c r="T35" i="8" s="1"/>
  <c r="R33" i="10" s="1"/>
  <c r="AQ35" i="8" a="1"/>
  <c r="AQ35" i="8" s="1"/>
  <c r="AO33" i="10" s="1"/>
  <c r="F38" i="8" a="1"/>
  <c r="F38" i="8" s="1"/>
  <c r="D36" i="10" s="1"/>
  <c r="M38" i="8" a="1"/>
  <c r="M38" i="8" s="1"/>
  <c r="K36" i="10" s="1"/>
  <c r="P38" i="8" a="1"/>
  <c r="P38" i="8" s="1"/>
  <c r="N36" i="10" s="1"/>
  <c r="S38" i="8" a="1"/>
  <c r="S38" i="8" s="1"/>
  <c r="Q36" i="10" s="1"/>
  <c r="V38" i="8" a="1"/>
  <c r="V38" i="8" s="1"/>
  <c r="T36" i="10" s="1"/>
  <c r="AD38" i="8" a="1"/>
  <c r="AD38" i="8" s="1"/>
  <c r="AB36" i="10" s="1"/>
  <c r="AG38" i="8" a="1"/>
  <c r="AG38" i="8" s="1"/>
  <c r="AE36" i="10" s="1"/>
  <c r="AJ38" i="8" a="1"/>
  <c r="AJ38" i="8" s="1"/>
  <c r="AH36" i="10" s="1"/>
  <c r="AM38" i="8" a="1"/>
  <c r="AM38" i="8" s="1"/>
  <c r="AK36" i="10" s="1"/>
  <c r="AT38" i="8" a="1"/>
  <c r="AT38" i="8" s="1"/>
  <c r="AR36" i="10" s="1"/>
  <c r="D38" i="8" a="1"/>
  <c r="D38" i="8" s="1"/>
  <c r="B36" i="10" s="1"/>
  <c r="G38" i="8" a="1"/>
  <c r="G38" i="8" s="1"/>
  <c r="E36" i="10" s="1"/>
  <c r="J38" i="8" a="1"/>
  <c r="J38" i="8" s="1"/>
  <c r="H36" i="10" s="1"/>
  <c r="Q38" i="8" a="1"/>
  <c r="Q38" i="8" s="1"/>
  <c r="O36" i="10" s="1"/>
  <c r="T38" i="8" a="1"/>
  <c r="T38" i="8" s="1"/>
  <c r="R36" i="10" s="1"/>
  <c r="AA38" i="8" a="1"/>
  <c r="AA38" i="8" s="1"/>
  <c r="Y36" i="10" s="1"/>
  <c r="AH38" i="8" a="1"/>
  <c r="AH38" i="8" s="1"/>
  <c r="AF36" i="10" s="1"/>
  <c r="AK38" i="8" a="1"/>
  <c r="AK38" i="8" s="1"/>
  <c r="AI36" i="10" s="1"/>
  <c r="AN38" i="8" a="1"/>
  <c r="AN38" i="8" s="1"/>
  <c r="AL36" i="10" s="1"/>
  <c r="AQ38" i="8" a="1"/>
  <c r="AQ38" i="8" s="1"/>
  <c r="AO36" i="10" s="1"/>
  <c r="E38" i="8" a="1"/>
  <c r="E38" i="8" s="1"/>
  <c r="C36" i="10" s="1"/>
  <c r="H38" i="8" a="1"/>
  <c r="H38" i="8" s="1"/>
  <c r="F36" i="10" s="1"/>
  <c r="K38" i="8" a="1"/>
  <c r="K38" i="8" s="1"/>
  <c r="I36" i="10" s="1"/>
  <c r="N38" i="8" a="1"/>
  <c r="N38" i="8" s="1"/>
  <c r="L36" i="10" s="1"/>
  <c r="U38" i="8" a="1"/>
  <c r="U38" i="8" s="1"/>
  <c r="S36" i="10" s="1"/>
  <c r="X38" i="8" a="1"/>
  <c r="X38" i="8" s="1"/>
  <c r="V36" i="10" s="1"/>
  <c r="AB38" i="8" a="1"/>
  <c r="AB38" i="8" s="1"/>
  <c r="Z36" i="10" s="1"/>
  <c r="AE38" i="8" a="1"/>
  <c r="AE38" i="8" s="1"/>
  <c r="AC36" i="10" s="1"/>
  <c r="AL38" i="8" a="1"/>
  <c r="AL38" i="8" s="1"/>
  <c r="AJ36" i="10" s="1"/>
  <c r="AO38" i="8" a="1"/>
  <c r="AO38" i="8" s="1"/>
  <c r="AM36" i="10" s="1"/>
  <c r="AR38" i="8" a="1"/>
  <c r="AR38" i="8" s="1"/>
  <c r="AP36" i="10" s="1"/>
  <c r="L38" i="8" a="1"/>
  <c r="L38" i="8" s="1"/>
  <c r="J36" i="10" s="1"/>
  <c r="O38" i="8" a="1"/>
  <c r="O38" i="8" s="1"/>
  <c r="M36" i="10" s="1"/>
  <c r="AC38" i="8" a="1"/>
  <c r="AC38" i="8" s="1"/>
  <c r="AA36" i="10" s="1"/>
  <c r="AP38" i="8" a="1"/>
  <c r="AP38" i="8" s="1"/>
  <c r="AN36" i="10" s="1"/>
  <c r="R38" i="8" a="1"/>
  <c r="R38" i="8" s="1"/>
  <c r="P36" i="10" s="1"/>
  <c r="AF38" i="8" a="1"/>
  <c r="AF38" i="8" s="1"/>
  <c r="AD36" i="10" s="1"/>
  <c r="AS38" i="8" a="1"/>
  <c r="AS38" i="8" s="1"/>
  <c r="AQ36" i="10" s="1"/>
  <c r="I38" i="8" a="1"/>
  <c r="I38" i="8" s="1"/>
  <c r="G36" i="10" s="1"/>
  <c r="AI38" i="8" a="1"/>
  <c r="AI38" i="8" s="1"/>
  <c r="AG36" i="10" s="1"/>
  <c r="I41" i="8" a="1"/>
  <c r="I41" i="8" s="1"/>
  <c r="G39" i="10" s="1"/>
  <c r="F41" i="8" a="1"/>
  <c r="F41" i="8" s="1"/>
  <c r="D39" i="10" s="1"/>
  <c r="M41" i="8" a="1"/>
  <c r="M41" i="8" s="1"/>
  <c r="K39" i="10" s="1"/>
  <c r="P41" i="8" a="1"/>
  <c r="P41" i="8" s="1"/>
  <c r="N39" i="10" s="1"/>
  <c r="S41" i="8" a="1"/>
  <c r="S41" i="8" s="1"/>
  <c r="Q39" i="10" s="1"/>
  <c r="V41" i="8" a="1"/>
  <c r="V41" i="8" s="1"/>
  <c r="T39" i="10" s="1"/>
  <c r="AD41" i="8" a="1"/>
  <c r="AD41" i="8" s="1"/>
  <c r="AB39" i="10" s="1"/>
  <c r="AG41" i="8" a="1"/>
  <c r="AG41" i="8" s="1"/>
  <c r="AE39" i="10" s="1"/>
  <c r="AJ41" i="8" a="1"/>
  <c r="AJ41" i="8" s="1"/>
  <c r="AH39" i="10" s="1"/>
  <c r="AM41" i="8" a="1"/>
  <c r="AM41" i="8" s="1"/>
  <c r="AK39" i="10" s="1"/>
  <c r="AT41" i="8" a="1"/>
  <c r="AT41" i="8" s="1"/>
  <c r="AR39" i="10" s="1"/>
  <c r="G41" i="8" a="1"/>
  <c r="G41" i="8" s="1"/>
  <c r="E39" i="10" s="1"/>
  <c r="J41" i="8" a="1"/>
  <c r="J41" i="8" s="1"/>
  <c r="H39" i="10" s="1"/>
  <c r="Q41" i="8" a="1"/>
  <c r="Q41" i="8" s="1"/>
  <c r="O39" i="10" s="1"/>
  <c r="T41" i="8" a="1"/>
  <c r="T41" i="8" s="1"/>
  <c r="R39" i="10" s="1"/>
  <c r="AA41" i="8" a="1"/>
  <c r="AA41" i="8" s="1"/>
  <c r="Y39" i="10" s="1"/>
  <c r="AH41" i="8" a="1"/>
  <c r="AH41" i="8" s="1"/>
  <c r="AF39" i="10" s="1"/>
  <c r="AK41" i="8" a="1"/>
  <c r="AK41" i="8" s="1"/>
  <c r="AI39" i="10" s="1"/>
  <c r="AN41" i="8" a="1"/>
  <c r="AN41" i="8" s="1"/>
  <c r="AL39" i="10" s="1"/>
  <c r="AQ41" i="8" a="1"/>
  <c r="AQ41" i="8" s="1"/>
  <c r="AO39" i="10" s="1"/>
  <c r="H41" i="8" a="1"/>
  <c r="H41" i="8" s="1"/>
  <c r="F39" i="10" s="1"/>
  <c r="O41" i="8" a="1"/>
  <c r="O41" i="8" s="1"/>
  <c r="M39" i="10" s="1"/>
  <c r="AC41" i="8" a="1"/>
  <c r="AC41" i="8" s="1"/>
  <c r="AA39" i="10" s="1"/>
  <c r="AI41" i="8" a="1"/>
  <c r="AI41" i="8" s="1"/>
  <c r="AG39" i="10" s="1"/>
  <c r="AP41" i="8" a="1"/>
  <c r="AP41" i="8" s="1"/>
  <c r="AN39" i="10" s="1"/>
  <c r="K41" i="8" a="1"/>
  <c r="K41" i="8" s="1"/>
  <c r="I39" i="10" s="1"/>
  <c r="X41" i="8" a="1"/>
  <c r="X41" i="8" s="1"/>
  <c r="V39" i="10" s="1"/>
  <c r="AE41" i="8" a="1"/>
  <c r="AE41" i="8" s="1"/>
  <c r="AC39" i="10" s="1"/>
  <c r="AL41" i="8" a="1"/>
  <c r="AL41" i="8" s="1"/>
  <c r="AJ39" i="10" s="1"/>
  <c r="AR41" i="8" a="1"/>
  <c r="AR41" i="8" s="1"/>
  <c r="AP39" i="10" s="1"/>
  <c r="L41" i="8" a="1"/>
  <c r="L41" i="8" s="1"/>
  <c r="J39" i="10" s="1"/>
  <c r="R41" i="8" a="1"/>
  <c r="R41" i="8" s="1"/>
  <c r="P39" i="10" s="1"/>
  <c r="AF41" i="8" a="1"/>
  <c r="AF41" i="8" s="1"/>
  <c r="AD39" i="10" s="1"/>
  <c r="AS41" i="8" a="1"/>
  <c r="AS41" i="8" s="1"/>
  <c r="AQ39" i="10" s="1"/>
  <c r="E41" i="8" a="1"/>
  <c r="E41" i="8" s="1"/>
  <c r="C39" i="10" s="1"/>
  <c r="N41" i="8" a="1"/>
  <c r="N41" i="8" s="1"/>
  <c r="L39" i="10" s="1"/>
  <c r="U41" i="8" a="1"/>
  <c r="U41" i="8" s="1"/>
  <c r="S39" i="10" s="1"/>
  <c r="AB41" i="8" a="1"/>
  <c r="AB41" i="8" s="1"/>
  <c r="Z39" i="10" s="1"/>
  <c r="AO41" i="8" a="1"/>
  <c r="AO41" i="8" s="1"/>
  <c r="AM39" i="10" s="1"/>
  <c r="J8" i="8" a="1"/>
  <c r="J8" i="8" s="1"/>
  <c r="H6" i="10" s="1"/>
  <c r="M8" i="8" a="1"/>
  <c r="M8" i="8" s="1"/>
  <c r="K6" i="10" s="1"/>
  <c r="Q8" i="8" a="1"/>
  <c r="Q8" i="8" s="1"/>
  <c r="O6" i="10" s="1"/>
  <c r="T8" i="8" a="1"/>
  <c r="T8" i="8" s="1"/>
  <c r="R6" i="10" s="1"/>
  <c r="AA8" i="8" a="1"/>
  <c r="AA8" i="8" s="1"/>
  <c r="Y6" i="10" s="1"/>
  <c r="AD8" i="8" a="1"/>
  <c r="AD8" i="8" s="1"/>
  <c r="AB6" i="10" s="1"/>
  <c r="AG8" i="8" a="1"/>
  <c r="AG8" i="8" s="1"/>
  <c r="AE6" i="10" s="1"/>
  <c r="AJ8" i="8" a="1"/>
  <c r="AJ8" i="8" s="1"/>
  <c r="AH6" i="10" s="1"/>
  <c r="AM8" i="8" a="1"/>
  <c r="AM8" i="8" s="1"/>
  <c r="AK6" i="10" s="1"/>
  <c r="AP8" i="8" a="1"/>
  <c r="AP8" i="8" s="1"/>
  <c r="AN6" i="10" s="1"/>
  <c r="E8" i="8" a="1"/>
  <c r="E8" i="8" s="1"/>
  <c r="C6" i="10" s="1"/>
  <c r="H8" i="8" a="1"/>
  <c r="H8" i="8" s="1"/>
  <c r="F6" i="10" s="1"/>
  <c r="K8" i="8" a="1"/>
  <c r="K8" i="8" s="1"/>
  <c r="I6" i="10" s="1"/>
  <c r="N8" i="8" a="1"/>
  <c r="N8" i="8" s="1"/>
  <c r="L6" i="10" s="1"/>
  <c r="U8" i="8" a="1"/>
  <c r="U8" i="8" s="1"/>
  <c r="S6" i="10" s="1"/>
  <c r="X8" i="8" a="1"/>
  <c r="X8" i="8" s="1"/>
  <c r="V6" i="10" s="1"/>
  <c r="AB8" i="8" a="1"/>
  <c r="AB8" i="8" s="1"/>
  <c r="Z6" i="10" s="1"/>
  <c r="AE8" i="8" a="1"/>
  <c r="AE8" i="8" s="1"/>
  <c r="AC6" i="10" s="1"/>
  <c r="AH8" i="8" a="1"/>
  <c r="AH8" i="8" s="1"/>
  <c r="AF6" i="10" s="1"/>
  <c r="AN8" i="8" a="1"/>
  <c r="AN8" i="8" s="1"/>
  <c r="AL6" i="10" s="1"/>
  <c r="AS8" i="8" a="1"/>
  <c r="AS8" i="8" s="1"/>
  <c r="AQ6" i="10" s="1"/>
  <c r="G8" i="8" a="1"/>
  <c r="G8" i="8" s="1"/>
  <c r="E6" i="10" s="1"/>
  <c r="L8" i="8" a="1"/>
  <c r="L8" i="8" s="1"/>
  <c r="J6" i="10" s="1"/>
  <c r="S8" i="8" a="1"/>
  <c r="S8" i="8" s="1"/>
  <c r="Q6" i="10" s="1"/>
  <c r="AL8" i="8" a="1"/>
  <c r="AL8" i="8" s="1"/>
  <c r="AJ6" i="10" s="1"/>
  <c r="AR8" i="8" a="1"/>
  <c r="AR8" i="8" s="1"/>
  <c r="AP6" i="10" s="1"/>
  <c r="I8" i="8" a="1"/>
  <c r="I8" i="8" s="1"/>
  <c r="G6" i="10" s="1"/>
  <c r="O8" i="8" a="1"/>
  <c r="O8" i="8" s="1"/>
  <c r="M6" i="10" s="1"/>
  <c r="V8" i="8" a="1"/>
  <c r="V8" i="8" s="1"/>
  <c r="T6" i="10" s="1"/>
  <c r="P8" i="8" a="1"/>
  <c r="P8" i="8" s="1"/>
  <c r="N6" i="10" s="1"/>
  <c r="AC8" i="8" a="1"/>
  <c r="AC8" i="8" s="1"/>
  <c r="AA6" i="10" s="1"/>
  <c r="AI8" i="8" a="1"/>
  <c r="AI8" i="8" s="1"/>
  <c r="AG6" i="10" s="1"/>
  <c r="AO8" i="8" a="1"/>
  <c r="AO8" i="8" s="1"/>
  <c r="AM6" i="10" s="1"/>
  <c r="AT8" i="8" a="1"/>
  <c r="AT8" i="8" s="1"/>
  <c r="AR6" i="10" s="1"/>
  <c r="F8" i="8" a="1"/>
  <c r="F8" i="8" s="1"/>
  <c r="D6" i="10" s="1"/>
  <c r="R8" i="8" a="1"/>
  <c r="R8" i="8" s="1"/>
  <c r="P6" i="10" s="1"/>
  <c r="AF8" i="8" a="1"/>
  <c r="AF8" i="8" s="1"/>
  <c r="AD6" i="10" s="1"/>
  <c r="AK8" i="8" a="1"/>
  <c r="AK8" i="8" s="1"/>
  <c r="AI6" i="10" s="1"/>
  <c r="AQ8" i="8" a="1"/>
  <c r="AQ8" i="8" s="1"/>
  <c r="AO6" i="10" s="1"/>
  <c r="I20" i="8" a="1"/>
  <c r="I20" i="8" s="1"/>
  <c r="G18" i="10" s="1"/>
  <c r="L20" i="8" a="1"/>
  <c r="L20" i="8" s="1"/>
  <c r="J18" i="10" s="1"/>
  <c r="O20" i="8" a="1"/>
  <c r="O20" i="8" s="1"/>
  <c r="M18" i="10" s="1"/>
  <c r="R20" i="8" a="1"/>
  <c r="R20" i="8" s="1"/>
  <c r="P18" i="10" s="1"/>
  <c r="G20" i="8" a="1"/>
  <c r="G20" i="8" s="1"/>
  <c r="E18" i="10" s="1"/>
  <c r="J20" i="8" a="1"/>
  <c r="J20" i="8" s="1"/>
  <c r="H18" i="10" s="1"/>
  <c r="E20" i="8" a="1"/>
  <c r="E20" i="8" s="1"/>
  <c r="C18" i="10" s="1"/>
  <c r="H20" i="8" a="1"/>
  <c r="H20" i="8" s="1"/>
  <c r="F18" i="10" s="1"/>
  <c r="N20" i="8" a="1"/>
  <c r="N20" i="8" s="1"/>
  <c r="L18" i="10" s="1"/>
  <c r="M20" i="8" a="1"/>
  <c r="M20" i="8" s="1"/>
  <c r="K18" i="10" s="1"/>
  <c r="Q20" i="8" a="1"/>
  <c r="Q20" i="8" s="1"/>
  <c r="O18" i="10" s="1"/>
  <c r="U20" i="8" a="1"/>
  <c r="U20" i="8" s="1"/>
  <c r="S18" i="10" s="1"/>
  <c r="X20" i="8" a="1"/>
  <c r="X20" i="8" s="1"/>
  <c r="V18" i="10" s="1"/>
  <c r="AE20" i="8" a="1"/>
  <c r="AE20" i="8" s="1"/>
  <c r="AC18" i="10" s="1"/>
  <c r="AH20" i="8" a="1"/>
  <c r="AH20" i="8" s="1"/>
  <c r="AF18" i="10" s="1"/>
  <c r="AK20" i="8" a="1"/>
  <c r="AK20" i="8" s="1"/>
  <c r="AI18" i="10" s="1"/>
  <c r="AN20" i="8" a="1"/>
  <c r="AN20" i="8" s="1"/>
  <c r="AL18" i="10" s="1"/>
  <c r="AQ20" i="8" a="1"/>
  <c r="AQ20" i="8" s="1"/>
  <c r="AO18" i="10" s="1"/>
  <c r="AT20" i="8" a="1"/>
  <c r="AT20" i="8" s="1"/>
  <c r="AR18" i="10" s="1"/>
  <c r="F20" i="8" a="1"/>
  <c r="F20" i="8" s="1"/>
  <c r="D18" i="10" s="1"/>
  <c r="V20" i="8" a="1"/>
  <c r="V20" i="8" s="1"/>
  <c r="T18" i="10" s="1"/>
  <c r="AB20" i="8" a="1"/>
  <c r="AB20" i="8" s="1"/>
  <c r="Z18" i="10" s="1"/>
  <c r="AF20" i="8" a="1"/>
  <c r="AF20" i="8" s="1"/>
  <c r="AD18" i="10" s="1"/>
  <c r="AI20" i="8" a="1"/>
  <c r="AI20" i="8" s="1"/>
  <c r="AG18" i="10" s="1"/>
  <c r="AL20" i="8" a="1"/>
  <c r="AL20" i="8" s="1"/>
  <c r="AJ18" i="10" s="1"/>
  <c r="AO20" i="8" a="1"/>
  <c r="AO20" i="8" s="1"/>
  <c r="AM18" i="10" s="1"/>
  <c r="P20" i="8" a="1"/>
  <c r="P20" i="8" s="1"/>
  <c r="N18" i="10" s="1"/>
  <c r="S20" i="8" a="1"/>
  <c r="S20" i="8" s="1"/>
  <c r="Q18" i="10" s="1"/>
  <c r="AC20" i="8" a="1"/>
  <c r="AC20" i="8" s="1"/>
  <c r="AA18" i="10" s="1"/>
  <c r="AG20" i="8" a="1"/>
  <c r="AG20" i="8" s="1"/>
  <c r="AE18" i="10" s="1"/>
  <c r="AM20" i="8" a="1"/>
  <c r="AM20" i="8" s="1"/>
  <c r="AK18" i="10" s="1"/>
  <c r="AR20" i="8" a="1"/>
  <c r="AR20" i="8" s="1"/>
  <c r="AP18" i="10" s="1"/>
  <c r="K20" i="8" a="1"/>
  <c r="K20" i="8" s="1"/>
  <c r="I18" i="10" s="1"/>
  <c r="T20" i="8" a="1"/>
  <c r="T20" i="8" s="1"/>
  <c r="R18" i="10" s="1"/>
  <c r="AA20" i="8" a="1"/>
  <c r="AA20" i="8" s="1"/>
  <c r="Y18" i="10" s="1"/>
  <c r="AD20" i="8" a="1"/>
  <c r="AD20" i="8" s="1"/>
  <c r="AB18" i="10" s="1"/>
  <c r="AJ20" i="8" a="1"/>
  <c r="AJ20" i="8" s="1"/>
  <c r="AH18" i="10" s="1"/>
  <c r="AP20" i="8" a="1"/>
  <c r="AP20" i="8" s="1"/>
  <c r="AN18" i="10" s="1"/>
  <c r="AS20" i="8" a="1"/>
  <c r="AS20" i="8" s="1"/>
  <c r="AQ18" i="10" s="1"/>
  <c r="S28" i="8" a="1"/>
  <c r="S28" i="8" s="1"/>
  <c r="Q26" i="10" s="1"/>
  <c r="P28" i="8" a="1"/>
  <c r="P28" i="8" s="1"/>
  <c r="N26" i="10" s="1"/>
  <c r="AI28" i="8" a="1"/>
  <c r="AI28" i="8" s="1"/>
  <c r="AG26" i="10" s="1"/>
  <c r="AM28" i="8" a="1"/>
  <c r="AM28" i="8" s="1"/>
  <c r="AK26" i="10" s="1"/>
  <c r="AL28" i="8" a="1"/>
  <c r="AL28" i="8" s="1"/>
  <c r="AJ26" i="10" s="1"/>
  <c r="Q28" i="8" a="1"/>
  <c r="Q28" i="8" s="1"/>
  <c r="O26" i="10" s="1"/>
  <c r="E28" i="8" a="1"/>
  <c r="E28" i="8" s="1"/>
  <c r="C26" i="10" s="1"/>
  <c r="U28" i="8" a="1"/>
  <c r="U28" i="8" s="1"/>
  <c r="S26" i="10" s="1"/>
  <c r="AT16" i="8" a="1"/>
  <c r="AT16" i="8" s="1"/>
  <c r="AR14" i="10" s="1"/>
  <c r="AD16" i="8" a="1"/>
  <c r="AD16" i="8" s="1"/>
  <c r="AB14" i="10" s="1"/>
  <c r="AJ16" i="8" a="1"/>
  <c r="AJ16" i="8" s="1"/>
  <c r="AH14" i="10" s="1"/>
  <c r="S16" i="8" a="1"/>
  <c r="S16" i="8" s="1"/>
  <c r="Q14" i="10" s="1"/>
  <c r="AL16" i="8" a="1"/>
  <c r="AL16" i="8" s="1"/>
  <c r="AJ14" i="10" s="1"/>
  <c r="AE16" i="8" a="1"/>
  <c r="AE16" i="8" s="1"/>
  <c r="AC14" i="10" s="1"/>
  <c r="M16" i="8" a="1"/>
  <c r="M16" i="8" s="1"/>
  <c r="K14" i="10" s="1"/>
  <c r="R7" i="8" a="1"/>
  <c r="R7" i="8" s="1"/>
  <c r="P5" i="10" s="1"/>
  <c r="AJ7" i="8" a="1"/>
  <c r="AJ7" i="8" s="1"/>
  <c r="AH5" i="10" s="1"/>
  <c r="N7" i="8" a="1"/>
  <c r="N7" i="8" s="1"/>
  <c r="L5" i="10" s="1"/>
  <c r="AN7" i="8" a="1"/>
  <c r="AN7" i="8" s="1"/>
  <c r="AL5" i="10" s="1"/>
  <c r="G7" i="8" a="1"/>
  <c r="G7" i="8" s="1"/>
  <c r="E5" i="10" s="1"/>
  <c r="AM7" i="8" a="1"/>
  <c r="AM7" i="8" s="1"/>
  <c r="AK5" i="10" s="1"/>
  <c r="AI27" i="8" a="1"/>
  <c r="AI27" i="8" s="1"/>
  <c r="AG25" i="10" s="1"/>
  <c r="AE27" i="8" a="1"/>
  <c r="AE27" i="8" s="1"/>
  <c r="AC25" i="10" s="1"/>
  <c r="O27" i="8" a="1"/>
  <c r="O27" i="8" s="1"/>
  <c r="M25" i="10" s="1"/>
  <c r="AM27" i="8" a="1"/>
  <c r="AM27" i="8" s="1"/>
  <c r="AK25" i="10" s="1"/>
  <c r="AK27" i="8" a="1"/>
  <c r="AK27" i="8" s="1"/>
  <c r="AI25" i="10" s="1"/>
  <c r="R11" i="8" a="1"/>
  <c r="R11" i="8" s="1"/>
  <c r="P9" i="10" s="1"/>
  <c r="AT11" i="8" a="1"/>
  <c r="AT11" i="8" s="1"/>
  <c r="AR9" i="10" s="1"/>
  <c r="AQ11" i="8" a="1"/>
  <c r="AQ11" i="8" s="1"/>
  <c r="AO9" i="10" s="1"/>
  <c r="N11" i="8" a="1"/>
  <c r="N11" i="8" s="1"/>
  <c r="L9" i="10" s="1"/>
  <c r="AP11" i="8" a="1"/>
  <c r="AP11" i="8" s="1"/>
  <c r="AN9" i="10" s="1"/>
  <c r="AM10" i="8" a="1"/>
  <c r="AM10" i="8" s="1"/>
  <c r="AK8" i="10" s="1"/>
  <c r="AO10" i="8" a="1"/>
  <c r="AO10" i="8" s="1"/>
  <c r="AM8" i="10" s="1"/>
  <c r="X10" i="8" a="1"/>
  <c r="X10" i="8" s="1"/>
  <c r="V8" i="10" s="1"/>
  <c r="E20" i="11"/>
  <c r="E8" i="11"/>
  <c r="E6" i="11"/>
  <c r="E32" i="11"/>
  <c r="E16" i="11"/>
  <c r="E17" i="11"/>
  <c r="E29" i="11"/>
  <c r="E34" i="11"/>
  <c r="E31" i="11"/>
  <c r="E45" i="11"/>
  <c r="E33" i="11"/>
  <c r="E19" i="11"/>
  <c r="E30" i="11"/>
  <c r="E9" i="11"/>
  <c r="E23" i="11"/>
  <c r="E10" i="11"/>
  <c r="E26" i="11"/>
  <c r="AY51" i="8" a="1"/>
  <c r="AY51" i="8" s="1"/>
  <c r="AW49" i="10" s="1"/>
  <c r="AZ51" i="8" a="1"/>
  <c r="AZ51" i="8" s="1"/>
  <c r="AX49" i="10" s="1"/>
  <c r="B3" i="11" l="1"/>
  <c r="E6" i="14"/>
  <c r="J6" i="3"/>
  <c r="E39" i="11"/>
  <c r="D49" i="8" a="1"/>
  <c r="D49" i="8" s="1"/>
  <c r="B47" i="10" s="1"/>
  <c r="D50" i="8" a="1"/>
  <c r="D50" i="8" s="1"/>
  <c r="B48" i="10" s="1"/>
  <c r="AP26" i="8" a="1"/>
  <c r="AP26" i="8" s="1"/>
  <c r="AN24" i="10" s="1"/>
  <c r="AP50" i="8" a="1"/>
  <c r="AP50" i="8" s="1"/>
  <c r="AN48" i="10" s="1"/>
  <c r="AP29" i="8" a="1"/>
  <c r="AP29" i="8" s="1"/>
  <c r="AN27" i="10" s="1"/>
  <c r="D45" i="8" a="1"/>
  <c r="D45" i="8" s="1"/>
  <c r="B43" i="10" s="1"/>
  <c r="D42" i="8" a="1"/>
  <c r="D42" i="8" s="1"/>
  <c r="B40" i="10" s="1"/>
  <c r="AP18" i="8" a="1"/>
  <c r="AP18" i="8" s="1"/>
  <c r="AN16" i="10" s="1"/>
  <c r="AP39" i="8" a="1"/>
  <c r="AP39" i="8" s="1"/>
  <c r="AN37" i="10" s="1"/>
  <c r="D39" i="8" a="1"/>
  <c r="D39" i="8" s="1"/>
  <c r="B37" i="10" s="1"/>
  <c r="D21" i="8" a="1"/>
  <c r="D21" i="8" s="1"/>
  <c r="B19" i="10" s="1"/>
  <c r="D19" i="8" a="1"/>
  <c r="D19" i="8" s="1"/>
  <c r="B17" i="10" s="1"/>
  <c r="AP19" i="8" a="1"/>
  <c r="AP19" i="8" s="1"/>
  <c r="AN17" i="10" s="1"/>
  <c r="AP5" i="8" a="1"/>
  <c r="AP5" i="8" s="1"/>
  <c r="AN3" i="10" s="1"/>
  <c r="AP13" i="8" a="1"/>
  <c r="AP13" i="8" s="1"/>
  <c r="AN11" i="10" s="1"/>
  <c r="AP22" i="8" a="1"/>
  <c r="AP22" i="8" s="1"/>
  <c r="AN20" i="10" s="1"/>
  <c r="D12" i="8" a="1"/>
  <c r="D12" i="8" s="1"/>
  <c r="B10" i="10" s="1"/>
  <c r="D37" i="8" a="1"/>
  <c r="D37" i="8" s="1"/>
  <c r="B35" i="10" s="1"/>
  <c r="AP37" i="8" a="1"/>
  <c r="AP37" i="8" s="1"/>
  <c r="AN35" i="10" s="1"/>
  <c r="AP14" i="8" a="1"/>
  <c r="AP14" i="8" s="1"/>
  <c r="AN12" i="10" s="1"/>
  <c r="D16" i="8" a="1"/>
  <c r="D16" i="8" s="1"/>
  <c r="B14" i="10" s="1"/>
  <c r="D7" i="8" a="1"/>
  <c r="D7" i="8" s="1"/>
  <c r="B5" i="10" s="1"/>
  <c r="AP46" i="8" a="1"/>
  <c r="AP46" i="8" s="1"/>
  <c r="AN44" i="10" s="1"/>
  <c r="W26" i="8" a="1"/>
  <c r="W26" i="8" s="1"/>
  <c r="U24" i="10" s="1"/>
  <c r="W50" i="8" a="1"/>
  <c r="W50" i="8" s="1"/>
  <c r="U48" i="10" s="1"/>
  <c r="D4" i="8" a="1"/>
  <c r="D4" i="8" s="1"/>
  <c r="B2" i="10" s="1"/>
  <c r="D20" i="8" a="1"/>
  <c r="D20" i="8" s="1"/>
  <c r="B18" i="10" s="1"/>
  <c r="D8" i="8" a="1"/>
  <c r="D8" i="8" s="1"/>
  <c r="B6" i="10" s="1"/>
  <c r="AP35" i="8" a="1"/>
  <c r="AP35" i="8" s="1"/>
  <c r="AN33" i="10" s="1"/>
  <c r="D35" i="8" a="1"/>
  <c r="D35" i="8" s="1"/>
  <c r="B33" i="10" s="1"/>
  <c r="AP7" i="8" a="1"/>
  <c r="AP7" i="8" s="1"/>
  <c r="AN5" i="10" s="1"/>
  <c r="D41" i="8" a="1"/>
  <c r="D41" i="8" s="1"/>
  <c r="B39" i="10" s="1"/>
  <c r="AP23" i="8" a="1"/>
  <c r="AP23" i="8" s="1"/>
  <c r="AN21" i="10" s="1"/>
  <c r="AP32" i="8" a="1"/>
  <c r="AP32" i="8" s="1"/>
  <c r="AN30" i="10" s="1"/>
  <c r="D17" i="8" a="1"/>
  <c r="D17" i="8" s="1"/>
  <c r="B15" i="10" s="1"/>
  <c r="AP30" i="8" a="1"/>
  <c r="AP30" i="8" s="1"/>
  <c r="AN28" i="10" s="1"/>
  <c r="AP31" i="8" a="1"/>
  <c r="AP31" i="8" s="1"/>
  <c r="AN29" i="10" s="1"/>
  <c r="AP6" i="8" a="1"/>
  <c r="AP6" i="8" s="1"/>
  <c r="AN4" i="10" s="1"/>
  <c r="AP43" i="8" a="1"/>
  <c r="AP43" i="8" s="1"/>
  <c r="AN41" i="10" s="1"/>
  <c r="D15" i="8" a="1"/>
  <c r="D15" i="8" s="1"/>
  <c r="B13" i="10" s="1"/>
  <c r="AP12" i="8" a="1"/>
  <c r="AP12" i="8" s="1"/>
  <c r="AN10" i="10" s="1"/>
  <c r="AP34" i="8" a="1"/>
  <c r="AP34" i="8" s="1"/>
  <c r="AN32" i="10" s="1"/>
  <c r="AP40" i="8" a="1"/>
  <c r="AP40" i="8" s="1"/>
  <c r="AN38" i="10" s="1"/>
  <c r="D27" i="8" a="1"/>
  <c r="D27" i="8" s="1"/>
  <c r="B25" i="10" s="1"/>
  <c r="D24" i="8" a="1"/>
  <c r="D24" i="8" s="1"/>
  <c r="B22" i="10" s="1"/>
  <c r="AP47" i="8" a="1"/>
  <c r="AP47" i="8" s="1"/>
  <c r="AN45" i="10" s="1"/>
  <c r="D47" i="8" a="1"/>
  <c r="D47" i="8" s="1"/>
  <c r="B45" i="10" s="1"/>
  <c r="AP25" i="8" a="1"/>
  <c r="AP25" i="8" s="1"/>
  <c r="AN23" i="10" s="1"/>
  <c r="D26" i="8" a="1"/>
  <c r="D26" i="8" s="1"/>
  <c r="B24" i="10" s="1"/>
  <c r="B4" i="14"/>
  <c r="V4" i="14" s="1"/>
  <c r="J4" i="14"/>
  <c r="J5" i="3"/>
  <c r="E5" i="14"/>
  <c r="E3" i="11"/>
  <c r="W25" i="8" a="1"/>
  <c r="W25" i="8" s="1"/>
  <c r="U23" i="10" s="1"/>
  <c r="E40" i="11"/>
  <c r="E4" i="11"/>
  <c r="W41" i="8" a="1"/>
  <c r="W41" i="8" s="1"/>
  <c r="U39" i="10" s="1"/>
  <c r="W47" i="8" a="1"/>
  <c r="W47" i="8" s="1"/>
  <c r="U45" i="10" s="1"/>
  <c r="U47" i="10"/>
  <c r="W46" i="8" a="1"/>
  <c r="W46" i="8" s="1"/>
  <c r="U44" i="10" s="1"/>
  <c r="W48" i="8" a="1"/>
  <c r="W48" i="8" s="1"/>
  <c r="U46" i="10" s="1"/>
  <c r="E44" i="11"/>
  <c r="W11" i="8" a="1"/>
  <c r="W11" i="8" s="1"/>
  <c r="U9" i="10" s="1"/>
  <c r="W27" i="8" a="1"/>
  <c r="W27" i="8" s="1"/>
  <c r="U25" i="10" s="1"/>
  <c r="W7" i="8" a="1"/>
  <c r="W7" i="8" s="1"/>
  <c r="U5" i="10" s="1"/>
  <c r="W28" i="8" a="1"/>
  <c r="W28" i="8" s="1"/>
  <c r="U26" i="10" s="1"/>
  <c r="W24" i="8" a="1"/>
  <c r="W24" i="8" s="1"/>
  <c r="U22" i="10" s="1"/>
  <c r="W10" i="8" a="1"/>
  <c r="W10" i="8" s="1"/>
  <c r="U8" i="10" s="1"/>
  <c r="W16" i="8" a="1"/>
  <c r="W16" i="8" s="1"/>
  <c r="U14" i="10" s="1"/>
  <c r="W13" i="8" a="1"/>
  <c r="W13" i="8" s="1"/>
  <c r="U11" i="10" s="1"/>
  <c r="W22" i="8" a="1"/>
  <c r="W22" i="8" s="1"/>
  <c r="U20" i="10" s="1"/>
  <c r="W12" i="8" a="1"/>
  <c r="W12" i="8" s="1"/>
  <c r="U10" i="10" s="1"/>
  <c r="W38" i="8" a="1"/>
  <c r="W38" i="8" s="1"/>
  <c r="U36" i="10" s="1"/>
  <c r="W44" i="8" a="1"/>
  <c r="W44" i="8" s="1"/>
  <c r="U42" i="10" s="1"/>
  <c r="W32" i="8" a="1"/>
  <c r="W32" i="8" s="1"/>
  <c r="U30" i="10" s="1"/>
  <c r="W4" i="8" a="1"/>
  <c r="W4" i="8" s="1"/>
  <c r="U2" i="10" s="1"/>
  <c r="W29" i="8" a="1"/>
  <c r="W29" i="8" s="1"/>
  <c r="U27" i="10" s="1"/>
  <c r="W45" i="8" a="1"/>
  <c r="W45" i="8" s="1"/>
  <c r="U43" i="10" s="1"/>
  <c r="W30" i="8" a="1"/>
  <c r="W30" i="8" s="1"/>
  <c r="U28" i="10" s="1"/>
  <c r="W31" i="8" a="1"/>
  <c r="W31" i="8" s="1"/>
  <c r="U29" i="10" s="1"/>
  <c r="W19" i="8" a="1"/>
  <c r="W19" i="8" s="1"/>
  <c r="U17" i="10" s="1"/>
  <c r="W37" i="8" a="1"/>
  <c r="W37" i="8" s="1"/>
  <c r="U35" i="10" s="1"/>
  <c r="W40" i="8" a="1"/>
  <c r="W40" i="8" s="1"/>
  <c r="U38" i="10" s="1"/>
  <c r="W35" i="8" a="1"/>
  <c r="W35" i="8" s="1"/>
  <c r="U33" i="10" s="1"/>
  <c r="W23" i="8" a="1"/>
  <c r="W23" i="8" s="1"/>
  <c r="U21" i="10" s="1"/>
  <c r="W42" i="8" a="1"/>
  <c r="W42" i="8" s="1"/>
  <c r="U40" i="10" s="1"/>
  <c r="W39" i="8" a="1"/>
  <c r="W39" i="8" s="1"/>
  <c r="U37" i="10" s="1"/>
  <c r="W21" i="8" a="1"/>
  <c r="W21" i="8" s="1"/>
  <c r="U19" i="10" s="1"/>
  <c r="W43" i="8" a="1"/>
  <c r="W43" i="8" s="1"/>
  <c r="U41" i="10" s="1"/>
  <c r="W15" i="8" a="1"/>
  <c r="W15" i="8" s="1"/>
  <c r="U13" i="10" s="1"/>
  <c r="W34" i="8" a="1"/>
  <c r="W34" i="8" s="1"/>
  <c r="U32" i="10" s="1"/>
  <c r="W14" i="8" a="1"/>
  <c r="W14" i="8" s="1"/>
  <c r="U12" i="10" s="1"/>
  <c r="W20" i="8" a="1"/>
  <c r="W20" i="8" s="1"/>
  <c r="U18" i="10" s="1"/>
  <c r="W8" i="8" a="1"/>
  <c r="W8" i="8" s="1"/>
  <c r="U6" i="10" s="1"/>
  <c r="W9" i="8" a="1"/>
  <c r="W9" i="8" s="1"/>
  <c r="U7" i="10" s="1"/>
  <c r="W18" i="8" a="1"/>
  <c r="W18" i="8" s="1"/>
  <c r="U16" i="10" s="1"/>
  <c r="W17" i="8" a="1"/>
  <c r="W17" i="8" s="1"/>
  <c r="U15" i="10" s="1"/>
  <c r="W5" i="8" a="1"/>
  <c r="W5" i="8" s="1"/>
  <c r="U3" i="10" s="1"/>
  <c r="W6" i="8" a="1"/>
  <c r="W6" i="8" s="1"/>
  <c r="U4" i="10" s="1"/>
  <c r="W33" i="8" a="1"/>
  <c r="W33" i="8" s="1"/>
  <c r="U31" i="10" s="1"/>
  <c r="W36" i="8" a="1"/>
  <c r="W36" i="8" s="1"/>
  <c r="U34" i="10" s="1"/>
  <c r="E43" i="11"/>
  <c r="B6" i="14" l="1"/>
  <c r="J6" i="14"/>
  <c r="B5" i="14"/>
  <c r="J5" i="14"/>
  <c r="E12" i="11"/>
  <c r="C3" i="13" l="1"/>
  <c r="C2" i="13"/>
  <c r="B3" i="13"/>
  <c r="D3" i="13" s="1"/>
  <c r="B2" i="13"/>
  <c r="D2" i="13" s="1"/>
  <c r="C4" i="13" l="1"/>
  <c r="C5" i="13" s="1"/>
  <c r="B4" i="13"/>
  <c r="B5" i="13" s="1"/>
  <c r="B9" i="13" l="1"/>
  <c r="C9" i="13" s="1"/>
  <c r="B8" i="13"/>
  <c r="C8" i="13" l="1"/>
  <c r="B11" i="13"/>
  <c r="E21" i="11"/>
  <c r="J29" i="3"/>
  <c r="E21" i="14" l="1"/>
  <c r="J21" i="14" l="1"/>
  <c r="B21" i="14"/>
  <c r="V21" i="14" s="1"/>
  <c r="D41" i="11" l="1"/>
  <c r="C41" i="3"/>
  <c r="C41" i="11" s="1"/>
  <c r="E41" i="14"/>
  <c r="B41" i="14" s="1"/>
  <c r="C41" i="14" s="1"/>
  <c r="D41" i="14" s="1"/>
  <c r="B41" i="11" l="1"/>
  <c r="E41" i="11" s="1"/>
  <c r="J41" i="1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tc={767204F0-6A68-45A9-81A4-37CA98FC0DF2}</author>
    <author>tc={59057B6B-FAEA-4EDC-BBB9-7422336A03F9}</author>
    <author>tc={1486660F-5248-41AD-8C97-40EB090FFC14}</author>
    <author>tc={7AA9CFE9-2EE3-423A-918B-D8C1698A88B5}</author>
    <author>tc={9BDD9BF6-F7F3-4C6E-A9D8-6FAD17DCC13A}</author>
    <author>tc={F792A6E7-285E-4389-B38D-0BAC1FCDF4B4}</author>
    <author>tc={B0A55D4B-53D8-43EF-BA32-9BB09124DD6C}</author>
  </authors>
  <commentList>
    <comment ref="E2" authorId="0" shapeId="0" xr:uid="{767204F0-6A68-45A9-81A4-37CA98FC0DF2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F9" authorId="1" shapeId="0" xr:uid="{59057B6B-FAEA-4EDC-BBB9-7422336A03F9}">
      <text>
        <t>[Threaded comment]
Your version of Excel allows you to read this threaded comment; however, any edits to it will get removed if the file is opened in a newer version of Excel. Learn more: https://go.microsoft.com/fwlink/?linkid=870924
Comment:
    making this too low screws up solving</t>
      </text>
    </comment>
    <comment ref="B10" authorId="2" shapeId="0" xr:uid="{1486660F-5248-41AD-8C97-40EB090FFC14}">
      <text>
        <t>[Threaded comment]
Your version of Excel allows you to read this threaded comment; however, any edits to it will get removed if the file is opened in a newer version of Excel. Learn more: https://go.microsoft.com/fwlink/?linkid=870924
Comment:
    1.644730731</t>
      </text>
    </comment>
    <comment ref="B30" authorId="3" shapeId="0" xr:uid="{7AA9CFE9-2EE3-423A-918B-D8C1698A88B5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0.877
</t>
      </text>
    </comment>
    <comment ref="B36" authorId="4" shapeId="0" xr:uid="{9BDD9BF6-F7F3-4C6E-A9D8-6FAD17DCC13A}">
      <text>
        <t>[Threaded comment]
Your version of Excel allows you to read this threaded comment; however, any edits to it will get removed if the file is opened in a newer version of Excel. Learn more: https://go.microsoft.com/fwlink/?linkid=870924
Comment:
    2.31</t>
      </text>
    </comment>
    <comment ref="B37" authorId="5" shapeId="0" xr:uid="{F792A6E7-285E-4389-B38D-0BAC1FCDF4B4}">
      <text>
        <t>[Threaded comment]
Your version of Excel allows you to read this threaded comment; however, any edits to it will get removed if the file is opened in a newer version of Excel. Learn more: https://go.microsoft.com/fwlink/?linkid=870924
Comment:
    1.5</t>
      </text>
    </comment>
    <comment ref="W40" authorId="6" shapeId="0" xr:uid="{B0A55D4B-53D8-43EF-BA32-9BB09124DD6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tc={91CC4FB8-8432-41C2-9810-BA59FAD18D8A}</author>
    <author>tc={66FC5505-D8B6-45BF-B4E7-4873685A6265}</author>
    <author>tc={2EACC50B-CB42-4AF7-A866-1DFC914CE1CC}</author>
  </authors>
  <commentList>
    <comment ref="E2" authorId="0" shapeId="0" xr:uid="{91CC4FB8-8432-41C2-9810-BA59FAD18D8A}">
      <text>
        <t>[Threaded comment]
Your version of Excel allows you to read this threaded comment; however, any edits to it will get removed if the file is opened in a newer version of Excel. Learn more: https://go.microsoft.com/fwlink/?linkid=870924
Comment:
    =EXP(-0.0135*6.6667)*2*(1-0.156527)/(0.193*(2206.542/(24*365)+EXP(-0.26248)*(2206.542/(24*365)-671.547/(24*365))))
Reply:
    made it so it would take singles into account</t>
      </text>
    </comment>
    <comment ref="U39" authorId="1" shapeId="0" xr:uid="{66FC5505-D8B6-45BF-B4E7-4873685A6265}">
      <text>
        <t>[Threaded comment]
Your version of Excel allows you to read this threaded comment; however, any edits to it will get removed if the file is opened in a newer version of Excel. Learn more: https://go.microsoft.com/fwlink/?linkid=870924
Comment:
    add later - and get rid of THETA?</t>
      </text>
    </comment>
    <comment ref="U41" authorId="2" shapeId="0" xr:uid="{2EACC50B-CB42-4AF7-A866-1DFC914CE1CC}">
      <text>
        <t>[Threaded comment]
Your version of Excel allows you to read this threaded comment; however, any edits to it will get removed if the file is opened in a newer version of Excel. Learn more: https://go.microsoft.com/fwlink/?linkid=870924
Comment:
    cannot do comparative statics both for THETAHW and for LAMBDA</t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tc={24CA9AAB-B05B-438F-BBC5-B4CC807A3D30}</author>
    <author>tc={493B47F8-55FF-40FD-A4AB-388F513B9154}</author>
    <author>tc={27AED779-2C30-4CBE-A675-12ADC7C48684}</author>
    <author>tc={2103E1ED-1B9E-422E-A9DF-B818A525CF20}</author>
    <author>tc={106AE1D3-AEA2-4170-B55D-B13FDFF8A93D}</author>
  </authors>
  <commentList>
    <comment ref="B3" authorId="0" shapeId="0" xr:uid="{24CA9AAB-B05B-438F-BBC5-B4CC807A3D30}">
      <text>
        <t>[Threaded comment]
Your version of Excel allows you to read this threaded comment; however, any edits to it will get removed if the file is opened in a newer version of Excel. Learn more: https://go.microsoft.com/fwlink/?linkid=870924
Comment:
    since it makes a difference, this makes me more comfortable</t>
      </text>
    </comment>
    <comment ref="C8" authorId="1" shapeId="0" xr:uid="{493B47F8-55FF-40FD-A4AB-388F513B9154}">
      <text>
        <t xml:space="preserve">[Threaded comment]
Your version of Excel allows you to read this threaded comment; however, any edits to it will get removed if the file is opened in a newer version of Excel. Learn more: https://go.microsoft.com/fwlink/?linkid=870924
Comment:
    This is the surprising one. Really low wages? Really low housing price - do not need that much income? 
Check in data? </t>
      </text>
    </comment>
    <comment ref="C12" authorId="2" shapeId="0" xr:uid="{27AED779-2C30-4CBE-A675-12ADC7C48684}">
      <text>
        <t>[Threaded comment]
Your version of Excel allows you to read this threaded comment; however, any edits to it will get removed if the file is opened in a newer version of Excel. Learn more: https://go.microsoft.com/fwlink/?linkid=870924
Comment:
    notice -basically no leisure difference!</t>
      </text>
    </comment>
    <comment ref="B17" authorId="3" shapeId="0" xr:uid="{2103E1ED-1B9E-422E-A9DF-B818A525CF20}">
      <text>
        <t>[Threaded comment]
Your version of Excel allows you to read this threaded comment; however, any edits to it will get removed if the file is opened in a newer version of Excel. Learn more: https://go.microsoft.com/fwlink/?linkid=870924
Comment:
    based on worked, not employed. a bit higher</t>
      </text>
    </comment>
    <comment ref="B45" authorId="4" shapeId="0" xr:uid="{106AE1D3-AEA2-4170-B55D-B13FDFF8A93D}">
      <text>
        <t>[Threaded comment]
Your version of Excel allows you to read this threaded comment; however, any edits to it will get removed if the file is opened in a newer version of Excel. Learn more: https://go.microsoft.com/fwlink/?linkid=870924
Comment:
    others are similar</t>
      </text>
    </comment>
  </commentList>
</comment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<sst xmlns="http://schemas.openxmlformats.org/spreadsheetml/2006/main" count="831" uniqueCount="272">
  <si>
    <t>label</t>
  </si>
  <si>
    <t>value</t>
  </si>
  <si>
    <t>W</t>
  </si>
  <si>
    <t>Note</t>
  </si>
  <si>
    <t>plan</t>
  </si>
  <si>
    <t>cH</t>
  </si>
  <si>
    <t>Or possibly cHC, cHS</t>
  </si>
  <si>
    <t>QUICK AND DIRTY FROM BLS REPORT - IGNORE WEIGHT</t>
  </si>
  <si>
    <t>home.pdf</t>
  </si>
  <si>
    <t>L</t>
  </si>
  <si>
    <t>NLY_</t>
  </si>
  <si>
    <t>truly - share ever married would be more appropriate or ever coupled</t>
  </si>
  <si>
    <t>dlssh_dD</t>
  </si>
  <si>
    <t>for sigma - figure out?</t>
  </si>
  <si>
    <t>p_gradient</t>
  </si>
  <si>
    <t>p_gradient_simple</t>
  </si>
  <si>
    <t>in and out of x miles?</t>
  </si>
  <si>
    <t>sjobscity</t>
  </si>
  <si>
    <t>is it necessary? Distances to jobs between singles and couples should probably be able to deal with this parameter? But I want them to contribute to sel I guess…</t>
  </si>
  <si>
    <t>just to note that it is roughly ok/</t>
  </si>
  <si>
    <t>scity_dif_ec</t>
  </si>
  <si>
    <t>wlfp_dif</t>
  </si>
  <si>
    <t>hlfp</t>
  </si>
  <si>
    <t>whours_pww_dif</t>
  </si>
  <si>
    <t>scommiles</t>
  </si>
  <si>
    <t>hdj</t>
  </si>
  <si>
    <t>shcommiles_dif</t>
  </si>
  <si>
    <t>swcommiles_difw</t>
  </si>
  <si>
    <t>betacom</t>
  </si>
  <si>
    <t>betacom_w</t>
  </si>
  <si>
    <t>betalfp</t>
  </si>
  <si>
    <t>betalfp_w</t>
  </si>
  <si>
    <t>betahrs0</t>
  </si>
  <si>
    <t>betahrs0_w</t>
  </si>
  <si>
    <t>betahrs</t>
  </si>
  <si>
    <t>betahrs_w</t>
  </si>
  <si>
    <t>hdo</t>
  </si>
  <si>
    <t>wdo_dif</t>
  </si>
  <si>
    <t>sdo_dif</t>
  </si>
  <si>
    <t>commiles_sd</t>
  </si>
  <si>
    <t>do_sd</t>
  </si>
  <si>
    <t>dj_sd</t>
  </si>
  <si>
    <t>betalwg</t>
  </si>
  <si>
    <t>betalwg_w</t>
  </si>
  <si>
    <t>shours</t>
  </si>
  <si>
    <t>hhours_pww</t>
  </si>
  <si>
    <t>hhours_pwn_dif</t>
  </si>
  <si>
    <t>whours_pnw_difwpww</t>
  </si>
  <si>
    <t>whwk_pww</t>
  </si>
  <si>
    <t>whwk_pwn_dif</t>
  </si>
  <si>
    <t>whwk_pnw_dif</t>
  </si>
  <si>
    <t>hhwk_pww_dif</t>
  </si>
  <si>
    <t>hhwk_pwn_difhpww</t>
  </si>
  <si>
    <t>hhwk_pnw_difhpww</t>
  </si>
  <si>
    <t>d_jobjob_all_psid</t>
  </si>
  <si>
    <t>d_jobjob_within_psid</t>
  </si>
  <si>
    <t>d_jobjob_hw</t>
  </si>
  <si>
    <t>d_jobjob_hw_actual</t>
  </si>
  <si>
    <t>abs_hdo_wdo</t>
  </si>
  <si>
    <t>shouseexp</t>
  </si>
  <si>
    <t>wagegap_hw_withn</t>
  </si>
  <si>
    <t>shwk</t>
  </si>
  <si>
    <t>codelabel</t>
  </si>
  <si>
    <t>min</t>
  </si>
  <si>
    <t>max</t>
  </si>
  <si>
    <t>compstat</t>
  </si>
  <si>
    <t>toestimate</t>
  </si>
  <si>
    <t>d</t>
  </si>
  <si>
    <t>LA0</t>
  </si>
  <si>
    <t>pish_</t>
  </si>
  <si>
    <t>PHID_</t>
  </si>
  <si>
    <t>gamd_</t>
  </si>
  <si>
    <t>deltaw_</t>
  </si>
  <si>
    <t>eta_</t>
  </si>
  <si>
    <t>ce_</t>
  </si>
  <si>
    <t>ces_</t>
  </si>
  <si>
    <t>wgap_raw</t>
  </si>
  <si>
    <t>wa</t>
  </si>
  <si>
    <t>line</t>
  </si>
  <si>
    <t>AS1</t>
  </si>
  <si>
    <t>AC_sub</t>
  </si>
  <si>
    <t>sel</t>
  </si>
  <si>
    <t>Jcenter</t>
  </si>
  <si>
    <t>plocal_</t>
  </si>
  <si>
    <t>Jseg</t>
  </si>
  <si>
    <t>jobdif_</t>
  </si>
  <si>
    <t>muw</t>
  </si>
  <si>
    <t>sw</t>
  </si>
  <si>
    <t>Xi</t>
  </si>
  <si>
    <t>sstaysingleh</t>
  </si>
  <si>
    <t>sstaysinglew</t>
  </si>
  <si>
    <t>crra_</t>
  </si>
  <si>
    <t>crrat_</t>
  </si>
  <si>
    <t>piw_</t>
  </si>
  <si>
    <t>pi_</t>
  </si>
  <si>
    <t>pid_</t>
  </si>
  <si>
    <t>piel_</t>
  </si>
  <si>
    <t>crrah_</t>
  </si>
  <si>
    <t>crrax_</t>
  </si>
  <si>
    <t>dmin</t>
  </si>
  <si>
    <t>mm</t>
  </si>
  <si>
    <t>wc</t>
  </si>
  <si>
    <t>AC2</t>
  </si>
  <si>
    <t>wb</t>
  </si>
  <si>
    <t>lsbar</t>
  </si>
  <si>
    <t>NLY</t>
  </si>
  <si>
    <t>sigmam</t>
  </si>
  <si>
    <t>THETA</t>
  </si>
  <si>
    <t>THETAHW</t>
  </si>
  <si>
    <t>MtoF</t>
  </si>
  <si>
    <t>b</t>
  </si>
  <si>
    <t>AND ALSO PIT IN THE PAPER</t>
  </si>
  <si>
    <t>share of peple in city</t>
  </si>
  <si>
    <t>snevermarried  of the population of a MSA in an MSA (in age range)</t>
  </si>
  <si>
    <t>labeluse</t>
  </si>
  <si>
    <t>betahwk</t>
  </si>
  <si>
    <t>betahwk_w</t>
  </si>
  <si>
    <t>wagegap_hw_within_1990</t>
  </si>
  <si>
    <t>shcommiles_dif_lm</t>
  </si>
  <si>
    <t>swcommiles_difw_lm</t>
  </si>
  <si>
    <t>shcommiles_dif_ec</t>
  </si>
  <si>
    <t>swcommiles_difw_ec</t>
  </si>
  <si>
    <t>Order</t>
  </si>
  <si>
    <t>hcommiles</t>
  </si>
  <si>
    <t>wcommiles_dif</t>
  </si>
  <si>
    <t>scommiles_dif</t>
  </si>
  <si>
    <t>swcommiles_difhs</t>
  </si>
  <si>
    <t>wcommiles_dif_lm</t>
  </si>
  <si>
    <t>scommiles_dif_lm</t>
  </si>
  <si>
    <t>swcommiles_difhs_lm</t>
  </si>
  <si>
    <t>scommiles_dif_ec</t>
  </si>
  <si>
    <t>swcommiles_difhs_ec</t>
  </si>
  <si>
    <t>beta_means</t>
  </si>
  <si>
    <t>beta_meansmm</t>
  </si>
  <si>
    <t>beta_means_commute</t>
  </si>
  <si>
    <t>beta_means_commutemm</t>
  </si>
  <si>
    <t>beta_reg</t>
  </si>
  <si>
    <t>beta_regmm</t>
  </si>
  <si>
    <t>commiles_iqr</t>
  </si>
  <si>
    <t>hcommiles_sd</t>
  </si>
  <si>
    <t>comannual_sd</t>
  </si>
  <si>
    <t>comannual_iqr</t>
  </si>
  <si>
    <t>wdo_dif_lm</t>
  </si>
  <si>
    <t>sdo_dif_lm</t>
  </si>
  <si>
    <t>sdj_dif</t>
  </si>
  <si>
    <t>sdj_dif_lm</t>
  </si>
  <si>
    <t>scity_dif</t>
  </si>
  <si>
    <t>hlfp2</t>
  </si>
  <si>
    <t>wlfp2_dif</t>
  </si>
  <si>
    <t>shhours</t>
  </si>
  <si>
    <t>swhours_dif</t>
  </si>
  <si>
    <t>swhwk</t>
  </si>
  <si>
    <t>shhwk_dif</t>
  </si>
  <si>
    <t>whours_pnw_difhpwn</t>
  </si>
  <si>
    <t>whours_pnw_dif</t>
  </si>
  <si>
    <t>d_jobjob_hwithin_psid</t>
  </si>
  <si>
    <t>d_jobjob_wwithin_psid</t>
  </si>
  <si>
    <t>betalfp2</t>
  </si>
  <si>
    <t>betalfp2_w</t>
  </si>
  <si>
    <t>betacoma</t>
  </si>
  <si>
    <t>betacoma_w</t>
  </si>
  <si>
    <t>do_sd_inmsa</t>
  </si>
  <si>
    <t>dj_sd_inmsa</t>
  </si>
  <si>
    <t>commiles_sd_inmsa</t>
  </si>
  <si>
    <t>hcommiles_sd_inmsa</t>
  </si>
  <si>
    <t>comannual_sd_inmsa</t>
  </si>
  <si>
    <t>wagegap_all_1990</t>
  </si>
  <si>
    <t>wagegap_hw_1990</t>
  </si>
  <si>
    <t>wagegap_all</t>
  </si>
  <si>
    <t>wagegap_hw</t>
  </si>
  <si>
    <t>wagegap_hw_within</t>
  </si>
  <si>
    <t>sd_hdo_wdo</t>
  </si>
  <si>
    <t>sd_hdo_wdo_inmsa</t>
  </si>
  <si>
    <t>scity</t>
  </si>
  <si>
    <t>rent, bedrooms</t>
  </si>
  <si>
    <t>pinc08_19</t>
  </si>
  <si>
    <t>toestimateR</t>
  </si>
  <si>
    <t>check</t>
  </si>
  <si>
    <t>p0_1</t>
  </si>
  <si>
    <t>p0_2</t>
  </si>
  <si>
    <t>p0_3</t>
  </si>
  <si>
    <t xml:space="preserve">tofitwithin </t>
  </si>
  <si>
    <t>tocalibrateoutright</t>
  </si>
  <si>
    <t>ignored</t>
  </si>
  <si>
    <t>reasonablecalibration</t>
  </si>
  <si>
    <t>roughcalibrationok</t>
  </si>
  <si>
    <t>snmarried</t>
  </si>
  <si>
    <t>cannot make work</t>
  </si>
  <si>
    <t>parcount</t>
  </si>
  <si>
    <t>A1</t>
  </si>
  <si>
    <t>value_untransformed</t>
  </si>
  <si>
    <t>value_untransformed2</t>
  </si>
  <si>
    <t>min_untransformed</t>
  </si>
  <si>
    <t>max_untransformed</t>
  </si>
  <si>
    <t>Npsid</t>
  </si>
  <si>
    <t>Nother</t>
  </si>
  <si>
    <t>NL</t>
  </si>
  <si>
    <t>Nshare</t>
  </si>
  <si>
    <t>wagegap_all_1990_cws</t>
  </si>
  <si>
    <t>wagegap_hw_1990_cws</t>
  </si>
  <si>
    <t>wagegap_hw_within_1990_cws</t>
  </si>
  <si>
    <t>wagegap_all_cws</t>
  </si>
  <si>
    <t>wagegap_hw_cws</t>
  </si>
  <si>
    <t>wagegap_hw_within_cws</t>
  </si>
  <si>
    <t>I still think this is just way too high??</t>
  </si>
  <si>
    <t xml:space="preserve">sort </t>
  </si>
  <si>
    <t>sort</t>
  </si>
  <si>
    <t>sortfix</t>
  </si>
  <si>
    <t>not urgent - will be fitted explicitely within estimation (within calibration)? Wel... Not exaclty</t>
  </si>
  <si>
    <t>directlyused</t>
  </si>
  <si>
    <t>scaledprices</t>
  </si>
  <si>
    <t>forses</t>
  </si>
  <si>
    <t>Hours</t>
  </si>
  <si>
    <t>ss</t>
  </si>
  <si>
    <t>wage income of singles</t>
  </si>
  <si>
    <t>wage income of couples div by wa per perspn</t>
  </si>
  <si>
    <t>Ypp div by wa</t>
  </si>
  <si>
    <t>implies wage income pp</t>
  </si>
  <si>
    <t>income pp</t>
  </si>
  <si>
    <t>H demand - check</t>
  </si>
  <si>
    <t xml:space="preserve">KICK OUT </t>
  </si>
  <si>
    <t>ranomd</t>
  </si>
  <si>
    <t>ADD, I know weight sucks. But it makes no sense to exclude it.</t>
  </si>
  <si>
    <t>sowngender</t>
  </si>
  <si>
    <t>CALIBRATION OF WA</t>
  </si>
  <si>
    <t>type1</t>
  </si>
  <si>
    <t>type2</t>
  </si>
  <si>
    <t>stype1</t>
  </si>
  <si>
    <t>wlfp</t>
  </si>
  <si>
    <t>women</t>
  </si>
  <si>
    <t>men</t>
  </si>
  <si>
    <t>smen</t>
  </si>
  <si>
    <t>men - jobs with other men</t>
  </si>
  <si>
    <t>women - jobs with other women</t>
  </si>
  <si>
    <t>share of working people working with their own gender</t>
  </si>
  <si>
    <t>get rid of - and replace with just gendered? If I want this I need non-random matching!</t>
  </si>
  <si>
    <t>deroftransform</t>
  </si>
  <si>
    <t>I am using ever coupled 2000-2010, 30-50</t>
  </si>
  <si>
    <t>reg of log R on d to an avg job lR_perbedroom</t>
  </si>
  <si>
    <t>showmain</t>
  </si>
  <si>
    <t>The outcomes are VERY sensitive to this. This explains why this is also very precisely estimated?</t>
  </si>
  <si>
    <t>wcc</t>
  </si>
  <si>
    <t>p0_4</t>
  </si>
  <si>
    <t>daddS</t>
  </si>
  <si>
    <t>aaddS</t>
  </si>
  <si>
    <t>typeic</t>
  </si>
  <si>
    <t>le_</t>
  </si>
  <si>
    <t>ic0_</t>
  </si>
  <si>
    <t>ic0</t>
  </si>
  <si>
    <t>misc</t>
  </si>
  <si>
    <t>make W smaller, so it gets a bigger weight!</t>
  </si>
  <si>
    <t>share not perturb</t>
  </si>
  <si>
    <t>rescaledo</t>
  </si>
  <si>
    <t>Leisurew_pww</t>
  </si>
  <si>
    <t>Leisurew_pnw</t>
  </si>
  <si>
    <t>wfh</t>
  </si>
  <si>
    <t>hs_wfh</t>
  </si>
  <si>
    <t>Row</t>
  </si>
  <si>
    <t>change to the 'lm' version</t>
  </si>
  <si>
    <t>not lm! (to make this low)</t>
  </si>
  <si>
    <t>toestimate_f0</t>
  </si>
  <si>
    <t>sortloc</t>
  </si>
  <si>
    <t>parcountest</t>
  </si>
  <si>
    <t>wfh_share</t>
  </si>
  <si>
    <t>Sup1</t>
  </si>
  <si>
    <t>SupS</t>
  </si>
  <si>
    <t>Tx</t>
  </si>
  <si>
    <t>Tl</t>
  </si>
  <si>
    <t>wgap</t>
  </si>
  <si>
    <t>lfp</t>
  </si>
  <si>
    <t>nly</t>
  </si>
  <si>
    <t>implies weird stuff about lfp of singles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</si>
</sst>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.0000"/>
    <numFmt numFmtId="165" formatCode="0.00000000000000"/>
    <numFmt numFmtId="166" formatCode="0.00000000000000000"/>
    <numFmt numFmtId="167" formatCode="0.000000000"/>
    <numFmt numFmtId="168" formatCode="0.00000"/>
  </numFmts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9"/>
      <color theme="1"/>
      <name val="Segoe U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2" fillId="0" borderId="0" applyNumberFormat="0" applyFill="0" applyBorder="0" applyAlignment="0" applyProtection="0"/>
    <xf numFmtId="9" fontId="4" fillId="0" borderId="0" applyFont="0" applyFill="0" applyBorder="0" applyAlignment="0" applyProtection="0"/>
  </cellStyleXfs>
  <cellXfs count="24">
    <xf numFmtId="0" fontId="0" fillId="0" borderId="0" xfId="0"/>
    <xf numFmtId="0" fontId="2" fillId="0" borderId="0" xfId="1"/>
    <xf numFmtId="10" fontId="0" fillId="0" borderId="0" xfId="0" applyNumberFormat="1"/>
    <xf numFmtId="0" fontId="0" fillId="2" borderId="0" xfId="0" applyFill="1"/>
    <xf numFmtId="0" fontId="3" fillId="0" borderId="1" xfId="0" applyFont="1" applyBorder="1"/>
    <xf numFmtId="0" fontId="1" fillId="0" borderId="0" xfId="0" applyFont="1"/>
    <xf numFmtId="0" fontId="0" fillId="0" borderId="0" xfId="0" quotePrefix="1"/>
    <xf numFmtId="0" fontId="0" fillId="0" borderId="0" xfId="0" applyAlignment="1">
      <alignment wrapText="1"/>
    </xf>
    <xf numFmtId="9" fontId="0" fillId="0" borderId="0" xfId="0" applyNumberFormat="1"/>
    <xf numFmtId="0" fontId="0" fillId="0" borderId="0" xfId="2" applyNumberFormat="1" applyFont="1"/>
    <xf numFmtId="2" fontId="0" fillId="0" borderId="0" xfId="0" applyNumberFormat="1"/>
    <xf numFmtId="0" fontId="0" fillId="3" borderId="0" xfId="0" applyFill="1"/>
    <xf numFmtId="0" fontId="0" fillId="4" borderId="0" xfId="0" applyFill="1"/>
    <xf numFmtId="164" fontId="0" fillId="0" borderId="0" xfId="0" applyNumberFormat="1"/>
    <xf numFmtId="165" fontId="0" fillId="0" borderId="0" xfId="0" applyNumberFormat="1"/>
    <xf numFmtId="166" fontId="0" fillId="0" borderId="0" xfId="0" applyNumberFormat="1"/>
    <xf numFmtId="166" fontId="0" fillId="0" borderId="0" xfId="0" applyNumberFormat="1" applyAlignment="1">
      <alignment wrapText="1"/>
    </xf>
    <xf numFmtId="0" fontId="3" fillId="0" borderId="0" xfId="0" applyFont="1"/>
    <xf numFmtId="0" fontId="5" fillId="2" borderId="0" xfId="0" applyFont="1" applyFill="1"/>
    <xf numFmtId="167" fontId="0" fillId="0" borderId="0" xfId="0" applyNumberFormat="1"/>
    <xf numFmtId="0" fontId="5" fillId="0" borderId="0" xfId="0" applyFont="1"/>
    <xf numFmtId="168" fontId="0" fillId="0" borderId="0" xfId="0" applyNumberFormat="1"/>
    <xf numFmtId="168" fontId="0" fillId="5" borderId="0" xfId="0" applyNumberFormat="1" applyFill="1"/>
    <xf numFmtId="0" fontId="6" fillId="0" borderId="0" xfId="0" applyFont="1"/>
  </cellXfs>
  <cellStyles count="3">
    <cellStyle name="Hyperlink" xfId="1" builtinId="8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sheetMetadata" Target="metadata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externalLink" Target="externalLinks/externalLink2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microsoft.com/office/2017/10/relationships/person" Target="persons/perso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PREP_f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personal/tranosov_umich_edu/Documents/Documents/D/Michigan/Res/Female%20careers%20in%20location/Data/nly%20calibration/pinc08_19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ARSTEST"/>
      <sheetName val="PARS"/>
      <sheetName val="PARS4"/>
      <sheetName val="MOMS"/>
      <sheetName val="Sheet2"/>
      <sheetName val="W"/>
      <sheetName val="W_"/>
      <sheetName val="Moments_other"/>
      <sheetName val="Moments_psid"/>
      <sheetName val="OUTSIDE MOMENT"/>
      <sheetName val="W_psid"/>
      <sheetName val="W_other"/>
      <sheetName val="Ns"/>
      <sheetName val="calibration of jseg"/>
      <sheetName val="Moments_psid (2)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>
        <row r="27">
          <cell r="G27">
            <v>24.382751079030985</v>
          </cell>
        </row>
      </sheetData>
      <sheetData sheetId="10" refreshError="1"/>
      <sheetData sheetId="11" refreshError="1"/>
      <sheetData sheetId="12" refreshError="1"/>
      <sheetData sheetId="13" refreshError="1"/>
      <sheetData sheetId="1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inc08"/>
    </sheetNames>
    <sheetDataSet>
      <sheetData sheetId="0">
        <row r="14">
          <cell r="B14">
            <v>0.84347298935740267</v>
          </cell>
        </row>
      </sheetData>
    </sheetDataSet>
  </externalBook>
</externalLink>
</file>

<file path=xl/persons/person.xml><?xml version="1.0" encoding="utf-8"?>
<personList xmlns="http://schemas.microsoft.com/office/spreadsheetml/2018/threadedcomments" xmlns:x="http://schemas.openxmlformats.org/spreadsheetml/2006/main">
  <person displayName="Tereza" id="{8C1B3605-3BBC-4A56-9DEA-CD9622C706EB}" userId="Tereza" providerId="None"/>
  <person displayName="Ranosova, Tereza" id="{282253FD-0990-4D6B-9257-377F5C70CA0B}" userId="Ranosova, Tereza" providerId="Non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767204F0-6A68-45A9-81A4-37CA98FC0DF2}">
    <text>=EXP(-0.0135*6.6667)*2*(1-0.156527)/(0.193*(2206.542/(24*365)+EXP(-0.26248)*(2206.542/(24*365)-671.547/(24*365))))</text>
  </threadedComment>
  <threadedComment ref="E2" dT="2022-07-12T00:27:50.56" personId="{8C1B3605-3BBC-4A56-9DEA-CD9622C706EB}" id="{9781E3DA-46F9-48AE-84BE-37948A9B465D}" parentId="{767204F0-6A68-45A9-81A4-37CA98FC0DF2}">
    <text>made it so it would take singles into account</text>
  </threadedComment>
  <threadedComment ref="F9" dT="2023-02-16T01:48:17.42" personId="{8C1B3605-3BBC-4A56-9DEA-CD9622C706EB}" id="{59057B6B-FAEA-4EDC-BBB9-7422336A03F9}">
    <text>making this too low screws up solving</text>
  </threadedComment>
  <threadedComment ref="B10" dT="2022-12-30T23:38:58.74" personId="{282253FD-0990-4D6B-9257-377F5C70CA0B}" id="{1486660F-5248-41AD-8C97-40EB090FFC14}">
    <text>1.644730731</text>
  </threadedComment>
  <threadedComment ref="B30" dT="2023-01-01T23:16:35.36" personId="{282253FD-0990-4D6B-9257-377F5C70CA0B}" id="{7AA9CFE9-2EE3-423A-918B-D8C1698A88B5}">
    <text xml:space="preserve">0.877
</text>
  </threadedComment>
  <threadedComment ref="B36" dT="2022-12-31T23:08:59.63" personId="{282253FD-0990-4D6B-9257-377F5C70CA0B}" id="{9BDD9BF6-F7F3-4C6E-A9D8-6FAD17DCC13A}">
    <text>2.31</text>
  </threadedComment>
  <threadedComment ref="B37" dT="2022-12-29T21:31:42.12" personId="{282253FD-0990-4D6B-9257-377F5C70CA0B}" id="{F792A6E7-285E-4389-B38D-0BAC1FCDF4B4}">
    <text>1.5</text>
  </threadedComment>
  <threadedComment ref="W40" dT="2022-07-11T19:37:37.39" personId="{8C1B3605-3BBC-4A56-9DEA-CD9622C706EB}" id="{B0A55D4B-53D8-43EF-BA32-9BB09124DD6C}">
    <text>cannot do comparative statics both for THETAHW and for LAMBDA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2-07-11T17:13:01.06" personId="{8C1B3605-3BBC-4A56-9DEA-CD9622C706EB}" id="{91CC4FB8-8432-41C2-9810-BA59FAD18D8A}">
    <text>=EXP(-0.0135*6.6667)*2*(1-0.156527)/(0.193*(2206.542/(24*365)+EXP(-0.26248)*(2206.542/(24*365)-671.547/(24*365))))</text>
  </threadedComment>
  <threadedComment ref="E2" dT="2022-07-12T00:27:50.56" personId="{8C1B3605-3BBC-4A56-9DEA-CD9622C706EB}" id="{5B1FC92D-12CA-4AC7-A1BA-3EF1CF44249F}" parentId="{91CC4FB8-8432-41C2-9810-BA59FAD18D8A}">
    <text>made it so it would take singles into account</text>
  </threadedComment>
  <threadedComment ref="U39" dT="2022-07-11T22:02:30.08" personId="{8C1B3605-3BBC-4A56-9DEA-CD9622C706EB}" id="{66FC5505-D8B6-45BF-B4E7-4873685A6265}">
    <text>add later - and get rid of THETA?</text>
  </threadedComment>
  <threadedComment ref="U41" dT="2022-07-11T19:37:37.39" personId="{8C1B3605-3BBC-4A56-9DEA-CD9622C706EB}" id="{2EACC50B-CB42-4AF7-A866-1DFC914CE1CC}">
    <text>cannot do comparative statics both for THETAHW and for LAMBDA</text>
  </threadedComment>
</ThreadedComments>
</file>

<file path=xl/threadedComments/threadedComment3.xml><?xml version="1.0" encoding="utf-8"?>
<ThreadedComments xmlns="http://schemas.microsoft.com/office/spreadsheetml/2018/threadedcomments" xmlns:x="http://schemas.openxmlformats.org/spreadsheetml/2006/main">
  <threadedComment ref="B3" dT="2022-06-23T17:14:10.46" personId="{8C1B3605-3BBC-4A56-9DEA-CD9622C706EB}" id="{24CA9AAB-B05B-438F-BBC5-B4CC807A3D30}">
    <text>since it makes a difference, this makes me more comfortable</text>
  </threadedComment>
  <threadedComment ref="C8" dT="2022-08-08T22:45:12.99" personId="{282253FD-0990-4D6B-9257-377F5C70CA0B}" id="{493B47F8-55FF-40FD-A4AB-388F513B9154}">
    <text xml:space="preserve">This is the surprising one. Really low wages? Really low housing price - do not need that much income? 
Check in data? </text>
  </threadedComment>
  <threadedComment ref="C12" dT="2022-08-05T22:21:36.07" personId="{8C1B3605-3BBC-4A56-9DEA-CD9622C706EB}" id="{27AED779-2C30-4CBE-A675-12ADC7C48684}">
    <text>notice -basically no leisure difference!</text>
  </threadedComment>
  <threadedComment ref="B17" dT="2022-06-23T17:17:04.42" personId="{8C1B3605-3BBC-4A56-9DEA-CD9622C706EB}" id="{2103E1ED-1B9E-422E-A9DF-B818A525CF20}">
    <text>based on worked, not employed. a bit higher</text>
  </threadedComment>
  <threadedComment ref="B45" dT="2022-06-23T17:13:53.12" personId="{8C1B3605-3BBC-4A56-9DEA-CD9622C706EB}" id="{106AE1D3-AEA2-4170-B55D-B13FDFF8A93D}">
    <text>others are similar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Relationship Id="rId4" Type="http://schemas.microsoft.com/office/2017/10/relationships/threadedComment" Target="../threadedComments/threadedComment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Relationship Id="rId4" Type="http://schemas.microsoft.com/office/2017/10/relationships/threadedComment" Target="../threadedComments/threadedComment2.xm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Relationship Id="rId4" Type="http://schemas.microsoft.com/office/2017/10/relationships/threadedComment" Target="../threadedComments/threadedComment3.x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://home.pdf/" TargetMode="Externa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45EEF9-8519-412C-B944-7FF4BEAF14F3}">
  <dimension ref="A1:I52"/>
  <sheetViews>
    <sheetView zoomScale="75" zoomScaleNormal="55" workbookViewId="0">
      <selection activeCell="B12" sqref="B12"/>
    </sheetView>
  </sheetViews>
  <sheetFormatPr defaultRowHeight="14.5" x14ac:dyDescent="0.35"/>
  <cols>
    <col min="3" max="4" width="12.453125" bestFit="1" customWidth="1"/>
  </cols>
  <sheetData>
    <row r="1" spans="1:9" s="17" customFormat="1" ht="13" x14ac:dyDescent="0.3">
      <c r="A1" s="4" t="s">
        <v>62</v>
      </c>
      <c r="B1" s="17" t="s">
        <v>1</v>
      </c>
      <c r="C1" s="17" t="s">
        <v>63</v>
      </c>
      <c r="D1" s="17" t="s">
        <v>64</v>
      </c>
      <c r="E1" s="17" t="s">
        <v>177</v>
      </c>
      <c r="F1" s="17" t="s">
        <v>176</v>
      </c>
      <c r="G1" s="17" t="s">
        <v>221</v>
      </c>
      <c r="H1" s="17" t="s">
        <v>221</v>
      </c>
      <c r="I1" s="17" t="s">
        <v>249</v>
      </c>
    </row>
    <row r="2" spans="1:9" x14ac:dyDescent="0.35">
      <c r="A2" t="s">
        <v>77</v>
      </c>
      <c r="B2">
        <f>PARS!B2*$I$7+G2*(1-$I$7)*C2+(1-G2)*(1-$I$7)*D2</f>
        <v>24.382751079030985</v>
      </c>
      <c r="C2">
        <f>PARS!C2</f>
        <v>24.382751079030985</v>
      </c>
      <c r="D2">
        <f>PARS!D2</f>
        <v>24.382751079030985</v>
      </c>
      <c r="E2" t="b">
        <f t="shared" ref="E2:E51" si="0">AND(D2&gt;=B2,B2&gt;=C2,D2&gt;=C2)</f>
        <v>1</v>
      </c>
      <c r="F2">
        <f>VLOOKUP(A2,PARS!A:X,19,0)</f>
        <v>0</v>
      </c>
      <c r="G2">
        <v>0.32882499935764908</v>
      </c>
      <c r="H2">
        <f ca="1">RAND()</f>
        <v>0.37837768155293672</v>
      </c>
    </row>
    <row r="3" spans="1:9" x14ac:dyDescent="0.35">
      <c r="A3" t="s">
        <v>110</v>
      </c>
      <c r="B3">
        <f>PARS!B3*$I$7+G3*(1-$I$7)*C3+(1-G3)*(1-$I$7)*D3</f>
        <v>1.8814014327029097E-3</v>
      </c>
      <c r="C3">
        <f>PARS!C3</f>
        <v>1.8814014327029097E-3</v>
      </c>
      <c r="D3">
        <f>PARS!D3</f>
        <v>1.8814014327029097E-3</v>
      </c>
      <c r="E3" t="b">
        <f t="shared" si="0"/>
        <v>1</v>
      </c>
      <c r="F3">
        <f>VLOOKUP(A3,PARS!A:X,19,0)</f>
        <v>0</v>
      </c>
      <c r="G3">
        <v>7.8162524621697149E-2</v>
      </c>
      <c r="H3">
        <f t="shared" ref="H3:H52" ca="1" si="1">RAND()</f>
        <v>0.77883730644866622</v>
      </c>
    </row>
    <row r="4" spans="1:9" x14ac:dyDescent="0.35">
      <c r="A4" t="s">
        <v>74</v>
      </c>
      <c r="B4">
        <f>PARS!B4*$I$7+G4*(1-$I$7)*C4+(1-G4)*(1-$I$7)*D4</f>
        <v>-3.742849730143067E-2</v>
      </c>
      <c r="C4">
        <f>PARS!C4</f>
        <v>-0.51082562376599072</v>
      </c>
      <c r="D4">
        <f>PARS!D4</f>
        <v>0</v>
      </c>
      <c r="E4" t="b">
        <f t="shared" si="0"/>
        <v>1</v>
      </c>
      <c r="F4">
        <f>VLOOKUP(A4,PARS!A:X,19,0)</f>
        <v>0</v>
      </c>
      <c r="G4">
        <v>0.24423531605882964</v>
      </c>
      <c r="H4">
        <f t="shared" ca="1" si="1"/>
        <v>0.95490422817173459</v>
      </c>
    </row>
    <row r="5" spans="1:9" x14ac:dyDescent="0.35">
      <c r="A5" t="s">
        <v>75</v>
      </c>
      <c r="B5">
        <f>PARS!B5*$I$7+G5*(1-$I$7)*C5+(1-G5)*(1-$I$7)*D5</f>
        <v>-7.1572501249767939E-2</v>
      </c>
      <c r="C5">
        <f>PARS!C5</f>
        <v>-0.51082562376599072</v>
      </c>
      <c r="D5">
        <f>PARS!D5</f>
        <v>0</v>
      </c>
      <c r="E5" t="b">
        <f t="shared" si="0"/>
        <v>1</v>
      </c>
      <c r="F5">
        <f>VLOOKUP(A5,PARS!A:X,19,0)</f>
        <v>0</v>
      </c>
      <c r="G5">
        <v>0.46703805186402381</v>
      </c>
      <c r="H5">
        <f t="shared" ca="1" si="1"/>
        <v>0.29242991564618814</v>
      </c>
    </row>
    <row r="6" spans="1:9" x14ac:dyDescent="0.35">
      <c r="A6" t="s">
        <v>246</v>
      </c>
      <c r="B6">
        <f>PARS!B6*$I$7+G6*(1-$I$7)*C6+(1-G6)*(1-$I$7)*D6</f>
        <v>99</v>
      </c>
      <c r="C6">
        <f>PARS!C6</f>
        <v>99</v>
      </c>
      <c r="D6">
        <f>PARS!D6</f>
        <v>99</v>
      </c>
      <c r="E6" t="b">
        <f t="shared" si="0"/>
        <v>1</v>
      </c>
      <c r="F6">
        <f>VLOOKUP(A6,PARS!A:X,19,0)</f>
        <v>0</v>
      </c>
      <c r="G6">
        <v>0.26515003711518037</v>
      </c>
      <c r="H6">
        <f t="shared" ca="1" si="1"/>
        <v>0.73786975660384468</v>
      </c>
      <c r="I6" t="s">
        <v>251</v>
      </c>
    </row>
    <row r="7" spans="1:9" x14ac:dyDescent="0.35">
      <c r="A7" t="s">
        <v>105</v>
      </c>
      <c r="B7">
        <f>PARS!B7*$I$7+G7*(1-$I$7)*C7+(1-G7)*(1-$I$7)*D7</f>
        <v>0</v>
      </c>
      <c r="C7">
        <f>PARS!C7</f>
        <v>0</v>
      </c>
      <c r="D7">
        <f>PARS!D7</f>
        <v>0</v>
      </c>
      <c r="E7" t="b">
        <f t="shared" si="0"/>
        <v>1</v>
      </c>
      <c r="F7">
        <f>VLOOKUP(A7,PARS!A:X,19,0)</f>
        <v>0</v>
      </c>
      <c r="G7">
        <v>0.52184375178786868</v>
      </c>
      <c r="H7">
        <f t="shared" ca="1" si="1"/>
        <v>0.63781861925153516</v>
      </c>
      <c r="I7">
        <v>0.7</v>
      </c>
    </row>
    <row r="8" spans="1:9" x14ac:dyDescent="0.35">
      <c r="A8" t="s">
        <v>73</v>
      </c>
      <c r="B8">
        <f>PARS!B8*$I$7+G8*(1-$I$7)*C8+(1-G8)*(1-$I$7)*D8</f>
        <v>-1.6285474623122846</v>
      </c>
      <c r="C8">
        <f>PARS!C8</f>
        <v>-1.7</v>
      </c>
      <c r="D8">
        <f>PARS!D8</f>
        <v>-1.6272247041349499</v>
      </c>
      <c r="E8" t="b">
        <f t="shared" si="0"/>
        <v>1</v>
      </c>
      <c r="F8">
        <f>VLOOKUP(A8,PARS!A:X,19,0)</f>
        <v>1</v>
      </c>
      <c r="G8">
        <v>6.0586410155240245E-2</v>
      </c>
      <c r="H8">
        <f t="shared" ca="1" si="1"/>
        <v>0.6506615726267263</v>
      </c>
    </row>
    <row r="9" spans="1:9" x14ac:dyDescent="0.35">
      <c r="A9" t="s">
        <v>91</v>
      </c>
      <c r="B9">
        <f>PARS!B9*$I$7+G9*(1-$I$7)*C9+(1-G9)*(1-$I$7)*D9</f>
        <v>0.14465531951136265</v>
      </c>
      <c r="C9">
        <f>PARS!C9</f>
        <v>0</v>
      </c>
      <c r="D9">
        <f>PARS!D9</f>
        <v>0.19344349934520899</v>
      </c>
      <c r="E9" t="b">
        <f t="shared" si="0"/>
        <v>1</v>
      </c>
      <c r="F9">
        <f>VLOOKUP(A9,PARS!A:X,19,0)</f>
        <v>1</v>
      </c>
      <c r="G9">
        <v>0.84069646518648355</v>
      </c>
      <c r="H9">
        <f t="shared" ca="1" si="1"/>
        <v>0.55772316131828181</v>
      </c>
    </row>
    <row r="10" spans="1:9" x14ac:dyDescent="0.35">
      <c r="A10" t="s">
        <v>92</v>
      </c>
      <c r="B10">
        <f>PARS!B10*$I$7+G10*(1-$I$7)*C10+(1-G10)*(1-$I$7)*D10</f>
        <v>0.71408420934278938</v>
      </c>
      <c r="C10">
        <f>PARS!C10</f>
        <v>0.40546510810816438</v>
      </c>
      <c r="D10">
        <f>PARS!D10</f>
        <v>0.72858791149304403</v>
      </c>
      <c r="E10" t="b">
        <f t="shared" si="0"/>
        <v>1</v>
      </c>
      <c r="F10">
        <f>VLOOKUP(A10,PARS!A:X,19,0)</f>
        <v>1</v>
      </c>
      <c r="G10">
        <v>0.14962012376637079</v>
      </c>
      <c r="H10">
        <f t="shared" ca="1" si="1"/>
        <v>0.71297070140199881</v>
      </c>
    </row>
    <row r="11" spans="1:9" x14ac:dyDescent="0.35">
      <c r="A11" t="s">
        <v>97</v>
      </c>
      <c r="B11">
        <f>PARS!B11*$I$7+G11*(1-$I$7)*C11+(1-G11)*(1-$I$7)*D11</f>
        <v>2.6979474727723926E-2</v>
      </c>
      <c r="C11">
        <f>PARS!C11</f>
        <v>-0.51082562376599072</v>
      </c>
      <c r="D11">
        <f>PARS!D11</f>
        <v>0.19344349934520899</v>
      </c>
      <c r="E11" t="b">
        <f t="shared" si="0"/>
        <v>1</v>
      </c>
      <c r="F11">
        <f>VLOOKUP(A11,PARS!A:X,19,0)</f>
        <v>0</v>
      </c>
      <c r="G11">
        <v>0.78788074593846891</v>
      </c>
      <c r="H11">
        <f t="shared" ca="1" si="1"/>
        <v>0.35971894835940355</v>
      </c>
    </row>
    <row r="12" spans="1:9" x14ac:dyDescent="0.35">
      <c r="A12" t="s">
        <v>94</v>
      </c>
      <c r="B12">
        <f>PARS!B12*$I$7+G12*(1-$I$7)*C12+(1-G12)*(1-$I$7)*D12</f>
        <v>0</v>
      </c>
      <c r="C12">
        <f>PARS!C12</f>
        <v>0</v>
      </c>
      <c r="D12">
        <f>PARS!D12</f>
        <v>0</v>
      </c>
      <c r="E12" t="b">
        <f t="shared" si="0"/>
        <v>1</v>
      </c>
      <c r="F12">
        <f>VLOOKUP(A12,PARS!A:X,19,0)</f>
        <v>0</v>
      </c>
      <c r="G12">
        <v>0.40146147876001714</v>
      </c>
      <c r="H12">
        <f t="shared" ca="1" si="1"/>
        <v>0.76110253085289203</v>
      </c>
    </row>
    <row r="13" spans="1:9" x14ac:dyDescent="0.35">
      <c r="A13" t="s">
        <v>93</v>
      </c>
      <c r="B13">
        <f>PARS!B13*$I$7+G13*(1-$I$7)*C13+(1-G13)*(1-$I$7)*D13</f>
        <v>-5.4859297264334195E-2</v>
      </c>
      <c r="C13">
        <f>PARS!C13</f>
        <v>-0.40790273033909435</v>
      </c>
      <c r="D13">
        <f>PARS!D13</f>
        <v>0</v>
      </c>
      <c r="E13" t="b">
        <f t="shared" si="0"/>
        <v>1</v>
      </c>
      <c r="F13">
        <f>VLOOKUP(A13,PARS!A:X,19,0)</f>
        <v>0</v>
      </c>
      <c r="G13">
        <v>0.44830375139296086</v>
      </c>
      <c r="H13">
        <f t="shared" ca="1" si="1"/>
        <v>0.57420221500741842</v>
      </c>
    </row>
    <row r="14" spans="1:9" x14ac:dyDescent="0.35">
      <c r="A14" t="s">
        <v>96</v>
      </c>
      <c r="B14">
        <f>PARS!B14*$I$7+G14*(1-$I$7)*C14+(1-G14)*(1-$I$7)*D14</f>
        <v>0</v>
      </c>
      <c r="C14">
        <f>PARS!C14</f>
        <v>0</v>
      </c>
      <c r="D14">
        <f>PARS!D14</f>
        <v>0</v>
      </c>
      <c r="E14" t="b">
        <f>AND(D14&gt;=B14,B14&gt;=C14,D14&gt;=C14)</f>
        <v>1</v>
      </c>
      <c r="F14">
        <f>VLOOKUP(A14,PARS!A:X,19,0)</f>
        <v>0</v>
      </c>
      <c r="G14">
        <v>0.36045232260918048</v>
      </c>
      <c r="H14">
        <f t="shared" ca="1" si="1"/>
        <v>0.77370576729195362</v>
      </c>
    </row>
    <row r="15" spans="1:9" x14ac:dyDescent="0.35">
      <c r="A15" t="s">
        <v>98</v>
      </c>
      <c r="B15">
        <f>PARS!B15*$I$7+G15*(1-$I$7)*C15+(1-G15)*(1-$I$7)*D15</f>
        <v>0</v>
      </c>
      <c r="C15">
        <f>PARS!C15</f>
        <v>0</v>
      </c>
      <c r="D15">
        <f>PARS!D15</f>
        <v>0</v>
      </c>
      <c r="E15" t="b">
        <f>AND(D15&gt;=B15,B15&gt;=C15,D15&gt;=C15)</f>
        <v>1</v>
      </c>
      <c r="F15">
        <f>VLOOKUP(A15,PARS!A:X,19,0)</f>
        <v>0</v>
      </c>
      <c r="G15">
        <v>0.35604447854860521</v>
      </c>
      <c r="H15">
        <f t="shared" ca="1" si="1"/>
        <v>0.40650902280256351</v>
      </c>
    </row>
    <row r="16" spans="1:9" x14ac:dyDescent="0.35">
      <c r="A16" t="s">
        <v>69</v>
      </c>
      <c r="B16">
        <f>PARS!B16*$I$7+G16*(1-$I$7)*C16+(1-G16)*(1-$I$7)*D16</f>
        <v>0</v>
      </c>
      <c r="C16">
        <f>PARS!C16</f>
        <v>0</v>
      </c>
      <c r="D16">
        <f>PARS!D16</f>
        <v>0</v>
      </c>
      <c r="E16" t="b">
        <f t="shared" si="0"/>
        <v>1</v>
      </c>
      <c r="F16">
        <f>VLOOKUP(A16,PARS!A:X,19,0)</f>
        <v>0</v>
      </c>
      <c r="G16">
        <v>0.57182181184627434</v>
      </c>
      <c r="H16">
        <f t="shared" ca="1" si="1"/>
        <v>8.8103279234218679E-2</v>
      </c>
    </row>
    <row r="17" spans="1:8" x14ac:dyDescent="0.35">
      <c r="A17" t="s">
        <v>76</v>
      </c>
      <c r="B17">
        <f>PARS!B17*$I$7+G17*(1-$I$7)*C17+(1-G17)*(1-$I$7)*D17</f>
        <v>-1.4701374355237848</v>
      </c>
      <c r="C17">
        <f>PARS!C17</f>
        <v>-1.5141277326297755</v>
      </c>
      <c r="D17">
        <f>PARS!D17</f>
        <v>-1.4605138180998201</v>
      </c>
      <c r="E17" t="b">
        <f t="shared" si="0"/>
        <v>1</v>
      </c>
      <c r="F17">
        <f>VLOOKUP(A17,PARS!A:X,19,0)</f>
        <v>1</v>
      </c>
      <c r="G17">
        <v>0.59832834494160281</v>
      </c>
      <c r="H17">
        <f t="shared" ca="1" si="1"/>
        <v>0.87915751038345513</v>
      </c>
    </row>
    <row r="18" spans="1:8" x14ac:dyDescent="0.35">
      <c r="A18" t="s">
        <v>95</v>
      </c>
      <c r="B18">
        <f>PARS!B18*$I$7+G18*(1-$I$7)*C18+(1-G18)*(1-$I$7)*D18</f>
        <v>0.87782554965152659</v>
      </c>
      <c r="C18">
        <f>PARS!C18</f>
        <v>0.5</v>
      </c>
      <c r="D18">
        <f>PARS!D18</f>
        <v>0.89480390637532103</v>
      </c>
      <c r="E18" t="b">
        <f t="shared" si="0"/>
        <v>1</v>
      </c>
      <c r="F18">
        <f>VLOOKUP(A18,PARS!A:X,19,0)</f>
        <v>1</v>
      </c>
      <c r="G18">
        <v>0.14334843576458089</v>
      </c>
      <c r="H18">
        <f t="shared" ca="1" si="1"/>
        <v>5.4248801768011834E-2</v>
      </c>
    </row>
    <row r="19" spans="1:8" x14ac:dyDescent="0.35">
      <c r="A19" t="s">
        <v>70</v>
      </c>
      <c r="B19">
        <f>PARS!B19*$I$7+G19*(1-$I$7)*C19+(1-G19)*(1-$I$7)*D19</f>
        <v>3.3028711482916981</v>
      </c>
      <c r="C19">
        <f>PARS!C19</f>
        <v>1</v>
      </c>
      <c r="D19">
        <f>PARS!D19</f>
        <v>3.9884274379650999</v>
      </c>
      <c r="E19" t="b">
        <f t="shared" si="0"/>
        <v>1</v>
      </c>
      <c r="F19">
        <f>VLOOKUP(A19,PARS!A:X,19,0)</f>
        <v>1</v>
      </c>
      <c r="G19">
        <v>0.76467897570928367</v>
      </c>
      <c r="H19">
        <f t="shared" ca="1" si="1"/>
        <v>0.7003667423071841</v>
      </c>
    </row>
    <row r="20" spans="1:8" x14ac:dyDescent="0.35">
      <c r="A20" s="6" t="s">
        <v>71</v>
      </c>
      <c r="B20">
        <f>PARS!B20*$I$7+G20*(1-$I$7)*C20+(1-G20)*(1-$I$7)*D20</f>
        <v>0</v>
      </c>
      <c r="C20">
        <f>PARS!C20</f>
        <v>0</v>
      </c>
      <c r="D20">
        <f>PARS!D20</f>
        <v>0</v>
      </c>
      <c r="E20" t="b">
        <f t="shared" si="0"/>
        <v>1</v>
      </c>
      <c r="F20">
        <f>VLOOKUP(A20,PARS!A:X,19,0)</f>
        <v>0</v>
      </c>
      <c r="G20">
        <v>0.69024527030746763</v>
      </c>
      <c r="H20">
        <f t="shared" ca="1" si="1"/>
        <v>0.67497634040080201</v>
      </c>
    </row>
    <row r="21" spans="1:8" x14ac:dyDescent="0.35">
      <c r="A21" t="s">
        <v>72</v>
      </c>
      <c r="B21">
        <f>PARS!B21*$I$7+G21*(1-$I$7)*C21+(1-G21)*(1-$I$7)*D21</f>
        <v>-0.18548357143485722</v>
      </c>
      <c r="C21">
        <f>PARS!C21</f>
        <v>-0.35</v>
      </c>
      <c r="D21">
        <f>PARS!D21</f>
        <v>-0.18050373460861199</v>
      </c>
      <c r="E21" t="b">
        <f t="shared" si="0"/>
        <v>1</v>
      </c>
      <c r="F21">
        <f>VLOOKUP(A21,PARS!A:X,19,0)</f>
        <v>0</v>
      </c>
      <c r="G21">
        <v>9.7934052111141701E-2</v>
      </c>
      <c r="H21">
        <f t="shared" ca="1" si="1"/>
        <v>5.3822088257044487E-2</v>
      </c>
    </row>
    <row r="22" spans="1:8" x14ac:dyDescent="0.35">
      <c r="A22" t="s">
        <v>67</v>
      </c>
      <c r="B22">
        <f>PARS!B22*$I$7+G22*(1-$I$7)*C22+(1-G22)*(1-$I$7)*D22</f>
        <v>7.9064731756165602E-2</v>
      </c>
      <c r="C22">
        <f>PARS!C22</f>
        <v>0</v>
      </c>
      <c r="D22">
        <f>PARS!D22</f>
        <v>0.10465686243403</v>
      </c>
      <c r="E22" t="b">
        <f t="shared" si="0"/>
        <v>1</v>
      </c>
      <c r="F22">
        <f>VLOOKUP(A22,PARS!A:X,19,0)</f>
        <v>1</v>
      </c>
      <c r="G22">
        <v>0.81511236124932496</v>
      </c>
      <c r="H22">
        <f t="shared" ca="1" si="1"/>
        <v>0.99592693120676157</v>
      </c>
    </row>
    <row r="23" spans="1:8" x14ac:dyDescent="0.35">
      <c r="A23" t="s">
        <v>78</v>
      </c>
      <c r="B23">
        <f>PARS!B23*$I$7+G23*(1-$I$7)*C23+(1-G23)*(1-$I$7)*D23</f>
        <v>-1.347121313149777</v>
      </c>
      <c r="C23">
        <f>PARS!C23</f>
        <v>-2.3025850929940455</v>
      </c>
      <c r="D23">
        <f>PARS!D23</f>
        <v>-1.0885052113448099</v>
      </c>
      <c r="E23" t="b">
        <f t="shared" si="0"/>
        <v>1</v>
      </c>
      <c r="F23">
        <f>VLOOKUP(A23,PARS!A:X,19,0)</f>
        <v>1</v>
      </c>
      <c r="G23">
        <v>0.71004691348001658</v>
      </c>
      <c r="H23">
        <f t="shared" ca="1" si="1"/>
        <v>0.84840821462564631</v>
      </c>
    </row>
    <row r="24" spans="1:8" x14ac:dyDescent="0.35">
      <c r="A24" t="s">
        <v>79</v>
      </c>
      <c r="B24">
        <f>PARS!B24*$I$7+G24*(1-$I$7)*C24+(1-G24)*(1-$I$7)*D24</f>
        <v>0</v>
      </c>
      <c r="C24">
        <f>PARS!C24</f>
        <v>0</v>
      </c>
      <c r="D24">
        <f>PARS!D24</f>
        <v>0</v>
      </c>
      <c r="E24" t="b">
        <f t="shared" si="0"/>
        <v>1</v>
      </c>
      <c r="F24">
        <f>VLOOKUP(A24,PARS!A:X,19,0)</f>
        <v>0</v>
      </c>
      <c r="G24">
        <v>0.30819936397832592</v>
      </c>
      <c r="H24">
        <f t="shared" ca="1" si="1"/>
        <v>0.2947418556030339</v>
      </c>
    </row>
    <row r="25" spans="1:8" x14ac:dyDescent="0.35">
      <c r="A25" t="s">
        <v>189</v>
      </c>
      <c r="B25">
        <f>PARS!B25*$I$7+G25*(1-$I$7)*C25+(1-G25)*(1-$I$7)*D25</f>
        <v>0</v>
      </c>
      <c r="C25">
        <f>PARS!C25</f>
        <v>0</v>
      </c>
      <c r="D25">
        <f>PARS!D25</f>
        <v>0</v>
      </c>
      <c r="E25" t="b">
        <f t="shared" si="0"/>
        <v>1</v>
      </c>
      <c r="F25">
        <f>VLOOKUP(A25,PARS!A:X,19,0)</f>
        <v>1</v>
      </c>
      <c r="G25">
        <v>0.73444681222041863</v>
      </c>
      <c r="H25">
        <f t="shared" ca="1" si="1"/>
        <v>0.37570931611475022</v>
      </c>
    </row>
    <row r="26" spans="1:8" x14ac:dyDescent="0.35">
      <c r="A26" t="s">
        <v>80</v>
      </c>
      <c r="B26">
        <f>PARS!B26*$I$7+G26*(1-$I$7)*C26+(1-G26)*(1-$I$7)*D26</f>
        <v>-1.0944983125344443</v>
      </c>
      <c r="C26">
        <f>PARS!C26</f>
        <v>-2.3025850929940455</v>
      </c>
      <c r="D26">
        <f>PARS!D26</f>
        <v>-0.99547769679109299</v>
      </c>
      <c r="E26" t="b">
        <f t="shared" si="0"/>
        <v>1</v>
      </c>
      <c r="F26">
        <f>VLOOKUP(A26,PARS!A:X,19,0)</f>
        <v>1</v>
      </c>
      <c r="G26">
        <v>0.25251843888522751</v>
      </c>
      <c r="H26">
        <f t="shared" ca="1" si="1"/>
        <v>0.98716416604497426</v>
      </c>
    </row>
    <row r="27" spans="1:8" x14ac:dyDescent="0.35">
      <c r="A27" t="s">
        <v>81</v>
      </c>
      <c r="B27">
        <f>PARS!B27*$I$7+G27*(1-$I$7)*C27+(1-G27)*(1-$I$7)*D27</f>
        <v>0.95685973886409204</v>
      </c>
      <c r="C27">
        <f>PARS!C27</f>
        <v>-2.3025850929940455</v>
      </c>
      <c r="D27">
        <f>PARS!D27</f>
        <v>0.99764673942462401</v>
      </c>
      <c r="E27" t="b">
        <f t="shared" si="0"/>
        <v>1</v>
      </c>
      <c r="F27">
        <f>VLOOKUP(A27,PARS!A:X,19,0)</f>
        <v>1</v>
      </c>
      <c r="G27">
        <v>4.1196096346803213E-2</v>
      </c>
      <c r="H27">
        <f t="shared" ca="1" si="1"/>
        <v>0.64522143881490157</v>
      </c>
    </row>
    <row r="28" spans="1:8" x14ac:dyDescent="0.35">
      <c r="A28" t="s">
        <v>99</v>
      </c>
      <c r="B28">
        <f>PARS!B28*$I$7+G28*(1-$I$7)*C28+(1-G28)*(1-$I$7)*D28</f>
        <v>2000.0000000000002</v>
      </c>
      <c r="C28">
        <f>PARS!C28</f>
        <v>2000</v>
      </c>
      <c r="D28">
        <f>PARS!D28</f>
        <v>2000</v>
      </c>
      <c r="E28" t="b">
        <f t="shared" si="0"/>
        <v>1</v>
      </c>
      <c r="F28">
        <f>VLOOKUP(A28,PARS!A:X,19,0)</f>
        <v>0</v>
      </c>
      <c r="G28">
        <v>0.4840617887354417</v>
      </c>
      <c r="H28">
        <f t="shared" ca="1" si="1"/>
        <v>0.28666241419653549</v>
      </c>
    </row>
    <row r="29" spans="1:8" x14ac:dyDescent="0.35">
      <c r="A29" t="s">
        <v>102</v>
      </c>
      <c r="B29">
        <f>PARS!B29*$I$7+G29*(1-$I$7)*C29+(1-G29)*(1-$I$7)*D29</f>
        <v>0</v>
      </c>
      <c r="C29">
        <f>PARS!C29</f>
        <v>0</v>
      </c>
      <c r="D29">
        <f>PARS!D29</f>
        <v>0</v>
      </c>
      <c r="E29" t="b">
        <f t="shared" si="0"/>
        <v>1</v>
      </c>
      <c r="F29">
        <f>VLOOKUP(A29,PARS!A:X,19,0)</f>
        <v>0</v>
      </c>
      <c r="G29">
        <v>7.7764634759959095E-2</v>
      </c>
      <c r="H29">
        <f t="shared" ca="1" si="1"/>
        <v>4.637148094560184E-2</v>
      </c>
    </row>
    <row r="30" spans="1:8" x14ac:dyDescent="0.35">
      <c r="A30" t="s">
        <v>85</v>
      </c>
      <c r="B30">
        <f>PARS!B30*$I$7+G30*(1-$I$7)*C30+(1-G30)*(1-$I$7)*D30</f>
        <v>0.81489496622334723</v>
      </c>
      <c r="C30">
        <f>PARS!C30</f>
        <v>0</v>
      </c>
      <c r="D30">
        <f>PARS!D30</f>
        <v>0.88460225834958095</v>
      </c>
      <c r="E30" t="b">
        <f t="shared" si="0"/>
        <v>1</v>
      </c>
      <c r="F30">
        <f>VLOOKUP(A30,PARS!A:X,19,0)</f>
        <v>1</v>
      </c>
      <c r="G30">
        <v>0.26266905632175619</v>
      </c>
      <c r="H30">
        <f t="shared" ca="1" si="1"/>
        <v>0.82864521112257383</v>
      </c>
    </row>
    <row r="31" spans="1:8" x14ac:dyDescent="0.35">
      <c r="A31" t="s">
        <v>82</v>
      </c>
      <c r="B31">
        <f>PARS!B31*$I$7+G31*(1-$I$7)*C31+(1-G31)*(1-$I$7)*D31</f>
        <v>1.5404716671980654</v>
      </c>
      <c r="C31">
        <f>PARS!C31</f>
        <v>0.58778666490211906</v>
      </c>
      <c r="D31">
        <f>PARS!D31</f>
        <v>1.5924995553218699</v>
      </c>
      <c r="E31" t="b">
        <f t="shared" si="0"/>
        <v>1</v>
      </c>
      <c r="F31">
        <f>VLOOKUP(A31,PARS!A:X,19,0)</f>
        <v>1</v>
      </c>
      <c r="G31">
        <v>0.1726127885883505</v>
      </c>
      <c r="H31">
        <f t="shared" ca="1" si="1"/>
        <v>0.40708366254448791</v>
      </c>
    </row>
    <row r="32" spans="1:8" x14ac:dyDescent="0.35">
      <c r="A32" t="s">
        <v>83</v>
      </c>
      <c r="B32">
        <f>PARS!B32*$I$7+G32*(1-$I$7)*C32+(1-G32)*(1-$I$7)*D32</f>
        <v>0.43589306125396959</v>
      </c>
      <c r="C32">
        <f>PARS!C32</f>
        <v>-1.3862943611198906</v>
      </c>
      <c r="D32">
        <f>PARS!D32</f>
        <v>0.50501025734424898</v>
      </c>
      <c r="E32" t="b">
        <f t="shared" si="0"/>
        <v>1</v>
      </c>
      <c r="F32">
        <f>VLOOKUP(A32,PARS!A:X,19,0)</f>
        <v>1</v>
      </c>
      <c r="G32">
        <v>0.12181573046723515</v>
      </c>
      <c r="H32">
        <f t="shared" ca="1" si="1"/>
        <v>0.77179048923112292</v>
      </c>
    </row>
    <row r="33" spans="1:8" x14ac:dyDescent="0.35">
      <c r="A33" t="s">
        <v>84</v>
      </c>
      <c r="B33">
        <f>PARS!B33*$I$7+G33*(1-$I$7)*C33+(1-G33)*(1-$I$7)*D33</f>
        <v>0.70559799999999995</v>
      </c>
      <c r="C33">
        <f>PARS!C33</f>
        <v>0.70559799999999995</v>
      </c>
      <c r="D33">
        <f>PARS!D33</f>
        <v>0.70559799999999995</v>
      </c>
      <c r="E33" t="b">
        <f t="shared" si="0"/>
        <v>1</v>
      </c>
      <c r="F33">
        <f>VLOOKUP(A33,PARS!A:X,19,0)</f>
        <v>0</v>
      </c>
      <c r="G33">
        <v>0.57337517032149443</v>
      </c>
      <c r="H33">
        <f t="shared" ca="1" si="1"/>
        <v>0.61553711975444769</v>
      </c>
    </row>
    <row r="34" spans="1:8" x14ac:dyDescent="0.35">
      <c r="A34" t="s">
        <v>86</v>
      </c>
      <c r="B34">
        <f>PARS!B34*$I$7+G34*(1-$I$7)*C34+(1-G34)*(1-$I$7)*D34</f>
        <v>0.18694275725767023</v>
      </c>
      <c r="C34">
        <f>PARS!C34</f>
        <v>0</v>
      </c>
      <c r="D34">
        <f>PARS!D34</f>
        <v>0.24085606632549</v>
      </c>
      <c r="E34" t="b">
        <f t="shared" si="0"/>
        <v>1</v>
      </c>
      <c r="F34">
        <f>VLOOKUP(A34,PARS!A:X,19,0)</f>
        <v>1</v>
      </c>
      <c r="G34">
        <v>0.74613453988410883</v>
      </c>
      <c r="H34">
        <f t="shared" ca="1" si="1"/>
        <v>0.68271436003763963</v>
      </c>
    </row>
    <row r="35" spans="1:8" x14ac:dyDescent="0.35">
      <c r="A35" t="s">
        <v>87</v>
      </c>
      <c r="B35">
        <f>PARS!B35*$I$7+G35*(1-$I$7)*C35+(1-G35)*(1-$I$7)*D35</f>
        <v>-1.1276090650184289</v>
      </c>
      <c r="C35">
        <f>PARS!C35</f>
        <v>-2.3025850929940455</v>
      </c>
      <c r="D35">
        <f>PARS!D35</f>
        <v>-0.99677828313049399</v>
      </c>
      <c r="E35" t="b">
        <f t="shared" si="0"/>
        <v>1</v>
      </c>
      <c r="F35">
        <f>VLOOKUP(A35,PARS!A:X,19,0)</f>
        <v>1</v>
      </c>
      <c r="G35">
        <v>0.33397176596030087</v>
      </c>
      <c r="H35">
        <f t="shared" ca="1" si="1"/>
        <v>0.48809750705742561</v>
      </c>
    </row>
    <row r="36" spans="1:8" x14ac:dyDescent="0.35">
      <c r="A36" t="s">
        <v>88</v>
      </c>
      <c r="B36">
        <f>PARS!B36*$I$7+G36*(1-$I$7)*C36+(1-G36)*(1-$I$7)*D36</f>
        <v>1.1668419621316661</v>
      </c>
      <c r="C36">
        <f>PARS!C36</f>
        <v>-6.9077552789821368</v>
      </c>
      <c r="D36">
        <f>PARS!D36</f>
        <v>1.71227865973578</v>
      </c>
      <c r="E36" t="b">
        <f t="shared" si="0"/>
        <v>1</v>
      </c>
      <c r="F36">
        <f>VLOOKUP(A36,PARS!A:X,19,0)</f>
        <v>1</v>
      </c>
      <c r="G36">
        <v>0.21091823283673294</v>
      </c>
      <c r="H36">
        <f t="shared" ca="1" si="1"/>
        <v>0.92359079579782988</v>
      </c>
    </row>
    <row r="37" spans="1:8" x14ac:dyDescent="0.35">
      <c r="A37" t="s">
        <v>101</v>
      </c>
      <c r="B37">
        <f>PARS!B37*$I$7+G37*(1-$I$7)*C37+(1-G37)*(1-$I$7)*D37</f>
        <v>1.7638645336173133</v>
      </c>
      <c r="C37">
        <f>PARS!C37</f>
        <v>-6.9077552789821368</v>
      </c>
      <c r="D37">
        <f>PARS!D37</f>
        <v>2.0039828232760502</v>
      </c>
      <c r="E37" t="b">
        <f t="shared" si="0"/>
        <v>1</v>
      </c>
      <c r="F37">
        <f>VLOOKUP(A37,PARS!A:X,19,0)</f>
        <v>1</v>
      </c>
      <c r="G37">
        <v>8.9813489768021837E-2</v>
      </c>
      <c r="H37">
        <f t="shared" ca="1" si="1"/>
        <v>0.28760119132808171</v>
      </c>
    </row>
    <row r="38" spans="1:8" x14ac:dyDescent="0.35">
      <c r="A38" s="5" t="s">
        <v>68</v>
      </c>
      <c r="B38">
        <f>PARS!B38*$I$7+G38*(1-$I$7)*C38+(1-G38)*(1-$I$7)*D38</f>
        <v>0.18349358538040178</v>
      </c>
      <c r="C38">
        <f>PARS!C38</f>
        <v>-4.0005334613699206E-2</v>
      </c>
      <c r="D38">
        <f>PARS!D38</f>
        <v>0.19920026416348099</v>
      </c>
      <c r="E38" t="b">
        <f t="shared" si="0"/>
        <v>1</v>
      </c>
      <c r="F38">
        <f>VLOOKUP(A38,PARS!A:X,19,0)</f>
        <v>1</v>
      </c>
      <c r="G38">
        <v>0.21887278647004649</v>
      </c>
      <c r="H38">
        <f t="shared" ca="1" si="1"/>
        <v>0.56634862788138252</v>
      </c>
    </row>
    <row r="39" spans="1:8" x14ac:dyDescent="0.35">
      <c r="A39" s="3" t="s">
        <v>106</v>
      </c>
      <c r="B39">
        <f>PARS!B39*$I$7+G39*(1-$I$7)*C39+(1-G39)*(1-$I$7)*D39</f>
        <v>1.637</v>
      </c>
      <c r="C39">
        <f>PARS!C39</f>
        <v>1.637</v>
      </c>
      <c r="D39">
        <f>PARS!D39</f>
        <v>1.637</v>
      </c>
      <c r="E39" t="b">
        <f t="shared" si="0"/>
        <v>1</v>
      </c>
      <c r="F39">
        <f>VLOOKUP(A39,PARS!A:X,19,0)</f>
        <v>0</v>
      </c>
      <c r="G39">
        <v>0.11665325171847285</v>
      </c>
      <c r="H39">
        <f t="shared" ca="1" si="1"/>
        <v>0.34146318853391455</v>
      </c>
    </row>
    <row r="40" spans="1:8" x14ac:dyDescent="0.35">
      <c r="A40" t="s">
        <v>107</v>
      </c>
      <c r="B40">
        <f>PARS!B40*$I$7+G40*(1-$I$7)*C40+(1-G40)*(1-$I$7)*D40</f>
        <v>0</v>
      </c>
      <c r="C40">
        <f>PARS!C40</f>
        <v>0</v>
      </c>
      <c r="D40">
        <f>PARS!D40</f>
        <v>0</v>
      </c>
      <c r="E40" t="b">
        <f t="shared" si="0"/>
        <v>1</v>
      </c>
      <c r="F40">
        <f>VLOOKUP(A40,PARS!A:X,19,0)</f>
        <v>0</v>
      </c>
      <c r="G40">
        <v>0.97820706309520367</v>
      </c>
      <c r="H40">
        <f t="shared" ca="1" si="1"/>
        <v>0.13541451729923493</v>
      </c>
    </row>
    <row r="41" spans="1:8" x14ac:dyDescent="0.35">
      <c r="A41" t="s">
        <v>108</v>
      </c>
      <c r="B41">
        <f>PARS!B41*$I$7+G41*(1-$I$7)*C41+(1-G41)*(1-$I$7)*D41</f>
        <v>1</v>
      </c>
      <c r="C41">
        <f>PARS!C41</f>
        <v>1</v>
      </c>
      <c r="D41">
        <f>PARS!D41</f>
        <v>1</v>
      </c>
      <c r="E41" t="b">
        <f t="shared" si="0"/>
        <v>1</v>
      </c>
      <c r="F41">
        <f>VLOOKUP(A41,PARS!A:X,19,0)</f>
        <v>0</v>
      </c>
      <c r="G41">
        <v>0.1320182023944263</v>
      </c>
      <c r="H41">
        <f t="shared" ca="1" si="1"/>
        <v>0.56688764320711205</v>
      </c>
    </row>
    <row r="42" spans="1:8" s="3" customFormat="1" x14ac:dyDescent="0.35">
      <c r="A42" t="s">
        <v>104</v>
      </c>
      <c r="B42">
        <f>PARS!B42*$I$7+G42*(1-$I$7)*C42+(1-G42)*(1-$I$7)*D42</f>
        <v>0.26712328767123289</v>
      </c>
      <c r="C42">
        <f>PARS!C42</f>
        <v>0.26712328767123289</v>
      </c>
      <c r="D42">
        <f>PARS!D42</f>
        <v>0.26712328767123289</v>
      </c>
      <c r="E42" t="b">
        <f t="shared" si="0"/>
        <v>1</v>
      </c>
      <c r="F42">
        <f>VLOOKUP(A42,PARS!A:X,19,0)</f>
        <v>0</v>
      </c>
      <c r="G42">
        <v>0.1834403536406547</v>
      </c>
      <c r="H42">
        <f t="shared" ca="1" si="1"/>
        <v>0.69711376966309024</v>
      </c>
    </row>
    <row r="43" spans="1:8" x14ac:dyDescent="0.35">
      <c r="A43" t="s">
        <v>109</v>
      </c>
      <c r="B43">
        <f>PARS!B43*$I$7+G43*(1-$I$7)*C43+(1-G43)*(1-$I$7)*D43</f>
        <v>1</v>
      </c>
      <c r="C43">
        <f>PARS!C43</f>
        <v>1</v>
      </c>
      <c r="D43">
        <f>PARS!D43</f>
        <v>1</v>
      </c>
      <c r="E43" t="b">
        <f t="shared" si="0"/>
        <v>1</v>
      </c>
      <c r="F43">
        <f>VLOOKUP(A43,PARS!A:X,19,0)</f>
        <v>0</v>
      </c>
      <c r="G43">
        <v>0.78294488432759923</v>
      </c>
      <c r="H43">
        <f t="shared" ca="1" si="1"/>
        <v>0.97718971528028542</v>
      </c>
    </row>
    <row r="44" spans="1:8" x14ac:dyDescent="0.35">
      <c r="A44" t="s">
        <v>89</v>
      </c>
      <c r="B44">
        <f>PARS!B44*$I$7+G44*(1-$I$7)*C44+(1-G44)*(1-$I$7)*D44</f>
        <v>0.14489999999999997</v>
      </c>
      <c r="C44">
        <f>PARS!C44</f>
        <v>0.1449</v>
      </c>
      <c r="D44">
        <f>PARS!D44</f>
        <v>0.1449</v>
      </c>
      <c r="E44" t="b">
        <f t="shared" si="0"/>
        <v>1</v>
      </c>
      <c r="F44">
        <f>VLOOKUP(A44,PARS!A:X,19,0)</f>
        <v>0</v>
      </c>
      <c r="G44">
        <v>0.87463241858760121</v>
      </c>
      <c r="H44">
        <f t="shared" ca="1" si="1"/>
        <v>0.3362516492263582</v>
      </c>
    </row>
    <row r="45" spans="1:8" x14ac:dyDescent="0.35">
      <c r="A45" t="s">
        <v>90</v>
      </c>
      <c r="B45">
        <f>PARS!B45*$I$7+G45*(1-$I$7)*C45+(1-G45)*(1-$I$7)*D45</f>
        <v>0.1449</v>
      </c>
      <c r="C45">
        <f>PARS!C45</f>
        <v>0.1449</v>
      </c>
      <c r="D45">
        <f>PARS!D45</f>
        <v>0.1449</v>
      </c>
      <c r="E45" t="b">
        <f t="shared" si="0"/>
        <v>1</v>
      </c>
      <c r="F45">
        <f>VLOOKUP(A45,PARS!A:X,19,0)</f>
        <v>0</v>
      </c>
      <c r="G45">
        <v>0.21688465275193025</v>
      </c>
      <c r="H45">
        <f t="shared" ca="1" si="1"/>
        <v>4.1702082871900026E-2</v>
      </c>
    </row>
    <row r="46" spans="1:8" x14ac:dyDescent="0.35">
      <c r="A46" t="s">
        <v>100</v>
      </c>
      <c r="B46">
        <f>PARS!B46*$I$7+G46*(1-$I$7)*C46+(1-G46)*(1-$I$7)*D46</f>
        <v>0</v>
      </c>
      <c r="C46">
        <f>PARS!C46</f>
        <v>0</v>
      </c>
      <c r="D46">
        <f>PARS!D46</f>
        <v>0</v>
      </c>
      <c r="E46" t="b">
        <f t="shared" si="0"/>
        <v>1</v>
      </c>
      <c r="F46">
        <f>VLOOKUP(A46,PARS!A:X,19,0)</f>
        <v>0</v>
      </c>
      <c r="G46">
        <v>3.2051223423599673E-2</v>
      </c>
      <c r="H46">
        <f t="shared" ca="1" si="1"/>
        <v>0.94291931731129808</v>
      </c>
    </row>
    <row r="47" spans="1:8" x14ac:dyDescent="0.35">
      <c r="A47" t="s">
        <v>103</v>
      </c>
      <c r="B47">
        <f>PARS!B47*$I$7+G47*(1-$I$7)*C47+(1-G47)*(1-$I$7)*D47</f>
        <v>0</v>
      </c>
      <c r="C47">
        <f>PARS!C47</f>
        <v>0</v>
      </c>
      <c r="D47">
        <f>PARS!D47</f>
        <v>0</v>
      </c>
      <c r="E47" t="b">
        <f t="shared" ref="E47" si="2">AND(D47&gt;=B47,B47&gt;=C47,D47&gt;=C47)</f>
        <v>1</v>
      </c>
      <c r="F47">
        <f>VLOOKUP(A47,PARS!A:X,19,0)</f>
        <v>0</v>
      </c>
      <c r="G47">
        <v>0.39287424395105086</v>
      </c>
      <c r="H47">
        <f t="shared" ca="1" si="1"/>
        <v>0.52097909487160188</v>
      </c>
    </row>
    <row r="48" spans="1:8" x14ac:dyDescent="0.35">
      <c r="A48" t="s">
        <v>245</v>
      </c>
      <c r="B48">
        <f>PARS!B48*$I$7+G48*(1-$I$7)*C48+(1-G48)*(1-$I$7)*D48</f>
        <v>3.7</v>
      </c>
      <c r="C48">
        <f>PARS!C48</f>
        <v>3.7</v>
      </c>
      <c r="D48">
        <f>PARS!D48</f>
        <v>3.7</v>
      </c>
      <c r="E48" t="b">
        <f t="shared" ref="E48" si="3">AND(D48&gt;=B48,B48&gt;=C48,D48&gt;=C48)</f>
        <v>1</v>
      </c>
      <c r="F48">
        <f>VLOOKUP(A48,PARS!A:X,19,0)</f>
        <v>0</v>
      </c>
      <c r="G48">
        <v>0.14761782707694227</v>
      </c>
      <c r="H48">
        <f t="shared" ca="1" si="1"/>
        <v>0.36588347019345191</v>
      </c>
    </row>
    <row r="49" spans="1:8" x14ac:dyDescent="0.35">
      <c r="A49" t="s">
        <v>247</v>
      </c>
      <c r="B49">
        <f>PARS!B49*$I$7+G49*(1-$I$7)*C49+(1-G49)*(1-$I$7)*D49</f>
        <v>0</v>
      </c>
      <c r="C49">
        <f>PARS!C49</f>
        <v>0</v>
      </c>
      <c r="D49">
        <f>PARS!D49</f>
        <v>0</v>
      </c>
      <c r="E49" t="b">
        <f t="shared" si="0"/>
        <v>1</v>
      </c>
      <c r="F49">
        <f>VLOOKUP(A49,PARS!A:X,19,0)</f>
        <v>0</v>
      </c>
      <c r="G49">
        <v>0.53305550257061785</v>
      </c>
      <c r="H49">
        <f t="shared" ca="1" si="1"/>
        <v>0.67498404407521595</v>
      </c>
    </row>
    <row r="50" spans="1:8" x14ac:dyDescent="0.35">
      <c r="A50" t="s">
        <v>178</v>
      </c>
      <c r="B50">
        <f>PARS!B50*$I$7+G50*(1-$I$7)*C50+(1-G50)*(1-$I$7)*D50</f>
        <v>1.023617</v>
      </c>
      <c r="C50">
        <f>PARS!C50</f>
        <v>1.023617</v>
      </c>
      <c r="D50">
        <f>PARS!D50</f>
        <v>1.023617</v>
      </c>
      <c r="E50" t="b">
        <f t="shared" si="0"/>
        <v>1</v>
      </c>
      <c r="F50">
        <f>VLOOKUP(A50,PARS!A:X,19,0)</f>
        <v>0</v>
      </c>
      <c r="G50">
        <v>0.65218464719258884</v>
      </c>
      <c r="H50">
        <f t="shared" ca="1" si="1"/>
        <v>0.82111929455461208</v>
      </c>
    </row>
    <row r="51" spans="1:8" x14ac:dyDescent="0.35">
      <c r="A51" t="s">
        <v>179</v>
      </c>
      <c r="B51">
        <f>PARS!B51*$I$7+G51*(1-$I$7)*C51+(1-G51)*(1-$I$7)*D51</f>
        <v>0.92949300000000001</v>
      </c>
      <c r="C51">
        <f>PARS!C51</f>
        <v>0.92949300000000001</v>
      </c>
      <c r="D51">
        <f>PARS!D51</f>
        <v>0.92949300000000001</v>
      </c>
      <c r="E51" t="b">
        <f t="shared" si="0"/>
        <v>1</v>
      </c>
      <c r="F51">
        <f>VLOOKUP(A51,PARS!A:X,19,0)</f>
        <v>0</v>
      </c>
      <c r="G51">
        <v>0.72199519468706974</v>
      </c>
      <c r="H51">
        <f t="shared" ca="1" si="1"/>
        <v>0.49861022979227643</v>
      </c>
    </row>
    <row r="52" spans="1:8" x14ac:dyDescent="0.35">
      <c r="A52" t="s">
        <v>180</v>
      </c>
      <c r="B52">
        <f>PARS!B52*$I$7+G52*(1-$I$7)*C52+(1-G52)*(1-$I$7)*D52</f>
        <v>0.92210899999999985</v>
      </c>
      <c r="C52">
        <f>PARS!C52</f>
        <v>0.92210899999999996</v>
      </c>
      <c r="D52">
        <f>PARS!D52</f>
        <v>0.92210899999999996</v>
      </c>
      <c r="E52" t="b">
        <f t="shared" ref="E52" si="4">AND(D52&gt;=B52,B52&gt;=C52,D52&gt;=C52)</f>
        <v>1</v>
      </c>
      <c r="F52">
        <v>0</v>
      </c>
      <c r="G52">
        <v>0.44541917682181709</v>
      </c>
      <c r="H52">
        <f t="shared" ca="1" si="1"/>
        <v>0.61091432762568676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333A1E-4CCC-47DA-98C3-E7945B8628B8}">
  <dimension ref="A1:AB60"/>
  <sheetViews>
    <sheetView tabSelected="1" zoomScale="70" zoomScaleNormal="70" workbookViewId="0">
      <pane xSplit="1" ySplit="7" topLeftCell="B8" activePane="bottomRight" state="frozen"/>
      <selection pane="topRight" activeCell="B1" sqref="B1"/>
      <selection pane="bottomLeft" activeCell="A8" sqref="A8"/>
      <selection pane="bottomRight" activeCell="C1" sqref="C1:D1048576"/>
    </sheetView>
  </sheetViews>
  <sheetFormatPr defaultRowHeight="14.5" x14ac:dyDescent="0.35"/>
  <cols>
    <col min="2" max="4" width="21.90625" bestFit="1" customWidth="1"/>
    <col min="5" max="5" width="25.453125" style="15" customWidth="1"/>
    <col min="6" max="6" width="7.81640625" customWidth="1"/>
    <col min="7" max="7" width="7.36328125" customWidth="1"/>
    <col min="24" max="24" width="19.54296875" customWidth="1"/>
    <col min="27" max="27" width="12.1796875" bestFit="1" customWidth="1"/>
    <col min="28" max="28" width="18.453125" bestFit="1" customWidth="1"/>
  </cols>
  <sheetData>
    <row r="1" spans="1:27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260</v>
      </c>
      <c r="U1" t="s">
        <v>188</v>
      </c>
      <c r="V1" t="s">
        <v>262</v>
      </c>
      <c r="W1" t="s">
        <v>211</v>
      </c>
      <c r="X1" t="s">
        <v>191</v>
      </c>
      <c r="Y1" t="s">
        <v>249</v>
      </c>
      <c r="AA1">
        <v>1.5038</v>
      </c>
    </row>
    <row r="2" spans="1:27" x14ac:dyDescent="0.35">
      <c r="A2" t="s">
        <v>77</v>
      </c>
      <c r="B2" s="3">
        <f>'[1]OUTSIDE MOMENT'!G27</f>
        <v>24.382751079030985</v>
      </c>
      <c r="C2">
        <f>F2</f>
        <v>24.382751079030985</v>
      </c>
      <c r="D2">
        <v>24.382751079030985</v>
      </c>
      <c r="E2" s="15">
        <f>'OUTSIDE MOMENT'!G27</f>
        <v>24.382751079030985</v>
      </c>
      <c r="F2">
        <f>E2</f>
        <v>24.382751079030985</v>
      </c>
      <c r="G2">
        <f>E2</f>
        <v>24.382751079030985</v>
      </c>
      <c r="H2">
        <v>991</v>
      </c>
      <c r="I2">
        <v>0</v>
      </c>
      <c r="J2">
        <f>1</f>
        <v>1</v>
      </c>
      <c r="N2">
        <v>1</v>
      </c>
      <c r="P2">
        <f t="shared" ref="P2:P33" si="0">SUM(L2:O2)</f>
        <v>1</v>
      </c>
      <c r="S2">
        <f t="shared" ref="S2:S47" si="1">L2-Q2</f>
        <v>0</v>
      </c>
      <c r="T2">
        <v>0</v>
      </c>
      <c r="U2">
        <f t="shared" ref="U2:U47" si="2">S2+N2+Q2+M2</f>
        <v>1</v>
      </c>
      <c r="V2">
        <f t="shared" ref="V2:V33" si="3">U2-N2</f>
        <v>0</v>
      </c>
      <c r="W2">
        <f>U2-N2</f>
        <v>0</v>
      </c>
    </row>
    <row r="3" spans="1:27" x14ac:dyDescent="0.35">
      <c r="A3" t="s">
        <v>110</v>
      </c>
      <c r="B3">
        <v>1.8814014327029097E-3</v>
      </c>
      <c r="C3">
        <f>B3</f>
        <v>1.8814014327029097E-3</v>
      </c>
      <c r="D3">
        <v>1.8814014327029097E-3</v>
      </c>
      <c r="E3" s="15">
        <f>B3</f>
        <v>1.8814014327029097E-3</v>
      </c>
      <c r="F3">
        <v>1.8814014327029097E-3</v>
      </c>
      <c r="G3">
        <v>1.8814014327029097E-3</v>
      </c>
      <c r="H3">
        <v>992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v>0</v>
      </c>
      <c r="U3">
        <f t="shared" si="2"/>
        <v>1</v>
      </c>
      <c r="V3">
        <f t="shared" si="3"/>
        <v>0</v>
      </c>
      <c r="W3">
        <f>U3-N3</f>
        <v>0</v>
      </c>
    </row>
    <row r="4" spans="1:27" x14ac:dyDescent="0.35">
      <c r="A4" t="s">
        <v>74</v>
      </c>
      <c r="B4" s="7">
        <v>0</v>
      </c>
      <c r="C4" s="7">
        <f>LN(F4)</f>
        <v>-0.51082562376599072</v>
      </c>
      <c r="D4" s="7">
        <v>0</v>
      </c>
      <c r="E4" s="15">
        <f>X4</f>
        <v>1</v>
      </c>
      <c r="F4">
        <v>0.6</v>
      </c>
      <c r="G4">
        <v>1.2</v>
      </c>
      <c r="H4">
        <v>999</v>
      </c>
      <c r="I4">
        <v>1</v>
      </c>
      <c r="J4">
        <f>1/E4</f>
        <v>1</v>
      </c>
      <c r="O4">
        <v>1</v>
      </c>
      <c r="P4">
        <f t="shared" si="0"/>
        <v>1</v>
      </c>
      <c r="S4">
        <f>L4-Q4</f>
        <v>0</v>
      </c>
      <c r="T4">
        <v>0</v>
      </c>
      <c r="U4">
        <f t="shared" si="2"/>
        <v>0</v>
      </c>
      <c r="V4">
        <f t="shared" si="3"/>
        <v>0</v>
      </c>
      <c r="W4">
        <f>U4-N4</f>
        <v>0</v>
      </c>
      <c r="X4">
        <f>EXP(B4)</f>
        <v>1</v>
      </c>
    </row>
    <row r="5" spans="1:27" x14ac:dyDescent="0.35">
      <c r="A5" t="s">
        <v>75</v>
      </c>
      <c r="B5" s="7">
        <v>0</v>
      </c>
      <c r="C5">
        <f>C4</f>
        <v>-0.51082562376599072</v>
      </c>
      <c r="D5">
        <v>0</v>
      </c>
      <c r="E5" s="15">
        <f>E4</f>
        <v>1</v>
      </c>
      <c r="F5">
        <v>0.6</v>
      </c>
      <c r="G5">
        <v>1.2</v>
      </c>
      <c r="H5">
        <v>5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v>0</v>
      </c>
      <c r="U5">
        <f t="shared" si="2"/>
        <v>0</v>
      </c>
      <c r="V5">
        <f t="shared" si="3"/>
        <v>0</v>
      </c>
      <c r="W5">
        <f>U5-N5</f>
        <v>0</v>
      </c>
    </row>
    <row r="6" spans="1:27" x14ac:dyDescent="0.35">
      <c r="A6" t="s">
        <v>246</v>
      </c>
      <c r="B6" s="7">
        <v>99</v>
      </c>
      <c r="C6" s="16">
        <f>B6</f>
        <v>99</v>
      </c>
      <c r="D6" s="16">
        <v>99</v>
      </c>
      <c r="E6" s="15">
        <f>E5</f>
        <v>1</v>
      </c>
      <c r="F6">
        <v>1</v>
      </c>
      <c r="G6">
        <v>1</v>
      </c>
      <c r="H6">
        <v>5</v>
      </c>
      <c r="I6">
        <v>1.05</v>
      </c>
      <c r="J6">
        <f>1/E6</f>
        <v>1</v>
      </c>
      <c r="M6">
        <v>1</v>
      </c>
      <c r="P6">
        <f t="shared" si="0"/>
        <v>1</v>
      </c>
      <c r="S6">
        <f t="shared" si="1"/>
        <v>0</v>
      </c>
      <c r="T6">
        <v>0</v>
      </c>
      <c r="U6">
        <f t="shared" ref="U6" si="4">S6+N6+Q6+M6</f>
        <v>1</v>
      </c>
      <c r="V6">
        <f t="shared" ref="V6" si="5">U6-N6</f>
        <v>1</v>
      </c>
      <c r="W6">
        <f>U6-N6</f>
        <v>1</v>
      </c>
      <c r="X6">
        <f>EXP(B6)</f>
        <v>9.8890303193469463E+42</v>
      </c>
    </row>
    <row r="7" spans="1:27" x14ac:dyDescent="0.35">
      <c r="A7" t="s">
        <v>105</v>
      </c>
      <c r="B7">
        <v>0</v>
      </c>
      <c r="C7">
        <f>B7</f>
        <v>0</v>
      </c>
      <c r="D7">
        <v>0</v>
      </c>
      <c r="E7" s="15">
        <f>B7</f>
        <v>0</v>
      </c>
      <c r="F7" s="15">
        <v>1.6156999999999999</v>
      </c>
      <c r="G7">
        <f>E7</f>
        <v>0</v>
      </c>
      <c r="H7">
        <v>1.41</v>
      </c>
      <c r="I7">
        <v>1</v>
      </c>
      <c r="J7" t="e">
        <f>1/E7</f>
        <v>#DIV/0!</v>
      </c>
      <c r="O7">
        <v>1</v>
      </c>
      <c r="P7">
        <f t="shared" si="0"/>
        <v>1</v>
      </c>
      <c r="S7">
        <f t="shared" si="1"/>
        <v>0</v>
      </c>
      <c r="T7">
        <v>0</v>
      </c>
      <c r="U7">
        <f t="shared" si="2"/>
        <v>0</v>
      </c>
      <c r="V7">
        <f t="shared" si="3"/>
        <v>0</v>
      </c>
      <c r="W7" s="11">
        <v>0</v>
      </c>
    </row>
    <row r="8" spans="1:27" x14ac:dyDescent="0.35">
      <c r="A8" t="s">
        <v>73</v>
      </c>
      <c r="B8">
        <v>-1.6272247041349499</v>
      </c>
      <c r="C8">
        <v>-1.7</v>
      </c>
      <c r="D8">
        <v>-1.6272247041349499</v>
      </c>
      <c r="E8" s="15">
        <f>X8</f>
        <v>0.19647409191330356</v>
      </c>
      <c r="F8">
        <v>0.2</v>
      </c>
      <c r="G8">
        <v>0.35</v>
      </c>
      <c r="H8">
        <v>990</v>
      </c>
      <c r="I8">
        <v>1.1000000000000001</v>
      </c>
      <c r="J8">
        <f t="shared" ref="J8:J12" si="6"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v>0</v>
      </c>
      <c r="U8">
        <f t="shared" si="2"/>
        <v>1</v>
      </c>
      <c r="V8">
        <f t="shared" si="3"/>
        <v>1</v>
      </c>
      <c r="W8">
        <f t="shared" ref="W8:W41" si="7">U8-N8</f>
        <v>1</v>
      </c>
      <c r="X8">
        <f>EXP(B8)</f>
        <v>0.19647409191330356</v>
      </c>
    </row>
    <row r="9" spans="1:27" x14ac:dyDescent="0.35">
      <c r="A9" t="s">
        <v>91</v>
      </c>
      <c r="B9">
        <v>0.19344349934520899</v>
      </c>
      <c r="C9">
        <f t="shared" ref="C9:C10" si="8">LN(F9)</f>
        <v>0</v>
      </c>
      <c r="D9">
        <v>0.19344349934520899</v>
      </c>
      <c r="E9" s="15">
        <f>X9</f>
        <v>1.2134208255434669</v>
      </c>
      <c r="F9">
        <v>1</v>
      </c>
      <c r="G9">
        <v>1.3</v>
      </c>
      <c r="H9">
        <v>5.1100000000000003</v>
      </c>
      <c r="I9">
        <v>1.1000000000000001</v>
      </c>
      <c r="J9">
        <f t="shared" si="6"/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v>0</v>
      </c>
      <c r="U9">
        <f t="shared" si="2"/>
        <v>1</v>
      </c>
      <c r="V9">
        <f t="shared" si="3"/>
        <v>1</v>
      </c>
      <c r="W9">
        <f t="shared" si="7"/>
        <v>1</v>
      </c>
      <c r="X9">
        <f>EXP(B9)</f>
        <v>1.2134208255434669</v>
      </c>
    </row>
    <row r="10" spans="1:27" ht="15" x14ac:dyDescent="0.4">
      <c r="A10" t="s">
        <v>92</v>
      </c>
      <c r="B10" s="23">
        <v>0.72858791149304403</v>
      </c>
      <c r="C10">
        <f t="shared" si="8"/>
        <v>0.40546510810816438</v>
      </c>
      <c r="D10">
        <v>0.72858791149304403</v>
      </c>
      <c r="E10" s="15">
        <f>X10</f>
        <v>2.0721524780726535</v>
      </c>
      <c r="F10">
        <v>1.5</v>
      </c>
      <c r="G10">
        <v>4</v>
      </c>
      <c r="H10">
        <v>5.12</v>
      </c>
      <c r="I10">
        <v>1.1000000000000001</v>
      </c>
      <c r="J10">
        <f t="shared" si="6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v>0</v>
      </c>
      <c r="U10">
        <f t="shared" si="2"/>
        <v>1</v>
      </c>
      <c r="V10">
        <f t="shared" si="3"/>
        <v>1</v>
      </c>
      <c r="W10">
        <f t="shared" si="7"/>
        <v>1</v>
      </c>
      <c r="X10">
        <f>EXP(B10)</f>
        <v>2.0721524780726535</v>
      </c>
    </row>
    <row r="11" spans="1:27" x14ac:dyDescent="0.35">
      <c r="A11" t="s">
        <v>97</v>
      </c>
      <c r="B11">
        <f>B9</f>
        <v>0.19344349934520899</v>
      </c>
      <c r="C11">
        <f>C4</f>
        <v>-0.51082562376599072</v>
      </c>
      <c r="D11">
        <v>0.19344349934520899</v>
      </c>
      <c r="E11" s="15">
        <f>E9</f>
        <v>1.2134208255434669</v>
      </c>
      <c r="F11">
        <f>F4</f>
        <v>0.6</v>
      </c>
      <c r="G11">
        <f>G4</f>
        <v>1.2</v>
      </c>
      <c r="H11">
        <v>5.0999999999999996</v>
      </c>
      <c r="I11">
        <v>1.1000000000000001</v>
      </c>
      <c r="J11">
        <f t="shared" si="6"/>
        <v>0.82411639799582315</v>
      </c>
      <c r="O11">
        <v>1</v>
      </c>
      <c r="P11">
        <f t="shared" si="0"/>
        <v>1</v>
      </c>
      <c r="S11">
        <f t="shared" si="1"/>
        <v>0</v>
      </c>
      <c r="T11">
        <v>0</v>
      </c>
      <c r="U11">
        <f t="shared" si="2"/>
        <v>0</v>
      </c>
      <c r="V11">
        <f t="shared" si="3"/>
        <v>0</v>
      </c>
      <c r="W11">
        <f t="shared" si="7"/>
        <v>0</v>
      </c>
    </row>
    <row r="12" spans="1:27" x14ac:dyDescent="0.35">
      <c r="A12" t="s">
        <v>94</v>
      </c>
      <c r="B12">
        <v>0</v>
      </c>
      <c r="C12">
        <v>0</v>
      </c>
      <c r="D12">
        <v>0</v>
      </c>
      <c r="E12" s="15">
        <v>0</v>
      </c>
      <c r="F12">
        <f>E12*0.8</f>
        <v>0</v>
      </c>
      <c r="G12">
        <f>E12*2</f>
        <v>0</v>
      </c>
      <c r="H12">
        <v>5.2</v>
      </c>
      <c r="I12">
        <v>1.1499999999999999</v>
      </c>
      <c r="J12" t="e">
        <f t="shared" si="6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v>0</v>
      </c>
      <c r="U12">
        <f t="shared" si="2"/>
        <v>1</v>
      </c>
      <c r="V12">
        <f t="shared" si="3"/>
        <v>1</v>
      </c>
      <c r="W12">
        <f t="shared" si="7"/>
        <v>1</v>
      </c>
      <c r="X12">
        <f>EXP(B12)</f>
        <v>1</v>
      </c>
    </row>
    <row r="13" spans="1:27" x14ac:dyDescent="0.35">
      <c r="A13" t="s">
        <v>93</v>
      </c>
      <c r="B13">
        <v>0</v>
      </c>
      <c r="C13">
        <f>-LN(1/F13 -1)</f>
        <v>-0.40790273033909435</v>
      </c>
      <c r="D13">
        <v>0</v>
      </c>
      <c r="E13" s="15">
        <v>0</v>
      </c>
      <c r="F13">
        <v>0.39941511352741998</v>
      </c>
      <c r="G13">
        <v>0.74177092512235143</v>
      </c>
      <c r="H13">
        <v>5.21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v>0</v>
      </c>
      <c r="U13">
        <f t="shared" si="2"/>
        <v>1</v>
      </c>
      <c r="V13">
        <f t="shared" si="3"/>
        <v>1</v>
      </c>
      <c r="W13">
        <f t="shared" si="7"/>
        <v>1</v>
      </c>
      <c r="X13">
        <f>1/(1+EXP(-B13))</f>
        <v>0.5</v>
      </c>
    </row>
    <row r="14" spans="1:27" x14ac:dyDescent="0.35">
      <c r="A14" t="s">
        <v>96</v>
      </c>
      <c r="B14">
        <v>0</v>
      </c>
      <c r="C14">
        <v>0</v>
      </c>
      <c r="D14">
        <v>0</v>
      </c>
      <c r="E14" s="15">
        <v>0</v>
      </c>
      <c r="F14">
        <v>0.62810999999999995</v>
      </c>
      <c r="G14">
        <v>1.16649</v>
      </c>
      <c r="H14">
        <v>5.22</v>
      </c>
      <c r="I14">
        <v>1.2</v>
      </c>
      <c r="J14" t="e">
        <f>1/E14</f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v>0</v>
      </c>
      <c r="U14">
        <f t="shared" si="2"/>
        <v>1</v>
      </c>
      <c r="V14">
        <f t="shared" si="3"/>
        <v>1</v>
      </c>
      <c r="W14">
        <f t="shared" si="7"/>
        <v>1</v>
      </c>
    </row>
    <row r="15" spans="1:27" x14ac:dyDescent="0.35">
      <c r="A15" t="s">
        <v>98</v>
      </c>
      <c r="B15">
        <v>0</v>
      </c>
      <c r="C15">
        <f>B15*0.7</f>
        <v>0</v>
      </c>
      <c r="D15">
        <v>0</v>
      </c>
      <c r="E15" s="15">
        <v>0</v>
      </c>
      <c r="F15">
        <v>1.2934243000000001</v>
      </c>
      <c r="G15">
        <v>1.68272</v>
      </c>
      <c r="H15">
        <v>5.23</v>
      </c>
      <c r="I15">
        <v>1.2</v>
      </c>
      <c r="J15" t="e">
        <f>1/E15</f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v>0</v>
      </c>
      <c r="U15">
        <f t="shared" si="2"/>
        <v>1</v>
      </c>
      <c r="V15">
        <f t="shared" si="3"/>
        <v>1</v>
      </c>
      <c r="W15">
        <f t="shared" si="7"/>
        <v>1</v>
      </c>
    </row>
    <row r="16" spans="1:27" x14ac:dyDescent="0.35">
      <c r="A16" t="s">
        <v>69</v>
      </c>
      <c r="B16">
        <v>0</v>
      </c>
      <c r="C16">
        <v>0</v>
      </c>
      <c r="D16">
        <v>0</v>
      </c>
      <c r="E16" s="15">
        <v>0</v>
      </c>
      <c r="F16">
        <v>7.5499999999999998E-2</v>
      </c>
      <c r="G16">
        <v>7.5499999999999998E-2</v>
      </c>
      <c r="H16">
        <v>5.24</v>
      </c>
      <c r="I16">
        <v>1.3</v>
      </c>
      <c r="J16" t="e">
        <f>1/E16</f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v>0</v>
      </c>
      <c r="U16">
        <f t="shared" si="2"/>
        <v>1</v>
      </c>
      <c r="V16">
        <f t="shared" si="3"/>
        <v>1</v>
      </c>
      <c r="W16">
        <f t="shared" si="7"/>
        <v>1</v>
      </c>
      <c r="X16">
        <f>EXP(B16)</f>
        <v>1</v>
      </c>
    </row>
    <row r="17" spans="1:28" x14ac:dyDescent="0.35">
      <c r="A17" t="s">
        <v>76</v>
      </c>
      <c r="B17">
        <v>-1.4605138180998201</v>
      </c>
      <c r="C17">
        <f>LN(-G17)</f>
        <v>-1.5141277326297755</v>
      </c>
      <c r="D17">
        <v>-1.4605138180998201</v>
      </c>
      <c r="E17" s="15">
        <f>X17</f>
        <v>-0.23211697817935592</v>
      </c>
      <c r="F17">
        <v>-0.25</v>
      </c>
      <c r="G17">
        <v>-0.22</v>
      </c>
      <c r="H17">
        <v>5.4</v>
      </c>
      <c r="I17">
        <v>1.4</v>
      </c>
      <c r="J17">
        <f>1/E17</f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v>0</v>
      </c>
      <c r="U17">
        <f t="shared" si="2"/>
        <v>1</v>
      </c>
      <c r="V17">
        <f t="shared" si="3"/>
        <v>1</v>
      </c>
      <c r="W17">
        <f t="shared" si="7"/>
        <v>1</v>
      </c>
      <c r="X17">
        <f>-EXP(B17)</f>
        <v>-0.23211697817935592</v>
      </c>
    </row>
    <row r="18" spans="1:28" x14ac:dyDescent="0.35">
      <c r="A18" t="s">
        <v>67</v>
      </c>
      <c r="B18">
        <v>0.89480390637532103</v>
      </c>
      <c r="C18">
        <v>0.5</v>
      </c>
      <c r="D18">
        <v>0.89480390637532103</v>
      </c>
      <c r="E18" s="15">
        <f>X18</f>
        <v>24.468559295668197</v>
      </c>
      <c r="F18">
        <v>14.5</v>
      </c>
      <c r="G18">
        <v>18.5</v>
      </c>
      <c r="H18">
        <v>4</v>
      </c>
      <c r="I18">
        <v>4</v>
      </c>
      <c r="J18">
        <f>1/E18</f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v>0</v>
      </c>
      <c r="U18">
        <f t="shared" si="2"/>
        <v>1</v>
      </c>
      <c r="V18">
        <f t="shared" si="3"/>
        <v>1</v>
      </c>
      <c r="W18">
        <f t="shared" si="7"/>
        <v>1</v>
      </c>
      <c r="X18">
        <f>EXP(B18)*10</f>
        <v>24.468559295668197</v>
      </c>
    </row>
    <row r="19" spans="1:28" x14ac:dyDescent="0.35">
      <c r="A19" t="s">
        <v>78</v>
      </c>
      <c r="B19">
        <v>3.9884274379650999</v>
      </c>
      <c r="C19">
        <f>1-LN(1/(F19-1) -1)</f>
        <v>1</v>
      </c>
      <c r="D19">
        <v>3.9884274379650999</v>
      </c>
      <c r="E19" s="15">
        <f>X19</f>
        <v>1.9520485704192854</v>
      </c>
      <c r="F19">
        <v>1.5</v>
      </c>
      <c r="G19">
        <v>1.9990000000000001</v>
      </c>
      <c r="H19">
        <v>4</v>
      </c>
      <c r="I19">
        <v>4</v>
      </c>
      <c r="J19">
        <f>1/((2-E19)*(E19-1))</f>
        <v>21.904802176568616</v>
      </c>
      <c r="L19">
        <v>1</v>
      </c>
      <c r="P19">
        <f t="shared" si="0"/>
        <v>1</v>
      </c>
      <c r="S19">
        <f t="shared" si="1"/>
        <v>1</v>
      </c>
      <c r="T19">
        <v>0</v>
      </c>
      <c r="U19">
        <f t="shared" si="2"/>
        <v>1</v>
      </c>
      <c r="V19">
        <f t="shared" si="3"/>
        <v>1</v>
      </c>
      <c r="W19">
        <f t="shared" si="7"/>
        <v>1</v>
      </c>
      <c r="X19">
        <f>1+1/(1+EXP(-(B19-1)))</f>
        <v>1.9520485704192854</v>
      </c>
    </row>
    <row r="20" spans="1:28" x14ac:dyDescent="0.35">
      <c r="A20" t="s">
        <v>79</v>
      </c>
      <c r="B20">
        <v>0</v>
      </c>
      <c r="C20">
        <v>0</v>
      </c>
      <c r="D20">
        <v>0</v>
      </c>
      <c r="E20" s="15">
        <v>0</v>
      </c>
      <c r="F20">
        <v>0</v>
      </c>
      <c r="G20">
        <v>0</v>
      </c>
      <c r="H20">
        <v>4.0519999999999996</v>
      </c>
      <c r="I20">
        <v>4</v>
      </c>
      <c r="J20">
        <f>1</f>
        <v>1</v>
      </c>
      <c r="O20">
        <v>1</v>
      </c>
      <c r="P20">
        <f t="shared" si="0"/>
        <v>1</v>
      </c>
      <c r="S20">
        <f t="shared" si="1"/>
        <v>0</v>
      </c>
      <c r="T20">
        <v>0</v>
      </c>
      <c r="U20">
        <f t="shared" si="2"/>
        <v>0</v>
      </c>
      <c r="V20">
        <f t="shared" si="3"/>
        <v>0</v>
      </c>
      <c r="W20">
        <f t="shared" si="7"/>
        <v>0</v>
      </c>
    </row>
    <row r="21" spans="1:28" x14ac:dyDescent="0.35">
      <c r="A21" t="s">
        <v>189</v>
      </c>
      <c r="B21">
        <v>-0.18050373460861199</v>
      </c>
      <c r="C21">
        <f>F21</f>
        <v>-0.35</v>
      </c>
      <c r="D21">
        <v>-0.18050373460861199</v>
      </c>
      <c r="E21" s="15">
        <f>X21</f>
        <v>-0.18050373460861199</v>
      </c>
      <c r="F21">
        <f>-0.35</f>
        <v>-0.35</v>
      </c>
      <c r="G21">
        <v>0.05</v>
      </c>
      <c r="H21">
        <v>4.0510000000000002</v>
      </c>
      <c r="I21">
        <v>4</v>
      </c>
      <c r="J21">
        <f>1</f>
        <v>1</v>
      </c>
      <c r="L21">
        <v>1</v>
      </c>
      <c r="P21">
        <f t="shared" si="0"/>
        <v>1</v>
      </c>
      <c r="S21">
        <f t="shared" si="1"/>
        <v>1</v>
      </c>
      <c r="T21">
        <v>1</v>
      </c>
      <c r="U21">
        <f t="shared" si="2"/>
        <v>1</v>
      </c>
      <c r="V21">
        <f t="shared" si="3"/>
        <v>1</v>
      </c>
      <c r="W21">
        <f t="shared" si="7"/>
        <v>1</v>
      </c>
      <c r="X21">
        <f>B21</f>
        <v>-0.18050373460861199</v>
      </c>
      <c r="AB21" s="14"/>
    </row>
    <row r="22" spans="1:28" x14ac:dyDescent="0.35">
      <c r="A22" t="s">
        <v>80</v>
      </c>
      <c r="B22">
        <v>0.10465686243403</v>
      </c>
      <c r="C22">
        <f>F22</f>
        <v>0</v>
      </c>
      <c r="D22">
        <v>0.10465686243403</v>
      </c>
      <c r="E22" s="15">
        <f>X22</f>
        <v>0.10465686243403</v>
      </c>
      <c r="F22">
        <v>0</v>
      </c>
      <c r="G22">
        <v>0.5</v>
      </c>
      <c r="H22">
        <v>4.0529999999999999</v>
      </c>
      <c r="I22">
        <v>4</v>
      </c>
      <c r="J22">
        <f>1</f>
        <v>1</v>
      </c>
      <c r="L22">
        <v>1</v>
      </c>
      <c r="P22">
        <f t="shared" si="0"/>
        <v>1</v>
      </c>
      <c r="S22">
        <f t="shared" si="1"/>
        <v>1</v>
      </c>
      <c r="T22">
        <v>1</v>
      </c>
      <c r="U22">
        <f t="shared" si="2"/>
        <v>1</v>
      </c>
      <c r="V22">
        <f t="shared" si="3"/>
        <v>1</v>
      </c>
      <c r="W22">
        <f t="shared" si="7"/>
        <v>1</v>
      </c>
      <c r="X22">
        <f>B22</f>
        <v>0.10465686243403</v>
      </c>
    </row>
    <row r="23" spans="1:28" x14ac:dyDescent="0.35">
      <c r="A23" t="s">
        <v>81</v>
      </c>
      <c r="B23">
        <v>-1.0885052113448099</v>
      </c>
      <c r="C23">
        <f>LN(F23)</f>
        <v>-2.3025850929940455</v>
      </c>
      <c r="D23">
        <v>-1.0885052113448099</v>
      </c>
      <c r="E23" s="15">
        <f>X23</f>
        <v>0.33671944211435217</v>
      </c>
      <c r="F23">
        <v>0.1</v>
      </c>
      <c r="G23">
        <v>1.1000000000000001</v>
      </c>
      <c r="H23">
        <v>4.0549999999999997</v>
      </c>
      <c r="I23">
        <v>4</v>
      </c>
      <c r="J23">
        <f>1/E23</f>
        <v>2.9698314826157062</v>
      </c>
      <c r="K23">
        <v>1</v>
      </c>
      <c r="L23">
        <v>1</v>
      </c>
      <c r="P23">
        <f t="shared" si="0"/>
        <v>1</v>
      </c>
      <c r="S23">
        <f t="shared" si="1"/>
        <v>1</v>
      </c>
      <c r="T23">
        <v>0</v>
      </c>
      <c r="U23">
        <f t="shared" si="2"/>
        <v>1</v>
      </c>
      <c r="V23">
        <f t="shared" si="3"/>
        <v>1</v>
      </c>
      <c r="W23">
        <f t="shared" si="7"/>
        <v>1</v>
      </c>
      <c r="X23">
        <f>EXP(B23)</f>
        <v>0.33671944211435217</v>
      </c>
    </row>
    <row r="24" spans="1:28" x14ac:dyDescent="0.35">
      <c r="A24" t="s">
        <v>99</v>
      </c>
      <c r="B24">
        <v>0</v>
      </c>
      <c r="C24">
        <v>0</v>
      </c>
      <c r="D24">
        <v>0</v>
      </c>
      <c r="E24" s="15">
        <v>0</v>
      </c>
      <c r="F24">
        <v>0</v>
      </c>
      <c r="G24">
        <v>0</v>
      </c>
      <c r="H24">
        <v>4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v>0</v>
      </c>
      <c r="U24">
        <f t="shared" si="2"/>
        <v>0</v>
      </c>
      <c r="V24">
        <f t="shared" si="3"/>
        <v>0</v>
      </c>
      <c r="W24">
        <f t="shared" si="7"/>
        <v>0</v>
      </c>
    </row>
    <row r="25" spans="1:28" x14ac:dyDescent="0.35">
      <c r="A25" t="s">
        <v>102</v>
      </c>
      <c r="B25">
        <v>0</v>
      </c>
      <c r="C25">
        <f>F25</f>
        <v>0</v>
      </c>
      <c r="D25">
        <v>0</v>
      </c>
      <c r="E25" s="15">
        <f>X25</f>
        <v>0</v>
      </c>
      <c r="F25">
        <v>0</v>
      </c>
      <c r="G25">
        <v>0.3</v>
      </c>
      <c r="H25">
        <v>4.0540000000000003</v>
      </c>
      <c r="I25">
        <v>4</v>
      </c>
      <c r="J25">
        <f>1</f>
        <v>1</v>
      </c>
      <c r="L25">
        <v>0</v>
      </c>
      <c r="O25">
        <v>1</v>
      </c>
      <c r="P25">
        <f t="shared" si="0"/>
        <v>1</v>
      </c>
      <c r="S25">
        <f t="shared" si="1"/>
        <v>0</v>
      </c>
      <c r="T25">
        <v>0</v>
      </c>
      <c r="U25">
        <f t="shared" si="2"/>
        <v>0</v>
      </c>
      <c r="V25">
        <f t="shared" si="3"/>
        <v>0</v>
      </c>
      <c r="W25">
        <f t="shared" si="7"/>
        <v>0</v>
      </c>
      <c r="X25">
        <f>B25</f>
        <v>0</v>
      </c>
    </row>
    <row r="26" spans="1:28" x14ac:dyDescent="0.35">
      <c r="A26" t="s">
        <v>95</v>
      </c>
      <c r="B26">
        <v>-0.99547769679109299</v>
      </c>
      <c r="C26">
        <f>LN(F26)</f>
        <v>-2.3025850929940455</v>
      </c>
      <c r="D26">
        <v>-0.99547769679109299</v>
      </c>
      <c r="E26" s="15">
        <f>X26</f>
        <v>0.36954687101866945</v>
      </c>
      <c r="F26">
        <v>0.1</v>
      </c>
      <c r="G26">
        <v>1</v>
      </c>
      <c r="H26">
        <v>4.0999999999999996</v>
      </c>
      <c r="I26">
        <v>4.0999999999999996</v>
      </c>
      <c r="J26">
        <f>1/E26</f>
        <v>2.7060166880684537</v>
      </c>
      <c r="K26">
        <v>1</v>
      </c>
      <c r="L26">
        <v>1</v>
      </c>
      <c r="P26">
        <f t="shared" si="0"/>
        <v>1</v>
      </c>
      <c r="S26">
        <f t="shared" si="1"/>
        <v>1</v>
      </c>
      <c r="T26">
        <v>0</v>
      </c>
      <c r="U26">
        <f t="shared" si="2"/>
        <v>1</v>
      </c>
      <c r="V26">
        <f t="shared" si="3"/>
        <v>1</v>
      </c>
      <c r="W26">
        <f t="shared" si="7"/>
        <v>1</v>
      </c>
      <c r="X26">
        <f>EXP(B26)</f>
        <v>0.36954687101866945</v>
      </c>
    </row>
    <row r="27" spans="1:28" x14ac:dyDescent="0.35">
      <c r="A27" t="s">
        <v>70</v>
      </c>
      <c r="B27">
        <v>0.99764673942462401</v>
      </c>
      <c r="C27">
        <f>LN(F27)</f>
        <v>-2.3025850929940455</v>
      </c>
      <c r="D27">
        <v>0.99764673942462401</v>
      </c>
      <c r="E27" s="15">
        <f>X27</f>
        <v>2.7118925237973301</v>
      </c>
      <c r="F27">
        <v>0.1</v>
      </c>
      <c r="G27">
        <v>10.4</v>
      </c>
      <c r="H27">
        <v>0.1</v>
      </c>
      <c r="I27">
        <v>4.0999999999999996</v>
      </c>
      <c r="J27">
        <f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v>0</v>
      </c>
      <c r="U27">
        <f t="shared" si="2"/>
        <v>1</v>
      </c>
      <c r="V27">
        <f t="shared" si="3"/>
        <v>1</v>
      </c>
      <c r="W27">
        <f t="shared" si="7"/>
        <v>1</v>
      </c>
      <c r="X27">
        <f>EXP(B27)</f>
        <v>2.7118925237973301</v>
      </c>
    </row>
    <row r="28" spans="1:28" x14ac:dyDescent="0.35">
      <c r="A28" s="6" t="s">
        <v>71</v>
      </c>
      <c r="B28">
        <v>2000</v>
      </c>
      <c r="C28">
        <f>B28</f>
        <v>2000</v>
      </c>
      <c r="D28">
        <v>2000</v>
      </c>
      <c r="E28" s="15">
        <v>2000</v>
      </c>
      <c r="F28">
        <v>2000</v>
      </c>
      <c r="G28">
        <v>2000</v>
      </c>
      <c r="H28">
        <v>999.5</v>
      </c>
      <c r="I28">
        <v>4.0999999999999996</v>
      </c>
      <c r="J28">
        <f>1</f>
        <v>1</v>
      </c>
      <c r="K28">
        <v>1</v>
      </c>
      <c r="L28">
        <v>0</v>
      </c>
      <c r="N28">
        <v>0</v>
      </c>
      <c r="O28">
        <v>1</v>
      </c>
      <c r="P28">
        <f t="shared" si="0"/>
        <v>1</v>
      </c>
      <c r="S28">
        <f t="shared" si="1"/>
        <v>0</v>
      </c>
      <c r="T28">
        <v>0</v>
      </c>
      <c r="U28">
        <f t="shared" si="2"/>
        <v>0</v>
      </c>
      <c r="V28">
        <f t="shared" si="3"/>
        <v>0</v>
      </c>
      <c r="W28">
        <f t="shared" si="7"/>
        <v>0</v>
      </c>
    </row>
    <row r="29" spans="1:28" x14ac:dyDescent="0.35">
      <c r="A29" t="s">
        <v>72</v>
      </c>
      <c r="B29">
        <v>0</v>
      </c>
      <c r="C29">
        <f>-LN(1/F29 -1)*10</f>
        <v>0</v>
      </c>
      <c r="D29">
        <v>0</v>
      </c>
      <c r="E29" s="15">
        <f>X29</f>
        <v>0.5</v>
      </c>
      <c r="F29">
        <v>0.5</v>
      </c>
      <c r="G29">
        <v>0.55000000000000004</v>
      </c>
      <c r="H29">
        <v>4.0999999999999996</v>
      </c>
      <c r="I29">
        <v>4.0999999999999996</v>
      </c>
      <c r="J29">
        <f>10/(E29*(1-E29))</f>
        <v>40</v>
      </c>
      <c r="O29">
        <v>1</v>
      </c>
      <c r="P29">
        <f t="shared" si="0"/>
        <v>1</v>
      </c>
      <c r="S29">
        <f t="shared" si="1"/>
        <v>0</v>
      </c>
      <c r="T29">
        <v>0</v>
      </c>
      <c r="U29">
        <f t="shared" si="2"/>
        <v>0</v>
      </c>
      <c r="V29">
        <f t="shared" si="3"/>
        <v>0</v>
      </c>
      <c r="W29">
        <f t="shared" si="7"/>
        <v>0</v>
      </c>
      <c r="X29">
        <f>1/(1+EXP(-B29/10))</f>
        <v>0.5</v>
      </c>
      <c r="Y29" t="s">
        <v>240</v>
      </c>
    </row>
    <row r="30" spans="1:28" x14ac:dyDescent="0.35">
      <c r="A30" t="s">
        <v>85</v>
      </c>
      <c r="B30">
        <v>0.88460225834958095</v>
      </c>
      <c r="C30">
        <f>LN(F30)</f>
        <v>0</v>
      </c>
      <c r="D30">
        <v>0.88460225834958095</v>
      </c>
      <c r="E30" s="15">
        <f>X30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v>0</v>
      </c>
      <c r="U30">
        <f t="shared" si="2"/>
        <v>1</v>
      </c>
      <c r="V30">
        <f t="shared" si="3"/>
        <v>1</v>
      </c>
      <c r="W30">
        <f t="shared" si="7"/>
        <v>1</v>
      </c>
      <c r="X30">
        <f>EXP(B30)</f>
        <v>2.4220208613054854</v>
      </c>
    </row>
    <row r="31" spans="1:28" x14ac:dyDescent="0.35">
      <c r="A31" t="s">
        <v>82</v>
      </c>
      <c r="B31">
        <v>1.5924995553218699</v>
      </c>
      <c r="C31">
        <f>LN(F31)</f>
        <v>0.58778666490211906</v>
      </c>
      <c r="D31">
        <v>1.5924995553218699</v>
      </c>
      <c r="E31" s="15">
        <f>X31</f>
        <v>4.9160214515932923</v>
      </c>
      <c r="F31">
        <v>1.8</v>
      </c>
      <c r="G31">
        <v>10</v>
      </c>
      <c r="H31">
        <v>4.01</v>
      </c>
      <c r="I31">
        <v>5.0199999999999996</v>
      </c>
      <c r="J31">
        <f>1/E31</f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v>0</v>
      </c>
      <c r="U31">
        <f t="shared" si="2"/>
        <v>1</v>
      </c>
      <c r="V31">
        <f t="shared" si="3"/>
        <v>1</v>
      </c>
      <c r="W31">
        <f t="shared" si="7"/>
        <v>1</v>
      </c>
      <c r="X31">
        <f>EXP(B31)</f>
        <v>4.9160214515932923</v>
      </c>
    </row>
    <row r="32" spans="1:28" x14ac:dyDescent="0.35">
      <c r="A32" t="s">
        <v>83</v>
      </c>
      <c r="B32">
        <v>0.50501025734424898</v>
      </c>
      <c r="C32">
        <f>-LN(1/F32 -1)</f>
        <v>-1.3862943611198906</v>
      </c>
      <c r="D32">
        <v>0.50501025734424898</v>
      </c>
      <c r="E32" s="15">
        <f>X32</f>
        <v>0.62363603584491722</v>
      </c>
      <c r="F32">
        <v>0.2</v>
      </c>
      <c r="G32">
        <v>0.999</v>
      </c>
      <c r="H32">
        <v>6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v>1</v>
      </c>
      <c r="U32">
        <f t="shared" si="2"/>
        <v>1</v>
      </c>
      <c r="V32">
        <f t="shared" si="3"/>
        <v>1</v>
      </c>
      <c r="W32">
        <f t="shared" si="7"/>
        <v>1</v>
      </c>
      <c r="X32">
        <f>1/(1+EXP(-B32))</f>
        <v>0.62363603584491722</v>
      </c>
    </row>
    <row r="33" spans="1:24" x14ac:dyDescent="0.35">
      <c r="A33" t="s">
        <v>84</v>
      </c>
      <c r="B33">
        <v>0.70559799999999995</v>
      </c>
      <c r="C33">
        <f>F33</f>
        <v>0.70559799999999995</v>
      </c>
      <c r="D33">
        <v>0.70559799999999995</v>
      </c>
      <c r="E33" s="15">
        <v>0.70559799999999995</v>
      </c>
      <c r="F33">
        <f>E33</f>
        <v>0.70559799999999995</v>
      </c>
      <c r="G33">
        <f>F33</f>
        <v>0.70559799999999995</v>
      </c>
      <c r="H33">
        <v>999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v>0</v>
      </c>
      <c r="U33">
        <f t="shared" si="2"/>
        <v>1</v>
      </c>
      <c r="V33">
        <f t="shared" si="3"/>
        <v>0</v>
      </c>
      <c r="W33">
        <f t="shared" si="7"/>
        <v>0</v>
      </c>
      <c r="X33">
        <f>1/(1+EXP(-B33))</f>
        <v>0.66942775013665978</v>
      </c>
    </row>
    <row r="34" spans="1:24" x14ac:dyDescent="0.35">
      <c r="A34" t="s">
        <v>86</v>
      </c>
      <c r="B34" s="3">
        <v>0.24085606632549</v>
      </c>
      <c r="C34">
        <f>F34</f>
        <v>0</v>
      </c>
      <c r="D34">
        <v>0.24085606632549</v>
      </c>
      <c r="E34" s="15">
        <f>B34</f>
        <v>0.24085606632549</v>
      </c>
      <c r="F34">
        <v>0</v>
      </c>
      <c r="G34">
        <v>2</v>
      </c>
      <c r="H34">
        <v>6.0049999999999999</v>
      </c>
      <c r="I34">
        <v>6</v>
      </c>
      <c r="J34">
        <f>1</f>
        <v>1</v>
      </c>
      <c r="K34">
        <v>1</v>
      </c>
      <c r="L34">
        <v>1</v>
      </c>
      <c r="P34">
        <f t="shared" ref="P34:P52" si="9">SUM(L34:O34)</f>
        <v>1</v>
      </c>
      <c r="S34">
        <f t="shared" si="1"/>
        <v>1</v>
      </c>
      <c r="T34">
        <v>1</v>
      </c>
      <c r="U34">
        <f t="shared" si="2"/>
        <v>1</v>
      </c>
      <c r="V34">
        <f t="shared" ref="V34:V52" si="10">U34-N34</f>
        <v>1</v>
      </c>
      <c r="W34">
        <f t="shared" si="7"/>
        <v>1</v>
      </c>
      <c r="X34">
        <f>B34</f>
        <v>0.24085606632549</v>
      </c>
    </row>
    <row r="35" spans="1:24" x14ac:dyDescent="0.35">
      <c r="A35" t="s">
        <v>87</v>
      </c>
      <c r="B35">
        <v>-0.99677828313049399</v>
      </c>
      <c r="C35">
        <f t="shared" ref="C35:C37" si="11">LN(F35)</f>
        <v>-2.3025850929940455</v>
      </c>
      <c r="D35">
        <v>-0.99677828313049399</v>
      </c>
      <c r="E35" s="15">
        <f>X35</f>
        <v>0.3690665558198527</v>
      </c>
      <c r="F35">
        <v>0.1</v>
      </c>
      <c r="G35">
        <v>1.5</v>
      </c>
      <c r="H35">
        <v>6.01</v>
      </c>
      <c r="I35">
        <v>6</v>
      </c>
      <c r="J35">
        <f>1/E35</f>
        <v>2.709538386046868</v>
      </c>
      <c r="K35">
        <v>1</v>
      </c>
      <c r="L35">
        <v>1</v>
      </c>
      <c r="P35">
        <f t="shared" si="9"/>
        <v>1</v>
      </c>
      <c r="S35">
        <f t="shared" si="1"/>
        <v>1</v>
      </c>
      <c r="T35">
        <v>1</v>
      </c>
      <c r="U35">
        <f t="shared" si="2"/>
        <v>1</v>
      </c>
      <c r="V35">
        <f t="shared" si="10"/>
        <v>1</v>
      </c>
      <c r="W35">
        <f t="shared" si="7"/>
        <v>1</v>
      </c>
      <c r="X35">
        <f>EXP(B35)</f>
        <v>0.3690665558198527</v>
      </c>
    </row>
    <row r="36" spans="1:24" x14ac:dyDescent="0.35">
      <c r="A36" t="s">
        <v>88</v>
      </c>
      <c r="B36">
        <v>1.71227865973578</v>
      </c>
      <c r="C36">
        <f t="shared" si="11"/>
        <v>-6.9077552789821368</v>
      </c>
      <c r="D36">
        <v>1.71227865973578</v>
      </c>
      <c r="E36" s="15">
        <f>X36</f>
        <v>5.5415744644187992</v>
      </c>
      <c r="F36">
        <v>1E-3</v>
      </c>
      <c r="G36">
        <v>100</v>
      </c>
      <c r="H36">
        <v>6.02</v>
      </c>
      <c r="I36">
        <v>6</v>
      </c>
      <c r="J36">
        <f>1/E36</f>
        <v>0.18045413021529796</v>
      </c>
      <c r="K36">
        <v>1</v>
      </c>
      <c r="L36">
        <v>1</v>
      </c>
      <c r="P36">
        <f t="shared" si="9"/>
        <v>1</v>
      </c>
      <c r="S36">
        <f t="shared" si="1"/>
        <v>1</v>
      </c>
      <c r="T36">
        <v>0</v>
      </c>
      <c r="U36">
        <f>S36+N36+Q36+M36</f>
        <v>1</v>
      </c>
      <c r="V36">
        <f t="shared" si="10"/>
        <v>1</v>
      </c>
      <c r="W36">
        <f t="shared" si="7"/>
        <v>1</v>
      </c>
      <c r="X36">
        <f>EXP(B36)</f>
        <v>5.5415744644187992</v>
      </c>
    </row>
    <row r="37" spans="1:24" x14ac:dyDescent="0.35">
      <c r="A37" t="s">
        <v>101</v>
      </c>
      <c r="B37">
        <v>2.0039828232760502</v>
      </c>
      <c r="C37">
        <f t="shared" si="11"/>
        <v>-6.9077552789821368</v>
      </c>
      <c r="D37">
        <v>2.0039828232760502</v>
      </c>
      <c r="E37" s="15">
        <f>X37</f>
        <v>7.4185440872923563</v>
      </c>
      <c r="F37">
        <v>1E-3</v>
      </c>
      <c r="G37">
        <v>100</v>
      </c>
      <c r="H37">
        <v>6.03</v>
      </c>
      <c r="I37">
        <v>6</v>
      </c>
      <c r="J37">
        <f>1/E37</f>
        <v>0.13479733870058905</v>
      </c>
      <c r="K37">
        <v>1</v>
      </c>
      <c r="L37">
        <v>1</v>
      </c>
      <c r="P37">
        <f t="shared" si="9"/>
        <v>1</v>
      </c>
      <c r="S37">
        <f t="shared" si="1"/>
        <v>1</v>
      </c>
      <c r="T37">
        <v>0</v>
      </c>
      <c r="U37">
        <f t="shared" si="2"/>
        <v>1</v>
      </c>
      <c r="V37">
        <f t="shared" si="10"/>
        <v>1</v>
      </c>
      <c r="W37">
        <f t="shared" si="7"/>
        <v>1</v>
      </c>
      <c r="X37">
        <f>EXP(B37)</f>
        <v>7.4185440872923563</v>
      </c>
    </row>
    <row r="38" spans="1:24" x14ac:dyDescent="0.35">
      <c r="A38" s="5" t="s">
        <v>68</v>
      </c>
      <c r="B38">
        <v>0.19920026416348099</v>
      </c>
      <c r="C38">
        <f>-LN(1/F38 -1)</f>
        <v>-4.0005334613699206E-2</v>
      </c>
      <c r="D38">
        <v>0.19920026416348099</v>
      </c>
      <c r="E38" s="15">
        <f>X38</f>
        <v>0.54963604156036339</v>
      </c>
      <c r="F38">
        <v>0.49</v>
      </c>
      <c r="G38">
        <v>0.56000000000000005</v>
      </c>
      <c r="H38">
        <v>86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9"/>
        <v>1</v>
      </c>
      <c r="S38">
        <f t="shared" si="1"/>
        <v>1</v>
      </c>
      <c r="T38">
        <v>0</v>
      </c>
      <c r="U38">
        <f t="shared" si="2"/>
        <v>1</v>
      </c>
      <c r="V38">
        <f t="shared" si="10"/>
        <v>1</v>
      </c>
      <c r="W38">
        <f t="shared" si="7"/>
        <v>1</v>
      </c>
      <c r="X38">
        <f>1/(1+EXP(-B38))</f>
        <v>0.54963604156036339</v>
      </c>
    </row>
    <row r="39" spans="1:24" x14ac:dyDescent="0.35">
      <c r="A39" t="s">
        <v>107</v>
      </c>
      <c r="B39">
        <v>1.637</v>
      </c>
      <c r="C39">
        <f>B39</f>
        <v>1.637</v>
      </c>
      <c r="D39">
        <v>1.637</v>
      </c>
      <c r="E39" s="15">
        <f>B39</f>
        <v>1.637</v>
      </c>
      <c r="F39">
        <v>1.9809000000000001</v>
      </c>
      <c r="G39">
        <v>1.9809000000000001</v>
      </c>
      <c r="H39">
        <v>88</v>
      </c>
      <c r="I39">
        <v>88</v>
      </c>
      <c r="J39">
        <f>1/E39</f>
        <v>0.61087354917532066</v>
      </c>
      <c r="M39">
        <v>1</v>
      </c>
      <c r="P39">
        <f t="shared" si="9"/>
        <v>1</v>
      </c>
      <c r="S39">
        <f t="shared" si="1"/>
        <v>0</v>
      </c>
      <c r="T39">
        <v>0</v>
      </c>
      <c r="U39">
        <f t="shared" si="2"/>
        <v>1</v>
      </c>
      <c r="V39">
        <f t="shared" si="10"/>
        <v>1</v>
      </c>
      <c r="W39">
        <f t="shared" si="7"/>
        <v>1</v>
      </c>
    </row>
    <row r="40" spans="1:24" x14ac:dyDescent="0.35">
      <c r="A40" t="s">
        <v>108</v>
      </c>
      <c r="B40">
        <v>0</v>
      </c>
      <c r="C40">
        <f>B40</f>
        <v>0</v>
      </c>
      <c r="D40">
        <v>0</v>
      </c>
      <c r="E40" s="15">
        <f>B40</f>
        <v>0</v>
      </c>
      <c r="F40">
        <v>1.9084000000000001</v>
      </c>
      <c r="G40">
        <v>1.9084000000000001</v>
      </c>
      <c r="H40">
        <v>89</v>
      </c>
      <c r="I40">
        <v>88</v>
      </c>
      <c r="J40" t="e">
        <f>1/E40</f>
        <v>#DIV/0!</v>
      </c>
      <c r="O40">
        <v>1</v>
      </c>
      <c r="P40">
        <f t="shared" si="9"/>
        <v>1</v>
      </c>
      <c r="S40">
        <f t="shared" si="1"/>
        <v>0</v>
      </c>
      <c r="T40">
        <v>0</v>
      </c>
      <c r="U40">
        <f t="shared" si="2"/>
        <v>0</v>
      </c>
      <c r="V40">
        <f t="shared" si="10"/>
        <v>0</v>
      </c>
      <c r="W40" s="12">
        <v>0</v>
      </c>
    </row>
    <row r="41" spans="1:24" x14ac:dyDescent="0.35">
      <c r="A41" s="3" t="s">
        <v>106</v>
      </c>
      <c r="B41" s="3">
        <v>1</v>
      </c>
      <c r="C41" s="3">
        <f>E41</f>
        <v>1</v>
      </c>
      <c r="D41" s="3">
        <v>1</v>
      </c>
      <c r="E41" s="3">
        <f>E29*2</f>
        <v>1</v>
      </c>
      <c r="F41">
        <v>1</v>
      </c>
      <c r="G41">
        <v>1</v>
      </c>
      <c r="H41">
        <v>87</v>
      </c>
      <c r="I41">
        <v>98</v>
      </c>
      <c r="J41">
        <f>1</f>
        <v>1</v>
      </c>
      <c r="K41" s="3"/>
      <c r="L41" s="3">
        <v>0</v>
      </c>
      <c r="M41" s="3"/>
      <c r="N41" s="3">
        <v>1</v>
      </c>
      <c r="O41" s="3"/>
      <c r="P41" s="3">
        <f t="shared" si="9"/>
        <v>1</v>
      </c>
      <c r="Q41" s="3"/>
      <c r="R41" s="3"/>
      <c r="S41">
        <f t="shared" si="1"/>
        <v>0</v>
      </c>
      <c r="T41">
        <v>0</v>
      </c>
      <c r="U41">
        <f t="shared" si="2"/>
        <v>1</v>
      </c>
      <c r="V41">
        <f t="shared" si="10"/>
        <v>0</v>
      </c>
      <c r="W41">
        <f t="shared" si="7"/>
        <v>0</v>
      </c>
      <c r="X41" s="3"/>
    </row>
    <row r="42" spans="1:24" x14ac:dyDescent="0.35">
      <c r="A42" t="s">
        <v>104</v>
      </c>
      <c r="B42">
        <v>0.26712328767123289</v>
      </c>
      <c r="C42">
        <f>B42</f>
        <v>0.26712328767123289</v>
      </c>
      <c r="D42">
        <v>0.26712328767123289</v>
      </c>
      <c r="E42" s="15">
        <v>0.26712328767123289</v>
      </c>
      <c r="F42">
        <v>0.26712328767123289</v>
      </c>
      <c r="G42">
        <v>0.26712328767123289</v>
      </c>
      <c r="H42">
        <v>994</v>
      </c>
      <c r="I42">
        <v>99</v>
      </c>
      <c r="J42">
        <f>1</f>
        <v>1</v>
      </c>
      <c r="N42">
        <v>1</v>
      </c>
      <c r="P42">
        <f t="shared" si="9"/>
        <v>1</v>
      </c>
      <c r="S42">
        <f t="shared" si="1"/>
        <v>0</v>
      </c>
      <c r="T42">
        <v>0</v>
      </c>
      <c r="U42">
        <f t="shared" si="2"/>
        <v>1</v>
      </c>
      <c r="V42">
        <f t="shared" si="10"/>
        <v>0</v>
      </c>
      <c r="W42">
        <f t="shared" ref="W42:W60" si="12">U42-N42</f>
        <v>0</v>
      </c>
    </row>
    <row r="43" spans="1:24" s="3" customFormat="1" x14ac:dyDescent="0.35">
      <c r="A43" t="s">
        <v>109</v>
      </c>
      <c r="B43">
        <v>1</v>
      </c>
      <c r="C43">
        <f>B43</f>
        <v>1</v>
      </c>
      <c r="D43">
        <v>1</v>
      </c>
      <c r="E43" s="15"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9"/>
        <v>1</v>
      </c>
      <c r="Q43"/>
      <c r="R43"/>
      <c r="S43">
        <f t="shared" si="1"/>
        <v>0</v>
      </c>
      <c r="T43">
        <v>0</v>
      </c>
      <c r="U43">
        <f t="shared" si="2"/>
        <v>0</v>
      </c>
      <c r="V43">
        <f t="shared" si="10"/>
        <v>0</v>
      </c>
      <c r="W43">
        <f t="shared" si="12"/>
        <v>0</v>
      </c>
      <c r="X43"/>
    </row>
    <row r="44" spans="1:24" x14ac:dyDescent="0.35">
      <c r="A44" t="s">
        <v>89</v>
      </c>
      <c r="B44">
        <v>0.1449</v>
      </c>
      <c r="C44">
        <f>F44</f>
        <v>0.1449</v>
      </c>
      <c r="D44" s="3">
        <v>0.1449</v>
      </c>
      <c r="E44" s="15"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9"/>
        <v>1</v>
      </c>
      <c r="S44">
        <f t="shared" si="1"/>
        <v>0</v>
      </c>
      <c r="T44">
        <v>0</v>
      </c>
      <c r="U44">
        <f t="shared" si="2"/>
        <v>0</v>
      </c>
      <c r="V44">
        <f t="shared" si="10"/>
        <v>0</v>
      </c>
      <c r="W44">
        <f t="shared" si="12"/>
        <v>0</v>
      </c>
    </row>
    <row r="45" spans="1:24" x14ac:dyDescent="0.35">
      <c r="A45" t="s">
        <v>90</v>
      </c>
      <c r="B45">
        <v>0.1449</v>
      </c>
      <c r="C45">
        <f>F45</f>
        <v>0.1449</v>
      </c>
      <c r="D45" s="3">
        <v>0.1449</v>
      </c>
      <c r="E45" s="15"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9"/>
        <v>1</v>
      </c>
      <c r="S45">
        <f t="shared" si="1"/>
        <v>0</v>
      </c>
      <c r="T45">
        <v>0</v>
      </c>
      <c r="U45">
        <f t="shared" si="2"/>
        <v>0</v>
      </c>
      <c r="V45">
        <f t="shared" si="10"/>
        <v>0</v>
      </c>
      <c r="W45">
        <f t="shared" si="12"/>
        <v>0</v>
      </c>
    </row>
    <row r="46" spans="1:24" x14ac:dyDescent="0.35">
      <c r="A46" t="s">
        <v>100</v>
      </c>
      <c r="B46">
        <v>0</v>
      </c>
      <c r="C46">
        <v>0</v>
      </c>
      <c r="D46">
        <v>0</v>
      </c>
      <c r="E46" s="15">
        <v>0</v>
      </c>
      <c r="F46">
        <v>0</v>
      </c>
      <c r="G46">
        <v>0</v>
      </c>
      <c r="J46">
        <f>1</f>
        <v>1</v>
      </c>
      <c r="O46">
        <v>1</v>
      </c>
      <c r="P46">
        <f t="shared" si="9"/>
        <v>1</v>
      </c>
      <c r="S46">
        <f t="shared" si="1"/>
        <v>0</v>
      </c>
      <c r="T46">
        <v>0</v>
      </c>
      <c r="U46">
        <f t="shared" si="2"/>
        <v>0</v>
      </c>
      <c r="V46">
        <f t="shared" si="10"/>
        <v>0</v>
      </c>
      <c r="W46">
        <f t="shared" si="12"/>
        <v>0</v>
      </c>
    </row>
    <row r="47" spans="1:24" x14ac:dyDescent="0.35">
      <c r="A47" t="s">
        <v>103</v>
      </c>
      <c r="B47">
        <v>0</v>
      </c>
      <c r="C47">
        <f>B47</f>
        <v>0</v>
      </c>
      <c r="D47">
        <v>0</v>
      </c>
      <c r="E47" s="15">
        <v>0</v>
      </c>
      <c r="F47">
        <v>0</v>
      </c>
      <c r="G47">
        <v>0</v>
      </c>
      <c r="J47">
        <f>1</f>
        <v>1</v>
      </c>
      <c r="O47">
        <v>1</v>
      </c>
      <c r="P47">
        <f t="shared" si="9"/>
        <v>1</v>
      </c>
      <c r="S47">
        <f t="shared" si="1"/>
        <v>0</v>
      </c>
      <c r="T47">
        <v>0</v>
      </c>
      <c r="U47">
        <f t="shared" si="2"/>
        <v>0</v>
      </c>
      <c r="V47">
        <f t="shared" si="10"/>
        <v>0</v>
      </c>
      <c r="W47">
        <f t="shared" si="12"/>
        <v>0</v>
      </c>
    </row>
    <row r="48" spans="1:24" x14ac:dyDescent="0.35">
      <c r="A48" t="s">
        <v>245</v>
      </c>
      <c r="B48" s="15">
        <v>3.7</v>
      </c>
      <c r="C48" s="15">
        <f>B48</f>
        <v>3.7</v>
      </c>
      <c r="D48" s="15">
        <v>3.7</v>
      </c>
      <c r="E48" s="15">
        <v>3.7</v>
      </c>
      <c r="F48" s="15">
        <f>E48</f>
        <v>3.7</v>
      </c>
      <c r="G48" s="15">
        <f>E48</f>
        <v>3.7</v>
      </c>
      <c r="O48">
        <v>0</v>
      </c>
      <c r="P48">
        <f t="shared" si="9"/>
        <v>0</v>
      </c>
      <c r="S48">
        <f>SUM(O48:R48)</f>
        <v>0</v>
      </c>
      <c r="T48">
        <v>0</v>
      </c>
      <c r="U48">
        <f>SUM(P48:S48)</f>
        <v>0</v>
      </c>
      <c r="V48">
        <f t="shared" si="10"/>
        <v>0</v>
      </c>
      <c r="W48">
        <f t="shared" si="12"/>
        <v>0</v>
      </c>
    </row>
    <row r="49" spans="1:23" x14ac:dyDescent="0.35">
      <c r="A49" t="s">
        <v>247</v>
      </c>
      <c r="B49" s="13">
        <v>0</v>
      </c>
      <c r="C49" s="13">
        <f>F49</f>
        <v>0</v>
      </c>
      <c r="D49" s="13">
        <v>0</v>
      </c>
      <c r="E49" s="13">
        <f>IF(E48=3.5,0.0135,IF(OR(E48=3.7,E48=7),0,1))</f>
        <v>0</v>
      </c>
      <c r="F49" s="13">
        <f>IF(E48=3.5,0.0135,IF(OR(E48=3.7,E48=7),0,1))</f>
        <v>0</v>
      </c>
      <c r="G49" s="13">
        <f>IF(E48=3.5,0.0135,IF(OR(E48=3.7,E48=7),0,1))</f>
        <v>0</v>
      </c>
      <c r="O49">
        <v>1</v>
      </c>
      <c r="P49">
        <f t="shared" si="9"/>
        <v>1</v>
      </c>
      <c r="S49">
        <f>L49-Q49</f>
        <v>0</v>
      </c>
      <c r="T49">
        <v>0</v>
      </c>
      <c r="U49">
        <f>S49+N49+Q49+M49</f>
        <v>0</v>
      </c>
      <c r="V49">
        <f t="shared" si="10"/>
        <v>0</v>
      </c>
      <c r="W49">
        <f t="shared" si="12"/>
        <v>0</v>
      </c>
    </row>
    <row r="50" spans="1:23" x14ac:dyDescent="0.35">
      <c r="A50" t="s">
        <v>178</v>
      </c>
      <c r="B50">
        <v>1.023617</v>
      </c>
      <c r="C50">
        <f t="shared" ref="C50:C52" si="13">B50</f>
        <v>1.023617</v>
      </c>
      <c r="D50">
        <v>1.023617</v>
      </c>
      <c r="E50" s="15">
        <f>EXP(0.0673)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9"/>
        <v>1</v>
      </c>
      <c r="S50">
        <f>L50-Q50</f>
        <v>0</v>
      </c>
      <c r="T50">
        <v>0</v>
      </c>
      <c r="U50">
        <f>S50+N50+Q50+M50</f>
        <v>0</v>
      </c>
      <c r="V50">
        <f t="shared" si="10"/>
        <v>0</v>
      </c>
      <c r="W50">
        <f t="shared" si="12"/>
        <v>0</v>
      </c>
    </row>
    <row r="51" spans="1:23" x14ac:dyDescent="0.35">
      <c r="A51" t="s">
        <v>179</v>
      </c>
      <c r="B51">
        <v>0.92949300000000001</v>
      </c>
      <c r="C51">
        <f t="shared" si="13"/>
        <v>0.92949300000000001</v>
      </c>
      <c r="D51">
        <v>0.92949300000000001</v>
      </c>
      <c r="E51" s="15">
        <f>EXP(-0.0062)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9"/>
        <v>1</v>
      </c>
      <c r="S51">
        <f>L51-Q51</f>
        <v>0</v>
      </c>
      <c r="T51">
        <v>0</v>
      </c>
      <c r="U51">
        <f>S51+N51+Q51+M51</f>
        <v>0</v>
      </c>
      <c r="V51">
        <f t="shared" si="10"/>
        <v>0</v>
      </c>
      <c r="W51">
        <f t="shared" si="12"/>
        <v>0</v>
      </c>
    </row>
    <row r="52" spans="1:23" x14ac:dyDescent="0.35">
      <c r="A52" t="s">
        <v>180</v>
      </c>
      <c r="B52">
        <v>0.92210899999999996</v>
      </c>
      <c r="C52">
        <f t="shared" si="13"/>
        <v>0.92210899999999996</v>
      </c>
      <c r="D52">
        <v>0.92210899999999996</v>
      </c>
      <c r="E52" s="15">
        <f>EXP(-0.0389)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9"/>
        <v>1</v>
      </c>
      <c r="S52">
        <f>L52-Q52</f>
        <v>0</v>
      </c>
      <c r="T52">
        <v>0</v>
      </c>
      <c r="U52">
        <f>S52+N52+Q52+M52</f>
        <v>0</v>
      </c>
      <c r="V52">
        <f t="shared" si="10"/>
        <v>0</v>
      </c>
      <c r="W52">
        <f t="shared" si="12"/>
        <v>0</v>
      </c>
    </row>
    <row r="53" spans="1:23" x14ac:dyDescent="0.35">
      <c r="A53" t="s">
        <v>255</v>
      </c>
      <c r="B53">
        <v>0</v>
      </c>
      <c r="C53">
        <f>B53</f>
        <v>0</v>
      </c>
      <c r="D53">
        <v>0</v>
      </c>
      <c r="O53">
        <v>1</v>
      </c>
      <c r="P53">
        <f t="shared" ref="P53:P60" si="14">SUM(L53:O53)</f>
        <v>1</v>
      </c>
      <c r="S53">
        <f t="shared" ref="S53:S60" si="15">L53-Q53</f>
        <v>0</v>
      </c>
      <c r="T53">
        <v>0</v>
      </c>
      <c r="U53">
        <f t="shared" ref="U53:U60" si="16">S53+N53+Q53+M53</f>
        <v>0</v>
      </c>
      <c r="V53">
        <f t="shared" ref="V53:V60" si="17">U53-N53</f>
        <v>0</v>
      </c>
      <c r="W53">
        <f t="shared" si="12"/>
        <v>0</v>
      </c>
    </row>
    <row r="54" spans="1:23" x14ac:dyDescent="0.35">
      <c r="A54" t="s">
        <v>256</v>
      </c>
      <c r="B54">
        <v>1</v>
      </c>
      <c r="C54">
        <f>B54</f>
        <v>1</v>
      </c>
      <c r="D54">
        <v>1</v>
      </c>
      <c r="O54">
        <v>1</v>
      </c>
      <c r="P54">
        <f t="shared" si="14"/>
        <v>1</v>
      </c>
      <c r="S54">
        <f t="shared" si="15"/>
        <v>0</v>
      </c>
      <c r="T54">
        <v>0</v>
      </c>
      <c r="U54">
        <f t="shared" si="16"/>
        <v>0</v>
      </c>
      <c r="V54">
        <f t="shared" si="17"/>
        <v>0</v>
      </c>
      <c r="W54">
        <f t="shared" si="12"/>
        <v>0</v>
      </c>
    </row>
    <row r="55" spans="1:23" x14ac:dyDescent="0.35">
      <c r="A55" t="s">
        <v>242</v>
      </c>
      <c r="B55">
        <v>1</v>
      </c>
      <c r="D55">
        <v>1</v>
      </c>
      <c r="O55">
        <v>1</v>
      </c>
      <c r="P55">
        <f t="shared" si="14"/>
        <v>1</v>
      </c>
      <c r="S55">
        <f t="shared" si="15"/>
        <v>0</v>
      </c>
      <c r="T55">
        <v>0</v>
      </c>
      <c r="U55">
        <f t="shared" si="16"/>
        <v>0</v>
      </c>
      <c r="V55">
        <f t="shared" si="17"/>
        <v>0</v>
      </c>
      <c r="W55">
        <f t="shared" si="12"/>
        <v>0</v>
      </c>
    </row>
    <row r="56" spans="1:23" x14ac:dyDescent="0.35">
      <c r="A56" t="s">
        <v>263</v>
      </c>
      <c r="B56">
        <v>1</v>
      </c>
      <c r="D56">
        <v>1</v>
      </c>
      <c r="O56">
        <v>1</v>
      </c>
      <c r="P56">
        <f t="shared" si="14"/>
        <v>1</v>
      </c>
      <c r="S56">
        <f t="shared" si="15"/>
        <v>0</v>
      </c>
      <c r="T56">
        <v>0</v>
      </c>
      <c r="U56">
        <f t="shared" si="16"/>
        <v>0</v>
      </c>
      <c r="V56">
        <f t="shared" si="17"/>
        <v>0</v>
      </c>
      <c r="W56">
        <f t="shared" si="12"/>
        <v>0</v>
      </c>
    </row>
    <row r="57" spans="1:23" x14ac:dyDescent="0.35">
      <c r="A57" t="s">
        <v>264</v>
      </c>
      <c r="B57">
        <v>0</v>
      </c>
      <c r="D57">
        <v>0</v>
      </c>
      <c r="O57">
        <v>1</v>
      </c>
      <c r="P57">
        <f t="shared" si="14"/>
        <v>1</v>
      </c>
      <c r="S57">
        <f t="shared" si="15"/>
        <v>0</v>
      </c>
      <c r="T57">
        <v>0</v>
      </c>
      <c r="U57">
        <f t="shared" si="16"/>
        <v>0</v>
      </c>
      <c r="V57">
        <f t="shared" si="17"/>
        <v>0</v>
      </c>
      <c r="W57">
        <f t="shared" si="12"/>
        <v>0</v>
      </c>
    </row>
    <row r="58" spans="1:23" x14ac:dyDescent="0.35">
      <c r="A58" t="s">
        <v>265</v>
      </c>
      <c r="B58">
        <v>0</v>
      </c>
      <c r="D58">
        <v>0</v>
      </c>
      <c r="O58">
        <v>1</v>
      </c>
      <c r="P58">
        <f t="shared" si="14"/>
        <v>1</v>
      </c>
      <c r="S58">
        <f t="shared" si="15"/>
        <v>0</v>
      </c>
      <c r="T58">
        <v>0</v>
      </c>
      <c r="U58">
        <f t="shared" si="16"/>
        <v>0</v>
      </c>
      <c r="V58">
        <f t="shared" si="17"/>
        <v>0</v>
      </c>
      <c r="W58">
        <f t="shared" si="12"/>
        <v>0</v>
      </c>
    </row>
    <row r="59" spans="1:23" x14ac:dyDescent="0.35">
      <c r="A59" t="s">
        <v>266</v>
      </c>
      <c r="B59">
        <v>5.1813471502590662</v>
      </c>
      <c r="D59">
        <v>5.1813471502590662</v>
      </c>
      <c r="O59">
        <v>1</v>
      </c>
      <c r="P59">
        <f t="shared" si="14"/>
        <v>1</v>
      </c>
      <c r="S59">
        <f t="shared" si="15"/>
        <v>0</v>
      </c>
      <c r="T59">
        <v>0</v>
      </c>
      <c r="U59">
        <f t="shared" si="16"/>
        <v>0</v>
      </c>
      <c r="V59">
        <f t="shared" si="17"/>
        <v>0</v>
      </c>
      <c r="W59">
        <f t="shared" si="12"/>
        <v>0</v>
      </c>
    </row>
    <row r="60" spans="1:23" x14ac:dyDescent="0.35">
      <c r="A60" t="s">
        <v>267</v>
      </c>
      <c r="B60">
        <v>5.1813471502590662</v>
      </c>
      <c r="D60">
        <v>5.1813471502590662</v>
      </c>
      <c r="H60">
        <v>993</v>
      </c>
      <c r="I60">
        <v>9999</v>
      </c>
      <c r="N60">
        <v>1</v>
      </c>
      <c r="P60">
        <f t="shared" si="14"/>
        <v>1</v>
      </c>
      <c r="S60">
        <f t="shared" si="15"/>
        <v>0</v>
      </c>
      <c r="T60">
        <v>0</v>
      </c>
      <c r="U60">
        <f t="shared" si="16"/>
        <v>1</v>
      </c>
      <c r="V60">
        <f t="shared" si="17"/>
        <v>0</v>
      </c>
      <c r="W60">
        <f t="shared" si="12"/>
        <v>0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AA591-394B-45A3-997C-6B60BB5B6F0D}">
  <dimension ref="A1:Z55"/>
  <sheetViews>
    <sheetView zoomScale="57" zoomScaleNormal="43" workbookViewId="0">
      <selection activeCell="E2" sqref="E2"/>
    </sheetView>
  </sheetViews>
  <sheetFormatPr defaultRowHeight="14.5" x14ac:dyDescent="0.35"/>
  <cols>
    <col min="2" max="2" width="8.90625" customWidth="1"/>
    <col min="3" max="4" width="6.36328125" customWidth="1"/>
    <col min="5" max="5" width="25.453125" style="15" bestFit="1" customWidth="1"/>
    <col min="6" max="6" width="8.81640625" customWidth="1"/>
    <col min="22" max="22" width="19.54296875" customWidth="1"/>
    <col min="25" max="25" width="12.1796875" bestFit="1" customWidth="1"/>
    <col min="26" max="26" width="18.453125" bestFit="1" customWidth="1"/>
  </cols>
  <sheetData>
    <row r="1" spans="1:22" x14ac:dyDescent="0.35">
      <c r="A1" s="4" t="s">
        <v>62</v>
      </c>
      <c r="B1" t="s">
        <v>1</v>
      </c>
      <c r="C1" t="s">
        <v>63</v>
      </c>
      <c r="D1" t="s">
        <v>64</v>
      </c>
      <c r="E1" s="15" t="s">
        <v>190</v>
      </c>
      <c r="F1" t="s">
        <v>192</v>
      </c>
      <c r="G1" t="s">
        <v>193</v>
      </c>
      <c r="H1" t="s">
        <v>205</v>
      </c>
      <c r="I1" t="s">
        <v>207</v>
      </c>
      <c r="J1" t="s">
        <v>236</v>
      </c>
      <c r="K1" t="s">
        <v>65</v>
      </c>
      <c r="L1" t="s">
        <v>66</v>
      </c>
      <c r="M1" t="s">
        <v>181</v>
      </c>
      <c r="N1" t="s">
        <v>182</v>
      </c>
      <c r="O1" t="s">
        <v>183</v>
      </c>
      <c r="P1" t="s">
        <v>177</v>
      </c>
      <c r="Q1" t="s">
        <v>184</v>
      </c>
      <c r="R1" t="s">
        <v>185</v>
      </c>
      <c r="S1" t="s">
        <v>176</v>
      </c>
      <c r="T1" t="s">
        <v>188</v>
      </c>
      <c r="U1" t="s">
        <v>211</v>
      </c>
      <c r="V1" t="s">
        <v>191</v>
      </c>
    </row>
    <row r="2" spans="1:22" x14ac:dyDescent="0.35">
      <c r="A2" t="s">
        <v>77</v>
      </c>
      <c r="B2" s="3">
        <f>E2</f>
        <v>24.382751079030985</v>
      </c>
      <c r="C2">
        <f>F2</f>
        <v>24.382751079030985</v>
      </c>
      <c r="D2">
        <f>G2</f>
        <v>24.382751079030985</v>
      </c>
      <c r="E2" s="15">
        <f>PARS!E2</f>
        <v>24.382751079030985</v>
      </c>
      <c r="F2">
        <f>E2</f>
        <v>24.382751079030985</v>
      </c>
      <c r="G2">
        <f>E2</f>
        <v>24.382751079030985</v>
      </c>
      <c r="H2">
        <v>999</v>
      </c>
      <c r="I2">
        <v>0</v>
      </c>
      <c r="J2">
        <f>1</f>
        <v>1</v>
      </c>
      <c r="N2">
        <v>1</v>
      </c>
      <c r="P2">
        <f t="shared" ref="P2:P52" si="0">SUM(L2:O2)</f>
        <v>1</v>
      </c>
      <c r="S2">
        <f t="shared" ref="S2:S52" si="1">L2-Q2</f>
        <v>0</v>
      </c>
      <c r="T2">
        <f t="shared" ref="T2:T52" si="2">S2+N2+Q2+M2</f>
        <v>1</v>
      </c>
      <c r="U2">
        <f>T2-N2</f>
        <v>0</v>
      </c>
    </row>
    <row r="3" spans="1:22" x14ac:dyDescent="0.35">
      <c r="A3" t="s">
        <v>110</v>
      </c>
      <c r="B3">
        <f>E3</f>
        <v>1.8814014327029097E-3</v>
      </c>
      <c r="C3">
        <f>B3</f>
        <v>1.8814014327029097E-3</v>
      </c>
      <c r="D3">
        <f>C3</f>
        <v>1.8814014327029097E-3</v>
      </c>
      <c r="E3" s="15">
        <f>PARS!E3</f>
        <v>1.8814014327029097E-3</v>
      </c>
      <c r="F3">
        <v>1.8814014327029097E-3</v>
      </c>
      <c r="G3">
        <v>1.8814014327029097E-3</v>
      </c>
      <c r="H3">
        <v>999</v>
      </c>
      <c r="I3">
        <v>0</v>
      </c>
      <c r="J3">
        <f>1</f>
        <v>1</v>
      </c>
      <c r="N3">
        <v>1</v>
      </c>
      <c r="P3">
        <f t="shared" si="0"/>
        <v>1</v>
      </c>
      <c r="S3">
        <f t="shared" si="1"/>
        <v>0</v>
      </c>
      <c r="T3">
        <f t="shared" si="2"/>
        <v>1</v>
      </c>
      <c r="U3">
        <f>T3-N3</f>
        <v>0</v>
      </c>
    </row>
    <row r="4" spans="1:22" x14ac:dyDescent="0.35">
      <c r="A4" t="s">
        <v>74</v>
      </c>
      <c r="B4" s="7">
        <f>LN(E4)</f>
        <v>0</v>
      </c>
      <c r="C4" s="7">
        <f>LN(F4)</f>
        <v>-0.51082562376599072</v>
      </c>
      <c r="D4" s="7">
        <f>LN(G4)</f>
        <v>0.18232155679395459</v>
      </c>
      <c r="E4" s="15">
        <f>PARS!E4</f>
        <v>1</v>
      </c>
      <c r="F4">
        <v>0.6</v>
      </c>
      <c r="G4">
        <v>1.2</v>
      </c>
      <c r="H4">
        <v>1</v>
      </c>
      <c r="I4">
        <v>1</v>
      </c>
      <c r="J4">
        <f>1/E4</f>
        <v>1</v>
      </c>
      <c r="L4">
        <v>1</v>
      </c>
      <c r="P4">
        <f t="shared" si="0"/>
        <v>1</v>
      </c>
      <c r="R4">
        <v>1</v>
      </c>
      <c r="S4">
        <f t="shared" si="1"/>
        <v>1</v>
      </c>
      <c r="T4">
        <f t="shared" si="2"/>
        <v>1</v>
      </c>
      <c r="U4">
        <f>T4-N4</f>
        <v>1</v>
      </c>
      <c r="V4">
        <f>EXP(B4)</f>
        <v>1</v>
      </c>
    </row>
    <row r="5" spans="1:22" x14ac:dyDescent="0.35">
      <c r="A5" t="s">
        <v>75</v>
      </c>
      <c r="B5" s="7">
        <f>LN(E5)</f>
        <v>0</v>
      </c>
      <c r="C5">
        <f>C4</f>
        <v>-0.51082562376599072</v>
      </c>
      <c r="D5">
        <f>D4</f>
        <v>0.18232155679395459</v>
      </c>
      <c r="E5" s="15">
        <f>PARS!E5</f>
        <v>1</v>
      </c>
      <c r="F5">
        <v>0.6</v>
      </c>
      <c r="G5">
        <v>1.2</v>
      </c>
      <c r="H5">
        <v>1</v>
      </c>
      <c r="I5">
        <v>1</v>
      </c>
      <c r="J5">
        <f>1/E5</f>
        <v>1</v>
      </c>
      <c r="O5">
        <v>1</v>
      </c>
      <c r="P5">
        <f t="shared" si="0"/>
        <v>1</v>
      </c>
      <c r="S5">
        <f t="shared" si="1"/>
        <v>0</v>
      </c>
      <c r="T5">
        <f t="shared" si="2"/>
        <v>0</v>
      </c>
      <c r="U5">
        <f>T5-N5</f>
        <v>0</v>
      </c>
    </row>
    <row r="6" spans="1:22" x14ac:dyDescent="0.35">
      <c r="A6" t="s">
        <v>246</v>
      </c>
      <c r="B6" s="7">
        <f>LN(E6)</f>
        <v>0</v>
      </c>
      <c r="C6">
        <f>C5</f>
        <v>-0.51082562376599072</v>
      </c>
      <c r="D6">
        <f>D5</f>
        <v>0.18232155679395459</v>
      </c>
      <c r="E6" s="15">
        <f>PARS!E6</f>
        <v>1</v>
      </c>
      <c r="F6">
        <v>0.6</v>
      </c>
      <c r="G6">
        <v>1.2</v>
      </c>
      <c r="H6">
        <v>1</v>
      </c>
      <c r="I6">
        <v>1</v>
      </c>
      <c r="J6">
        <f>1/E6</f>
        <v>1</v>
      </c>
      <c r="O6">
        <v>2</v>
      </c>
      <c r="P6">
        <f t="shared" ref="P6" si="3">SUM(L6:O6)</f>
        <v>2</v>
      </c>
      <c r="S6">
        <f t="shared" ref="S6" si="4">L6-Q6</f>
        <v>0</v>
      </c>
      <c r="T6">
        <f t="shared" ref="T6" si="5">S6+N6+Q6+M6</f>
        <v>0</v>
      </c>
      <c r="U6">
        <f>T6-N6</f>
        <v>0</v>
      </c>
    </row>
    <row r="7" spans="1:22" x14ac:dyDescent="0.35">
      <c r="A7" t="s">
        <v>105</v>
      </c>
      <c r="B7" t="e">
        <f>LOG(E7)</f>
        <v>#NUM!</v>
      </c>
      <c r="C7" t="e">
        <f>B7</f>
        <v>#NUM!</v>
      </c>
      <c r="D7" t="e">
        <f>B7</f>
        <v>#NUM!</v>
      </c>
      <c r="E7" s="15">
        <f>PARS!E7</f>
        <v>0</v>
      </c>
      <c r="F7">
        <v>1.5904813099999999</v>
      </c>
      <c r="G7">
        <f>E7</f>
        <v>0</v>
      </c>
      <c r="H7">
        <v>1.41</v>
      </c>
      <c r="I7">
        <v>1</v>
      </c>
      <c r="J7" t="e">
        <f>1/E7</f>
        <v>#DIV/0!</v>
      </c>
      <c r="M7">
        <v>1</v>
      </c>
      <c r="P7">
        <f t="shared" si="0"/>
        <v>1</v>
      </c>
      <c r="S7">
        <f t="shared" si="1"/>
        <v>0</v>
      </c>
      <c r="T7">
        <f t="shared" si="2"/>
        <v>1</v>
      </c>
      <c r="U7" s="11">
        <v>0</v>
      </c>
    </row>
    <row r="8" spans="1:22" x14ac:dyDescent="0.35">
      <c r="A8" t="s">
        <v>73</v>
      </c>
      <c r="B8">
        <f t="shared" ref="B8:D10" si="6">LN(E8)</f>
        <v>-1.6272247041349499</v>
      </c>
      <c r="C8">
        <f t="shared" si="6"/>
        <v>-2.3025850929940455</v>
      </c>
      <c r="D8">
        <f t="shared" si="6"/>
        <v>-0.916290731874155</v>
      </c>
      <c r="E8" s="15">
        <f>PARS!E8</f>
        <v>0.19647409191330356</v>
      </c>
      <c r="F8">
        <v>0.1</v>
      </c>
      <c r="G8">
        <v>0.4</v>
      </c>
      <c r="H8">
        <v>1.1000000000000001</v>
      </c>
      <c r="I8">
        <v>1.1000000000000001</v>
      </c>
      <c r="J8">
        <f>1/E8</f>
        <v>5.0897295936670437</v>
      </c>
      <c r="L8">
        <v>1</v>
      </c>
      <c r="P8">
        <f t="shared" si="0"/>
        <v>1</v>
      </c>
      <c r="R8">
        <v>1</v>
      </c>
      <c r="S8">
        <f t="shared" si="1"/>
        <v>1</v>
      </c>
      <c r="T8">
        <f t="shared" si="2"/>
        <v>1</v>
      </c>
      <c r="U8">
        <f t="shared" ref="U8:U40" si="7">T8-N8</f>
        <v>1</v>
      </c>
      <c r="V8">
        <f>EXP(B8)</f>
        <v>0.19647409191330356</v>
      </c>
    </row>
    <row r="9" spans="1:22" x14ac:dyDescent="0.35">
      <c r="A9" t="s">
        <v>91</v>
      </c>
      <c r="B9">
        <f t="shared" si="6"/>
        <v>0.19344349934520896</v>
      </c>
      <c r="C9">
        <f t="shared" si="6"/>
        <v>-0.16251892949777494</v>
      </c>
      <c r="D9">
        <f t="shared" si="6"/>
        <v>0.69314718055994529</v>
      </c>
      <c r="E9" s="15">
        <f>PARS!E9</f>
        <v>1.2134208255434669</v>
      </c>
      <c r="F9">
        <v>0.85</v>
      </c>
      <c r="G9">
        <v>2</v>
      </c>
      <c r="H9">
        <v>1.1100000000000001</v>
      </c>
      <c r="I9">
        <v>1.1000000000000001</v>
      </c>
      <c r="J9">
        <f t="shared" ref="J9:J22" si="8">1/E9</f>
        <v>0.82411639799582315</v>
      </c>
      <c r="K9">
        <v>1</v>
      </c>
      <c r="L9">
        <v>1</v>
      </c>
      <c r="P9">
        <f t="shared" si="0"/>
        <v>1</v>
      </c>
      <c r="S9">
        <f t="shared" si="1"/>
        <v>1</v>
      </c>
      <c r="T9">
        <f t="shared" si="2"/>
        <v>1</v>
      </c>
      <c r="U9">
        <f t="shared" si="7"/>
        <v>1</v>
      </c>
      <c r="V9">
        <f>EXP(B9)</f>
        <v>1.2134208255434669</v>
      </c>
    </row>
    <row r="10" spans="1:22" x14ac:dyDescent="0.35">
      <c r="A10" t="s">
        <v>92</v>
      </c>
      <c r="B10">
        <f t="shared" si="6"/>
        <v>0.72858791149304403</v>
      </c>
      <c r="C10">
        <f t="shared" si="6"/>
        <v>0.69314718055994529</v>
      </c>
      <c r="D10">
        <f t="shared" si="6"/>
        <v>1.791759469228055</v>
      </c>
      <c r="E10" s="15">
        <f>PARS!E10</f>
        <v>2.0721524780726535</v>
      </c>
      <c r="F10">
        <v>2</v>
      </c>
      <c r="G10">
        <v>6</v>
      </c>
      <c r="H10">
        <v>1.1200000000000001</v>
      </c>
      <c r="I10">
        <v>1.1000000000000001</v>
      </c>
      <c r="J10">
        <f t="shared" si="8"/>
        <v>0.48258996892454464</v>
      </c>
      <c r="L10">
        <v>1</v>
      </c>
      <c r="P10">
        <f t="shared" si="0"/>
        <v>1</v>
      </c>
      <c r="R10">
        <v>1</v>
      </c>
      <c r="S10">
        <f t="shared" si="1"/>
        <v>1</v>
      </c>
      <c r="T10">
        <f t="shared" si="2"/>
        <v>1</v>
      </c>
      <c r="U10">
        <f t="shared" si="7"/>
        <v>1</v>
      </c>
      <c r="V10">
        <f>EXP(B10)</f>
        <v>2.0721524780726535</v>
      </c>
    </row>
    <row r="11" spans="1:22" x14ac:dyDescent="0.35">
      <c r="A11" t="s">
        <v>97</v>
      </c>
      <c r="B11">
        <f>LN(E11)</f>
        <v>0.19344349934520896</v>
      </c>
      <c r="C11">
        <f>C4</f>
        <v>-0.51082562376599072</v>
      </c>
      <c r="D11">
        <f>D4</f>
        <v>0.18232155679395459</v>
      </c>
      <c r="E11" s="15">
        <f>PARS!E11</f>
        <v>1.2134208255434669</v>
      </c>
      <c r="F11">
        <f>F4</f>
        <v>0.6</v>
      </c>
      <c r="G11">
        <f>G4</f>
        <v>1.2</v>
      </c>
      <c r="H11">
        <v>1.1000000000000001</v>
      </c>
      <c r="I11">
        <v>1.1000000000000001</v>
      </c>
      <c r="J11">
        <f t="shared" si="8"/>
        <v>0.82411639799582315</v>
      </c>
      <c r="O11">
        <v>1</v>
      </c>
      <c r="P11">
        <f t="shared" si="0"/>
        <v>1</v>
      </c>
      <c r="S11">
        <f t="shared" si="1"/>
        <v>0</v>
      </c>
      <c r="T11">
        <f t="shared" si="2"/>
        <v>0</v>
      </c>
      <c r="U11">
        <f t="shared" si="7"/>
        <v>0</v>
      </c>
    </row>
    <row r="12" spans="1:22" x14ac:dyDescent="0.35">
      <c r="A12" t="s">
        <v>94</v>
      </c>
      <c r="B12" t="e">
        <f>LN(E12)</f>
        <v>#NUM!</v>
      </c>
      <c r="C12" t="e">
        <f>LN(F12)</f>
        <v>#NUM!</v>
      </c>
      <c r="D12" t="e">
        <f>LN(G12)</f>
        <v>#NUM!</v>
      </c>
      <c r="E12" s="15">
        <f>PARS!E12</f>
        <v>0</v>
      </c>
      <c r="F12">
        <f>E12*0.8</f>
        <v>0</v>
      </c>
      <c r="G12">
        <f>E12*2</f>
        <v>0</v>
      </c>
      <c r="H12">
        <v>1.2</v>
      </c>
      <c r="I12">
        <v>1.1499999999999999</v>
      </c>
      <c r="J12" t="e">
        <f t="shared" si="8"/>
        <v>#DIV/0!</v>
      </c>
      <c r="L12">
        <v>1</v>
      </c>
      <c r="P12">
        <f t="shared" si="0"/>
        <v>1</v>
      </c>
      <c r="Q12">
        <v>1</v>
      </c>
      <c r="R12">
        <v>1</v>
      </c>
      <c r="S12">
        <f t="shared" si="1"/>
        <v>0</v>
      </c>
      <c r="T12">
        <f t="shared" si="2"/>
        <v>1</v>
      </c>
      <c r="U12">
        <f t="shared" si="7"/>
        <v>1</v>
      </c>
      <c r="V12" t="e">
        <f>EXP(B12)</f>
        <v>#NUM!</v>
      </c>
    </row>
    <row r="13" spans="1:22" x14ac:dyDescent="0.35">
      <c r="A13" t="s">
        <v>93</v>
      </c>
      <c r="B13" t="e">
        <f>-LN(1/E13 -1)</f>
        <v>#DIV/0!</v>
      </c>
      <c r="C13">
        <f>-LN(1/F13 -1)</f>
        <v>-0.40790273033909435</v>
      </c>
      <c r="D13">
        <f>-LN(1/G13 -1)</f>
        <v>1.0551933911457412</v>
      </c>
      <c r="E13" s="15">
        <f>PARS!E13</f>
        <v>0</v>
      </c>
      <c r="F13">
        <v>0.39941511352741998</v>
      </c>
      <c r="G13">
        <v>0.74177092512235143</v>
      </c>
      <c r="H13">
        <v>1.21</v>
      </c>
      <c r="I13">
        <v>1.2</v>
      </c>
      <c r="J13" t="e">
        <f>1/(E13*(1-E13))</f>
        <v>#DIV/0!</v>
      </c>
      <c r="L13">
        <v>1</v>
      </c>
      <c r="P13">
        <f t="shared" si="0"/>
        <v>1</v>
      </c>
      <c r="Q13">
        <v>1</v>
      </c>
      <c r="R13">
        <v>1</v>
      </c>
      <c r="S13">
        <f t="shared" si="1"/>
        <v>0</v>
      </c>
      <c r="T13">
        <f t="shared" si="2"/>
        <v>1</v>
      </c>
      <c r="U13">
        <f t="shared" si="7"/>
        <v>1</v>
      </c>
      <c r="V13" t="e">
        <f>1/(1+EXP(-B13))</f>
        <v>#DIV/0!</v>
      </c>
    </row>
    <row r="14" spans="1:22" x14ac:dyDescent="0.35">
      <c r="A14" t="s">
        <v>96</v>
      </c>
      <c r="B14" t="e">
        <f>LN(E14)</f>
        <v>#NUM!</v>
      </c>
      <c r="C14">
        <f>F14</f>
        <v>0.62810999999999995</v>
      </c>
      <c r="D14">
        <f>G14</f>
        <v>1.16649</v>
      </c>
      <c r="E14" s="15">
        <f>PARS!E14</f>
        <v>0</v>
      </c>
      <c r="F14">
        <v>0.62810999999999995</v>
      </c>
      <c r="G14">
        <v>1.16649</v>
      </c>
      <c r="H14">
        <v>1.22</v>
      </c>
      <c r="I14">
        <v>1.2</v>
      </c>
      <c r="J14" t="e">
        <f t="shared" si="8"/>
        <v>#DIV/0!</v>
      </c>
      <c r="L14">
        <v>1</v>
      </c>
      <c r="P14">
        <f t="shared" si="0"/>
        <v>1</v>
      </c>
      <c r="Q14">
        <v>1</v>
      </c>
      <c r="R14">
        <v>1</v>
      </c>
      <c r="S14">
        <f t="shared" si="1"/>
        <v>0</v>
      </c>
      <c r="T14">
        <f t="shared" si="2"/>
        <v>1</v>
      </c>
      <c r="U14">
        <f t="shared" si="7"/>
        <v>1</v>
      </c>
    </row>
    <row r="15" spans="1:22" x14ac:dyDescent="0.35">
      <c r="A15" t="s">
        <v>98</v>
      </c>
      <c r="B15" t="e">
        <f>LN(E15)</f>
        <v>#NUM!</v>
      </c>
      <c r="C15" t="e">
        <f>B15*0.7</f>
        <v>#NUM!</v>
      </c>
      <c r="D15" t="e">
        <f>B15*1.3</f>
        <v>#NUM!</v>
      </c>
      <c r="E15" s="15">
        <f>PARS!E15</f>
        <v>0</v>
      </c>
      <c r="F15">
        <v>1.2934243000000001</v>
      </c>
      <c r="G15">
        <v>1.68272</v>
      </c>
      <c r="H15">
        <v>1.23</v>
      </c>
      <c r="I15">
        <v>1.2</v>
      </c>
      <c r="J15" t="e">
        <f t="shared" si="8"/>
        <v>#DIV/0!</v>
      </c>
      <c r="L15">
        <v>1</v>
      </c>
      <c r="P15">
        <f t="shared" si="0"/>
        <v>1</v>
      </c>
      <c r="Q15">
        <v>1</v>
      </c>
      <c r="R15">
        <v>1</v>
      </c>
      <c r="S15">
        <f t="shared" si="1"/>
        <v>0</v>
      </c>
      <c r="T15">
        <f t="shared" si="2"/>
        <v>1</v>
      </c>
      <c r="U15">
        <f t="shared" si="7"/>
        <v>1</v>
      </c>
    </row>
    <row r="16" spans="1:22" x14ac:dyDescent="0.35">
      <c r="A16" t="s">
        <v>69</v>
      </c>
      <c r="B16" t="e">
        <f>LN(E16)</f>
        <v>#NUM!</v>
      </c>
      <c r="C16">
        <f>LN(F16)</f>
        <v>-2.5836226227271579</v>
      </c>
      <c r="D16">
        <f>LN(G16)</f>
        <v>-2.5836226227271579</v>
      </c>
      <c r="E16" s="15">
        <f>PARS!E16</f>
        <v>0</v>
      </c>
      <c r="F16">
        <v>7.5499999999999998E-2</v>
      </c>
      <c r="G16">
        <v>7.5499999999999998E-2</v>
      </c>
      <c r="H16">
        <v>1.24</v>
      </c>
      <c r="I16">
        <v>1.3</v>
      </c>
      <c r="J16" t="e">
        <f t="shared" si="8"/>
        <v>#DIV/0!</v>
      </c>
      <c r="L16">
        <v>1</v>
      </c>
      <c r="P16">
        <f t="shared" si="0"/>
        <v>1</v>
      </c>
      <c r="Q16">
        <v>1</v>
      </c>
      <c r="R16">
        <v>1</v>
      </c>
      <c r="S16">
        <f t="shared" si="1"/>
        <v>0</v>
      </c>
      <c r="T16">
        <f t="shared" si="2"/>
        <v>1</v>
      </c>
      <c r="U16">
        <f t="shared" si="7"/>
        <v>1</v>
      </c>
      <c r="V16" t="e">
        <f>EXP(B16)</f>
        <v>#NUM!</v>
      </c>
    </row>
    <row r="17" spans="1:26" x14ac:dyDescent="0.35">
      <c r="A17" t="s">
        <v>76</v>
      </c>
      <c r="B17">
        <f>LN(-E17)</f>
        <v>-1.4605138180998201</v>
      </c>
      <c r="C17">
        <f>LN(-G17)</f>
        <v>-2.3025850929940455</v>
      </c>
      <c r="D17">
        <f>LN(-F17)</f>
        <v>-1.1647520911726548</v>
      </c>
      <c r="E17" s="15">
        <f>PARS!E17</f>
        <v>-0.23211697817935592</v>
      </c>
      <c r="F17">
        <v>-0.312</v>
      </c>
      <c r="G17">
        <v>-0.1</v>
      </c>
      <c r="H17">
        <v>1.4</v>
      </c>
      <c r="I17">
        <v>1.4</v>
      </c>
      <c r="J17">
        <f t="shared" si="8"/>
        <v>-4.3081725767914474</v>
      </c>
      <c r="L17">
        <v>1</v>
      </c>
      <c r="P17">
        <f t="shared" si="0"/>
        <v>1</v>
      </c>
      <c r="R17">
        <v>1</v>
      </c>
      <c r="S17">
        <f t="shared" si="1"/>
        <v>1</v>
      </c>
      <c r="T17">
        <f t="shared" si="2"/>
        <v>1</v>
      </c>
      <c r="U17">
        <f t="shared" si="7"/>
        <v>1</v>
      </c>
      <c r="V17">
        <f>-EXP(B17)</f>
        <v>-0.23211697817935592</v>
      </c>
    </row>
    <row r="18" spans="1:26" x14ac:dyDescent="0.35">
      <c r="A18" t="s">
        <v>95</v>
      </c>
      <c r="B18">
        <f t="shared" ref="B18:D19" si="9">LN(E18)</f>
        <v>3.1973889993693669</v>
      </c>
      <c r="C18">
        <f t="shared" si="9"/>
        <v>-1.2039728043259361</v>
      </c>
      <c r="D18">
        <f t="shared" si="9"/>
        <v>-0.43078291609245423</v>
      </c>
      <c r="E18" s="15">
        <f>PARS!E18</f>
        <v>24.468559295668197</v>
      </c>
      <c r="F18">
        <v>0.3</v>
      </c>
      <c r="G18">
        <v>0.65</v>
      </c>
      <c r="H18">
        <v>4.0999999999999996</v>
      </c>
      <c r="I18">
        <v>4.0999999999999996</v>
      </c>
      <c r="J18">
        <f t="shared" si="8"/>
        <v>4.0868773184248551E-2</v>
      </c>
      <c r="K18">
        <v>1</v>
      </c>
      <c r="L18">
        <v>1</v>
      </c>
      <c r="P18">
        <f t="shared" si="0"/>
        <v>1</v>
      </c>
      <c r="S18">
        <f t="shared" si="1"/>
        <v>1</v>
      </c>
      <c r="T18">
        <f t="shared" si="2"/>
        <v>1</v>
      </c>
      <c r="U18">
        <f t="shared" si="7"/>
        <v>1</v>
      </c>
      <c r="V18">
        <f>EXP(B18)</f>
        <v>24.4685592956682</v>
      </c>
    </row>
    <row r="19" spans="1:26" x14ac:dyDescent="0.35">
      <c r="A19" t="s">
        <v>70</v>
      </c>
      <c r="B19">
        <f t="shared" si="9"/>
        <v>0.66887937006826825</v>
      </c>
      <c r="C19">
        <f t="shared" si="9"/>
        <v>1.6094379124341003</v>
      </c>
      <c r="D19">
        <f t="shared" si="9"/>
        <v>2.341805806147327</v>
      </c>
      <c r="E19" s="15">
        <f>PARS!E19</f>
        <v>1.9520485704192854</v>
      </c>
      <c r="F19">
        <v>5</v>
      </c>
      <c r="G19">
        <v>10.4</v>
      </c>
      <c r="H19">
        <v>4.0999999999999996</v>
      </c>
      <c r="I19">
        <v>4.0999999999999996</v>
      </c>
      <c r="J19">
        <f t="shared" si="8"/>
        <v>0.51228233515993282</v>
      </c>
      <c r="K19">
        <v>1</v>
      </c>
      <c r="L19">
        <v>1</v>
      </c>
      <c r="P19">
        <f t="shared" si="0"/>
        <v>1</v>
      </c>
      <c r="S19">
        <f t="shared" si="1"/>
        <v>1</v>
      </c>
      <c r="T19">
        <f t="shared" si="2"/>
        <v>1</v>
      </c>
      <c r="U19">
        <f t="shared" si="7"/>
        <v>1</v>
      </c>
      <c r="V19">
        <f>EXP(B19)</f>
        <v>1.9520485704192854</v>
      </c>
    </row>
    <row r="20" spans="1:26" x14ac:dyDescent="0.35">
      <c r="A20" s="6" t="s">
        <v>71</v>
      </c>
      <c r="B20">
        <f>E20</f>
        <v>0</v>
      </c>
      <c r="C20">
        <f>LN(F20/100)</f>
        <v>2.9957322735539909</v>
      </c>
      <c r="D20">
        <f>LN(G20/100)</f>
        <v>2.9957322735539909</v>
      </c>
      <c r="E20" s="15">
        <f>PARS!E20</f>
        <v>0</v>
      </c>
      <c r="F20">
        <v>2000</v>
      </c>
      <c r="G20">
        <v>2000</v>
      </c>
      <c r="H20">
        <v>999.5</v>
      </c>
      <c r="I20">
        <v>4.0999999999999996</v>
      </c>
      <c r="J20">
        <f>1</f>
        <v>1</v>
      </c>
      <c r="K20">
        <v>1</v>
      </c>
      <c r="L20">
        <v>0</v>
      </c>
      <c r="N20">
        <v>1</v>
      </c>
      <c r="P20">
        <f t="shared" si="0"/>
        <v>1</v>
      </c>
      <c r="S20">
        <f t="shared" si="1"/>
        <v>0</v>
      </c>
      <c r="T20">
        <f t="shared" si="2"/>
        <v>1</v>
      </c>
      <c r="U20">
        <f t="shared" si="7"/>
        <v>0</v>
      </c>
    </row>
    <row r="21" spans="1:26" x14ac:dyDescent="0.35">
      <c r="A21" t="s">
        <v>72</v>
      </c>
      <c r="B21" t="e">
        <f>-LN(1/E21 -1)*1000</f>
        <v>#NUM!</v>
      </c>
      <c r="C21">
        <f>-LN(1/F21 -1)</f>
        <v>0</v>
      </c>
      <c r="D21">
        <f>-LN(1/G21 -1)</f>
        <v>0.40546510810816427</v>
      </c>
      <c r="E21" s="15">
        <f>PARS!E21</f>
        <v>-0.18050373460861199</v>
      </c>
      <c r="F21">
        <v>0.5</v>
      </c>
      <c r="G21">
        <v>0.6</v>
      </c>
      <c r="H21">
        <v>4.0999999999999996</v>
      </c>
      <c r="I21">
        <v>4.0999999999999996</v>
      </c>
      <c r="J21">
        <f>1000/(E21*(1-E21))</f>
        <v>-4692.9555722272307</v>
      </c>
      <c r="K21">
        <v>1</v>
      </c>
      <c r="L21">
        <v>1</v>
      </c>
      <c r="P21">
        <f t="shared" si="0"/>
        <v>1</v>
      </c>
      <c r="S21">
        <f t="shared" si="1"/>
        <v>1</v>
      </c>
      <c r="T21">
        <f t="shared" si="2"/>
        <v>1</v>
      </c>
      <c r="U21">
        <f t="shared" si="7"/>
        <v>1</v>
      </c>
      <c r="V21" t="e">
        <f>1/(1+EXP(-B21/1000))</f>
        <v>#NUM!</v>
      </c>
      <c r="W21" t="s">
        <v>240</v>
      </c>
      <c r="Y21">
        <f>0.02020068</f>
        <v>2.0200679999999999E-2</v>
      </c>
      <c r="Z21" s="14">
        <f>1/(1+EXP(-Y21))</f>
        <v>0.50504999827283203</v>
      </c>
    </row>
    <row r="22" spans="1:26" x14ac:dyDescent="0.35">
      <c r="A22" t="s">
        <v>67</v>
      </c>
      <c r="B22">
        <f>LN(E22/10)</f>
        <v>-4.5596533501358945</v>
      </c>
      <c r="C22">
        <f>LN(F22/10)</f>
        <v>0.37156355643248301</v>
      </c>
      <c r="D22">
        <f>LN(G22/10)</f>
        <v>0.61518563909023349</v>
      </c>
      <c r="E22" s="15">
        <f>PARS!E22</f>
        <v>0.10465686243403</v>
      </c>
      <c r="F22">
        <v>14.5</v>
      </c>
      <c r="G22">
        <v>18.5</v>
      </c>
      <c r="H22">
        <v>4</v>
      </c>
      <c r="I22">
        <v>4</v>
      </c>
      <c r="J22">
        <f t="shared" si="8"/>
        <v>9.5550351572057277</v>
      </c>
      <c r="K22">
        <v>1</v>
      </c>
      <c r="L22">
        <v>1</v>
      </c>
      <c r="P22">
        <f t="shared" si="0"/>
        <v>1</v>
      </c>
      <c r="S22">
        <f t="shared" si="1"/>
        <v>1</v>
      </c>
      <c r="T22">
        <f t="shared" si="2"/>
        <v>1</v>
      </c>
      <c r="U22">
        <f t="shared" si="7"/>
        <v>1</v>
      </c>
      <c r="V22">
        <f>EXP(B22)*10</f>
        <v>0.10465686243403001</v>
      </c>
    </row>
    <row r="23" spans="1:26" x14ac:dyDescent="0.35">
      <c r="A23" t="s">
        <v>78</v>
      </c>
      <c r="B23" t="e">
        <f>1-LN(1/(E23-1) -1)</f>
        <v>#NUM!</v>
      </c>
      <c r="C23">
        <f>1-LN(1/(F23-1) -1)</f>
        <v>1</v>
      </c>
      <c r="D23">
        <f>1-LN(1/(G23-1) -1)</f>
        <v>7.9067547786486871</v>
      </c>
      <c r="E23" s="15">
        <f>PARS!E23</f>
        <v>0.33671944211435217</v>
      </c>
      <c r="F23">
        <v>1.5</v>
      </c>
      <c r="G23">
        <v>1.9990000000000001</v>
      </c>
      <c r="H23">
        <v>4</v>
      </c>
      <c r="I23">
        <v>4</v>
      </c>
      <c r="J23">
        <f>1/((2-E23)*(E23-1))</f>
        <v>-0.90643615835478786</v>
      </c>
      <c r="L23">
        <v>1</v>
      </c>
      <c r="P23">
        <f t="shared" si="0"/>
        <v>1</v>
      </c>
      <c r="S23">
        <f t="shared" si="1"/>
        <v>1</v>
      </c>
      <c r="T23">
        <f t="shared" si="2"/>
        <v>1</v>
      </c>
      <c r="U23">
        <f t="shared" si="7"/>
        <v>1</v>
      </c>
      <c r="V23" t="e">
        <f>1+1/(1+EXP(-(B23-1)))</f>
        <v>#NUM!</v>
      </c>
    </row>
    <row r="24" spans="1:26" x14ac:dyDescent="0.35">
      <c r="A24" t="s">
        <v>79</v>
      </c>
      <c r="B24">
        <v>0</v>
      </c>
      <c r="C24">
        <v>0</v>
      </c>
      <c r="D24">
        <v>0</v>
      </c>
      <c r="E24" s="15">
        <f>PARS!E24</f>
        <v>0</v>
      </c>
      <c r="F24">
        <v>0</v>
      </c>
      <c r="G24">
        <v>0</v>
      </c>
      <c r="H24">
        <v>4.0519999999999996</v>
      </c>
      <c r="I24">
        <v>4</v>
      </c>
      <c r="J24">
        <f>1</f>
        <v>1</v>
      </c>
      <c r="O24">
        <v>1</v>
      </c>
      <c r="P24">
        <f t="shared" si="0"/>
        <v>1</v>
      </c>
      <c r="S24">
        <f t="shared" si="1"/>
        <v>0</v>
      </c>
      <c r="T24">
        <f t="shared" si="2"/>
        <v>0</v>
      </c>
      <c r="U24">
        <f t="shared" si="7"/>
        <v>0</v>
      </c>
    </row>
    <row r="25" spans="1:26" x14ac:dyDescent="0.35">
      <c r="A25" t="s">
        <v>189</v>
      </c>
      <c r="B25">
        <f t="shared" ref="B25:D26" si="10">E25</f>
        <v>0</v>
      </c>
      <c r="C25">
        <f t="shared" si="10"/>
        <v>-0.15</v>
      </c>
      <c r="D25">
        <f t="shared" si="10"/>
        <v>0.05</v>
      </c>
      <c r="E25" s="15">
        <f>PARS!E25</f>
        <v>0</v>
      </c>
      <c r="F25">
        <f>-0.15</f>
        <v>-0.15</v>
      </c>
      <c r="G25">
        <v>0.05</v>
      </c>
      <c r="H25">
        <v>4.0510000000000002</v>
      </c>
      <c r="I25">
        <v>4</v>
      </c>
      <c r="J25">
        <f>1</f>
        <v>1</v>
      </c>
      <c r="L25">
        <v>1</v>
      </c>
      <c r="P25">
        <f t="shared" si="0"/>
        <v>1</v>
      </c>
      <c r="S25">
        <f t="shared" si="1"/>
        <v>1</v>
      </c>
      <c r="T25">
        <f t="shared" si="2"/>
        <v>1</v>
      </c>
      <c r="U25">
        <f t="shared" si="7"/>
        <v>1</v>
      </c>
    </row>
    <row r="26" spans="1:26" x14ac:dyDescent="0.35">
      <c r="A26" t="s">
        <v>80</v>
      </c>
      <c r="B26">
        <f t="shared" si="10"/>
        <v>0.36954687101866945</v>
      </c>
      <c r="C26">
        <f t="shared" si="10"/>
        <v>0</v>
      </c>
      <c r="D26">
        <f t="shared" si="10"/>
        <v>0.5</v>
      </c>
      <c r="E26" s="15">
        <f>PARS!E26</f>
        <v>0.36954687101866945</v>
      </c>
      <c r="F26">
        <v>0</v>
      </c>
      <c r="G26">
        <v>0.5</v>
      </c>
      <c r="H26">
        <v>4.0529999999999999</v>
      </c>
      <c r="I26">
        <v>4</v>
      </c>
      <c r="J26">
        <f>1</f>
        <v>1</v>
      </c>
      <c r="L26">
        <v>1</v>
      </c>
      <c r="P26">
        <f t="shared" si="0"/>
        <v>1</v>
      </c>
      <c r="S26">
        <f t="shared" si="1"/>
        <v>1</v>
      </c>
      <c r="T26">
        <f t="shared" si="2"/>
        <v>1</v>
      </c>
      <c r="U26">
        <f t="shared" si="7"/>
        <v>1</v>
      </c>
    </row>
    <row r="27" spans="1:26" x14ac:dyDescent="0.35">
      <c r="A27" t="s">
        <v>81</v>
      </c>
      <c r="B27">
        <f>LN(E27)</f>
        <v>0.99764673942462412</v>
      </c>
      <c r="C27">
        <f>LN(F27)</f>
        <v>-0.35667494393873245</v>
      </c>
      <c r="D27">
        <f>LN(G27)</f>
        <v>1.0986122886681098</v>
      </c>
      <c r="E27" s="15">
        <f>PARS!E27</f>
        <v>2.7118925237973301</v>
      </c>
      <c r="F27">
        <v>0.7</v>
      </c>
      <c r="G27">
        <v>3</v>
      </c>
      <c r="H27">
        <v>4.0549999999999997</v>
      </c>
      <c r="I27">
        <v>4</v>
      </c>
      <c r="J27">
        <f t="shared" ref="J27" si="11">1/E27</f>
        <v>0.36874617678422927</v>
      </c>
      <c r="K27">
        <v>1</v>
      </c>
      <c r="L27">
        <v>1</v>
      </c>
      <c r="P27">
        <f t="shared" si="0"/>
        <v>1</v>
      </c>
      <c r="S27">
        <f t="shared" si="1"/>
        <v>1</v>
      </c>
      <c r="T27">
        <f t="shared" si="2"/>
        <v>1</v>
      </c>
      <c r="U27">
        <f t="shared" si="7"/>
        <v>1</v>
      </c>
      <c r="V27">
        <f>EXP(B27)</f>
        <v>2.7118925237973301</v>
      </c>
    </row>
    <row r="28" spans="1:26" x14ac:dyDescent="0.35">
      <c r="A28" t="s">
        <v>99</v>
      </c>
      <c r="B28">
        <v>0</v>
      </c>
      <c r="C28">
        <v>0</v>
      </c>
      <c r="D28">
        <v>0</v>
      </c>
      <c r="E28" s="15">
        <f>PARS!E28</f>
        <v>2000</v>
      </c>
      <c r="F28">
        <v>0</v>
      </c>
      <c r="G28">
        <v>0</v>
      </c>
      <c r="H28">
        <v>4</v>
      </c>
      <c r="I28">
        <v>4</v>
      </c>
      <c r="J28">
        <f>1</f>
        <v>1</v>
      </c>
      <c r="O28">
        <v>1</v>
      </c>
      <c r="P28">
        <f t="shared" si="0"/>
        <v>1</v>
      </c>
      <c r="S28">
        <f t="shared" si="1"/>
        <v>0</v>
      </c>
      <c r="T28">
        <f t="shared" si="2"/>
        <v>0</v>
      </c>
      <c r="U28">
        <f t="shared" si="7"/>
        <v>0</v>
      </c>
    </row>
    <row r="29" spans="1:26" x14ac:dyDescent="0.35">
      <c r="A29" t="s">
        <v>102</v>
      </c>
      <c r="B29">
        <v>4.2000000000000003E-2</v>
      </c>
      <c r="C29">
        <v>4.2000000000000003E-2</v>
      </c>
      <c r="D29">
        <v>4.2000000000000003E-2</v>
      </c>
      <c r="E29" s="15">
        <f>PARS!E29</f>
        <v>0.5</v>
      </c>
      <c r="F29">
        <v>0</v>
      </c>
      <c r="G29">
        <v>0.5</v>
      </c>
      <c r="H29">
        <v>4.0540000000000003</v>
      </c>
      <c r="I29">
        <v>4</v>
      </c>
      <c r="J29">
        <f>1</f>
        <v>1</v>
      </c>
      <c r="L29">
        <v>1</v>
      </c>
      <c r="P29">
        <f t="shared" si="0"/>
        <v>1</v>
      </c>
      <c r="S29">
        <f t="shared" si="1"/>
        <v>1</v>
      </c>
      <c r="T29">
        <f t="shared" si="2"/>
        <v>1</v>
      </c>
      <c r="U29">
        <f t="shared" si="7"/>
        <v>1</v>
      </c>
    </row>
    <row r="30" spans="1:26" x14ac:dyDescent="0.35">
      <c r="A30" t="s">
        <v>85</v>
      </c>
      <c r="B30">
        <f t="shared" ref="B30:D31" si="12">LN(E30)</f>
        <v>0.88460225834958095</v>
      </c>
      <c r="C30">
        <f t="shared" si="12"/>
        <v>0</v>
      </c>
      <c r="D30">
        <f t="shared" si="12"/>
        <v>2.3025850929940459</v>
      </c>
      <c r="E30" s="15">
        <f>PARS!E30</f>
        <v>2.4220208613054854</v>
      </c>
      <c r="F30">
        <v>1</v>
      </c>
      <c r="G30">
        <v>10</v>
      </c>
      <c r="H30">
        <v>4.0199999999999996</v>
      </c>
      <c r="I30">
        <v>5.01</v>
      </c>
      <c r="J30">
        <f t="shared" ref="J30:J31" si="13">1/E30</f>
        <v>0.41287835954517471</v>
      </c>
      <c r="K30">
        <v>1</v>
      </c>
      <c r="L30">
        <v>1</v>
      </c>
      <c r="P30">
        <f t="shared" si="0"/>
        <v>1</v>
      </c>
      <c r="S30">
        <f t="shared" si="1"/>
        <v>1</v>
      </c>
      <c r="T30">
        <f t="shared" si="2"/>
        <v>1</v>
      </c>
      <c r="U30">
        <f t="shared" si="7"/>
        <v>1</v>
      </c>
      <c r="V30">
        <f>EXP(B30)</f>
        <v>2.4220208613054854</v>
      </c>
    </row>
    <row r="31" spans="1:26" x14ac:dyDescent="0.35">
      <c r="A31" t="s">
        <v>82</v>
      </c>
      <c r="B31">
        <f t="shared" si="12"/>
        <v>1.5924995553218699</v>
      </c>
      <c r="C31">
        <f t="shared" si="12"/>
        <v>0.58778666490211906</v>
      </c>
      <c r="D31">
        <f t="shared" si="12"/>
        <v>1.3862943611198906</v>
      </c>
      <c r="E31" s="15">
        <f>PARS!E31</f>
        <v>4.9160214515932923</v>
      </c>
      <c r="F31">
        <v>1.8</v>
      </c>
      <c r="G31">
        <v>4</v>
      </c>
      <c r="H31">
        <v>4.01</v>
      </c>
      <c r="I31">
        <v>5.0199999999999996</v>
      </c>
      <c r="J31">
        <f t="shared" si="13"/>
        <v>0.20341652489654982</v>
      </c>
      <c r="K31">
        <v>1</v>
      </c>
      <c r="L31">
        <v>1</v>
      </c>
      <c r="P31">
        <f t="shared" si="0"/>
        <v>1</v>
      </c>
      <c r="R31">
        <v>1</v>
      </c>
      <c r="S31">
        <f t="shared" si="1"/>
        <v>1</v>
      </c>
      <c r="T31">
        <f t="shared" si="2"/>
        <v>1</v>
      </c>
      <c r="U31">
        <f t="shared" si="7"/>
        <v>1</v>
      </c>
      <c r="V31">
        <f>EXP(B31)</f>
        <v>4.9160214515932923</v>
      </c>
    </row>
    <row r="32" spans="1:26" x14ac:dyDescent="0.35">
      <c r="A32" t="s">
        <v>83</v>
      </c>
      <c r="B32">
        <f t="shared" ref="B32:D32" si="14">-LN(1/E32 -1)</f>
        <v>0.50501025734424887</v>
      </c>
      <c r="C32">
        <f t="shared" si="14"/>
        <v>-2.1972245773362196</v>
      </c>
      <c r="D32">
        <f t="shared" si="14"/>
        <v>6.9067547786484651</v>
      </c>
      <c r="E32" s="15">
        <f>PARS!E32</f>
        <v>0.62363603584491722</v>
      </c>
      <c r="F32">
        <v>0.1</v>
      </c>
      <c r="G32">
        <v>0.999</v>
      </c>
      <c r="H32">
        <v>5.01</v>
      </c>
      <c r="I32">
        <v>5.03</v>
      </c>
      <c r="J32">
        <f>1/(E32*(1-E32))</f>
        <v>4.2605019019132637</v>
      </c>
      <c r="L32">
        <v>1</v>
      </c>
      <c r="P32">
        <f t="shared" si="0"/>
        <v>1</v>
      </c>
      <c r="S32">
        <f t="shared" si="1"/>
        <v>1</v>
      </c>
      <c r="T32">
        <f t="shared" si="2"/>
        <v>1</v>
      </c>
      <c r="U32">
        <f t="shared" si="7"/>
        <v>1</v>
      </c>
      <c r="V32">
        <f>1/(1+EXP(-B32))</f>
        <v>0.62363603584491722</v>
      </c>
    </row>
    <row r="33" spans="1:22" x14ac:dyDescent="0.35">
      <c r="A33" t="s">
        <v>84</v>
      </c>
      <c r="B33">
        <f>E33</f>
        <v>0.70559799999999995</v>
      </c>
      <c r="C33">
        <f>F33</f>
        <v>0.70559799999999995</v>
      </c>
      <c r="D33">
        <f>G33</f>
        <v>0.70559799999999995</v>
      </c>
      <c r="E33" s="15">
        <f>PARS!E33</f>
        <v>0.70559799999999995</v>
      </c>
      <c r="F33">
        <f>E33</f>
        <v>0.70559799999999995</v>
      </c>
      <c r="G33">
        <f>F33</f>
        <v>0.70559799999999995</v>
      </c>
      <c r="H33">
        <v>999.5</v>
      </c>
      <c r="I33">
        <v>5.04</v>
      </c>
      <c r="J33">
        <f>1/(E33*(1-E33))</f>
        <v>4.8139536321221215</v>
      </c>
      <c r="K33">
        <v>1</v>
      </c>
      <c r="L33">
        <v>0</v>
      </c>
      <c r="N33">
        <v>1</v>
      </c>
      <c r="P33">
        <f t="shared" si="0"/>
        <v>1</v>
      </c>
      <c r="S33">
        <f t="shared" si="1"/>
        <v>0</v>
      </c>
      <c r="T33">
        <f t="shared" si="2"/>
        <v>1</v>
      </c>
      <c r="U33">
        <f t="shared" si="7"/>
        <v>0</v>
      </c>
      <c r="V33">
        <f>1/(1+EXP(-B33))</f>
        <v>0.66942775013665978</v>
      </c>
    </row>
    <row r="34" spans="1:22" x14ac:dyDescent="0.35">
      <c r="A34" t="s">
        <v>86</v>
      </c>
      <c r="B34">
        <f t="shared" ref="B34:D37" si="15">LN(E34)</f>
        <v>-1.4235557590713854</v>
      </c>
      <c r="C34">
        <f t="shared" si="15"/>
        <v>-2.3025850929940455</v>
      </c>
      <c r="D34">
        <f t="shared" si="15"/>
        <v>0.69314718055994529</v>
      </c>
      <c r="E34" s="15">
        <f>PARS!E34</f>
        <v>0.24085606632549</v>
      </c>
      <c r="F34">
        <v>0.1</v>
      </c>
      <c r="G34">
        <v>2</v>
      </c>
      <c r="H34">
        <v>6</v>
      </c>
      <c r="I34">
        <v>6</v>
      </c>
      <c r="J34">
        <f t="shared" ref="J34:J37" si="16">1/E34</f>
        <v>4.1518572284935189</v>
      </c>
      <c r="K34">
        <v>1</v>
      </c>
      <c r="L34">
        <v>1</v>
      </c>
      <c r="P34">
        <f t="shared" si="0"/>
        <v>1</v>
      </c>
      <c r="S34">
        <f t="shared" si="1"/>
        <v>1</v>
      </c>
      <c r="T34">
        <f t="shared" si="2"/>
        <v>1</v>
      </c>
      <c r="U34">
        <f t="shared" si="7"/>
        <v>1</v>
      </c>
      <c r="V34">
        <f>EXP(B34)</f>
        <v>0.24085606632549003</v>
      </c>
    </row>
    <row r="35" spans="1:22" x14ac:dyDescent="0.35">
      <c r="A35" t="s">
        <v>87</v>
      </c>
      <c r="B35">
        <f t="shared" si="15"/>
        <v>-0.99677828313049388</v>
      </c>
      <c r="C35">
        <f t="shared" si="15"/>
        <v>-0.71334988787746489</v>
      </c>
      <c r="D35">
        <f t="shared" si="15"/>
        <v>-9.4310679471241415E-2</v>
      </c>
      <c r="E35" s="15">
        <f>PARS!E35</f>
        <v>0.3690665558198527</v>
      </c>
      <c r="F35">
        <v>0.48999999999999994</v>
      </c>
      <c r="G35">
        <v>0.90999999999999992</v>
      </c>
      <c r="H35">
        <v>6.01</v>
      </c>
      <c r="I35">
        <v>6</v>
      </c>
      <c r="J35">
        <f t="shared" si="16"/>
        <v>2.709538386046868</v>
      </c>
      <c r="K35">
        <v>1</v>
      </c>
      <c r="L35">
        <v>1</v>
      </c>
      <c r="P35">
        <f t="shared" si="0"/>
        <v>1</v>
      </c>
      <c r="S35">
        <f t="shared" si="1"/>
        <v>1</v>
      </c>
      <c r="T35">
        <f t="shared" si="2"/>
        <v>1</v>
      </c>
      <c r="U35">
        <f t="shared" si="7"/>
        <v>1</v>
      </c>
      <c r="V35">
        <f>EXP(B35)</f>
        <v>0.3690665558198527</v>
      </c>
    </row>
    <row r="36" spans="1:22" x14ac:dyDescent="0.35">
      <c r="A36" t="s">
        <v>88</v>
      </c>
      <c r="B36">
        <f t="shared" si="15"/>
        <v>1.71227865973578</v>
      </c>
      <c r="C36">
        <f t="shared" si="15"/>
        <v>-6.9077552789821368</v>
      </c>
      <c r="D36">
        <f t="shared" si="15"/>
        <v>2.9957322735539909</v>
      </c>
      <c r="E36" s="15">
        <f>PARS!E36</f>
        <v>5.5415744644187992</v>
      </c>
      <c r="F36">
        <v>1E-3</v>
      </c>
      <c r="G36">
        <v>20</v>
      </c>
      <c r="H36">
        <v>6.02</v>
      </c>
      <c r="I36">
        <v>6</v>
      </c>
      <c r="J36">
        <f t="shared" si="16"/>
        <v>0.18045413021529796</v>
      </c>
      <c r="K36">
        <v>1</v>
      </c>
      <c r="L36">
        <v>1</v>
      </c>
      <c r="P36">
        <f t="shared" si="0"/>
        <v>1</v>
      </c>
      <c r="S36">
        <f t="shared" si="1"/>
        <v>1</v>
      </c>
      <c r="T36">
        <f t="shared" si="2"/>
        <v>1</v>
      </c>
      <c r="U36">
        <f t="shared" si="7"/>
        <v>1</v>
      </c>
      <c r="V36">
        <f>EXP(B36)</f>
        <v>5.5415744644187992</v>
      </c>
    </row>
    <row r="37" spans="1:22" x14ac:dyDescent="0.35">
      <c r="A37" t="s">
        <v>101</v>
      </c>
      <c r="B37">
        <f t="shared" si="15"/>
        <v>2.0039828232760502</v>
      </c>
      <c r="C37">
        <f t="shared" si="15"/>
        <v>-6.9077552789821368</v>
      </c>
      <c r="D37">
        <f t="shared" si="15"/>
        <v>3.1010977891993172</v>
      </c>
      <c r="E37" s="15">
        <f>PARS!E37</f>
        <v>7.4185440872923563</v>
      </c>
      <c r="F37">
        <v>1E-3</v>
      </c>
      <c r="G37">
        <f>66.667/3</f>
        <v>22.222333333333335</v>
      </c>
      <c r="H37">
        <v>6.03</v>
      </c>
      <c r="I37">
        <v>6</v>
      </c>
      <c r="J37">
        <f t="shared" si="16"/>
        <v>0.13479733870058905</v>
      </c>
      <c r="K37">
        <v>1</v>
      </c>
      <c r="L37">
        <v>1</v>
      </c>
      <c r="P37">
        <f t="shared" si="0"/>
        <v>1</v>
      </c>
      <c r="S37">
        <f t="shared" si="1"/>
        <v>1</v>
      </c>
      <c r="T37">
        <f t="shared" si="2"/>
        <v>1</v>
      </c>
      <c r="U37">
        <f t="shared" si="7"/>
        <v>1</v>
      </c>
      <c r="V37">
        <f>EXP(B37)</f>
        <v>7.4185440872923563</v>
      </c>
    </row>
    <row r="38" spans="1:22" x14ac:dyDescent="0.35">
      <c r="A38" s="5" t="s">
        <v>68</v>
      </c>
      <c r="B38">
        <f>-LN(1/E38 -1)</f>
        <v>0.19920026416348105</v>
      </c>
      <c r="C38">
        <f>-LN(1/F38 -1)</f>
        <v>-4.0005334613699206E-2</v>
      </c>
      <c r="D38">
        <f>-LN(1/G38 -1)</f>
        <v>0.84729786038720356</v>
      </c>
      <c r="E38" s="15">
        <f>PARS!E38</f>
        <v>0.54963604156036339</v>
      </c>
      <c r="F38">
        <v>0.49</v>
      </c>
      <c r="G38">
        <v>0.7</v>
      </c>
      <c r="H38">
        <v>87</v>
      </c>
      <c r="I38">
        <v>87</v>
      </c>
      <c r="J38">
        <f>1/(E38*(1-E38))</f>
        <v>4.0398121323826839</v>
      </c>
      <c r="K38">
        <v>1</v>
      </c>
      <c r="L38">
        <v>1</v>
      </c>
      <c r="P38">
        <f t="shared" si="0"/>
        <v>1</v>
      </c>
      <c r="S38">
        <f t="shared" si="1"/>
        <v>1</v>
      </c>
      <c r="T38">
        <f t="shared" si="2"/>
        <v>1</v>
      </c>
      <c r="U38">
        <f t="shared" si="7"/>
        <v>1</v>
      </c>
      <c r="V38">
        <f>1/(1+EXP(-B38))</f>
        <v>0.54963604156036339</v>
      </c>
    </row>
    <row r="39" spans="1:22" x14ac:dyDescent="0.35">
      <c r="A39" s="3" t="s">
        <v>106</v>
      </c>
      <c r="B39" s="3">
        <v>1</v>
      </c>
      <c r="C39" s="3">
        <v>1</v>
      </c>
      <c r="D39" s="3">
        <v>1</v>
      </c>
      <c r="E39" s="15">
        <f>PARS!E39</f>
        <v>1.637</v>
      </c>
      <c r="F39">
        <v>1</v>
      </c>
      <c r="G39">
        <v>1</v>
      </c>
      <c r="H39">
        <v>88</v>
      </c>
      <c r="I39">
        <v>88</v>
      </c>
      <c r="J39">
        <f>1</f>
        <v>1</v>
      </c>
      <c r="K39" s="3"/>
      <c r="L39" s="3">
        <v>0</v>
      </c>
      <c r="M39" s="3">
        <v>0</v>
      </c>
      <c r="N39" s="3">
        <v>1</v>
      </c>
      <c r="O39" s="3"/>
      <c r="P39" s="3">
        <f t="shared" si="0"/>
        <v>1</v>
      </c>
      <c r="Q39" s="3"/>
      <c r="R39" s="3"/>
      <c r="S39">
        <f t="shared" si="1"/>
        <v>0</v>
      </c>
      <c r="T39">
        <f t="shared" si="2"/>
        <v>1</v>
      </c>
      <c r="U39">
        <f t="shared" si="7"/>
        <v>0</v>
      </c>
      <c r="V39" s="3"/>
    </row>
    <row r="40" spans="1:22" x14ac:dyDescent="0.35">
      <c r="A40" t="s">
        <v>107</v>
      </c>
      <c r="B40">
        <f>E40</f>
        <v>0</v>
      </c>
      <c r="C40">
        <f>B40</f>
        <v>0</v>
      </c>
      <c r="D40">
        <f>C40</f>
        <v>0</v>
      </c>
      <c r="E40" s="15">
        <f>PARS!E40</f>
        <v>0</v>
      </c>
      <c r="F40">
        <v>1.9809000000000001</v>
      </c>
      <c r="G40">
        <v>1.9809000000000001</v>
      </c>
      <c r="H40">
        <v>88</v>
      </c>
      <c r="I40">
        <v>88</v>
      </c>
      <c r="J40" t="e">
        <f t="shared" ref="J40:J41" si="17">1/E40</f>
        <v>#DIV/0!</v>
      </c>
      <c r="M40">
        <v>1</v>
      </c>
      <c r="P40">
        <f t="shared" si="0"/>
        <v>1</v>
      </c>
      <c r="S40">
        <f t="shared" si="1"/>
        <v>0</v>
      </c>
      <c r="T40">
        <f t="shared" si="2"/>
        <v>1</v>
      </c>
      <c r="U40">
        <f t="shared" si="7"/>
        <v>1</v>
      </c>
    </row>
    <row r="41" spans="1:22" x14ac:dyDescent="0.35">
      <c r="A41" t="s">
        <v>108</v>
      </c>
      <c r="B41">
        <f>E41</f>
        <v>1</v>
      </c>
      <c r="C41">
        <f>B41</f>
        <v>1</v>
      </c>
      <c r="D41">
        <f>C41</f>
        <v>1</v>
      </c>
      <c r="E41" s="15">
        <f>PARS!E41</f>
        <v>1</v>
      </c>
      <c r="F41">
        <v>1.9084000000000001</v>
      </c>
      <c r="G41">
        <v>1.9084000000000001</v>
      </c>
      <c r="H41">
        <v>88</v>
      </c>
      <c r="I41">
        <v>88</v>
      </c>
      <c r="J41">
        <f t="shared" si="17"/>
        <v>1</v>
      </c>
      <c r="M41">
        <v>1</v>
      </c>
      <c r="P41">
        <f t="shared" si="0"/>
        <v>1</v>
      </c>
      <c r="S41">
        <f t="shared" si="1"/>
        <v>0</v>
      </c>
      <c r="T41">
        <f t="shared" si="2"/>
        <v>1</v>
      </c>
      <c r="U41" s="12">
        <v>0</v>
      </c>
    </row>
    <row r="42" spans="1:22" x14ac:dyDescent="0.35">
      <c r="A42" t="s">
        <v>104</v>
      </c>
      <c r="B42">
        <f>9*5*52/(24*365)</f>
        <v>0.26712328767123289</v>
      </c>
      <c r="C42">
        <f>B42</f>
        <v>0.26712328767123289</v>
      </c>
      <c r="D42">
        <f>B42</f>
        <v>0.26712328767123289</v>
      </c>
      <c r="E42" s="15">
        <f>PARS!E42</f>
        <v>0.26712328767123289</v>
      </c>
      <c r="F42">
        <v>0.26712328767123289</v>
      </c>
      <c r="G42">
        <v>0.26712328767123289</v>
      </c>
      <c r="H42">
        <v>999</v>
      </c>
      <c r="I42">
        <v>99</v>
      </c>
      <c r="J42">
        <f>1</f>
        <v>1</v>
      </c>
      <c r="N42">
        <v>1</v>
      </c>
      <c r="P42">
        <f t="shared" si="0"/>
        <v>1</v>
      </c>
      <c r="S42">
        <f t="shared" si="1"/>
        <v>0</v>
      </c>
      <c r="T42">
        <f t="shared" si="2"/>
        <v>1</v>
      </c>
      <c r="U42">
        <f>T42-N42</f>
        <v>0</v>
      </c>
    </row>
    <row r="43" spans="1:22" s="3" customFormat="1" x14ac:dyDescent="0.35">
      <c r="A43" t="s">
        <v>109</v>
      </c>
      <c r="B43">
        <v>1</v>
      </c>
      <c r="C43">
        <f>B43</f>
        <v>1</v>
      </c>
      <c r="D43">
        <f>C43</f>
        <v>1</v>
      </c>
      <c r="E43" s="15">
        <f>PARS!E43</f>
        <v>1</v>
      </c>
      <c r="F43">
        <v>1</v>
      </c>
      <c r="G43">
        <v>1</v>
      </c>
      <c r="H43"/>
      <c r="I43"/>
      <c r="J43">
        <f>1</f>
        <v>1</v>
      </c>
      <c r="K43"/>
      <c r="L43"/>
      <c r="M43"/>
      <c r="N43"/>
      <c r="O43">
        <v>1</v>
      </c>
      <c r="P43">
        <f t="shared" si="0"/>
        <v>1</v>
      </c>
      <c r="Q43"/>
      <c r="R43"/>
      <c r="S43">
        <f t="shared" si="1"/>
        <v>0</v>
      </c>
      <c r="T43">
        <f t="shared" si="2"/>
        <v>0</v>
      </c>
      <c r="U43">
        <f t="shared" ref="U43:U52" si="18">T43</f>
        <v>0</v>
      </c>
      <c r="V43"/>
    </row>
    <row r="44" spans="1:22" x14ac:dyDescent="0.35">
      <c r="A44" t="s">
        <v>89</v>
      </c>
      <c r="B44">
        <f t="shared" ref="B44:D45" si="19">E44</f>
        <v>0.1449</v>
      </c>
      <c r="C44">
        <f t="shared" si="19"/>
        <v>0.1449</v>
      </c>
      <c r="D44" s="3">
        <f t="shared" si="19"/>
        <v>0.1449</v>
      </c>
      <c r="E44" s="15">
        <f>PARS!E44</f>
        <v>0.1449</v>
      </c>
      <c r="F44">
        <f>E44</f>
        <v>0.1449</v>
      </c>
      <c r="G44">
        <f>F44</f>
        <v>0.1449</v>
      </c>
      <c r="J44">
        <f>1</f>
        <v>1</v>
      </c>
      <c r="O44">
        <v>1</v>
      </c>
      <c r="P44">
        <f t="shared" si="0"/>
        <v>1</v>
      </c>
      <c r="S44">
        <f t="shared" si="1"/>
        <v>0</v>
      </c>
      <c r="T44">
        <f t="shared" si="2"/>
        <v>0</v>
      </c>
      <c r="U44">
        <f t="shared" si="18"/>
        <v>0</v>
      </c>
    </row>
    <row r="45" spans="1:22" x14ac:dyDescent="0.35">
      <c r="A45" t="s">
        <v>90</v>
      </c>
      <c r="B45">
        <f t="shared" si="19"/>
        <v>0.1449</v>
      </c>
      <c r="C45">
        <f t="shared" si="19"/>
        <v>0.1449</v>
      </c>
      <c r="D45" s="3">
        <f t="shared" si="19"/>
        <v>0.1449</v>
      </c>
      <c r="E45" s="15">
        <f>PARS!E45</f>
        <v>0.1449</v>
      </c>
      <c r="F45">
        <f>E45</f>
        <v>0.1449</v>
      </c>
      <c r="G45">
        <f>F45</f>
        <v>0.1449</v>
      </c>
      <c r="J45">
        <f>1</f>
        <v>1</v>
      </c>
      <c r="O45">
        <v>1</v>
      </c>
      <c r="P45">
        <f t="shared" si="0"/>
        <v>1</v>
      </c>
      <c r="S45">
        <f t="shared" si="1"/>
        <v>0</v>
      </c>
      <c r="T45">
        <f t="shared" si="2"/>
        <v>0</v>
      </c>
      <c r="U45">
        <f t="shared" si="18"/>
        <v>0</v>
      </c>
    </row>
    <row r="46" spans="1:22" x14ac:dyDescent="0.35">
      <c r="A46" t="s">
        <v>100</v>
      </c>
      <c r="B46">
        <v>0</v>
      </c>
      <c r="C46">
        <v>0</v>
      </c>
      <c r="D46">
        <f>G46</f>
        <v>0</v>
      </c>
      <c r="E46" s="15">
        <f>PARS!E46</f>
        <v>0</v>
      </c>
      <c r="F46">
        <v>0</v>
      </c>
      <c r="G46">
        <v>0</v>
      </c>
      <c r="J46">
        <f>1</f>
        <v>1</v>
      </c>
      <c r="O46">
        <v>1</v>
      </c>
      <c r="P46">
        <f t="shared" si="0"/>
        <v>1</v>
      </c>
      <c r="S46">
        <f t="shared" si="1"/>
        <v>0</v>
      </c>
      <c r="T46">
        <f t="shared" si="2"/>
        <v>0</v>
      </c>
      <c r="U46">
        <f t="shared" si="18"/>
        <v>0</v>
      </c>
    </row>
    <row r="47" spans="1:22" x14ac:dyDescent="0.35">
      <c r="A47" t="s">
        <v>103</v>
      </c>
      <c r="B47">
        <v>0</v>
      </c>
      <c r="C47">
        <f t="shared" ref="C47:C52" si="20">B47</f>
        <v>0</v>
      </c>
      <c r="D47">
        <f>B47</f>
        <v>0</v>
      </c>
      <c r="E47" s="15">
        <f>PARS!E47</f>
        <v>0</v>
      </c>
      <c r="F47">
        <v>0</v>
      </c>
      <c r="G47">
        <v>0</v>
      </c>
      <c r="J47">
        <f>1</f>
        <v>1</v>
      </c>
      <c r="O47">
        <v>1</v>
      </c>
      <c r="P47">
        <f t="shared" si="0"/>
        <v>1</v>
      </c>
      <c r="S47">
        <f t="shared" si="1"/>
        <v>0</v>
      </c>
      <c r="T47">
        <f t="shared" si="2"/>
        <v>0</v>
      </c>
      <c r="U47">
        <f t="shared" si="18"/>
        <v>0</v>
      </c>
    </row>
    <row r="48" spans="1:22" x14ac:dyDescent="0.35">
      <c r="A48" t="s">
        <v>245</v>
      </c>
      <c r="B48" s="10">
        <f t="shared" ref="B48:B53" si="21">E48</f>
        <v>3.7</v>
      </c>
      <c r="C48" s="10">
        <f t="shared" si="20"/>
        <v>3.7</v>
      </c>
      <c r="D48" s="10">
        <f>B48</f>
        <v>3.7</v>
      </c>
      <c r="E48" s="10">
        <f>PARS!E48</f>
        <v>3.7</v>
      </c>
      <c r="F48" s="10">
        <f>PARS!F48</f>
        <v>3.7</v>
      </c>
      <c r="G48" s="10">
        <f>PARS!G48</f>
        <v>3.7</v>
      </c>
      <c r="J48">
        <v>1</v>
      </c>
      <c r="O48">
        <v>1</v>
      </c>
      <c r="P48">
        <f t="shared" si="0"/>
        <v>1</v>
      </c>
      <c r="S48">
        <f t="shared" ref="S48:S50" si="22">L48-Q48</f>
        <v>0</v>
      </c>
      <c r="T48">
        <f t="shared" ref="T48:T50" si="23">S48+N48+Q48+M48</f>
        <v>0</v>
      </c>
      <c r="U48">
        <f t="shared" ref="U48:U50" si="24">T48</f>
        <v>0</v>
      </c>
    </row>
    <row r="49" spans="1:21" x14ac:dyDescent="0.35">
      <c r="A49" t="s">
        <v>247</v>
      </c>
      <c r="B49" s="10">
        <f t="shared" si="21"/>
        <v>0</v>
      </c>
      <c r="C49" s="10">
        <f t="shared" si="20"/>
        <v>0</v>
      </c>
      <c r="D49" s="10">
        <f>B49</f>
        <v>0</v>
      </c>
      <c r="E49" s="10">
        <f>PARS!E49</f>
        <v>0</v>
      </c>
      <c r="F49" s="10">
        <f>PARS!F49</f>
        <v>0</v>
      </c>
      <c r="G49" s="10">
        <f>PARS!G49</f>
        <v>0</v>
      </c>
      <c r="J49">
        <v>1</v>
      </c>
      <c r="O49">
        <v>1</v>
      </c>
      <c r="P49">
        <f t="shared" ref="P49" si="25">SUM(L49:O49)</f>
        <v>1</v>
      </c>
      <c r="S49">
        <f t="shared" ref="S49" si="26">L49-Q49</f>
        <v>0</v>
      </c>
      <c r="T49">
        <f t="shared" ref="T49" si="27">S49+N49+Q49+M49</f>
        <v>0</v>
      </c>
      <c r="U49">
        <f t="shared" ref="U49" si="28">T49</f>
        <v>0</v>
      </c>
    </row>
    <row r="50" spans="1:21" x14ac:dyDescent="0.35">
      <c r="A50" t="s">
        <v>178</v>
      </c>
      <c r="B50">
        <f t="shared" si="21"/>
        <v>1.0696163149411613</v>
      </c>
      <c r="C50">
        <f t="shared" si="20"/>
        <v>1.0696163149411613</v>
      </c>
      <c r="D50">
        <f>C50</f>
        <v>1.0696163149411613</v>
      </c>
      <c r="E50" s="15">
        <f>PARS!E50</f>
        <v>1.0696163149411613</v>
      </c>
      <c r="F50">
        <f>E50</f>
        <v>1.0696163149411613</v>
      </c>
      <c r="G50">
        <f>E50</f>
        <v>1.0696163149411613</v>
      </c>
      <c r="J50">
        <f>1</f>
        <v>1</v>
      </c>
      <c r="O50">
        <v>1</v>
      </c>
      <c r="P50">
        <f t="shared" si="0"/>
        <v>1</v>
      </c>
      <c r="S50">
        <f t="shared" si="22"/>
        <v>0</v>
      </c>
      <c r="T50">
        <f t="shared" si="23"/>
        <v>0</v>
      </c>
      <c r="U50">
        <f t="shared" si="24"/>
        <v>0</v>
      </c>
    </row>
    <row r="51" spans="1:21" x14ac:dyDescent="0.35">
      <c r="A51" t="s">
        <v>179</v>
      </c>
      <c r="B51">
        <f t="shared" si="21"/>
        <v>0.99381918034015848</v>
      </c>
      <c r="C51">
        <f t="shared" si="20"/>
        <v>0.99381918034015848</v>
      </c>
      <c r="D51">
        <f>C51</f>
        <v>0.99381918034015848</v>
      </c>
      <c r="E51" s="15">
        <f>PARS!E51</f>
        <v>0.99381918034015848</v>
      </c>
      <c r="F51">
        <f>E51</f>
        <v>0.99381918034015848</v>
      </c>
      <c r="G51">
        <f>E51</f>
        <v>0.99381918034015848</v>
      </c>
      <c r="J51">
        <f>1</f>
        <v>1</v>
      </c>
      <c r="O51">
        <v>1</v>
      </c>
      <c r="P51">
        <f t="shared" si="0"/>
        <v>1</v>
      </c>
      <c r="S51">
        <f t="shared" si="1"/>
        <v>0</v>
      </c>
      <c r="T51">
        <f t="shared" si="2"/>
        <v>0</v>
      </c>
      <c r="U51">
        <f t="shared" si="18"/>
        <v>0</v>
      </c>
    </row>
    <row r="52" spans="1:21" x14ac:dyDescent="0.35">
      <c r="A52" t="s">
        <v>180</v>
      </c>
      <c r="B52">
        <f t="shared" si="21"/>
        <v>0.9618468890261952</v>
      </c>
      <c r="C52">
        <f t="shared" si="20"/>
        <v>0.9618468890261952</v>
      </c>
      <c r="D52">
        <f>C52</f>
        <v>0.9618468890261952</v>
      </c>
      <c r="E52" s="15">
        <f>PARS!E52</f>
        <v>0.9618468890261952</v>
      </c>
      <c r="F52">
        <f>E52</f>
        <v>0.9618468890261952</v>
      </c>
      <c r="G52">
        <f>E52</f>
        <v>0.9618468890261952</v>
      </c>
      <c r="J52">
        <f>1</f>
        <v>1</v>
      </c>
      <c r="O52">
        <v>1</v>
      </c>
      <c r="P52">
        <f t="shared" si="0"/>
        <v>1</v>
      </c>
      <c r="S52">
        <f t="shared" si="1"/>
        <v>0</v>
      </c>
      <c r="T52">
        <f t="shared" si="2"/>
        <v>0</v>
      </c>
      <c r="U52">
        <f t="shared" si="18"/>
        <v>0</v>
      </c>
    </row>
    <row r="53" spans="1:21" x14ac:dyDescent="0.35">
      <c r="A53" t="s">
        <v>242</v>
      </c>
      <c r="B53" s="15">
        <f t="shared" si="21"/>
        <v>1.1000000000000001</v>
      </c>
      <c r="C53">
        <v>1</v>
      </c>
      <c r="D53">
        <v>1</v>
      </c>
      <c r="E53" s="15">
        <v>1.1000000000000001</v>
      </c>
      <c r="F53">
        <v>1</v>
      </c>
      <c r="G53">
        <v>1</v>
      </c>
    </row>
    <row r="54" spans="1:21" x14ac:dyDescent="0.35">
      <c r="A54" t="s">
        <v>243</v>
      </c>
      <c r="B54" s="10">
        <v>0.35</v>
      </c>
      <c r="E54" s="15">
        <v>0.35</v>
      </c>
    </row>
    <row r="55" spans="1:21" x14ac:dyDescent="0.35">
      <c r="A55" t="s">
        <v>244</v>
      </c>
      <c r="B55" s="10">
        <v>23</v>
      </c>
      <c r="E55" s="15">
        <v>23</v>
      </c>
    </row>
  </sheetData>
  <autoFilter ref="A1:V52" xr:uid="{D6333A1E-4CCC-47DA-98C3-E7945B8628B8}">
    <sortState xmlns:xlrd2="http://schemas.microsoft.com/office/spreadsheetml/2017/richdata2" ref="A2:V52">
      <sortCondition ref="I1:I52"/>
    </sortState>
  </autoFilter>
  <pageMargins left="0.7" right="0.7" top="0.75" bottom="0.75" header="0.3" footer="0.3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2A002A-BEAD-45BB-A257-D80A19A6BE2C}">
  <sheetPr filterMode="1"/>
  <dimension ref="A1:J60"/>
  <sheetViews>
    <sheetView topLeftCell="B1" workbookViewId="0">
      <selection activeCell="D1" sqref="D1:D1048576"/>
    </sheetView>
  </sheetViews>
  <sheetFormatPr defaultRowHeight="14.5" x14ac:dyDescent="0.35"/>
  <cols>
    <col min="1" max="1" width="20.54296875" bestFit="1" customWidth="1"/>
    <col min="2" max="2" width="23.1796875" bestFit="1" customWidth="1"/>
  </cols>
  <sheetData>
    <row r="1" spans="1:10" x14ac:dyDescent="0.35">
      <c r="A1" t="s">
        <v>0</v>
      </c>
      <c r="B1" t="s">
        <v>114</v>
      </c>
      <c r="C1" t="s">
        <v>1</v>
      </c>
      <c r="D1" t="s">
        <v>66</v>
      </c>
      <c r="E1" t="s">
        <v>209</v>
      </c>
      <c r="F1" t="s">
        <v>206</v>
      </c>
      <c r="G1" t="s">
        <v>261</v>
      </c>
      <c r="H1" t="s">
        <v>207</v>
      </c>
      <c r="I1" t="s">
        <v>239</v>
      </c>
      <c r="J1" t="s">
        <v>249</v>
      </c>
    </row>
    <row r="2" spans="1:10" x14ac:dyDescent="0.35">
      <c r="A2" t="s">
        <v>24</v>
      </c>
      <c r="B2" t="str">
        <f>A2</f>
        <v>scommiles</v>
      </c>
      <c r="C2">
        <f>VLOOKUP(B2,Moments_psid!A:C,3,0)</f>
        <v>8.6669121586366344</v>
      </c>
      <c r="D2">
        <f>1</f>
        <v>1</v>
      </c>
      <c r="F2">
        <v>0</v>
      </c>
      <c r="H2">
        <v>1</v>
      </c>
      <c r="I2">
        <v>1</v>
      </c>
    </row>
    <row r="3" spans="1:10" x14ac:dyDescent="0.35">
      <c r="A3" t="s">
        <v>26</v>
      </c>
      <c r="B3" t="s">
        <v>120</v>
      </c>
      <c r="C3">
        <f>VLOOKUP(B3,Moments_psid!A:C,3,0)</f>
        <v>-2.7084940999921869</v>
      </c>
      <c r="D3">
        <f>1</f>
        <v>1</v>
      </c>
      <c r="F3">
        <v>0</v>
      </c>
      <c r="H3">
        <v>2</v>
      </c>
      <c r="I3">
        <v>1</v>
      </c>
    </row>
    <row r="4" spans="1:10" x14ac:dyDescent="0.35">
      <c r="A4" t="s">
        <v>27</v>
      </c>
      <c r="B4" t="s">
        <v>121</v>
      </c>
      <c r="C4">
        <f>VLOOKUP(B4,Moments_psid!A:C,3,0)</f>
        <v>-0.29730104993288509</v>
      </c>
      <c r="D4">
        <f>1</f>
        <v>1</v>
      </c>
      <c r="F4">
        <v>0</v>
      </c>
      <c r="H4">
        <v>3</v>
      </c>
      <c r="I4">
        <v>1</v>
      </c>
    </row>
    <row r="5" spans="1:10" x14ac:dyDescent="0.35">
      <c r="A5" t="s">
        <v>23</v>
      </c>
      <c r="B5" t="str">
        <f t="shared" ref="B5:B18" si="0">A5</f>
        <v>whours_pww_dif</v>
      </c>
      <c r="C5">
        <f>VLOOKUP(B5,Moments_psid!A:C,3,0)</f>
        <v>-671.54653071480595</v>
      </c>
      <c r="D5">
        <f>1</f>
        <v>1</v>
      </c>
      <c r="F5">
        <v>1.01</v>
      </c>
      <c r="H5">
        <v>4</v>
      </c>
    </row>
    <row r="6" spans="1:10" x14ac:dyDescent="0.35">
      <c r="A6" t="s">
        <v>45</v>
      </c>
      <c r="B6" t="str">
        <f t="shared" si="0"/>
        <v>hhours_pww</v>
      </c>
      <c r="C6">
        <f>VLOOKUP(B6,Moments_psid!A:C,3,0)</f>
        <v>2206.542127027375</v>
      </c>
      <c r="D6">
        <f>1</f>
        <v>1</v>
      </c>
      <c r="F6">
        <v>1</v>
      </c>
      <c r="H6">
        <v>5</v>
      </c>
    </row>
    <row r="7" spans="1:10" x14ac:dyDescent="0.35">
      <c r="A7" t="s">
        <v>46</v>
      </c>
      <c r="B7" t="str">
        <f t="shared" si="0"/>
        <v>hhours_pwn_dif</v>
      </c>
      <c r="C7">
        <f>VLOOKUP(B7,Moments_psid!A:C,3,0)</f>
        <v>63.102838742636607</v>
      </c>
      <c r="D7">
        <f>1</f>
        <v>1</v>
      </c>
      <c r="F7">
        <v>1.01</v>
      </c>
      <c r="H7">
        <v>6</v>
      </c>
    </row>
    <row r="8" spans="1:10" hidden="1" x14ac:dyDescent="0.35">
      <c r="A8" t="s">
        <v>47</v>
      </c>
      <c r="B8" t="str">
        <f t="shared" si="0"/>
        <v>whours_pnw_difwpww</v>
      </c>
      <c r="C8" s="3">
        <f>VLOOKUP(B8,Moments_psid!A:C,3,0)</f>
        <v>105.92467385866679</v>
      </c>
      <c r="D8">
        <v>0</v>
      </c>
      <c r="F8">
        <v>1.01</v>
      </c>
      <c r="H8">
        <v>7</v>
      </c>
    </row>
    <row r="9" spans="1:10" x14ac:dyDescent="0.35">
      <c r="A9" t="s">
        <v>44</v>
      </c>
      <c r="B9" t="str">
        <f t="shared" si="0"/>
        <v>shours</v>
      </c>
      <c r="C9">
        <f>VLOOKUP(B9,Moments_psid!A:C,3,0)</f>
        <v>1873.126070137658</v>
      </c>
      <c r="D9">
        <f>1</f>
        <v>1</v>
      </c>
      <c r="F9">
        <v>1.05</v>
      </c>
      <c r="H9">
        <v>8</v>
      </c>
    </row>
    <row r="10" spans="1:10" x14ac:dyDescent="0.35">
      <c r="A10" t="s">
        <v>48</v>
      </c>
      <c r="B10" t="str">
        <f t="shared" si="0"/>
        <v>whwk_pww</v>
      </c>
      <c r="C10">
        <f>VLOOKUP(B10,Moments_psid!A:C,3,0)</f>
        <v>973.91420861085408</v>
      </c>
      <c r="D10">
        <f>1</f>
        <v>1</v>
      </c>
      <c r="E10">
        <v>1</v>
      </c>
      <c r="F10">
        <v>1.5</v>
      </c>
      <c r="H10">
        <v>9</v>
      </c>
    </row>
    <row r="11" spans="1:10" x14ac:dyDescent="0.35">
      <c r="A11" t="s">
        <v>49</v>
      </c>
      <c r="B11" t="str">
        <f t="shared" si="0"/>
        <v>whwk_pwn_dif</v>
      </c>
      <c r="C11">
        <f>VLOOKUP(B11,Moments_psid!A:C,3,0)</f>
        <v>683.00321899695848</v>
      </c>
      <c r="D11">
        <f>1</f>
        <v>1</v>
      </c>
      <c r="E11">
        <v>1</v>
      </c>
      <c r="F11">
        <v>1.5</v>
      </c>
      <c r="H11">
        <v>10</v>
      </c>
    </row>
    <row r="12" spans="1:10" hidden="1" x14ac:dyDescent="0.35">
      <c r="A12" t="s">
        <v>50</v>
      </c>
      <c r="B12" t="str">
        <f t="shared" si="0"/>
        <v>whwk_pnw_dif</v>
      </c>
      <c r="C12" s="3">
        <f>VLOOKUP(B12,Moments_psid!A:C,3,0)</f>
        <v>-109.1547555757197</v>
      </c>
      <c r="D12">
        <v>0</v>
      </c>
      <c r="F12">
        <v>1.5</v>
      </c>
      <c r="H12">
        <v>11</v>
      </c>
    </row>
    <row r="13" spans="1:10" x14ac:dyDescent="0.35">
      <c r="A13" t="s">
        <v>51</v>
      </c>
      <c r="B13" t="str">
        <f t="shared" si="0"/>
        <v>hhwk_pww_dif</v>
      </c>
      <c r="C13">
        <f>VLOOKUP(B13,Moments_psid!A:C,3,0)</f>
        <v>-604.50613192106152</v>
      </c>
      <c r="D13">
        <f>1</f>
        <v>1</v>
      </c>
      <c r="E13">
        <v>1</v>
      </c>
      <c r="F13">
        <v>1.5</v>
      </c>
      <c r="H13">
        <v>12</v>
      </c>
    </row>
    <row r="14" spans="1:10" x14ac:dyDescent="0.35">
      <c r="A14" t="s">
        <v>52</v>
      </c>
      <c r="B14" t="str">
        <f t="shared" si="0"/>
        <v>hhwk_pwn_difhpww</v>
      </c>
      <c r="C14">
        <f>VLOOKUP(B14,Moments_psid!A:C,3,0)</f>
        <v>-50.524167685204198</v>
      </c>
      <c r="D14">
        <f>1</f>
        <v>1</v>
      </c>
      <c r="E14">
        <v>1</v>
      </c>
      <c r="F14">
        <v>1.5</v>
      </c>
      <c r="H14">
        <v>13</v>
      </c>
    </row>
    <row r="15" spans="1:10" hidden="1" x14ac:dyDescent="0.35">
      <c r="A15" t="s">
        <v>53</v>
      </c>
      <c r="B15" t="str">
        <f t="shared" si="0"/>
        <v>hhwk_pnw_difhpww</v>
      </c>
      <c r="C15">
        <f>VLOOKUP(B15,Moments_psid!A:C,3,0)</f>
        <v>277.3960843684647</v>
      </c>
      <c r="D15">
        <v>0</v>
      </c>
      <c r="F15">
        <v>1.5</v>
      </c>
      <c r="H15">
        <v>14</v>
      </c>
    </row>
    <row r="16" spans="1:10" x14ac:dyDescent="0.35">
      <c r="A16" t="s">
        <v>61</v>
      </c>
      <c r="B16" t="str">
        <f t="shared" si="0"/>
        <v>shwk</v>
      </c>
      <c r="C16">
        <f>VLOOKUP(B16,Moments_psid!A:C,3,0)</f>
        <v>495.34145665939718</v>
      </c>
      <c r="D16">
        <f>1</f>
        <v>1</v>
      </c>
      <c r="E16">
        <v>1</v>
      </c>
      <c r="F16">
        <v>1.5</v>
      </c>
      <c r="H16">
        <v>15</v>
      </c>
    </row>
    <row r="17" spans="1:10" x14ac:dyDescent="0.35">
      <c r="A17" t="s">
        <v>21</v>
      </c>
      <c r="B17" t="str">
        <f t="shared" si="0"/>
        <v>wlfp_dif</v>
      </c>
      <c r="C17">
        <f>VLOOKUP(B17,Moments_psid!A:C,3,0)</f>
        <v>-0.22074335511107751</v>
      </c>
      <c r="D17">
        <f>1</f>
        <v>1</v>
      </c>
      <c r="F17">
        <v>2</v>
      </c>
      <c r="H17">
        <v>16</v>
      </c>
    </row>
    <row r="18" spans="1:10" x14ac:dyDescent="0.35">
      <c r="A18" t="s">
        <v>22</v>
      </c>
      <c r="B18" t="str">
        <f t="shared" si="0"/>
        <v>hlfp</v>
      </c>
      <c r="C18">
        <f>VLOOKUP(B18,Moments_psid!A:C,3,0)</f>
        <v>0.97377889090392133</v>
      </c>
      <c r="D18">
        <f>1</f>
        <v>1</v>
      </c>
      <c r="F18">
        <v>2</v>
      </c>
      <c r="H18">
        <v>17</v>
      </c>
    </row>
    <row r="19" spans="1:10" x14ac:dyDescent="0.35">
      <c r="A19" t="s">
        <v>60</v>
      </c>
      <c r="B19" t="s">
        <v>117</v>
      </c>
      <c r="C19">
        <f>VLOOKUP(B19,Moments_psid!A:C,3,0)</f>
        <v>-0.24397495405798261</v>
      </c>
      <c r="D19">
        <f>1</f>
        <v>1</v>
      </c>
      <c r="F19">
        <v>2.5</v>
      </c>
      <c r="H19">
        <v>18</v>
      </c>
    </row>
    <row r="20" spans="1:10" x14ac:dyDescent="0.35">
      <c r="A20" t="s">
        <v>25</v>
      </c>
      <c r="B20" t="str">
        <f>A20</f>
        <v>hdj</v>
      </c>
      <c r="C20">
        <f>VLOOKUP(B20,Moments_psid!A:C,3,0)</f>
        <v>20.27689348857923</v>
      </c>
      <c r="D20">
        <f>1</f>
        <v>1</v>
      </c>
      <c r="F20">
        <v>3.1</v>
      </c>
      <c r="G20">
        <v>1</v>
      </c>
      <c r="H20">
        <v>21</v>
      </c>
    </row>
    <row r="21" spans="1:10" x14ac:dyDescent="0.35">
      <c r="A21" t="s">
        <v>36</v>
      </c>
      <c r="B21" t="str">
        <f>A21</f>
        <v>hdo</v>
      </c>
      <c r="C21">
        <f>VLOOKUP(B21,Moments_psid!A:C,3,0)</f>
        <v>20.026576813082229</v>
      </c>
      <c r="D21">
        <f>1</f>
        <v>1</v>
      </c>
      <c r="F21">
        <v>3.99</v>
      </c>
      <c r="G21">
        <v>2</v>
      </c>
      <c r="H21">
        <v>22</v>
      </c>
    </row>
    <row r="22" spans="1:10" x14ac:dyDescent="0.35">
      <c r="A22" t="s">
        <v>54</v>
      </c>
      <c r="B22" t="str">
        <f>A22</f>
        <v>d_jobjob_all_psid</v>
      </c>
      <c r="C22">
        <f>VLOOKUP(B22,Moments_psid!A:C,3,0)</f>
        <v>17.300003612584021</v>
      </c>
      <c r="D22">
        <f>1</f>
        <v>1</v>
      </c>
      <c r="F22">
        <v>3.3</v>
      </c>
      <c r="G22">
        <v>3</v>
      </c>
      <c r="H22">
        <v>23</v>
      </c>
    </row>
    <row r="23" spans="1:10" hidden="1" x14ac:dyDescent="0.35">
      <c r="A23" t="s">
        <v>55</v>
      </c>
      <c r="B23" t="str">
        <f>A23</f>
        <v>d_jobjob_within_psid</v>
      </c>
      <c r="C23">
        <f>VLOOKUP(B23,Moments_psid!A:C,3,0)</f>
        <v>16.41873490261716</v>
      </c>
      <c r="D23">
        <v>0</v>
      </c>
      <c r="F23">
        <v>3.4</v>
      </c>
      <c r="H23">
        <v>24</v>
      </c>
    </row>
    <row r="24" spans="1:10" x14ac:dyDescent="0.35">
      <c r="A24" t="s">
        <v>155</v>
      </c>
      <c r="B24" t="s">
        <v>155</v>
      </c>
      <c r="C24">
        <f>VLOOKUP(B24,Moments_psid!A:C,3,0)</f>
        <v>16.266669440742501</v>
      </c>
      <c r="D24">
        <f>1</f>
        <v>1</v>
      </c>
      <c r="F24">
        <v>3.41</v>
      </c>
      <c r="G24">
        <v>4</v>
      </c>
      <c r="H24">
        <v>24.1</v>
      </c>
    </row>
    <row r="25" spans="1:10" hidden="1" x14ac:dyDescent="0.35">
      <c r="A25" t="s">
        <v>56</v>
      </c>
      <c r="B25" t="str">
        <f>A25</f>
        <v>d_jobjob_hw</v>
      </c>
      <c r="C25">
        <f>VLOOKUP(B25,Moments_psid!A:C,3,0)</f>
        <v>16.50485049313583</v>
      </c>
      <c r="D25">
        <v>0</v>
      </c>
      <c r="F25">
        <v>3.5</v>
      </c>
      <c r="H25">
        <v>25</v>
      </c>
      <c r="J25" t="s">
        <v>235</v>
      </c>
    </row>
    <row r="26" spans="1:10" x14ac:dyDescent="0.35">
      <c r="A26" t="s">
        <v>57</v>
      </c>
      <c r="B26" t="str">
        <f>A26</f>
        <v>d_jobjob_hw_actual</v>
      </c>
      <c r="C26">
        <f>VLOOKUP(B26,Moments_psid!A:C,3,0)</f>
        <v>9.7404941422592</v>
      </c>
      <c r="D26">
        <f>1</f>
        <v>1</v>
      </c>
      <c r="F26">
        <v>4.2</v>
      </c>
      <c r="G26">
        <v>5</v>
      </c>
      <c r="H26">
        <v>26</v>
      </c>
    </row>
    <row r="27" spans="1:10" x14ac:dyDescent="0.35">
      <c r="A27" t="s">
        <v>146</v>
      </c>
      <c r="B27" t="s">
        <v>20</v>
      </c>
      <c r="C27">
        <f>VLOOKUP(B27,Moments_psid!A:C,3,0)</f>
        <v>7.0380097359185795E-2</v>
      </c>
      <c r="D27">
        <f>1</f>
        <v>1</v>
      </c>
      <c r="F27">
        <v>4</v>
      </c>
      <c r="G27">
        <v>6</v>
      </c>
      <c r="H27">
        <v>29</v>
      </c>
    </row>
    <row r="28" spans="1:10" x14ac:dyDescent="0.35">
      <c r="A28" t="s">
        <v>38</v>
      </c>
      <c r="B28" t="s">
        <v>143</v>
      </c>
      <c r="C28">
        <f>VLOOKUP(B28,Moments_psid!A:C,3,0)</f>
        <v>-1.693068743449766</v>
      </c>
      <c r="D28">
        <f>1</f>
        <v>1</v>
      </c>
      <c r="F28">
        <v>4.05</v>
      </c>
      <c r="G28">
        <v>7</v>
      </c>
      <c r="H28">
        <v>30</v>
      </c>
      <c r="J28" t="s">
        <v>258</v>
      </c>
    </row>
    <row r="29" spans="1:10" x14ac:dyDescent="0.35">
      <c r="A29" t="s">
        <v>37</v>
      </c>
      <c r="B29" t="s">
        <v>142</v>
      </c>
      <c r="C29">
        <f>VLOOKUP(B29,Moments_psid!A:C,3,0)</f>
        <v>2.7941510756567679E-2</v>
      </c>
      <c r="D29">
        <f>1</f>
        <v>1</v>
      </c>
      <c r="F29">
        <v>4.0999999999999996</v>
      </c>
      <c r="G29">
        <v>8</v>
      </c>
      <c r="H29">
        <v>33</v>
      </c>
    </row>
    <row r="30" spans="1:10" hidden="1" x14ac:dyDescent="0.35">
      <c r="A30" t="s">
        <v>40</v>
      </c>
      <c r="B30" t="s">
        <v>161</v>
      </c>
      <c r="C30">
        <f>VLOOKUP(B30,Moments_psid!A:C,3,0)</f>
        <v>72.316991346232982</v>
      </c>
      <c r="D30">
        <v>0</v>
      </c>
      <c r="F30">
        <v>3.6</v>
      </c>
      <c r="H30">
        <v>34</v>
      </c>
      <c r="J30" t="s">
        <v>187</v>
      </c>
    </row>
    <row r="31" spans="1:10" hidden="1" x14ac:dyDescent="0.35">
      <c r="A31" t="s">
        <v>41</v>
      </c>
      <c r="B31" t="s">
        <v>162</v>
      </c>
      <c r="C31">
        <f>VLOOKUP(B31,Moments_psid!A:C,3,0)</f>
        <v>65.080088675771051</v>
      </c>
      <c r="D31">
        <v>0</v>
      </c>
      <c r="F31">
        <v>3.7</v>
      </c>
      <c r="H31">
        <v>35</v>
      </c>
      <c r="J31" t="s">
        <v>187</v>
      </c>
    </row>
    <row r="32" spans="1:10" x14ac:dyDescent="0.35">
      <c r="A32" t="s">
        <v>58</v>
      </c>
      <c r="B32" t="str">
        <f t="shared" ref="B32:B44" si="1">A32</f>
        <v>abs_hdo_wdo</v>
      </c>
      <c r="C32">
        <f>VLOOKUP(B32,Moments_psid!A:C,3,0)</f>
        <v>1.8622385753987361</v>
      </c>
      <c r="D32">
        <f>1</f>
        <v>1</v>
      </c>
      <c r="F32">
        <v>3.52</v>
      </c>
      <c r="G32">
        <v>5.5</v>
      </c>
      <c r="H32">
        <v>36</v>
      </c>
    </row>
    <row r="33" spans="1:10" x14ac:dyDescent="0.35">
      <c r="A33" t="s">
        <v>29</v>
      </c>
      <c r="B33" t="str">
        <f t="shared" si="1"/>
        <v>betacom_w</v>
      </c>
      <c r="C33">
        <f>VLOOKUP(B33,Moments_psid!A:C,3,0)</f>
        <v>-0.1053500575262209</v>
      </c>
      <c r="D33">
        <f>1</f>
        <v>1</v>
      </c>
      <c r="F33">
        <v>6</v>
      </c>
      <c r="H33">
        <v>37</v>
      </c>
    </row>
    <row r="34" spans="1:10" x14ac:dyDescent="0.35">
      <c r="A34" t="s">
        <v>31</v>
      </c>
      <c r="B34" t="str">
        <f t="shared" si="1"/>
        <v>betalfp_w</v>
      </c>
      <c r="C34">
        <f>VLOOKUP(B34,Moments_psid!A:C,3,0)</f>
        <v>-1.588598449141954E-3</v>
      </c>
      <c r="D34">
        <f>1</f>
        <v>1</v>
      </c>
      <c r="F34">
        <v>6</v>
      </c>
      <c r="H34">
        <v>38</v>
      </c>
    </row>
    <row r="35" spans="1:10" x14ac:dyDescent="0.35">
      <c r="A35" t="s">
        <v>35</v>
      </c>
      <c r="B35" t="str">
        <f t="shared" si="1"/>
        <v>betahrs_w</v>
      </c>
      <c r="C35">
        <f>VLOOKUP(B35,Moments_psid!A:C,3,0)</f>
        <v>-2.4845220850313421</v>
      </c>
      <c r="D35">
        <f>1</f>
        <v>1</v>
      </c>
      <c r="F35">
        <v>6</v>
      </c>
      <c r="H35">
        <v>39</v>
      </c>
    </row>
    <row r="36" spans="1:10" x14ac:dyDescent="0.35">
      <c r="A36" t="s">
        <v>33</v>
      </c>
      <c r="B36" t="str">
        <f t="shared" si="1"/>
        <v>betahrs0_w</v>
      </c>
      <c r="C36">
        <f>VLOOKUP(B36,Moments_psid!A:C,3,0)</f>
        <v>-5.1460408600554093</v>
      </c>
      <c r="D36">
        <f>1</f>
        <v>1</v>
      </c>
      <c r="F36">
        <v>6</v>
      </c>
      <c r="H36">
        <v>40</v>
      </c>
    </row>
    <row r="37" spans="1:10" x14ac:dyDescent="0.35">
      <c r="A37" t="s">
        <v>116</v>
      </c>
      <c r="B37" t="str">
        <f t="shared" si="1"/>
        <v>betahwk_w</v>
      </c>
      <c r="C37">
        <f>VLOOKUP(B37,Moments_psid!A:C,3,0)</f>
        <v>3.284617791136256</v>
      </c>
      <c r="D37">
        <f>1</f>
        <v>1</v>
      </c>
      <c r="F37">
        <v>6.1</v>
      </c>
      <c r="H37">
        <v>41</v>
      </c>
    </row>
    <row r="38" spans="1:10" x14ac:dyDescent="0.35">
      <c r="A38" t="s">
        <v>28</v>
      </c>
      <c r="B38" t="str">
        <f t="shared" si="1"/>
        <v>betacom</v>
      </c>
      <c r="C38">
        <f>VLOOKUP(B38,Moments_psid!A:C,3,0)</f>
        <v>0.70642425961924049</v>
      </c>
      <c r="D38">
        <f>1</f>
        <v>1</v>
      </c>
      <c r="F38">
        <v>6.1</v>
      </c>
      <c r="H38">
        <v>42</v>
      </c>
    </row>
    <row r="39" spans="1:10" x14ac:dyDescent="0.35">
      <c r="A39" t="s">
        <v>30</v>
      </c>
      <c r="B39" t="str">
        <f t="shared" si="1"/>
        <v>betalfp</v>
      </c>
      <c r="C39">
        <f>VLOOKUP(B39,Moments_psid!A:C,3,0)</f>
        <v>-1.9224712072771601E-3</v>
      </c>
      <c r="D39">
        <f>1</f>
        <v>1</v>
      </c>
      <c r="F39">
        <v>6.1</v>
      </c>
      <c r="H39">
        <v>43</v>
      </c>
    </row>
    <row r="40" spans="1:10" x14ac:dyDescent="0.35">
      <c r="A40" t="s">
        <v>34</v>
      </c>
      <c r="B40" t="str">
        <f t="shared" si="1"/>
        <v>betahrs</v>
      </c>
      <c r="C40">
        <f>VLOOKUP(B40,Moments_psid!A:C,3,0)</f>
        <v>-4.9346811983424637</v>
      </c>
      <c r="D40">
        <f>1</f>
        <v>1</v>
      </c>
      <c r="F40">
        <v>6.1</v>
      </c>
      <c r="H40">
        <v>44</v>
      </c>
    </row>
    <row r="41" spans="1:10" x14ac:dyDescent="0.35">
      <c r="A41" t="s">
        <v>32</v>
      </c>
      <c r="B41" t="str">
        <f t="shared" si="1"/>
        <v>betahrs0</v>
      </c>
      <c r="C41">
        <f>VLOOKUP(B41,Moments_psid!A:C,3,0)</f>
        <v>-5.4621031206579556</v>
      </c>
      <c r="D41">
        <f>1</f>
        <v>1</v>
      </c>
      <c r="F41">
        <v>6.15</v>
      </c>
      <c r="H41">
        <v>45</v>
      </c>
    </row>
    <row r="42" spans="1:10" x14ac:dyDescent="0.35">
      <c r="A42" t="s">
        <v>115</v>
      </c>
      <c r="B42" t="str">
        <f t="shared" si="1"/>
        <v>betahwk</v>
      </c>
      <c r="C42">
        <f>VLOOKUP(B42,Moments_psid!A:C,3,0)</f>
        <v>-1.0639787156140439</v>
      </c>
      <c r="D42">
        <f>1</f>
        <v>1</v>
      </c>
      <c r="F42">
        <v>6.1</v>
      </c>
      <c r="H42">
        <v>46</v>
      </c>
    </row>
    <row r="43" spans="1:10" x14ac:dyDescent="0.35">
      <c r="A43" t="s">
        <v>43</v>
      </c>
      <c r="B43" t="str">
        <f t="shared" si="1"/>
        <v>betalwg_w</v>
      </c>
      <c r="C43">
        <f>VLOOKUP(B43,Moments_psid!A:C,3,0)</f>
        <v>-1.178628214930753E-3</v>
      </c>
      <c r="D43">
        <f>1</f>
        <v>1</v>
      </c>
      <c r="F43">
        <v>6.1</v>
      </c>
      <c r="H43">
        <v>47</v>
      </c>
    </row>
    <row r="44" spans="1:10" hidden="1" x14ac:dyDescent="0.35">
      <c r="A44" t="s">
        <v>42</v>
      </c>
      <c r="B44" t="str">
        <f t="shared" si="1"/>
        <v>betalwg</v>
      </c>
      <c r="C44">
        <f>VLOOKUP(B44,Moments_psid!A:C,3,0)</f>
        <v>1.4503303731614511E-3</v>
      </c>
      <c r="D44">
        <v>0</v>
      </c>
      <c r="F44">
        <v>6.3</v>
      </c>
      <c r="H44">
        <v>48</v>
      </c>
      <c r="J44" t="s">
        <v>220</v>
      </c>
    </row>
    <row r="45" spans="1:10" hidden="1" x14ac:dyDescent="0.35">
      <c r="A45" t="s">
        <v>110</v>
      </c>
      <c r="B45" t="s">
        <v>133</v>
      </c>
      <c r="C45">
        <f>VLOOKUP(B45,Moments_psid!A:C,3,0)</f>
        <v>1.88140143270291E-3</v>
      </c>
      <c r="D45">
        <v>0</v>
      </c>
      <c r="H45">
        <v>51</v>
      </c>
    </row>
    <row r="46" spans="1:10" hidden="1" x14ac:dyDescent="0.35">
      <c r="A46" t="s">
        <v>39</v>
      </c>
      <c r="B46" t="s">
        <v>163</v>
      </c>
      <c r="C46">
        <f>VLOOKUP(B46,Moments_psid!A:C,3,0)</f>
        <v>122.548474987894</v>
      </c>
      <c r="D46">
        <v>0</v>
      </c>
      <c r="H46">
        <v>54</v>
      </c>
      <c r="J46" t="s">
        <v>187</v>
      </c>
    </row>
    <row r="47" spans="1:10" hidden="1" x14ac:dyDescent="0.35">
      <c r="A47" t="s">
        <v>171</v>
      </c>
      <c r="B47" t="s">
        <v>172</v>
      </c>
      <c r="C47">
        <f>VLOOKUP(B47,Moments_psid!A:C,3,0)</f>
        <v>7.5260975590661507</v>
      </c>
      <c r="D47">
        <v>0</v>
      </c>
      <c r="H47">
        <v>55</v>
      </c>
      <c r="J47" t="s">
        <v>187</v>
      </c>
    </row>
    <row r="48" spans="1:10" x14ac:dyDescent="0.35">
      <c r="A48" t="s">
        <v>144</v>
      </c>
      <c r="B48" t="s">
        <v>144</v>
      </c>
      <c r="C48">
        <f>VLOOKUP(B48,Moments_psid!A:C,3,0)</f>
        <v>-1.4098748233617819</v>
      </c>
      <c r="D48">
        <v>1</v>
      </c>
      <c r="F48">
        <v>4.0599999999999996</v>
      </c>
      <c r="G48">
        <v>7.5</v>
      </c>
      <c r="H48">
        <v>56</v>
      </c>
      <c r="J48" t="s">
        <v>259</v>
      </c>
    </row>
    <row r="49" spans="1:10" x14ac:dyDescent="0.35">
      <c r="A49" t="s">
        <v>10</v>
      </c>
      <c r="B49" t="str">
        <f t="shared" ref="B49:B56" si="2">A49</f>
        <v>NLY_</v>
      </c>
      <c r="C49">
        <f>VLOOKUP(B49,Moments_other!A:B,2,0)</f>
        <v>0.15652701064259733</v>
      </c>
      <c r="D49">
        <v>0</v>
      </c>
      <c r="E49">
        <v>0</v>
      </c>
      <c r="F49">
        <v>2.5099999999999998</v>
      </c>
      <c r="H49">
        <v>91</v>
      </c>
      <c r="J49" t="s">
        <v>271</v>
      </c>
    </row>
    <row r="50" spans="1:10" x14ac:dyDescent="0.35">
      <c r="A50" t="s">
        <v>59</v>
      </c>
      <c r="B50" t="str">
        <f t="shared" si="2"/>
        <v>shouseexp</v>
      </c>
      <c r="C50">
        <f>VLOOKUP(B50,Moments_other!A:B,2,0)</f>
        <v>0.193</v>
      </c>
      <c r="D50">
        <f>1</f>
        <v>1</v>
      </c>
      <c r="F50">
        <v>2.6</v>
      </c>
      <c r="H50">
        <v>92</v>
      </c>
      <c r="J50" t="s">
        <v>222</v>
      </c>
    </row>
    <row r="51" spans="1:10" x14ac:dyDescent="0.35">
      <c r="A51" t="s">
        <v>173</v>
      </c>
      <c r="B51" t="str">
        <f t="shared" si="2"/>
        <v>scity</v>
      </c>
      <c r="C51">
        <f>VLOOKUP(B51,Moments_other!A:B,2,0)</f>
        <v>0.39191477161275001</v>
      </c>
      <c r="D51">
        <v>1</v>
      </c>
      <c r="F51">
        <v>3</v>
      </c>
      <c r="G51">
        <v>11</v>
      </c>
      <c r="H51">
        <v>93</v>
      </c>
    </row>
    <row r="52" spans="1:10" x14ac:dyDescent="0.35">
      <c r="A52" t="s">
        <v>17</v>
      </c>
      <c r="B52" t="str">
        <f t="shared" si="2"/>
        <v>sjobscity</v>
      </c>
      <c r="C52">
        <f>VLOOKUP(B52,Moments_other!A:B,2,0)</f>
        <v>0.49779057060822007</v>
      </c>
      <c r="D52">
        <f>1</f>
        <v>1</v>
      </c>
      <c r="F52">
        <v>3</v>
      </c>
      <c r="G52">
        <v>10</v>
      </c>
      <c r="H52">
        <v>94</v>
      </c>
    </row>
    <row r="53" spans="1:10" x14ac:dyDescent="0.35">
      <c r="A53" t="s">
        <v>14</v>
      </c>
      <c r="B53" t="str">
        <f t="shared" si="2"/>
        <v>p_gradient</v>
      </c>
      <c r="C53">
        <f>VLOOKUP(B53,Moments_other!A:B,2,0)</f>
        <v>-8.7687275110524994E-3</v>
      </c>
      <c r="D53">
        <f>1</f>
        <v>1</v>
      </c>
      <c r="F53">
        <v>4</v>
      </c>
      <c r="H53">
        <v>95</v>
      </c>
    </row>
    <row r="54" spans="1:10" x14ac:dyDescent="0.35">
      <c r="A54" t="s">
        <v>15</v>
      </c>
      <c r="B54" t="str">
        <f t="shared" si="2"/>
        <v>p_gradient_simple</v>
      </c>
      <c r="C54">
        <f>VLOOKUP(B54,Moments_other!A:B,2,0)</f>
        <v>7.2765061412580503E-2</v>
      </c>
      <c r="D54">
        <f>1</f>
        <v>1</v>
      </c>
      <c r="F54">
        <v>4</v>
      </c>
      <c r="H54">
        <v>96</v>
      </c>
    </row>
    <row r="55" spans="1:10" x14ac:dyDescent="0.35">
      <c r="A55" t="s">
        <v>186</v>
      </c>
      <c r="B55" t="str">
        <f t="shared" si="2"/>
        <v>snmarried</v>
      </c>
      <c r="C55">
        <f>VLOOKUP(B55,Moments_other!A:B,2,0)</f>
        <v>0.1449</v>
      </c>
      <c r="D55">
        <f>1</f>
        <v>1</v>
      </c>
      <c r="E55">
        <v>1</v>
      </c>
      <c r="F55">
        <v>99</v>
      </c>
      <c r="H55">
        <v>97</v>
      </c>
    </row>
    <row r="56" spans="1:10" x14ac:dyDescent="0.35">
      <c r="A56" t="s">
        <v>9</v>
      </c>
      <c r="B56" t="str">
        <f t="shared" si="2"/>
        <v>L</v>
      </c>
      <c r="C56">
        <f>VLOOKUP(B56,Moments_other!A:B,2,0)</f>
        <v>0.53600000000000003</v>
      </c>
      <c r="D56">
        <f>1</f>
        <v>1</v>
      </c>
      <c r="F56">
        <v>99</v>
      </c>
      <c r="H56">
        <v>98</v>
      </c>
    </row>
    <row r="57" spans="1:10" hidden="1" x14ac:dyDescent="0.35">
      <c r="A57" t="s">
        <v>109</v>
      </c>
      <c r="B57" t="s">
        <v>109</v>
      </c>
      <c r="C57">
        <v>1</v>
      </c>
      <c r="D57">
        <v>0</v>
      </c>
      <c r="E57">
        <v>1</v>
      </c>
      <c r="H57">
        <v>99</v>
      </c>
    </row>
    <row r="58" spans="1:10" x14ac:dyDescent="0.35">
      <c r="A58" t="s">
        <v>223</v>
      </c>
      <c r="B58" t="s">
        <v>223</v>
      </c>
      <c r="C58">
        <v>0.59019820000000001</v>
      </c>
      <c r="H58">
        <v>99</v>
      </c>
    </row>
    <row r="59" spans="1:10" hidden="1" x14ac:dyDescent="0.35">
      <c r="A59" t="s">
        <v>210</v>
      </c>
      <c r="B59" t="s">
        <v>210</v>
      </c>
      <c r="C59">
        <v>1</v>
      </c>
      <c r="D59">
        <v>0</v>
      </c>
      <c r="E59">
        <v>1</v>
      </c>
      <c r="H59">
        <v>100</v>
      </c>
    </row>
    <row r="60" spans="1:10" x14ac:dyDescent="0.35">
      <c r="A60" t="s">
        <v>104</v>
      </c>
      <c r="B60" t="s">
        <v>104</v>
      </c>
      <c r="C60">
        <f>9*5*52/(24*365)</f>
        <v>0.26712328767123289</v>
      </c>
      <c r="H60">
        <v>101</v>
      </c>
    </row>
  </sheetData>
  <autoFilter ref="A1:K60" xr:uid="{A42A002A-BEAD-45BB-A257-D80A19A6BE2C}">
    <filterColumn colId="3">
      <filters blank="1">
        <filter val="1"/>
      </filters>
    </filterColumn>
    <sortState xmlns:xlrd2="http://schemas.microsoft.com/office/spreadsheetml/2017/richdata2" ref="A2:J60">
      <sortCondition ref="H1:H60"/>
    </sortState>
  </autoFilter>
  <pageMargins left="0.7" right="0.7" top="0.75" bottom="0.75" header="0.3" footer="0.3"/>
  <pageSetup orientation="portrait" r:id="rId1"/>
  <legacy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3E031E-B061-44F2-AFCE-3BD8FD7035C0}">
  <dimension ref="A1:D3"/>
  <sheetViews>
    <sheetView workbookViewId="0">
      <selection activeCell="L28" sqref="L28"/>
    </sheetView>
  </sheetViews>
  <sheetFormatPr defaultRowHeight="14.5" x14ac:dyDescent="0.35"/>
  <cols>
    <col min="1" max="1" width="22.08984375" customWidth="1"/>
  </cols>
  <sheetData>
    <row r="1" spans="1:4" x14ac:dyDescent="0.35">
      <c r="A1" t="s">
        <v>253</v>
      </c>
      <c r="B1">
        <f>24*365-(MOMS!C6+MOMS!C5)-MOMS!C10-MOMS!C45*9*24*365</f>
        <v>6102.7605061222803</v>
      </c>
    </row>
    <row r="2" spans="1:4" x14ac:dyDescent="0.35">
      <c r="A2" t="s">
        <v>254</v>
      </c>
      <c r="B2">
        <f>24*365-(MOMS!C6+MOMS!C5+MOMS!C8)-(MOMS!C10+MOMS!C12)-MOMS!C45*9*24*365</f>
        <v>6105.9905878393329</v>
      </c>
      <c r="C2">
        <f>-2*24*365*MOMS!C45</f>
        <v>-32.962153100954986</v>
      </c>
      <c r="D2">
        <f>B2+C2</f>
        <v>6073.0284347383777</v>
      </c>
    </row>
    <row r="3" spans="1:4" x14ac:dyDescent="0.35">
      <c r="D3">
        <f>D2-B1</f>
        <v>-29.732071383902621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EFA40D-2664-412E-B9B4-3734B019C060}">
  <dimension ref="A1:BD56"/>
  <sheetViews>
    <sheetView topLeftCell="AO1" zoomScale="54" workbookViewId="0">
      <selection activeCell="AV2" sqref="AV2"/>
    </sheetView>
  </sheetViews>
  <sheetFormatPr defaultRowHeight="14.5" x14ac:dyDescent="0.35"/>
  <cols>
    <col min="1" max="1" width="13.08984375" customWidth="1"/>
    <col min="2" max="2" width="15.54296875" bestFit="1" customWidth="1"/>
    <col min="3" max="4" width="9.6328125" bestFit="1" customWidth="1"/>
    <col min="5" max="9" width="8.81640625" bestFit="1" customWidth="1"/>
    <col min="10" max="10" width="14.81640625" bestFit="1" customWidth="1"/>
    <col min="11" max="12" width="8.81640625" bestFit="1" customWidth="1"/>
    <col min="13" max="13" width="9.6328125" bestFit="1" customWidth="1"/>
    <col min="14" max="14" width="8.90625" bestFit="1" customWidth="1"/>
    <col min="15" max="16" width="8.81640625" bestFit="1" customWidth="1"/>
    <col min="17" max="19" width="15.54296875" bestFit="1" customWidth="1"/>
    <col min="20" max="21" width="8.90625" bestFit="1" customWidth="1"/>
    <col min="22" max="22" width="17.90625" bestFit="1" customWidth="1"/>
    <col min="23" max="23" width="21.1796875" bestFit="1" customWidth="1"/>
    <col min="24" max="24" width="12.90625" bestFit="1" customWidth="1"/>
    <col min="25" max="25" width="19.81640625" bestFit="1" customWidth="1"/>
    <col min="26" max="26" width="15.54296875" bestFit="1" customWidth="1"/>
    <col min="27" max="27" width="9.6328125" bestFit="1" customWidth="1"/>
    <col min="28" max="28" width="15.54296875" bestFit="1" customWidth="1"/>
    <col min="29" max="30" width="8.90625" bestFit="1" customWidth="1"/>
    <col min="31" max="31" width="15.54296875" bestFit="1" customWidth="1"/>
    <col min="32" max="32" width="8.90625" bestFit="1" customWidth="1"/>
    <col min="33" max="33" width="15.54296875" bestFit="1" customWidth="1"/>
    <col min="34" max="34" width="8.90625" bestFit="1" customWidth="1"/>
    <col min="35" max="35" width="13.81640625" bestFit="1" customWidth="1"/>
    <col min="36" max="37" width="18.6328125" bestFit="1" customWidth="1"/>
    <col min="38" max="38" width="9.6328125" bestFit="1" customWidth="1"/>
    <col min="39" max="39" width="15.54296875" bestFit="1" customWidth="1"/>
    <col min="40" max="41" width="8.90625" bestFit="1" customWidth="1"/>
    <col min="42" max="42" width="15.54296875" bestFit="1" customWidth="1"/>
    <col min="43" max="45" width="8.90625" bestFit="1" customWidth="1"/>
    <col min="46" max="46" width="14.81640625" bestFit="1" customWidth="1"/>
    <col min="47" max="47" width="8.90625" bestFit="1" customWidth="1"/>
    <col min="48" max="48" width="8.90625" customWidth="1"/>
    <col min="49" max="49" width="8.90625" bestFit="1" customWidth="1"/>
    <col min="50" max="53" width="15.54296875" bestFit="1" customWidth="1"/>
    <col min="54" max="54" width="8.90625" bestFit="1" customWidth="1"/>
    <col min="55" max="55" width="14.81640625" bestFit="1" customWidth="1"/>
  </cols>
  <sheetData>
    <row r="1" spans="1:56" x14ac:dyDescent="0.35">
      <c r="B1" t="str">
        <f>W_!D2</f>
        <v>scommiles</v>
      </c>
      <c r="C1" t="str">
        <f>W_!E2</f>
        <v>shcommiles_dif</v>
      </c>
      <c r="D1" t="str">
        <f>W_!F2</f>
        <v>swcommiles_difw</v>
      </c>
      <c r="E1" t="str">
        <f>W_!G2</f>
        <v>whours_pww_dif</v>
      </c>
      <c r="F1" t="str">
        <f>W_!H2</f>
        <v>hhours_pww</v>
      </c>
      <c r="G1" t="str">
        <f>W_!I2</f>
        <v>hhours_pwn_dif</v>
      </c>
      <c r="H1" t="str">
        <f>W_!J2</f>
        <v>whours_pnw_difwpww</v>
      </c>
      <c r="I1" t="str">
        <f>W_!K2</f>
        <v>shours</v>
      </c>
      <c r="J1" t="str">
        <f>W_!L2</f>
        <v>whwk_pww</v>
      </c>
      <c r="K1" t="str">
        <f>W_!M2</f>
        <v>whwk_pwn_dif</v>
      </c>
      <c r="L1" t="str">
        <f>W_!N2</f>
        <v>whwk_pnw_dif</v>
      </c>
      <c r="M1" t="str">
        <f>W_!O2</f>
        <v>hhwk_pww_dif</v>
      </c>
      <c r="N1" t="str">
        <f>W_!P2</f>
        <v>hhwk_pwn_difhpww</v>
      </c>
      <c r="O1" t="str">
        <f>W_!Q2</f>
        <v>hhwk_pnw_difhpww</v>
      </c>
      <c r="P1" t="str">
        <f>W_!R2</f>
        <v>shwk</v>
      </c>
      <c r="Q1" t="str">
        <f>W_!S2</f>
        <v>wlfp_dif</v>
      </c>
      <c r="R1" t="str">
        <f>W_!T2</f>
        <v>hlfp</v>
      </c>
      <c r="S1" t="str">
        <f>W_!U2</f>
        <v>wagegap_hw_withn</v>
      </c>
      <c r="T1" t="str">
        <f>W_!V2</f>
        <v>hdj</v>
      </c>
      <c r="U1" t="str">
        <f>W_!W2</f>
        <v>hdo</v>
      </c>
      <c r="V1" t="str">
        <f>W_!X2</f>
        <v>d_jobjob_all_psid</v>
      </c>
      <c r="W1" t="str">
        <f>W_!Y2</f>
        <v>d_jobjob_within_psid</v>
      </c>
      <c r="X1" t="str">
        <f>W_!Z2</f>
        <v>d_jobjob_hwithin_psid</v>
      </c>
      <c r="Y1" t="str">
        <f>W_!AA2</f>
        <v>d_jobjob_hw</v>
      </c>
      <c r="Z1" t="str">
        <f>W_!AB2</f>
        <v>d_jobjob_hw_actual</v>
      </c>
      <c r="AA1" t="str">
        <f>W_!AC2</f>
        <v>scity_dif</v>
      </c>
      <c r="AB1" t="str">
        <f>W_!AD2</f>
        <v>sdo_dif</v>
      </c>
      <c r="AC1" t="str">
        <f>W_!AE2</f>
        <v>wdo_dif</v>
      </c>
      <c r="AD1" t="str">
        <f>W_!AF2</f>
        <v>do_sd</v>
      </c>
      <c r="AE1" t="str">
        <f>W_!AG2</f>
        <v>dj_sd</v>
      </c>
      <c r="AF1" t="str">
        <f>W_!AH2</f>
        <v>abs_hdo_wdo</v>
      </c>
      <c r="AG1" t="str">
        <f>W_!AI2</f>
        <v>betacom_w</v>
      </c>
      <c r="AH1" t="str">
        <f>W_!AJ2</f>
        <v>betalfp_w</v>
      </c>
      <c r="AI1" t="str">
        <f>W_!AK2</f>
        <v>betahrs_w</v>
      </c>
      <c r="AJ1" t="str">
        <f>W_!AL2</f>
        <v>betahrs0_w</v>
      </c>
      <c r="AK1" t="str">
        <f>W_!AM2</f>
        <v>betahwk_w</v>
      </c>
      <c r="AL1" t="str">
        <f>W_!AN2</f>
        <v>betacom</v>
      </c>
      <c r="AM1" t="str">
        <f>W_!AO2</f>
        <v>betalfp</v>
      </c>
      <c r="AN1" t="str">
        <f>W_!AP2</f>
        <v>betahrs</v>
      </c>
      <c r="AO1" t="str">
        <f>W_!AQ2</f>
        <v>betahrs0</v>
      </c>
      <c r="AP1" t="str">
        <f>W_!AR2</f>
        <v>betahwk</v>
      </c>
      <c r="AQ1" t="str">
        <f>W_!AS2</f>
        <v>betalwg_w</v>
      </c>
      <c r="AR1" t="str">
        <f>W_!AT2</f>
        <v>betalwg</v>
      </c>
      <c r="AS1" t="str">
        <f>W_!AU2</f>
        <v>b</v>
      </c>
      <c r="AT1" t="str">
        <f>W_!AV2</f>
        <v>commiles_sd</v>
      </c>
      <c r="AU1" t="str">
        <f>W_!AW2</f>
        <v>sd_hdo_wdo</v>
      </c>
      <c r="AV1" t="str">
        <f>W_!AX2</f>
        <v>sdj_dif</v>
      </c>
      <c r="AW1" t="str">
        <f>W_!AY2</f>
        <v>NLY_</v>
      </c>
      <c r="AX1" t="str">
        <f>W_!AZ2</f>
        <v>shouseexp</v>
      </c>
      <c r="AY1" t="str">
        <f>W_!BA2</f>
        <v>scity</v>
      </c>
      <c r="AZ1" t="str">
        <f>W_!BB2</f>
        <v>sjobscity</v>
      </c>
      <c r="BA1" t="str">
        <f>W_!BC2</f>
        <v>p_gradient</v>
      </c>
      <c r="BB1" t="str">
        <f>W_!BD2</f>
        <v>p_gradient_simple</v>
      </c>
      <c r="BC1" t="str">
        <f>W_!BE2</f>
        <v>snmarried</v>
      </c>
      <c r="BD1" t="str">
        <f>W_!BF2</f>
        <v>L</v>
      </c>
    </row>
    <row r="2" spans="1:56" x14ac:dyDescent="0.35">
      <c r="A2" t="str">
        <f>W_!B4</f>
        <v>scommiles</v>
      </c>
      <c r="B2">
        <f>W_!D4</f>
        <v>7.5300563715577959E-2</v>
      </c>
      <c r="C2">
        <f>W_!E4</f>
        <v>6.719527683986469E-2</v>
      </c>
      <c r="D2">
        <f>W_!F4</f>
        <v>6.3261032102279569E-2</v>
      </c>
      <c r="E2">
        <f>W_!G4</f>
        <v>1.5121189894780687</v>
      </c>
      <c r="F2">
        <f>W_!H4</f>
        <v>-0.54504013440802601</v>
      </c>
      <c r="G2">
        <f>W_!I4</f>
        <v>-0.57029501241005631</v>
      </c>
      <c r="H2">
        <f>W_!J4</f>
        <v>-1.301953497977993</v>
      </c>
      <c r="I2">
        <f>W_!K4</f>
        <v>-0.79294674678165655</v>
      </c>
      <c r="J2">
        <f>W_!L4</f>
        <v>-0.61849866154989741</v>
      </c>
      <c r="K2">
        <f>W_!M4</f>
        <v>0.32194302547290743</v>
      </c>
      <c r="L2">
        <f>W_!N4</f>
        <v>1.0007256124847201E-2</v>
      </c>
      <c r="M2">
        <f>W_!O4</f>
        <v>1.0531141259652548</v>
      </c>
      <c r="N2">
        <f>W_!P4</f>
        <v>0.25951679073077683</v>
      </c>
      <c r="O2">
        <f>W_!Q4</f>
        <v>0.12674004597105881</v>
      </c>
      <c r="P2">
        <f>W_!R4</f>
        <v>0.58147363910938721</v>
      </c>
      <c r="Q2">
        <f>W_!S4</f>
        <v>1.6404555638092091E-4</v>
      </c>
      <c r="R2">
        <f>W_!T4</f>
        <v>-9.1815233339457756E-5</v>
      </c>
      <c r="S2">
        <f>W_!U4</f>
        <v>-9.0630980388274943E-4</v>
      </c>
      <c r="T2">
        <f>W_!V4</f>
        <v>-3.2270510508470546E-2</v>
      </c>
      <c r="U2">
        <f>W_!W4</f>
        <v>-3.1786486264284194E-2</v>
      </c>
      <c r="V2">
        <f>W_!X4</f>
        <v>-5.4902005932268981E-2</v>
      </c>
      <c r="W2">
        <f>W_!Y4</f>
        <v>-3.9006774329265193E-2</v>
      </c>
      <c r="X2">
        <f>W_!Z4</f>
        <v>-3.6933688140424893E-2</v>
      </c>
      <c r="Y2">
        <f>W_!AA4</f>
        <v>-5.0280306713128643E-2</v>
      </c>
      <c r="Z2">
        <f>W_!AB4</f>
        <v>1.1667639812260747E-2</v>
      </c>
      <c r="AA2">
        <f>W_!AC4</f>
        <v>-1.2920083692881078E-4</v>
      </c>
      <c r="AB2">
        <f>W_!AD4</f>
        <v>5.5266985172226545E-3</v>
      </c>
      <c r="AC2">
        <f>W_!AE4</f>
        <v>-1.447866874641032E-3</v>
      </c>
      <c r="AD2">
        <f>W_!AF4</f>
        <v>-1.0464585743741353</v>
      </c>
      <c r="AE2">
        <f>W_!AG4</f>
        <v>-0.94032595329383661</v>
      </c>
      <c r="AF2">
        <f>W_!AH4</f>
        <v>-8.4879076514409032E-4</v>
      </c>
      <c r="AG2">
        <f>W_!AI4</f>
        <v>4.9453706138347098E-4</v>
      </c>
      <c r="AH2">
        <f>W_!AJ4</f>
        <v>2.0348400898520773E-5</v>
      </c>
      <c r="AI2">
        <f>W_!AK4</f>
        <v>8.9085890674188026E-2</v>
      </c>
      <c r="AJ2">
        <f>W_!AL4</f>
        <v>0.14021692764172106</v>
      </c>
      <c r="AK2">
        <f>W_!AM4</f>
        <v>-2.8461074889114219E-2</v>
      </c>
      <c r="AL2">
        <f>W_!AN4</f>
        <v>-5.3623203356500913E-3</v>
      </c>
      <c r="AM2">
        <f>W_!AO4</f>
        <v>-2.8598718190060682E-5</v>
      </c>
      <c r="AN2">
        <f>W_!AP4</f>
        <v>0.78019229937178458</v>
      </c>
      <c r="AO2">
        <f>W_!AQ4</f>
        <v>0.63581028402348438</v>
      </c>
      <c r="AP2">
        <f>W_!AR4</f>
        <v>-0.40230270245290478</v>
      </c>
      <c r="AQ2">
        <f>W_!AS4</f>
        <v>-2.2280172019381602E-5</v>
      </c>
      <c r="AR2">
        <f>W_!AT4</f>
        <v>4.2417394142281895E-4</v>
      </c>
      <c r="AS2">
        <f>W_!AU4</f>
        <v>0</v>
      </c>
      <c r="AT2">
        <f>W_!AV4</f>
        <v>-0.7520384173790714</v>
      </c>
      <c r="AU2">
        <f>W_!AW4</f>
        <v>-5.4548963219724555E-3</v>
      </c>
      <c r="AV2">
        <f>W_!AX4</f>
        <v>1.1929012188305461E-2</v>
      </c>
      <c r="AW2">
        <f>W_!AY4</f>
        <v>0</v>
      </c>
      <c r="AX2">
        <f>W_!AZ4</f>
        <v>0</v>
      </c>
      <c r="AY2">
        <f>W_!BA4</f>
        <v>0</v>
      </c>
      <c r="AZ2">
        <f>W_!BB4</f>
        <v>0</v>
      </c>
      <c r="BA2">
        <f>W_!BC4</f>
        <v>0</v>
      </c>
      <c r="BB2">
        <f>W_!BD4</f>
        <v>0</v>
      </c>
      <c r="BC2">
        <f>W_!BE4</f>
        <v>0</v>
      </c>
      <c r="BD2">
        <f>W_!BF4</f>
        <v>0</v>
      </c>
    </row>
    <row r="3" spans="1:56" x14ac:dyDescent="0.35">
      <c r="A3" t="str">
        <f>W_!B5</f>
        <v>shcommiles_dif</v>
      </c>
      <c r="B3">
        <f>W_!D5</f>
        <v>6.719527683986469E-2</v>
      </c>
      <c r="C3">
        <f>W_!E5</f>
        <v>0.3825806493622162</v>
      </c>
      <c r="D3">
        <f>W_!F5</f>
        <v>9.5290250759793027E-2</v>
      </c>
      <c r="E3">
        <f>W_!G5</f>
        <v>1.7484295967526231</v>
      </c>
      <c r="F3">
        <f>W_!H5</f>
        <v>-1.0470861789299808</v>
      </c>
      <c r="G3">
        <f>W_!I5</f>
        <v>-1.1484730796570566</v>
      </c>
      <c r="H3">
        <f>W_!J5</f>
        <v>-3.1000008729327018</v>
      </c>
      <c r="I3">
        <f>W_!K5</f>
        <v>-0.9338532033434005</v>
      </c>
      <c r="J3">
        <f>W_!L5</f>
        <v>1.7579156101273763</v>
      </c>
      <c r="K3">
        <f>W_!M5</f>
        <v>1.3459515553354398</v>
      </c>
      <c r="L3">
        <f>W_!N5</f>
        <v>-0.42692396150362272</v>
      </c>
      <c r="M3">
        <f>W_!O5</f>
        <v>-0.54290346208305751</v>
      </c>
      <c r="N3">
        <f>W_!P5</f>
        <v>0.16674849669600575</v>
      </c>
      <c r="O3">
        <f>W_!Q5</f>
        <v>-4.9665912563076802</v>
      </c>
      <c r="P3">
        <f>W_!R5</f>
        <v>2.5999301537871151</v>
      </c>
      <c r="Q3">
        <f>W_!S5</f>
        <v>3.8235820130903087E-4</v>
      </c>
      <c r="R3">
        <f>W_!T5</f>
        <v>-1.239233749965128E-4</v>
      </c>
      <c r="S3">
        <f>W_!U5</f>
        <v>-4.1851442665314887E-3</v>
      </c>
      <c r="T3">
        <f>W_!V5</f>
        <v>-0.22250883854526451</v>
      </c>
      <c r="U3">
        <f>W_!W5</f>
        <v>-0.2074652143915704</v>
      </c>
      <c r="V3">
        <f>W_!X5</f>
        <v>-0.23826414211331268</v>
      </c>
      <c r="W3">
        <f>W_!Y5</f>
        <v>-0.21303895626676525</v>
      </c>
      <c r="X3">
        <f>W_!Z5</f>
        <v>-0.19354170291956091</v>
      </c>
      <c r="Y3">
        <f>W_!AA5</f>
        <v>-0.24818652255884066</v>
      </c>
      <c r="Z3">
        <f>W_!AB5</f>
        <v>-1.6933649872898024E-3</v>
      </c>
      <c r="AA3">
        <f>W_!AC5</f>
        <v>1.1961015787948022E-4</v>
      </c>
      <c r="AB3">
        <f>W_!AD5</f>
        <v>6.5536704595642911E-2</v>
      </c>
      <c r="AC3">
        <f>W_!AE5</f>
        <v>5.5938954686950704E-3</v>
      </c>
      <c r="AD3">
        <f>W_!AF5</f>
        <v>-2.2876864466641882</v>
      </c>
      <c r="AE3">
        <f>W_!AG5</f>
        <v>-1.9870213895599973</v>
      </c>
      <c r="AF3">
        <f>W_!AH5</f>
        <v>-1.059240996512001E-2</v>
      </c>
      <c r="AG3">
        <f>W_!AI5</f>
        <v>-4.0730295313961429E-3</v>
      </c>
      <c r="AH3">
        <f>W_!AJ5</f>
        <v>7.3560517490551801E-5</v>
      </c>
      <c r="AI3">
        <f>W_!AK5</f>
        <v>0.15224834406318549</v>
      </c>
      <c r="AJ3">
        <f>W_!AL5</f>
        <v>0.30377692678966633</v>
      </c>
      <c r="AK3">
        <f>W_!AM5</f>
        <v>5.1505124469242505E-2</v>
      </c>
      <c r="AL3">
        <f>W_!AN5</f>
        <v>-8.6294955870413297E-3</v>
      </c>
      <c r="AM3">
        <f>W_!AO5</f>
        <v>-4.4798889089126627E-4</v>
      </c>
      <c r="AN3">
        <f>W_!AP5</f>
        <v>1.3961660478597249</v>
      </c>
      <c r="AO3">
        <f>W_!AQ5</f>
        <v>0.63941277867111612</v>
      </c>
      <c r="AP3">
        <f>W_!AR5</f>
        <v>-1.1831974263430594</v>
      </c>
      <c r="AQ3">
        <f>W_!AS5</f>
        <v>1.5478065331958623E-5</v>
      </c>
      <c r="AR3">
        <f>W_!AT5</f>
        <v>-2.756414468033688E-4</v>
      </c>
      <c r="AS3">
        <f>W_!AU5</f>
        <v>0</v>
      </c>
      <c r="AT3">
        <f>W_!AV5</f>
        <v>-2.1094164463100538</v>
      </c>
      <c r="AU3">
        <f>W_!AW5</f>
        <v>-7.1100079091587359E-2</v>
      </c>
      <c r="AV3">
        <f>W_!AX5</f>
        <v>7.3203937945769265E-2</v>
      </c>
      <c r="AW3">
        <f>W_!AY5</f>
        <v>0</v>
      </c>
      <c r="AX3">
        <f>W_!AZ5</f>
        <v>0</v>
      </c>
      <c r="AY3">
        <f>W_!BA5</f>
        <v>0</v>
      </c>
      <c r="AZ3">
        <f>W_!BB5</f>
        <v>0</v>
      </c>
      <c r="BA3">
        <f>W_!BC5</f>
        <v>0</v>
      </c>
      <c r="BB3">
        <f>W_!BD5</f>
        <v>0</v>
      </c>
      <c r="BC3">
        <f>W_!BE5</f>
        <v>0</v>
      </c>
      <c r="BD3">
        <f>W_!BF5</f>
        <v>0</v>
      </c>
    </row>
    <row r="4" spans="1:56" x14ac:dyDescent="0.35">
      <c r="A4" t="str">
        <f>W_!B6</f>
        <v>swcommiles_difw</v>
      </c>
      <c r="B4">
        <f>W_!D6</f>
        <v>6.3261032102279569E-2</v>
      </c>
      <c r="C4">
        <f>W_!E6</f>
        <v>9.5290250759793027E-2</v>
      </c>
      <c r="D4">
        <f>W_!F6</f>
        <v>0.32983799260423913</v>
      </c>
      <c r="E4">
        <f>W_!G6</f>
        <v>2.9986091904777292</v>
      </c>
      <c r="F4">
        <f>W_!H6</f>
        <v>-0.83793795586952635</v>
      </c>
      <c r="G4">
        <f>W_!I6</f>
        <v>-2.3417754309289687</v>
      </c>
      <c r="H4">
        <f>W_!J6</f>
        <v>-0.88094023907733265</v>
      </c>
      <c r="I4">
        <f>W_!K6</f>
        <v>-1.5268409310377236</v>
      </c>
      <c r="J4">
        <f>W_!L6</f>
        <v>3.7441485855105899E-2</v>
      </c>
      <c r="K4">
        <f>W_!M6</f>
        <v>-2.3671720241378482</v>
      </c>
      <c r="L4">
        <f>W_!N6</f>
        <v>-0.45224137177027246</v>
      </c>
      <c r="M4">
        <f>W_!O6</f>
        <v>0.36012500387789165</v>
      </c>
      <c r="N4">
        <f>W_!P6</f>
        <v>0.52896066799456121</v>
      </c>
      <c r="O4">
        <f>W_!Q6</f>
        <v>-0.23660096325698426</v>
      </c>
      <c r="P4">
        <f>W_!R6</f>
        <v>3.187599065670534</v>
      </c>
      <c r="Q4">
        <f>W_!S6</f>
        <v>3.080766292763718E-4</v>
      </c>
      <c r="R4">
        <f>W_!T6</f>
        <v>-2.2057124625434873E-4</v>
      </c>
      <c r="S4">
        <f>W_!U6</f>
        <v>-1.0414560855824247E-3</v>
      </c>
      <c r="T4">
        <f>W_!V6</f>
        <v>-0.23256324679938939</v>
      </c>
      <c r="U4">
        <f>W_!W6</f>
        <v>-0.23054149884791014</v>
      </c>
      <c r="V4">
        <f>W_!X6</f>
        <v>-8.1706624139918471E-2</v>
      </c>
      <c r="W4">
        <f>W_!Y6</f>
        <v>-4.2781579052046471E-2</v>
      </c>
      <c r="X4">
        <f>W_!Z6</f>
        <v>-4.3256858499435093E-2</v>
      </c>
      <c r="Y4">
        <f>W_!AA6</f>
        <v>-7.8149522684286349E-2</v>
      </c>
      <c r="Z4">
        <f>W_!AB6</f>
        <v>3.58038613716308E-3</v>
      </c>
      <c r="AA4">
        <f>W_!AC6</f>
        <v>-2.8972199090760119E-3</v>
      </c>
      <c r="AB4">
        <f>W_!AD6</f>
        <v>4.6101415684232865E-2</v>
      </c>
      <c r="AC4">
        <f>W_!AE6</f>
        <v>4.7111619431384149E-4</v>
      </c>
      <c r="AD4">
        <f>W_!AF6</f>
        <v>-3.3203917938204288</v>
      </c>
      <c r="AE4">
        <f>W_!AG6</f>
        <v>-3.0369812641366121</v>
      </c>
      <c r="AF4">
        <f>W_!AH6</f>
        <v>-4.2578016101899518E-3</v>
      </c>
      <c r="AG4">
        <f>W_!AI6</f>
        <v>-4.8963317057525262E-3</v>
      </c>
      <c r="AH4">
        <f>W_!AJ6</f>
        <v>8.2055668442183562E-5</v>
      </c>
      <c r="AI4">
        <f>W_!AK6</f>
        <v>0.32674575618329021</v>
      </c>
      <c r="AJ4">
        <f>W_!AL6</f>
        <v>0.44813250237325675</v>
      </c>
      <c r="AK4">
        <f>W_!AM6</f>
        <v>-8.8305435662053844E-2</v>
      </c>
      <c r="AL4">
        <f>W_!AN6</f>
        <v>-1.1023985276747516E-2</v>
      </c>
      <c r="AM4">
        <f>W_!AO6</f>
        <v>8.1145447449764235E-5</v>
      </c>
      <c r="AN4">
        <f>W_!AP6</f>
        <v>0.88764832509860148</v>
      </c>
      <c r="AO4">
        <f>W_!AQ6</f>
        <v>1.2906369533533169</v>
      </c>
      <c r="AP4">
        <f>W_!AR6</f>
        <v>-1.2623895991841376</v>
      </c>
      <c r="AQ4">
        <f>W_!AS6</f>
        <v>-1.8002352793176632E-5</v>
      </c>
      <c r="AR4">
        <f>W_!AT6</f>
        <v>5.4582229857315671E-4</v>
      </c>
      <c r="AS4">
        <f>W_!AU6</f>
        <v>0</v>
      </c>
      <c r="AT4">
        <f>W_!AV6</f>
        <v>-1.7462127499138047</v>
      </c>
      <c r="AU4">
        <f>W_!AW6</f>
        <v>4.2593638033966881E-3</v>
      </c>
      <c r="AV4">
        <f>W_!AX6</f>
        <v>4.7168123484154327E-2</v>
      </c>
      <c r="AW4">
        <f>W_!AY6</f>
        <v>0</v>
      </c>
      <c r="AX4">
        <f>W_!AZ6</f>
        <v>0</v>
      </c>
      <c r="AY4">
        <f>W_!BA6</f>
        <v>0</v>
      </c>
      <c r="AZ4">
        <f>W_!BB6</f>
        <v>0</v>
      </c>
      <c r="BA4">
        <f>W_!BC6</f>
        <v>0</v>
      </c>
      <c r="BB4">
        <f>W_!BD6</f>
        <v>0</v>
      </c>
      <c r="BC4">
        <f>W_!BE6</f>
        <v>0</v>
      </c>
      <c r="BD4">
        <f>W_!BF6</f>
        <v>0</v>
      </c>
    </row>
    <row r="5" spans="1:56" x14ac:dyDescent="0.35">
      <c r="A5" t="str">
        <f>W_!B7</f>
        <v>whours_pww_dif</v>
      </c>
      <c r="B5">
        <f>W_!D7</f>
        <v>1.5121189894780687</v>
      </c>
      <c r="C5">
        <f>W_!E7</f>
        <v>1.7484295967526231</v>
      </c>
      <c r="D5">
        <f>W_!F7</f>
        <v>2.9986091904777292</v>
      </c>
      <c r="E5">
        <f>W_!G7</f>
        <v>289.5150244218101</v>
      </c>
      <c r="F5">
        <f>W_!H7</f>
        <v>-58.399066556791297</v>
      </c>
      <c r="G5">
        <f>W_!I7</f>
        <v>-41.136810372366263</v>
      </c>
      <c r="H5">
        <f>W_!J7</f>
        <v>-121.42686928567561</v>
      </c>
      <c r="I5">
        <f>W_!K7</f>
        <v>-38.12142933445984</v>
      </c>
      <c r="J5">
        <f>W_!L7</f>
        <v>-41.168266947399168</v>
      </c>
      <c r="K5">
        <f>W_!M7</f>
        <v>15.834850378806623</v>
      </c>
      <c r="L5">
        <f>W_!N7</f>
        <v>-5.0167886346806672</v>
      </c>
      <c r="M5">
        <f>W_!O7</f>
        <v>55.168622581061264</v>
      </c>
      <c r="N5">
        <f>W_!P7</f>
        <v>4.8563948713868914</v>
      </c>
      <c r="O5">
        <f>W_!Q7</f>
        <v>-57.742872783374089</v>
      </c>
      <c r="P5">
        <f>W_!R7</f>
        <v>75.793313992170354</v>
      </c>
      <c r="Q5">
        <f>W_!S7</f>
        <v>4.9694127889082354E-2</v>
      </c>
      <c r="R5">
        <f>W_!T7</f>
        <v>-9.3678146378609346E-3</v>
      </c>
      <c r="S5">
        <f>W_!U7</f>
        <v>5.5124757218783314E-2</v>
      </c>
      <c r="T5">
        <f>W_!V7</f>
        <v>-10.156293304889534</v>
      </c>
      <c r="U5">
        <f>W_!W7</f>
        <v>-10.036088588048495</v>
      </c>
      <c r="V5">
        <f>W_!X7</f>
        <v>-5.8114909165292792</v>
      </c>
      <c r="W5">
        <f>W_!Y7</f>
        <v>-4.4112061587029512</v>
      </c>
      <c r="X5">
        <f>W_!Z7</f>
        <v>-3.8019539374599161</v>
      </c>
      <c r="Y5">
        <f>W_!AA7</f>
        <v>-5.2502841497510673</v>
      </c>
      <c r="Z5">
        <f>W_!AB7</f>
        <v>0.20663652693768039</v>
      </c>
      <c r="AA5">
        <f>W_!AC7</f>
        <v>-4.0340478389971235E-2</v>
      </c>
      <c r="AB5">
        <f>W_!AD7</f>
        <v>1.0547100697018719</v>
      </c>
      <c r="AC5">
        <f>W_!AE7</f>
        <v>0.63031186983693155</v>
      </c>
      <c r="AD5">
        <f>W_!AF7</f>
        <v>-123.54837249714191</v>
      </c>
      <c r="AE5">
        <f>W_!AG7</f>
        <v>-112.23045756153341</v>
      </c>
      <c r="AF5">
        <f>W_!AH7</f>
        <v>-0.25002223925863598</v>
      </c>
      <c r="AG5">
        <f>W_!AI7</f>
        <v>-0.20023714802509623</v>
      </c>
      <c r="AH5">
        <f>W_!AJ7</f>
        <v>3.9009449369285963E-3</v>
      </c>
      <c r="AI5">
        <f>W_!AK7</f>
        <v>9.6845008567579391</v>
      </c>
      <c r="AJ5">
        <f>W_!AL7</f>
        <v>17.449720940823376</v>
      </c>
      <c r="AK5">
        <f>W_!AM7</f>
        <v>-4.3639392008010383</v>
      </c>
      <c r="AL5">
        <f>W_!AN7</f>
        <v>-0.59736431841097892</v>
      </c>
      <c r="AM5">
        <f>W_!AO7</f>
        <v>-2.9786419284305401E-3</v>
      </c>
      <c r="AN5">
        <f>W_!AP7</f>
        <v>38.251949018252837</v>
      </c>
      <c r="AO5">
        <f>W_!AQ7</f>
        <v>29.208661238095363</v>
      </c>
      <c r="AP5">
        <f>W_!AR7</f>
        <v>-38.757353197480946</v>
      </c>
      <c r="AQ5">
        <f>W_!AS7</f>
        <v>-2.1940925594440817E-3</v>
      </c>
      <c r="AR5">
        <f>W_!AT7</f>
        <v>2.1997341341296179E-2</v>
      </c>
      <c r="AS5">
        <f>W_!AU7</f>
        <v>0</v>
      </c>
      <c r="AT5">
        <f>W_!AV7</f>
        <v>-41.982175406508176</v>
      </c>
      <c r="AU5">
        <f>W_!AW7</f>
        <v>0.39892294125107586</v>
      </c>
      <c r="AV5">
        <f>W_!AX7</f>
        <v>1.4294378864730664</v>
      </c>
      <c r="AW5">
        <f>W_!AY7</f>
        <v>0</v>
      </c>
      <c r="AX5">
        <f>W_!AZ7</f>
        <v>0</v>
      </c>
      <c r="AY5">
        <f>W_!BA7</f>
        <v>0</v>
      </c>
      <c r="AZ5">
        <f>W_!BB7</f>
        <v>0</v>
      </c>
      <c r="BA5">
        <f>W_!BC7</f>
        <v>0</v>
      </c>
      <c r="BB5">
        <f>W_!BD7</f>
        <v>0</v>
      </c>
      <c r="BC5">
        <f>W_!BE7</f>
        <v>0</v>
      </c>
      <c r="BD5">
        <f>W_!BF7</f>
        <v>0</v>
      </c>
    </row>
    <row r="6" spans="1:56" x14ac:dyDescent="0.35">
      <c r="A6" t="str">
        <f>W_!B8</f>
        <v>hhours_pww</v>
      </c>
      <c r="B6">
        <f>W_!D8</f>
        <v>-0.54504013440802601</v>
      </c>
      <c r="C6">
        <f>W_!E8</f>
        <v>-1.0470861789299808</v>
      </c>
      <c r="D6">
        <f>W_!F8</f>
        <v>-0.83793795586952635</v>
      </c>
      <c r="E6">
        <f>W_!G8</f>
        <v>-58.399066556791297</v>
      </c>
      <c r="F6">
        <f>W_!H8</f>
        <v>74.5809427348388</v>
      </c>
      <c r="G6">
        <f>W_!I8</f>
        <v>-4.526712423842878</v>
      </c>
      <c r="H6">
        <f>W_!J8</f>
        <v>20.131856988675171</v>
      </c>
      <c r="I6">
        <f>W_!K8</f>
        <v>31.45389986712031</v>
      </c>
      <c r="J6">
        <f>W_!L8</f>
        <v>-23.515948830923715</v>
      </c>
      <c r="K6">
        <f>W_!M8</f>
        <v>-20.724064457615274</v>
      </c>
      <c r="L6">
        <f>W_!N8</f>
        <v>9.6536928921084151</v>
      </c>
      <c r="M6">
        <f>W_!O8</f>
        <v>15.265138809707166</v>
      </c>
      <c r="N6">
        <f>W_!P8</f>
        <v>-7.569602816461571</v>
      </c>
      <c r="O6">
        <f>W_!Q8</f>
        <v>-48.456880860037323</v>
      </c>
      <c r="P6">
        <f>W_!R8</f>
        <v>-23.210982420542383</v>
      </c>
      <c r="Q6">
        <f>W_!S8</f>
        <v>2.2897992100573707E-3</v>
      </c>
      <c r="R6">
        <f>W_!T8</f>
        <v>5.4200651509371308E-3</v>
      </c>
      <c r="S6">
        <f>W_!U8</f>
        <v>4.2319125724907092E-2</v>
      </c>
      <c r="T6">
        <f>W_!V8</f>
        <v>2.6085869553976395</v>
      </c>
      <c r="U6">
        <f>W_!W8</f>
        <v>2.5828791666323592</v>
      </c>
      <c r="V6">
        <f>W_!X8</f>
        <v>1.7136865009747146</v>
      </c>
      <c r="W6">
        <f>W_!Y8</f>
        <v>1.7963035176988975</v>
      </c>
      <c r="X6">
        <f>W_!Z8</f>
        <v>1.9238626097394409</v>
      </c>
      <c r="Y6">
        <f>W_!AA8</f>
        <v>2.0515247937380416</v>
      </c>
      <c r="Z6">
        <f>W_!AB8</f>
        <v>0.71081346536024348</v>
      </c>
      <c r="AA6">
        <f>W_!AC8</f>
        <v>2.1270513805484583E-2</v>
      </c>
      <c r="AB6">
        <f>W_!AD8</f>
        <v>-0.26559671672620366</v>
      </c>
      <c r="AC6">
        <f>W_!AE8</f>
        <v>-0.26039377264266361</v>
      </c>
      <c r="AD6">
        <f>W_!AF8</f>
        <v>28.908313366023034</v>
      </c>
      <c r="AE6">
        <f>W_!AG8</f>
        <v>26.80701487485868</v>
      </c>
      <c r="AF6">
        <f>W_!AH8</f>
        <v>0.13730988708007258</v>
      </c>
      <c r="AG6">
        <f>W_!AI8</f>
        <v>4.4966380764230499E-2</v>
      </c>
      <c r="AH6">
        <f>W_!AJ8</f>
        <v>-4.9854796004483867E-4</v>
      </c>
      <c r="AI6">
        <f>W_!AK8</f>
        <v>-1.3021487116769972</v>
      </c>
      <c r="AJ6">
        <f>W_!AL8</f>
        <v>-2.7962130401665544</v>
      </c>
      <c r="AK6">
        <f>W_!AM8</f>
        <v>-0.6773253472438856</v>
      </c>
      <c r="AL6">
        <f>W_!AN8</f>
        <v>-0.17962414737248109</v>
      </c>
      <c r="AM6">
        <f>W_!AO8</f>
        <v>-8.5093612571747468E-4</v>
      </c>
      <c r="AN6">
        <f>W_!AP8</f>
        <v>2.5138056360901047</v>
      </c>
      <c r="AO6">
        <f>W_!AQ8</f>
        <v>3.5500448759195637</v>
      </c>
      <c r="AP6">
        <f>W_!AR8</f>
        <v>16.65563956510692</v>
      </c>
      <c r="AQ6">
        <f>W_!AS8</f>
        <v>1.3486814913574866E-3</v>
      </c>
      <c r="AR6">
        <f>W_!AT8</f>
        <v>-1.1092964699444183E-2</v>
      </c>
      <c r="AS6">
        <f>W_!AU8</f>
        <v>0</v>
      </c>
      <c r="AT6">
        <f>W_!AV8</f>
        <v>21.083875855888977</v>
      </c>
      <c r="AU6">
        <f>W_!AW8</f>
        <v>1.3543894767043383</v>
      </c>
      <c r="AV6">
        <f>W_!AX8</f>
        <v>-0.10169793643099743</v>
      </c>
      <c r="AW6">
        <f>W_!AY8</f>
        <v>0</v>
      </c>
      <c r="AX6">
        <f>W_!AZ8</f>
        <v>0</v>
      </c>
      <c r="AY6">
        <f>W_!BA8</f>
        <v>0</v>
      </c>
      <c r="AZ6">
        <f>W_!BB8</f>
        <v>0</v>
      </c>
      <c r="BA6">
        <f>W_!BC8</f>
        <v>0</v>
      </c>
      <c r="BB6">
        <f>W_!BD8</f>
        <v>0</v>
      </c>
      <c r="BC6">
        <f>W_!BE8</f>
        <v>0</v>
      </c>
      <c r="BD6">
        <f>W_!BF8</f>
        <v>0</v>
      </c>
    </row>
    <row r="7" spans="1:56" x14ac:dyDescent="0.35">
      <c r="A7" t="str">
        <f>W_!B9</f>
        <v>hhours_pwn_dif</v>
      </c>
      <c r="B7">
        <f>W_!D9</f>
        <v>-0.57029501241005631</v>
      </c>
      <c r="C7">
        <f>W_!E9</f>
        <v>-1.1484730796570566</v>
      </c>
      <c r="D7">
        <f>W_!F9</f>
        <v>-2.3417754309289687</v>
      </c>
      <c r="E7">
        <f>W_!G9</f>
        <v>-41.136810372366263</v>
      </c>
      <c r="F7">
        <f>W_!H9</f>
        <v>-4.526712423842878</v>
      </c>
      <c r="G7">
        <f>W_!I9</f>
        <v>131.33951303891945</v>
      </c>
      <c r="H7">
        <f>W_!J9</f>
        <v>34.997074368930612</v>
      </c>
      <c r="I7">
        <f>W_!K9</f>
        <v>49.061854066289406</v>
      </c>
      <c r="J7">
        <f>W_!L9</f>
        <v>-12.712775843558386</v>
      </c>
      <c r="K7">
        <f>W_!M9</f>
        <v>4.3532291031472248</v>
      </c>
      <c r="L7">
        <f>W_!N9</f>
        <v>-1.2732683769027242</v>
      </c>
      <c r="M7">
        <f>W_!O9</f>
        <v>-4.7110310739290773</v>
      </c>
      <c r="N7">
        <f>W_!P9</f>
        <v>-19.288366748009036</v>
      </c>
      <c r="O7">
        <f>W_!Q9</f>
        <v>-27.546353260961382</v>
      </c>
      <c r="P7">
        <f>W_!R9</f>
        <v>-60.73926256592047</v>
      </c>
      <c r="Q7">
        <f>W_!S9</f>
        <v>-6.3913429607830334E-3</v>
      </c>
      <c r="R7">
        <f>W_!T9</f>
        <v>4.3960023066412727E-3</v>
      </c>
      <c r="S7">
        <f>W_!U9</f>
        <v>2.6141971792049912E-2</v>
      </c>
      <c r="T7">
        <f>W_!V9</f>
        <v>3.7387747459842724</v>
      </c>
      <c r="U7">
        <f>W_!W9</f>
        <v>3.6524572663500954</v>
      </c>
      <c r="V7">
        <f>W_!X9</f>
        <v>2.0513962496968969</v>
      </c>
      <c r="W7">
        <f>W_!Y9</f>
        <v>1.4232654763757566</v>
      </c>
      <c r="X7">
        <f>W_!Z9</f>
        <v>0.99366597020066527</v>
      </c>
      <c r="Y7">
        <f>W_!AA9</f>
        <v>1.7922196911394588</v>
      </c>
      <c r="Z7">
        <f>W_!AB9</f>
        <v>-0.67205558716935032</v>
      </c>
      <c r="AA7">
        <f>W_!AC9</f>
        <v>2.6909181382250905E-2</v>
      </c>
      <c r="AB7">
        <f>W_!AD9</f>
        <v>-1.4357939532350945</v>
      </c>
      <c r="AC7">
        <f>W_!AE9</f>
        <v>-0.17009984637748227</v>
      </c>
      <c r="AD7">
        <f>W_!AF9</f>
        <v>51.845177441440271</v>
      </c>
      <c r="AE7">
        <f>W_!AG9</f>
        <v>45.063780527790215</v>
      </c>
      <c r="AF7">
        <f>W_!AH9</f>
        <v>0.11090465530879039</v>
      </c>
      <c r="AG7">
        <f>W_!AI9</f>
        <v>8.5553593942637132E-2</v>
      </c>
      <c r="AH7">
        <f>W_!AJ9</f>
        <v>-1.6772834508330245E-3</v>
      </c>
      <c r="AI7">
        <f>W_!AK9</f>
        <v>-5.8160138972161999</v>
      </c>
      <c r="AJ7">
        <f>W_!AL9</f>
        <v>-8.7611688845451337</v>
      </c>
      <c r="AK7">
        <f>W_!AM9</f>
        <v>1.6149390164666908</v>
      </c>
      <c r="AL7">
        <f>W_!AN9</f>
        <v>0.25407926025586514</v>
      </c>
      <c r="AM7">
        <f>W_!AO9</f>
        <v>7.0343246419764475E-3</v>
      </c>
      <c r="AN7">
        <f>W_!AP9</f>
        <v>-10.577590245927539</v>
      </c>
      <c r="AO7">
        <f>W_!AQ9</f>
        <v>6.177235352163331</v>
      </c>
      <c r="AP7">
        <f>W_!AR9</f>
        <v>9.0633200993681093</v>
      </c>
      <c r="AQ7">
        <f>W_!AS9</f>
        <v>8.5430689106581379E-4</v>
      </c>
      <c r="AR7">
        <f>W_!AT9</f>
        <v>-1.1951702949294478E-3</v>
      </c>
      <c r="AS7">
        <f>W_!AU9</f>
        <v>0</v>
      </c>
      <c r="AT7">
        <f>W_!AV9</f>
        <v>28.935042558319978</v>
      </c>
      <c r="AU7">
        <f>W_!AW9</f>
        <v>0.6349885477885564</v>
      </c>
      <c r="AV7">
        <f>W_!AX9</f>
        <v>-1.4636958202516124</v>
      </c>
      <c r="AW7">
        <f>W_!AY9</f>
        <v>0</v>
      </c>
      <c r="AX7">
        <f>W_!AZ9</f>
        <v>0</v>
      </c>
      <c r="AY7">
        <f>W_!BA9</f>
        <v>0</v>
      </c>
      <c r="AZ7">
        <f>W_!BB9</f>
        <v>0</v>
      </c>
      <c r="BA7">
        <f>W_!BC9</f>
        <v>0</v>
      </c>
      <c r="BB7">
        <f>W_!BD9</f>
        <v>0</v>
      </c>
      <c r="BC7">
        <f>W_!BE9</f>
        <v>0</v>
      </c>
      <c r="BD7">
        <f>W_!BF9</f>
        <v>0</v>
      </c>
    </row>
    <row r="8" spans="1:56" x14ac:dyDescent="0.35">
      <c r="A8" t="str">
        <f>W_!B10</f>
        <v>whours_pnw_difwpww</v>
      </c>
      <c r="B8">
        <f>W_!D10</f>
        <v>-1.301953497977993</v>
      </c>
      <c r="C8">
        <f>W_!E10</f>
        <v>-3.1000008729327018</v>
      </c>
      <c r="D8">
        <f>W_!F10</f>
        <v>-0.88094023907733265</v>
      </c>
      <c r="E8">
        <f>W_!G10</f>
        <v>-121.42686928567561</v>
      </c>
      <c r="F8">
        <f>W_!H10</f>
        <v>20.131856988675171</v>
      </c>
      <c r="G8">
        <f>W_!I10</f>
        <v>34.997074368930612</v>
      </c>
      <c r="H8">
        <f>W_!J10</f>
        <v>284.29686865096215</v>
      </c>
      <c r="I8">
        <f>W_!K10</f>
        <v>71.356284432079391</v>
      </c>
      <c r="J8">
        <f>W_!L10</f>
        <v>-16.044922041587068</v>
      </c>
      <c r="K8">
        <f>W_!M10</f>
        <v>-16.832330713577036</v>
      </c>
      <c r="L8">
        <f>W_!N10</f>
        <v>-11.836556259264706</v>
      </c>
      <c r="M8">
        <f>W_!O10</f>
        <v>-0.89453648228895044</v>
      </c>
      <c r="N8">
        <f>W_!P10</f>
        <v>-1.4485804295053126</v>
      </c>
      <c r="O8">
        <f>W_!Q10</f>
        <v>116.85998602606817</v>
      </c>
      <c r="P8">
        <f>W_!R10</f>
        <v>-77.290311344460576</v>
      </c>
      <c r="Q8">
        <f>W_!S10</f>
        <v>-8.0873265758053918E-3</v>
      </c>
      <c r="R8">
        <f>W_!T10</f>
        <v>7.1650301256946953E-3</v>
      </c>
      <c r="S8">
        <f>W_!U10</f>
        <v>2.3101827422388768E-2</v>
      </c>
      <c r="T8">
        <f>W_!V10</f>
        <v>2.8415236040266367</v>
      </c>
      <c r="U8">
        <f>W_!W10</f>
        <v>2.6580224261719252</v>
      </c>
      <c r="V8">
        <f>W_!X10</f>
        <v>2.4828175663095302</v>
      </c>
      <c r="W8">
        <f>W_!Y10</f>
        <v>1.2466420215588472</v>
      </c>
      <c r="X8">
        <f>W_!Z10</f>
        <v>0.65501321087979469</v>
      </c>
      <c r="Y8">
        <f>W_!AA10</f>
        <v>1.8945768461738386</v>
      </c>
      <c r="Z8">
        <f>W_!AB10</f>
        <v>-1.427222675609257</v>
      </c>
      <c r="AA8">
        <f>W_!AC10</f>
        <v>-1.9885355931804311E-2</v>
      </c>
      <c r="AB8">
        <f>W_!AD10</f>
        <v>-0.96358638740564617</v>
      </c>
      <c r="AC8">
        <f>W_!AE10</f>
        <v>9.7372325762690434E-2</v>
      </c>
      <c r="AD8">
        <f>W_!AF10</f>
        <v>52.3821762171278</v>
      </c>
      <c r="AE8">
        <f>W_!AG10</f>
        <v>44.432289848033982</v>
      </c>
      <c r="AF8">
        <f>W_!AH10</f>
        <v>5.2979720223526795E-2</v>
      </c>
      <c r="AG8">
        <f>W_!AI10</f>
        <v>0.10926641859152236</v>
      </c>
      <c r="AH8">
        <f>W_!AJ10</f>
        <v>-1.8123753928289941E-3</v>
      </c>
      <c r="AI8">
        <f>W_!AK10</f>
        <v>-4.5835942392348343</v>
      </c>
      <c r="AJ8">
        <f>W_!AL10</f>
        <v>-8.6321741005811301</v>
      </c>
      <c r="AK8">
        <f>W_!AM10</f>
        <v>1.9954229263422412</v>
      </c>
      <c r="AL8">
        <f>W_!AN10</f>
        <v>0.36221517568126227</v>
      </c>
      <c r="AM8">
        <f>W_!AO10</f>
        <v>4.9341955940738957E-3</v>
      </c>
      <c r="AN8">
        <f>W_!AP10</f>
        <v>-42.827532147009741</v>
      </c>
      <c r="AO8">
        <f>W_!AQ10</f>
        <v>-30.056665982105834</v>
      </c>
      <c r="AP8">
        <f>W_!AR10</f>
        <v>24.21310693932935</v>
      </c>
      <c r="AQ8">
        <f>W_!AS10</f>
        <v>3.4385646535548442E-4</v>
      </c>
      <c r="AR8">
        <f>W_!AT10</f>
        <v>-7.6583882507152493E-3</v>
      </c>
      <c r="AS8">
        <f>W_!AU10</f>
        <v>0</v>
      </c>
      <c r="AT8">
        <f>W_!AV10</f>
        <v>10.869401176670483</v>
      </c>
      <c r="AU8">
        <f>W_!AW10</f>
        <v>-0.35129325722644195</v>
      </c>
      <c r="AV8">
        <f>W_!AX10</f>
        <v>-1.203157585419723</v>
      </c>
      <c r="AW8">
        <f>W_!AY10</f>
        <v>0</v>
      </c>
      <c r="AX8">
        <f>W_!AZ10</f>
        <v>0</v>
      </c>
      <c r="AY8">
        <f>W_!BA10</f>
        <v>0</v>
      </c>
      <c r="AZ8">
        <f>W_!BB10</f>
        <v>0</v>
      </c>
      <c r="BA8">
        <f>W_!BC10</f>
        <v>0</v>
      </c>
      <c r="BB8">
        <f>W_!BD10</f>
        <v>0</v>
      </c>
      <c r="BC8">
        <f>W_!BE10</f>
        <v>0</v>
      </c>
      <c r="BD8">
        <f>W_!BF10</f>
        <v>0</v>
      </c>
    </row>
    <row r="9" spans="1:56" x14ac:dyDescent="0.35">
      <c r="A9" t="str">
        <f>W_!B11</f>
        <v>shours</v>
      </c>
      <c r="B9">
        <f>W_!D11</f>
        <v>-0.79294674678165655</v>
      </c>
      <c r="C9">
        <f>W_!E11</f>
        <v>-0.9338532033434005</v>
      </c>
      <c r="D9">
        <f>W_!F11</f>
        <v>-1.5268409310377236</v>
      </c>
      <c r="E9">
        <f>W_!G11</f>
        <v>-38.12142933445984</v>
      </c>
      <c r="F9">
        <f>W_!H11</f>
        <v>31.45389986712031</v>
      </c>
      <c r="G9">
        <f>W_!I11</f>
        <v>49.061854066289406</v>
      </c>
      <c r="H9">
        <f>W_!J11</f>
        <v>71.356284432079391</v>
      </c>
      <c r="I9">
        <f>W_!K11</f>
        <v>200.58312634351103</v>
      </c>
      <c r="J9">
        <f>W_!L11</f>
        <v>-21.084628018220076</v>
      </c>
      <c r="K9">
        <f>W_!M11</f>
        <v>-45.990647098090598</v>
      </c>
      <c r="L9">
        <f>W_!N11</f>
        <v>-6.789814296711814</v>
      </c>
      <c r="M9">
        <f>W_!O11</f>
        <v>-7.5370449037801572</v>
      </c>
      <c r="N9">
        <f>W_!P11</f>
        <v>-16.497327389197729</v>
      </c>
      <c r="O9">
        <f>W_!Q11</f>
        <v>18.250627336894446</v>
      </c>
      <c r="P9">
        <f>W_!R11</f>
        <v>-100.04894826827858</v>
      </c>
      <c r="Q9">
        <f>W_!S11</f>
        <v>-7.932224065922729E-3</v>
      </c>
      <c r="R9">
        <f>W_!T11</f>
        <v>5.5629652391202562E-3</v>
      </c>
      <c r="S9">
        <f>W_!U11</f>
        <v>6.7896328942665868E-2</v>
      </c>
      <c r="T9">
        <f>W_!V11</f>
        <v>4.8932721023164856</v>
      </c>
      <c r="U9">
        <f>W_!W11</f>
        <v>4.8135437542066128</v>
      </c>
      <c r="V9">
        <f>W_!X11</f>
        <v>4.0361119251143176</v>
      </c>
      <c r="W9">
        <f>W_!Y11</f>
        <v>3.1550534952839455</v>
      </c>
      <c r="X9">
        <f>W_!Z11</f>
        <v>2.8415736612521116</v>
      </c>
      <c r="Y9">
        <f>W_!AA11</f>
        <v>3.7601388726232878</v>
      </c>
      <c r="Z9">
        <f>W_!AB11</f>
        <v>-7.3617456280690358E-2</v>
      </c>
      <c r="AA9">
        <f>W_!AC11</f>
        <v>8.3958042269926692E-3</v>
      </c>
      <c r="AB9">
        <f>W_!AD11</f>
        <v>-1.3364894143973074</v>
      </c>
      <c r="AC9">
        <f>W_!AE11</f>
        <v>-0.37885947032944978</v>
      </c>
      <c r="AD9">
        <f>W_!AF11</f>
        <v>54.921637570637408</v>
      </c>
      <c r="AE9">
        <f>W_!AG11</f>
        <v>46.650929217172575</v>
      </c>
      <c r="AF9">
        <f>W_!AH11</f>
        <v>0.1458308263057925</v>
      </c>
      <c r="AG9">
        <f>W_!AI11</f>
        <v>6.1821735569757605E-2</v>
      </c>
      <c r="AH9">
        <f>W_!AJ11</f>
        <v>-3.4508351909658222E-4</v>
      </c>
      <c r="AI9">
        <f>W_!AK11</f>
        <v>-3.5354752189726661</v>
      </c>
      <c r="AJ9">
        <f>W_!AL11</f>
        <v>-4.3601617038206903</v>
      </c>
      <c r="AK9">
        <f>W_!AM11</f>
        <v>-0.89512704722000325</v>
      </c>
      <c r="AL9">
        <f>W_!AN11</f>
        <v>0.19066363843696074</v>
      </c>
      <c r="AM9">
        <f>W_!AO11</f>
        <v>-1.9079729319314588E-3</v>
      </c>
      <c r="AN9">
        <f>W_!AP11</f>
        <v>-24.755393801206246</v>
      </c>
      <c r="AO9">
        <f>W_!AQ11</f>
        <v>-18.800107075499536</v>
      </c>
      <c r="AP9">
        <f>W_!AR11</f>
        <v>13.811580375231909</v>
      </c>
      <c r="AQ9">
        <f>W_!AS11</f>
        <v>-1.5758266968334396E-4</v>
      </c>
      <c r="AR9">
        <f>W_!AT11</f>
        <v>6.1975189143148434E-3</v>
      </c>
      <c r="AS9">
        <f>W_!AU11</f>
        <v>0</v>
      </c>
      <c r="AT9">
        <f>W_!AV11</f>
        <v>24.342941174552273</v>
      </c>
      <c r="AU9">
        <f>W_!AW11</f>
        <v>0.89610685505077003</v>
      </c>
      <c r="AV9">
        <f>W_!AX11</f>
        <v>-1.3332224657434482</v>
      </c>
      <c r="AW9">
        <f>W_!AY11</f>
        <v>0</v>
      </c>
      <c r="AX9">
        <f>W_!AZ11</f>
        <v>0</v>
      </c>
      <c r="AY9">
        <f>W_!BA11</f>
        <v>0</v>
      </c>
      <c r="AZ9">
        <f>W_!BB11</f>
        <v>0</v>
      </c>
      <c r="BA9">
        <f>W_!BC11</f>
        <v>0</v>
      </c>
      <c r="BB9">
        <f>W_!BD11</f>
        <v>0</v>
      </c>
      <c r="BC9">
        <f>W_!BE11</f>
        <v>0</v>
      </c>
      <c r="BD9">
        <f>W_!BF11</f>
        <v>0</v>
      </c>
    </row>
    <row r="10" spans="1:56" x14ac:dyDescent="0.35">
      <c r="A10" t="str">
        <f>W_!B12</f>
        <v>whwk_pww</v>
      </c>
      <c r="B10">
        <f>W_!D12</f>
        <v>-0.61849866154989741</v>
      </c>
      <c r="C10">
        <f>W_!E12</f>
        <v>1.7579156101273763</v>
      </c>
      <c r="D10">
        <f>W_!F12</f>
        <v>3.7441485855105899E-2</v>
      </c>
      <c r="E10">
        <f>W_!G12</f>
        <v>-41.168266947399168</v>
      </c>
      <c r="F10">
        <f>W_!H12</f>
        <v>-23.515948830923715</v>
      </c>
      <c r="G10">
        <f>W_!I12</f>
        <v>-12.712775843558386</v>
      </c>
      <c r="H10">
        <f>W_!J12</f>
        <v>-16.044922041587068</v>
      </c>
      <c r="I10">
        <f>W_!K12</f>
        <v>-21.084628018220076</v>
      </c>
      <c r="J10">
        <f>W_!L12</f>
        <v>134.7770193489537</v>
      </c>
      <c r="K10">
        <f>W_!M12</f>
        <v>28.433228391226642</v>
      </c>
      <c r="L10">
        <f>W_!N12</f>
        <v>-4.5343429805533928</v>
      </c>
      <c r="M10">
        <f>W_!O12</f>
        <v>-120.73923043440932</v>
      </c>
      <c r="N10">
        <f>W_!P12</f>
        <v>3.1850819479994379</v>
      </c>
      <c r="O10">
        <f>W_!Q12</f>
        <v>33.990228906505429</v>
      </c>
      <c r="P10">
        <f>W_!R12</f>
        <v>46.000542130549448</v>
      </c>
      <c r="Q10">
        <f>W_!S12</f>
        <v>-2.2014829407432934E-2</v>
      </c>
      <c r="R10">
        <f>W_!T12</f>
        <v>-1.0741556656109234E-3</v>
      </c>
      <c r="S10">
        <f>W_!U12</f>
        <v>-7.4383076206799376E-2</v>
      </c>
      <c r="T10">
        <f>W_!V12</f>
        <v>-2.0571030328086159</v>
      </c>
      <c r="U10">
        <f>W_!W12</f>
        <v>-1.7868481187691316</v>
      </c>
      <c r="V10">
        <f>W_!X12</f>
        <v>-3.284848680577098</v>
      </c>
      <c r="W10">
        <f>W_!Y12</f>
        <v>-3.3601319574868058</v>
      </c>
      <c r="X10">
        <f>W_!Z12</f>
        <v>-2.8555642531062055</v>
      </c>
      <c r="Y10">
        <f>W_!AA12</f>
        <v>-3.2299626627949154</v>
      </c>
      <c r="Z10">
        <f>W_!AB12</f>
        <v>-0.50605218775696437</v>
      </c>
      <c r="AA10">
        <f>W_!AC12</f>
        <v>-2.5097596019104933E-2</v>
      </c>
      <c r="AB10">
        <f>W_!AD12</f>
        <v>0.91664784560207468</v>
      </c>
      <c r="AC10">
        <f>W_!AE12</f>
        <v>0.31789305672521695</v>
      </c>
      <c r="AD10">
        <f>W_!AF12</f>
        <v>-5.3063829625496872</v>
      </c>
      <c r="AE10">
        <f>W_!AG12</f>
        <v>-3.2278634343480892</v>
      </c>
      <c r="AF10">
        <f>W_!AH12</f>
        <v>-7.784244932106095E-2</v>
      </c>
      <c r="AG10">
        <f>W_!AI12</f>
        <v>-1.8517955555324553E-2</v>
      </c>
      <c r="AH10">
        <f>W_!AJ12</f>
        <v>5.0370915490814347E-4</v>
      </c>
      <c r="AI10">
        <f>W_!AK12</f>
        <v>1.5508882361500211</v>
      </c>
      <c r="AJ10">
        <f>W_!AL12</f>
        <v>2.2943901123318047</v>
      </c>
      <c r="AK10">
        <f>W_!AM12</f>
        <v>0.85770556198722403</v>
      </c>
      <c r="AL10">
        <f>W_!AN12</f>
        <v>9.4590071681646334E-2</v>
      </c>
      <c r="AM10">
        <f>W_!AO12</f>
        <v>-3.9737506886554494E-3</v>
      </c>
      <c r="AN10">
        <f>W_!AP12</f>
        <v>-1.0280702068389354</v>
      </c>
      <c r="AO10">
        <f>W_!AQ12</f>
        <v>-7.7122028628801713</v>
      </c>
      <c r="AP10">
        <f>W_!AR12</f>
        <v>-6.2786813841680171</v>
      </c>
      <c r="AQ10">
        <f>W_!AS12</f>
        <v>2.4228228084715968E-3</v>
      </c>
      <c r="AR10">
        <f>W_!AT12</f>
        <v>-2.2900639527555337E-2</v>
      </c>
      <c r="AS10">
        <f>W_!AU12</f>
        <v>0</v>
      </c>
      <c r="AT10">
        <f>W_!AV12</f>
        <v>-9.7978525834385159</v>
      </c>
      <c r="AU10">
        <f>W_!AW12</f>
        <v>-1.2658683220624518</v>
      </c>
      <c r="AV10">
        <f>W_!AX12</f>
        <v>0.86393979975070012</v>
      </c>
      <c r="AW10">
        <f>W_!AY12</f>
        <v>0</v>
      </c>
      <c r="AX10">
        <f>W_!AZ12</f>
        <v>0</v>
      </c>
      <c r="AY10">
        <f>W_!BA12</f>
        <v>0</v>
      </c>
      <c r="AZ10">
        <f>W_!BB12</f>
        <v>0</v>
      </c>
      <c r="BA10">
        <f>W_!BC12</f>
        <v>0</v>
      </c>
      <c r="BB10">
        <f>W_!BD12</f>
        <v>0</v>
      </c>
      <c r="BC10">
        <f>W_!BE12</f>
        <v>0</v>
      </c>
      <c r="BD10">
        <f>W_!BF12</f>
        <v>0</v>
      </c>
    </row>
    <row r="11" spans="1:56" x14ac:dyDescent="0.35">
      <c r="A11" t="str">
        <f>W_!B13</f>
        <v>whwk_pwn_dif</v>
      </c>
      <c r="B11">
        <f>W_!D13</f>
        <v>0.32194302547290743</v>
      </c>
      <c r="C11">
        <f>W_!E13</f>
        <v>1.3459515553354398</v>
      </c>
      <c r="D11">
        <f>W_!F13</f>
        <v>-2.3671720241378482</v>
      </c>
      <c r="E11">
        <f>W_!G13</f>
        <v>15.834850378806623</v>
      </c>
      <c r="F11">
        <f>W_!H13</f>
        <v>-20.724064457615274</v>
      </c>
      <c r="G11">
        <f>W_!I13</f>
        <v>4.3532291031472248</v>
      </c>
      <c r="H11">
        <f>W_!J13</f>
        <v>-16.832330713577036</v>
      </c>
      <c r="I11">
        <f>W_!K13</f>
        <v>-45.990647098090598</v>
      </c>
      <c r="J11">
        <f>W_!L13</f>
        <v>28.433228391226642</v>
      </c>
      <c r="K11">
        <f>W_!M13</f>
        <v>196.47859280798747</v>
      </c>
      <c r="L11">
        <f>W_!N13</f>
        <v>0.77215358819383584</v>
      </c>
      <c r="M11">
        <f>W_!O13</f>
        <v>-5.3432020747206153</v>
      </c>
      <c r="N11">
        <f>W_!P13</f>
        <v>20.115140426348905</v>
      </c>
      <c r="O11">
        <f>W_!Q13</f>
        <v>30.475213992747385</v>
      </c>
      <c r="P11">
        <f>W_!R13</f>
        <v>28.739326402269835</v>
      </c>
      <c r="Q11">
        <f>W_!S13</f>
        <v>1.9033316093118426E-3</v>
      </c>
      <c r="R11">
        <f>W_!T13</f>
        <v>9.7389171218511031E-4</v>
      </c>
      <c r="S11">
        <f>W_!U13</f>
        <v>-8.1320252723595179E-2</v>
      </c>
      <c r="T11">
        <f>W_!V13</f>
        <v>-0.74843833634327028</v>
      </c>
      <c r="U11">
        <f>W_!W13</f>
        <v>-0.62950708823542323</v>
      </c>
      <c r="V11">
        <f>W_!X13</f>
        <v>-2.9620137594063776</v>
      </c>
      <c r="W11">
        <f>W_!Y13</f>
        <v>-2.7828884143803916</v>
      </c>
      <c r="X11">
        <f>W_!Z13</f>
        <v>-2.44393638010389</v>
      </c>
      <c r="Y11">
        <f>W_!AA13</f>
        <v>-2.8650949668843966</v>
      </c>
      <c r="Z11">
        <f>W_!AB13</f>
        <v>0.26557819816815292</v>
      </c>
      <c r="AA11">
        <f>W_!AC13</f>
        <v>1.7068047962214502E-2</v>
      </c>
      <c r="AB11">
        <f>W_!AD13</f>
        <v>0.70296330373455151</v>
      </c>
      <c r="AC11">
        <f>W_!AE13</f>
        <v>5.107022415887106E-2</v>
      </c>
      <c r="AD11">
        <f>W_!AF13</f>
        <v>-22.107499942753158</v>
      </c>
      <c r="AE11">
        <f>W_!AG13</f>
        <v>-17.064284485574564</v>
      </c>
      <c r="AF11">
        <f>W_!AH13</f>
        <v>-2.2444978045422538E-2</v>
      </c>
      <c r="AG11">
        <f>W_!AI13</f>
        <v>0.12289817287191754</v>
      </c>
      <c r="AH11">
        <f>W_!AJ13</f>
        <v>-1.4944448934027957E-3</v>
      </c>
      <c r="AI11">
        <f>W_!AK13</f>
        <v>-2.363642981037807</v>
      </c>
      <c r="AJ11">
        <f>W_!AL13</f>
        <v>-4.5559895958142986</v>
      </c>
      <c r="AK11">
        <f>W_!AM13</f>
        <v>2.2288258055699006</v>
      </c>
      <c r="AL11">
        <f>W_!AN13</f>
        <v>2.0952311896691785E-2</v>
      </c>
      <c r="AM11">
        <f>W_!AO13</f>
        <v>-2.2152197060234551E-4</v>
      </c>
      <c r="AN11">
        <f>W_!AP13</f>
        <v>22.674530878758258</v>
      </c>
      <c r="AO11">
        <f>W_!AQ13</f>
        <v>12.15459471988361</v>
      </c>
      <c r="AP11">
        <f>W_!AR13</f>
        <v>0.91473757891688467</v>
      </c>
      <c r="AQ11">
        <f>W_!AS13</f>
        <v>8.0843652449672247E-4</v>
      </c>
      <c r="AR11">
        <f>W_!AT13</f>
        <v>-8.9051696866563317E-3</v>
      </c>
      <c r="AS11">
        <f>W_!AU13</f>
        <v>0</v>
      </c>
      <c r="AT11">
        <f>W_!AV13</f>
        <v>-30.740531624322113</v>
      </c>
      <c r="AU11">
        <f>W_!AW13</f>
        <v>-0.76993934161583721</v>
      </c>
      <c r="AV11">
        <f>W_!AX13</f>
        <v>1.1216874168235829</v>
      </c>
      <c r="AW11">
        <f>W_!AY13</f>
        <v>0</v>
      </c>
      <c r="AX11">
        <f>W_!AZ13</f>
        <v>0</v>
      </c>
      <c r="AY11">
        <f>W_!BA13</f>
        <v>0</v>
      </c>
      <c r="AZ11">
        <f>W_!BB13</f>
        <v>0</v>
      </c>
      <c r="BA11">
        <f>W_!BC13</f>
        <v>0</v>
      </c>
      <c r="BB11">
        <f>W_!BD13</f>
        <v>0</v>
      </c>
      <c r="BC11">
        <f>W_!BE13</f>
        <v>0</v>
      </c>
      <c r="BD11">
        <f>W_!BF13</f>
        <v>0</v>
      </c>
    </row>
    <row r="12" spans="1:56" x14ac:dyDescent="0.35">
      <c r="A12" t="str">
        <f>W_!B14</f>
        <v>whwk_pnw_dif</v>
      </c>
      <c r="B12">
        <f>W_!D14</f>
        <v>1.0007256124847201E-2</v>
      </c>
      <c r="C12">
        <f>W_!E14</f>
        <v>-0.42692396150362272</v>
      </c>
      <c r="D12">
        <f>W_!F14</f>
        <v>-0.45224137177027246</v>
      </c>
      <c r="E12">
        <f>W_!G14</f>
        <v>-5.0167886346806672</v>
      </c>
      <c r="F12">
        <f>W_!H14</f>
        <v>9.6536928921084151</v>
      </c>
      <c r="G12">
        <f>W_!I14</f>
        <v>-1.2732683769027242</v>
      </c>
      <c r="H12">
        <f>W_!J14</f>
        <v>-11.836556259264706</v>
      </c>
      <c r="I12">
        <f>W_!K14</f>
        <v>-6.789814296711814</v>
      </c>
      <c r="J12">
        <f>W_!L14</f>
        <v>-4.5343429805533928</v>
      </c>
      <c r="K12">
        <f>W_!M14</f>
        <v>0.77215358819383584</v>
      </c>
      <c r="L12">
        <f>W_!N14</f>
        <v>13.387819178564218</v>
      </c>
      <c r="M12">
        <f>W_!O14</f>
        <v>-1.6837003330846676</v>
      </c>
      <c r="N12">
        <f>W_!P14</f>
        <v>1.0245440926399632</v>
      </c>
      <c r="O12">
        <f>W_!Q14</f>
        <v>-48.287100899821624</v>
      </c>
      <c r="P12">
        <f>W_!R14</f>
        <v>0.75693212338701454</v>
      </c>
      <c r="Q12">
        <f>W_!S14</f>
        <v>-2.0903175277505303E-3</v>
      </c>
      <c r="R12">
        <f>W_!T14</f>
        <v>6.4961390225632429E-4</v>
      </c>
      <c r="S12">
        <f>W_!U14</f>
        <v>1.4391069248797602E-2</v>
      </c>
      <c r="T12">
        <f>W_!V14</f>
        <v>0.50716367865579814</v>
      </c>
      <c r="U12">
        <f>W_!W14</f>
        <v>0.4858693400339224</v>
      </c>
      <c r="V12">
        <f>W_!X14</f>
        <v>8.330105698212753E-2</v>
      </c>
      <c r="W12">
        <f>W_!Y14</f>
        <v>7.2890918368422625E-2</v>
      </c>
      <c r="X12">
        <f>W_!Z14</f>
        <v>0.16380543880850273</v>
      </c>
      <c r="Y12">
        <f>W_!AA14</f>
        <v>0.24654757717993914</v>
      </c>
      <c r="Z12">
        <f>W_!AB14</f>
        <v>0.35602398877403924</v>
      </c>
      <c r="AA12">
        <f>W_!AC14</f>
        <v>6.8646629791664516E-3</v>
      </c>
      <c r="AB12">
        <f>W_!AD14</f>
        <v>-9.615152321366717E-2</v>
      </c>
      <c r="AC12">
        <f>W_!AE14</f>
        <v>-3.0076543513120623E-2</v>
      </c>
      <c r="AD12">
        <f>W_!AF14</f>
        <v>8.2429462752879576</v>
      </c>
      <c r="AE12">
        <f>W_!AG14</f>
        <v>8.0194735152615628</v>
      </c>
      <c r="AF12">
        <f>W_!AH14</f>
        <v>3.3783956275549157E-2</v>
      </c>
      <c r="AG12">
        <f>W_!AI14</f>
        <v>-1.0768392840734536E-2</v>
      </c>
      <c r="AH12">
        <f>W_!AJ14</f>
        <v>5.6828490397741646E-5</v>
      </c>
      <c r="AI12">
        <f>W_!AK14</f>
        <v>0.41982301174556053</v>
      </c>
      <c r="AJ12">
        <f>W_!AL14</f>
        <v>0.57374104647262947</v>
      </c>
      <c r="AK12">
        <f>W_!AM14</f>
        <v>-0.42925235078162455</v>
      </c>
      <c r="AL12">
        <f>W_!AN14</f>
        <v>-0.20504726432727796</v>
      </c>
      <c r="AM12">
        <f>W_!AO14</f>
        <v>1.6238967737109888E-3</v>
      </c>
      <c r="AN12">
        <f>W_!AP14</f>
        <v>0.64671794178374431</v>
      </c>
      <c r="AO12">
        <f>W_!AQ14</f>
        <v>3.7448439410466765</v>
      </c>
      <c r="AP12">
        <f>W_!AR14</f>
        <v>0.42345146679983864</v>
      </c>
      <c r="AQ12">
        <f>W_!AS14</f>
        <v>4.4392322980419015E-4</v>
      </c>
      <c r="AR12">
        <f>W_!AT14</f>
        <v>-3.3595282986962731E-3</v>
      </c>
      <c r="AS12">
        <f>W_!AU14</f>
        <v>0</v>
      </c>
      <c r="AT12">
        <f>W_!AV14</f>
        <v>11.500296885428261</v>
      </c>
      <c r="AU12">
        <f>W_!AW14</f>
        <v>0.25001019800871183</v>
      </c>
      <c r="AV12">
        <f>W_!AX14</f>
        <v>-6.4307143333198938E-2</v>
      </c>
      <c r="AW12">
        <f>W_!AY14</f>
        <v>0</v>
      </c>
      <c r="AX12">
        <f>W_!AZ14</f>
        <v>0</v>
      </c>
      <c r="AY12">
        <f>W_!BA14</f>
        <v>0</v>
      </c>
      <c r="AZ12">
        <f>W_!BB14</f>
        <v>0</v>
      </c>
      <c r="BA12">
        <f>W_!BC14</f>
        <v>0</v>
      </c>
      <c r="BB12">
        <f>W_!BD14</f>
        <v>0</v>
      </c>
      <c r="BC12">
        <f>W_!BE14</f>
        <v>0</v>
      </c>
      <c r="BD12">
        <f>W_!BF14</f>
        <v>0</v>
      </c>
    </row>
    <row r="13" spans="1:56" x14ac:dyDescent="0.35">
      <c r="A13" t="str">
        <f>W_!B15</f>
        <v>hhwk_pww_dif</v>
      </c>
      <c r="B13">
        <f>W_!D15</f>
        <v>1.0531141259652548</v>
      </c>
      <c r="C13">
        <f>W_!E15</f>
        <v>-0.54290346208305751</v>
      </c>
      <c r="D13">
        <f>W_!F15</f>
        <v>0.36012500387789165</v>
      </c>
      <c r="E13">
        <f>W_!G15</f>
        <v>55.168622581061264</v>
      </c>
      <c r="F13">
        <f>W_!H15</f>
        <v>15.265138809707166</v>
      </c>
      <c r="G13">
        <f>W_!I15</f>
        <v>-4.7110310739290773</v>
      </c>
      <c r="H13">
        <f>W_!J15</f>
        <v>-0.89453648228895044</v>
      </c>
      <c r="I13">
        <f>W_!K15</f>
        <v>-7.5370449037801572</v>
      </c>
      <c r="J13">
        <f>W_!L15</f>
        <v>-120.73923043440932</v>
      </c>
      <c r="K13">
        <f>W_!M15</f>
        <v>-5.3432020747206153</v>
      </c>
      <c r="L13">
        <f>W_!N15</f>
        <v>-1.6837003330846676</v>
      </c>
      <c r="M13">
        <f>W_!O15</f>
        <v>140.17435338032743</v>
      </c>
      <c r="N13">
        <f>W_!P15</f>
        <v>-2.9376769243129752</v>
      </c>
      <c r="O13">
        <f>W_!Q15</f>
        <v>-13.512058873063335</v>
      </c>
      <c r="P13">
        <f>W_!R15</f>
        <v>-20.6857952975983</v>
      </c>
      <c r="Q13">
        <f>W_!S15</f>
        <v>2.3224491819608475E-2</v>
      </c>
      <c r="R13">
        <f>W_!T15</f>
        <v>-5.4019871641474413E-4</v>
      </c>
      <c r="S13">
        <f>W_!U15</f>
        <v>2.9863648737288553E-2</v>
      </c>
      <c r="T13">
        <f>W_!V15</f>
        <v>-5.2266666446561381E-2</v>
      </c>
      <c r="U13">
        <f>W_!W15</f>
        <v>-0.30167905961548969</v>
      </c>
      <c r="V13">
        <f>W_!X15</f>
        <v>1.6559341647018948</v>
      </c>
      <c r="W13">
        <f>W_!Y15</f>
        <v>1.9609119999708657</v>
      </c>
      <c r="X13">
        <f>W_!Z15</f>
        <v>1.5197799181983216</v>
      </c>
      <c r="Y13">
        <f>W_!AA15</f>
        <v>1.5919291159276721</v>
      </c>
      <c r="Z13">
        <f>W_!AB15</f>
        <v>4.8548480290894029E-2</v>
      </c>
      <c r="AA13">
        <f>W_!AC15</f>
        <v>4.503093804871678E-2</v>
      </c>
      <c r="AB13">
        <f>W_!AD15</f>
        <v>-0.64247346018794016</v>
      </c>
      <c r="AC13">
        <f>W_!AE15</f>
        <v>-0.27387519055746368</v>
      </c>
      <c r="AD13">
        <f>W_!AF15</f>
        <v>-21.648413594580806</v>
      </c>
      <c r="AE13">
        <f>W_!AG15</f>
        <v>-19.195060326575124</v>
      </c>
      <c r="AF13">
        <f>W_!AH15</f>
        <v>3.8262370924965185E-2</v>
      </c>
      <c r="AG13">
        <f>W_!AI15</f>
        <v>5.732041008199168E-2</v>
      </c>
      <c r="AH13">
        <f>W_!AJ15</f>
        <v>-3.8106056129042951E-4</v>
      </c>
      <c r="AI13">
        <f>W_!AK15</f>
        <v>-0.81966717897400898</v>
      </c>
      <c r="AJ13">
        <f>W_!AL15</f>
        <v>-1.4224655266011572</v>
      </c>
      <c r="AK13">
        <f>W_!AM15</f>
        <v>-0.53975292499347238</v>
      </c>
      <c r="AL13">
        <f>W_!AN15</f>
        <v>-0.11030683653697052</v>
      </c>
      <c r="AM13">
        <f>W_!AO15</f>
        <v>-6.5912781929759713E-5</v>
      </c>
      <c r="AN13">
        <f>W_!AP15</f>
        <v>13.77640660501863</v>
      </c>
      <c r="AO13">
        <f>W_!AQ15</f>
        <v>9.7475784829171754</v>
      </c>
      <c r="AP13">
        <f>W_!AR15</f>
        <v>1.6825050014821856</v>
      </c>
      <c r="AQ13">
        <f>W_!AS15</f>
        <v>-2.6007390919419496E-3</v>
      </c>
      <c r="AR13">
        <f>W_!AT15</f>
        <v>2.3954240972004121E-2</v>
      </c>
      <c r="AS13">
        <f>W_!AU15</f>
        <v>0</v>
      </c>
      <c r="AT13">
        <f>W_!AV15</f>
        <v>-13.675057620330946</v>
      </c>
      <c r="AU13">
        <f>W_!AW15</f>
        <v>1.0079393811256363</v>
      </c>
      <c r="AV13">
        <f>W_!AX15</f>
        <v>-0.4975601355112389</v>
      </c>
      <c r="AW13">
        <f>W_!AY15</f>
        <v>0</v>
      </c>
      <c r="AX13">
        <f>W_!AZ15</f>
        <v>0</v>
      </c>
      <c r="AY13">
        <f>W_!BA15</f>
        <v>0</v>
      </c>
      <c r="AZ13">
        <f>W_!BB15</f>
        <v>0</v>
      </c>
      <c r="BA13">
        <f>W_!BC15</f>
        <v>0</v>
      </c>
      <c r="BB13">
        <f>W_!BD15</f>
        <v>0</v>
      </c>
      <c r="BC13">
        <f>W_!BE15</f>
        <v>0</v>
      </c>
      <c r="BD13">
        <f>W_!BF15</f>
        <v>0</v>
      </c>
    </row>
    <row r="14" spans="1:56" x14ac:dyDescent="0.35">
      <c r="A14" t="str">
        <f>W_!B16</f>
        <v>hhwk_pwn_difhpww</v>
      </c>
      <c r="B14">
        <f>W_!D16</f>
        <v>0.25951679073077683</v>
      </c>
      <c r="C14">
        <f>W_!E16</f>
        <v>0.16674849669600575</v>
      </c>
      <c r="D14">
        <f>W_!F16</f>
        <v>0.52896066799456121</v>
      </c>
      <c r="E14">
        <f>W_!G16</f>
        <v>4.8563948713868914</v>
      </c>
      <c r="F14">
        <f>W_!H16</f>
        <v>-7.569602816461571</v>
      </c>
      <c r="G14">
        <f>W_!I16</f>
        <v>-19.288366748009036</v>
      </c>
      <c r="H14">
        <f>W_!J16</f>
        <v>-1.4485804295053126</v>
      </c>
      <c r="I14">
        <f>W_!K16</f>
        <v>-16.497327389197729</v>
      </c>
      <c r="J14">
        <f>W_!L16</f>
        <v>3.1850819479994379</v>
      </c>
      <c r="K14">
        <f>W_!M16</f>
        <v>20.115140426348905</v>
      </c>
      <c r="L14">
        <f>W_!N16</f>
        <v>1.0245440926399632</v>
      </c>
      <c r="M14">
        <f>W_!O16</f>
        <v>-2.9376769243129752</v>
      </c>
      <c r="N14">
        <f>W_!P16</f>
        <v>39.755640359284904</v>
      </c>
      <c r="O14">
        <f>W_!Q16</f>
        <v>39.26749590875535</v>
      </c>
      <c r="P14">
        <f>W_!R16</f>
        <v>12.179150355047694</v>
      </c>
      <c r="Q14">
        <f>W_!S16</f>
        <v>3.2804675357705815E-4</v>
      </c>
      <c r="R14">
        <f>W_!T16</f>
        <v>2.2650969176257947E-3</v>
      </c>
      <c r="S14">
        <f>W_!U16</f>
        <v>1.0534664335000513E-2</v>
      </c>
      <c r="T14">
        <f>W_!V16</f>
        <v>-0.60345799539401734</v>
      </c>
      <c r="U14">
        <f>W_!W16</f>
        <v>-0.58589294803888126</v>
      </c>
      <c r="V14">
        <f>W_!X16</f>
        <v>-0.66488421677028631</v>
      </c>
      <c r="W14">
        <f>W_!Y16</f>
        <v>-0.50122753531170938</v>
      </c>
      <c r="X14">
        <f>W_!Z16</f>
        <v>-0.38891122972257697</v>
      </c>
      <c r="Y14">
        <f>W_!AA16</f>
        <v>-0.70168542407958212</v>
      </c>
      <c r="Z14">
        <f>W_!AB16</f>
        <v>1.48498572933203E-2</v>
      </c>
      <c r="AA14">
        <f>W_!AC16</f>
        <v>-1.0203518063208095E-2</v>
      </c>
      <c r="AB14">
        <f>W_!AD16</f>
        <v>0.30950696238472508</v>
      </c>
      <c r="AC14">
        <f>W_!AE16</f>
        <v>-1.0122397587703936E-3</v>
      </c>
      <c r="AD14">
        <f>W_!AF16</f>
        <v>-12.294416310687279</v>
      </c>
      <c r="AE14">
        <f>W_!AG16</f>
        <v>-9.5652237032338512</v>
      </c>
      <c r="AF14">
        <f>W_!AH16</f>
        <v>-6.2171600398451016E-2</v>
      </c>
      <c r="AG14">
        <f>W_!AI16</f>
        <v>6.3074251424118336E-2</v>
      </c>
      <c r="AH14">
        <f>W_!AJ16</f>
        <v>-2.0768676717635486E-4</v>
      </c>
      <c r="AI14">
        <f>W_!AK16</f>
        <v>-5.3276783834579362E-3</v>
      </c>
      <c r="AJ14">
        <f>W_!AL16</f>
        <v>-3.9445329933461462E-2</v>
      </c>
      <c r="AK14">
        <f>W_!AM16</f>
        <v>0.24521314630293212</v>
      </c>
      <c r="AL14">
        <f>W_!AN16</f>
        <v>-9.1463954627892932E-2</v>
      </c>
      <c r="AM14">
        <f>W_!AO16</f>
        <v>2.1294941760165173E-3</v>
      </c>
      <c r="AN14">
        <f>W_!AP16</f>
        <v>5.7317873816886031</v>
      </c>
      <c r="AO14">
        <f>W_!AQ16</f>
        <v>4.5180039198399236</v>
      </c>
      <c r="AP14">
        <f>W_!AR16</f>
        <v>-1.8926461945954194</v>
      </c>
      <c r="AQ14">
        <f>W_!AS16</f>
        <v>2.1905977817385771E-5</v>
      </c>
      <c r="AR14">
        <f>W_!AT16</f>
        <v>-4.8459647724024696E-3</v>
      </c>
      <c r="AS14">
        <f>W_!AU16</f>
        <v>0</v>
      </c>
      <c r="AT14">
        <f>W_!AV16</f>
        <v>-17.023527871051975</v>
      </c>
      <c r="AU14">
        <f>W_!AW16</f>
        <v>-0.90333909039851346</v>
      </c>
      <c r="AV14">
        <f>W_!AX16</f>
        <v>0.38751112762763223</v>
      </c>
      <c r="AW14">
        <f>W_!AY16</f>
        <v>0</v>
      </c>
      <c r="AX14">
        <f>W_!AZ16</f>
        <v>0</v>
      </c>
      <c r="AY14">
        <f>W_!BA16</f>
        <v>0</v>
      </c>
      <c r="AZ14">
        <f>W_!BB16</f>
        <v>0</v>
      </c>
      <c r="BA14">
        <f>W_!BC16</f>
        <v>0</v>
      </c>
      <c r="BB14">
        <f>W_!BD16</f>
        <v>0</v>
      </c>
      <c r="BC14">
        <f>W_!BE16</f>
        <v>0</v>
      </c>
      <c r="BD14">
        <f>W_!BF16</f>
        <v>0</v>
      </c>
    </row>
    <row r="15" spans="1:56" x14ac:dyDescent="0.35">
      <c r="A15" t="str">
        <f>W_!B17</f>
        <v>hhwk_pnw_difhpww</v>
      </c>
      <c r="B15">
        <f>W_!D17</f>
        <v>0.12674004597105881</v>
      </c>
      <c r="C15">
        <f>W_!E17</f>
        <v>-4.9665912563076802</v>
      </c>
      <c r="D15">
        <f>W_!F17</f>
        <v>-0.23660096325698426</v>
      </c>
      <c r="E15">
        <f>W_!G17</f>
        <v>-57.742872783374089</v>
      </c>
      <c r="F15">
        <f>W_!H17</f>
        <v>-48.456880860037323</v>
      </c>
      <c r="G15">
        <f>W_!I17</f>
        <v>-27.546353260961382</v>
      </c>
      <c r="H15">
        <f>W_!J17</f>
        <v>116.85998602606817</v>
      </c>
      <c r="I15">
        <f>W_!K17</f>
        <v>18.250627336894446</v>
      </c>
      <c r="J15">
        <f>W_!L17</f>
        <v>33.990228906505429</v>
      </c>
      <c r="K15">
        <f>W_!M17</f>
        <v>30.475213992747385</v>
      </c>
      <c r="L15">
        <f>W_!N17</f>
        <v>-48.287100899821624</v>
      </c>
      <c r="M15">
        <f>W_!O17</f>
        <v>-13.512058873063335</v>
      </c>
      <c r="N15">
        <f>W_!P17</f>
        <v>39.26749590875535</v>
      </c>
      <c r="O15">
        <f>W_!Q17</f>
        <v>1196.221132877668</v>
      </c>
      <c r="P15">
        <f>W_!R17</f>
        <v>-36.546885381844099</v>
      </c>
      <c r="Q15">
        <f>W_!S17</f>
        <v>-2.8674714563664314E-2</v>
      </c>
      <c r="R15">
        <f>W_!T17</f>
        <v>-7.6495774892767912E-3</v>
      </c>
      <c r="S15">
        <f>W_!U17</f>
        <v>-6.5648957022688081E-2</v>
      </c>
      <c r="T15">
        <f>W_!V17</f>
        <v>4.7452178569251844</v>
      </c>
      <c r="U15">
        <f>W_!W17</f>
        <v>4.6386406284693908</v>
      </c>
      <c r="V15">
        <f>W_!X17</f>
        <v>3.7943099820373307</v>
      </c>
      <c r="W15">
        <f>W_!Y17</f>
        <v>3.0791799905168427</v>
      </c>
      <c r="X15">
        <f>W_!Z17</f>
        <v>2.5180846926311444</v>
      </c>
      <c r="Y15">
        <f>W_!AA17</f>
        <v>2.9535308097887731</v>
      </c>
      <c r="Z15">
        <f>W_!AB17</f>
        <v>-0.64289349934593021</v>
      </c>
      <c r="AA15">
        <f>W_!AC17</f>
        <v>-7.0677233342985576E-2</v>
      </c>
      <c r="AB15">
        <f>W_!AD17</f>
        <v>1.7221667936394278</v>
      </c>
      <c r="AC15">
        <f>W_!AE17</f>
        <v>-0.73190077955316901</v>
      </c>
      <c r="AD15">
        <f>W_!AF17</f>
        <v>21.471606413558508</v>
      </c>
      <c r="AE15">
        <f>W_!AG17</f>
        <v>17.300620369107168</v>
      </c>
      <c r="AF15">
        <f>W_!AH17</f>
        <v>0.23441409181538292</v>
      </c>
      <c r="AG15">
        <f>W_!AI17</f>
        <v>0.10485019971983607</v>
      </c>
      <c r="AH15">
        <f>W_!AJ17</f>
        <v>-3.4205728603731193E-3</v>
      </c>
      <c r="AI15">
        <f>W_!AK17</f>
        <v>-4.3623033080328684</v>
      </c>
      <c r="AJ15">
        <f>W_!AL17</f>
        <v>-10.705116349676027</v>
      </c>
      <c r="AK15">
        <f>W_!AM17</f>
        <v>1.9844590314666792</v>
      </c>
      <c r="AL15">
        <f>W_!AN17</f>
        <v>1.15446283087839</v>
      </c>
      <c r="AM15">
        <f>W_!AO17</f>
        <v>9.6556002898318741E-3</v>
      </c>
      <c r="AN15">
        <f>W_!AP17</f>
        <v>-26.738741444666946</v>
      </c>
      <c r="AO15">
        <f>W_!AQ17</f>
        <v>-21.997133848896411</v>
      </c>
      <c r="AP15">
        <f>W_!AR17</f>
        <v>22.27021139019115</v>
      </c>
      <c r="AQ15">
        <f>W_!AS17</f>
        <v>-1.7659525279157752E-3</v>
      </c>
      <c r="AR15">
        <f>W_!AT17</f>
        <v>1.9844823230092942E-2</v>
      </c>
      <c r="AS15">
        <f>W_!AU17</f>
        <v>0</v>
      </c>
      <c r="AT15">
        <f>W_!AV17</f>
        <v>-14.554650270386208</v>
      </c>
      <c r="AU15">
        <f>W_!AW17</f>
        <v>-1.4179029096202442</v>
      </c>
      <c r="AV15">
        <f>W_!AX17</f>
        <v>0.65206997973784142</v>
      </c>
      <c r="AW15">
        <f>W_!AY17</f>
        <v>0</v>
      </c>
      <c r="AX15">
        <f>W_!AZ17</f>
        <v>0</v>
      </c>
      <c r="AY15">
        <f>W_!BA17</f>
        <v>0</v>
      </c>
      <c r="AZ15">
        <f>W_!BB17</f>
        <v>0</v>
      </c>
      <c r="BA15">
        <f>W_!BC17</f>
        <v>0</v>
      </c>
      <c r="BB15">
        <f>W_!BD17</f>
        <v>0</v>
      </c>
      <c r="BC15">
        <f>W_!BE17</f>
        <v>0</v>
      </c>
      <c r="BD15">
        <f>W_!BF17</f>
        <v>0</v>
      </c>
    </row>
    <row r="16" spans="1:56" x14ac:dyDescent="0.35">
      <c r="A16" t="str">
        <f>W_!B18</f>
        <v>shwk</v>
      </c>
      <c r="B16">
        <f>W_!D18</f>
        <v>0.58147363910938721</v>
      </c>
      <c r="C16">
        <f>W_!E18</f>
        <v>2.5999301537871151</v>
      </c>
      <c r="D16">
        <f>W_!F18</f>
        <v>3.187599065670534</v>
      </c>
      <c r="E16">
        <f>W_!G18</f>
        <v>75.793313992170354</v>
      </c>
      <c r="F16">
        <f>W_!H18</f>
        <v>-23.210982420542383</v>
      </c>
      <c r="G16">
        <f>W_!I18</f>
        <v>-60.73926256592047</v>
      </c>
      <c r="H16">
        <f>W_!J18</f>
        <v>-77.290311344460576</v>
      </c>
      <c r="I16">
        <f>W_!K18</f>
        <v>-100.04894826827858</v>
      </c>
      <c r="J16">
        <f>W_!L18</f>
        <v>46.000542130549448</v>
      </c>
      <c r="K16">
        <f>W_!M18</f>
        <v>28.739326402269835</v>
      </c>
      <c r="L16">
        <f>W_!N18</f>
        <v>0.75693212338701454</v>
      </c>
      <c r="M16">
        <f>W_!O18</f>
        <v>-20.6857952975983</v>
      </c>
      <c r="N16">
        <f>W_!P18</f>
        <v>12.179150355047694</v>
      </c>
      <c r="O16">
        <f>W_!Q18</f>
        <v>-36.546885381844099</v>
      </c>
      <c r="P16">
        <f>W_!R18</f>
        <v>172.59021886853046</v>
      </c>
      <c r="Q16">
        <f>W_!S18</f>
        <v>-1.0999822460285463E-3</v>
      </c>
      <c r="R16">
        <f>W_!T18</f>
        <v>-5.4282230657870106E-3</v>
      </c>
      <c r="S16">
        <f>W_!U18</f>
        <v>-8.1372034850398414E-2</v>
      </c>
      <c r="T16">
        <f>W_!V18</f>
        <v>-4.7229924117265272</v>
      </c>
      <c r="U16">
        <f>W_!W18</f>
        <v>-4.5023767824796144</v>
      </c>
      <c r="V16">
        <f>W_!X18</f>
        <v>-2.7750068472985956</v>
      </c>
      <c r="W16">
        <f>W_!Y18</f>
        <v>-1.4263818249980713</v>
      </c>
      <c r="X16">
        <f>W_!Z18</f>
        <v>-0.95768702618199031</v>
      </c>
      <c r="Y16">
        <f>W_!AA18</f>
        <v>-2.2817064415570103</v>
      </c>
      <c r="Z16">
        <f>W_!AB18</f>
        <v>1.3231156122718926</v>
      </c>
      <c r="AA16">
        <f>W_!AC18</f>
        <v>-9.7776653537335039E-3</v>
      </c>
      <c r="AB16">
        <f>W_!AD18</f>
        <v>1.2214151664474922</v>
      </c>
      <c r="AC16">
        <f>W_!AE18</f>
        <v>2.367473806744164E-2</v>
      </c>
      <c r="AD16">
        <f>W_!AF18</f>
        <v>-74.093544163415288</v>
      </c>
      <c r="AE16">
        <f>W_!AG18</f>
        <v>-63.043721017964131</v>
      </c>
      <c r="AF16">
        <f>W_!AH18</f>
        <v>-0.18049677139967293</v>
      </c>
      <c r="AG16">
        <f>W_!AI18</f>
        <v>-0.10599222346925073</v>
      </c>
      <c r="AH16">
        <f>W_!AJ18</f>
        <v>1.3924503344605447E-3</v>
      </c>
      <c r="AI16">
        <f>W_!AK18</f>
        <v>7.2720216023545996</v>
      </c>
      <c r="AJ16">
        <f>W_!AL18</f>
        <v>8.7639010884126165</v>
      </c>
      <c r="AK16">
        <f>W_!AM18</f>
        <v>-2.1608060285536097</v>
      </c>
      <c r="AL16">
        <f>W_!AN18</f>
        <v>-0.55193326065494019</v>
      </c>
      <c r="AM16">
        <f>W_!AO18</f>
        <v>-2.2757596970095326E-3</v>
      </c>
      <c r="AN16">
        <f>W_!AP18</f>
        <v>7.9021873126290432</v>
      </c>
      <c r="AO16">
        <f>W_!AQ18</f>
        <v>6.8769408639930028</v>
      </c>
      <c r="AP16">
        <f>W_!AR18</f>
        <v>-18.682074008353883</v>
      </c>
      <c r="AQ16">
        <f>W_!AS18</f>
        <v>-2.0982141386123604E-4</v>
      </c>
      <c r="AR16">
        <f>W_!AT18</f>
        <v>5.0376286904272151E-3</v>
      </c>
      <c r="AS16">
        <f>W_!AU18</f>
        <v>0</v>
      </c>
      <c r="AT16">
        <f>W_!AV18</f>
        <v>-32.777396461746335</v>
      </c>
      <c r="AU16">
        <f>W_!AW18</f>
        <v>-0.72184564319645494</v>
      </c>
      <c r="AV16">
        <f>W_!AX18</f>
        <v>1.0002264821964526</v>
      </c>
      <c r="AW16">
        <f>W_!AY18</f>
        <v>0</v>
      </c>
      <c r="AX16">
        <f>W_!AZ18</f>
        <v>0</v>
      </c>
      <c r="AY16">
        <f>W_!BA18</f>
        <v>0</v>
      </c>
      <c r="AZ16">
        <f>W_!BB18</f>
        <v>0</v>
      </c>
      <c r="BA16">
        <f>W_!BC18</f>
        <v>0</v>
      </c>
      <c r="BB16">
        <f>W_!BD18</f>
        <v>0</v>
      </c>
      <c r="BC16">
        <f>W_!BE18</f>
        <v>0</v>
      </c>
      <c r="BD16">
        <f>W_!BF18</f>
        <v>0</v>
      </c>
    </row>
    <row r="17" spans="1:56" x14ac:dyDescent="0.35">
      <c r="A17" t="str">
        <f>W_!B19</f>
        <v>wlfp_dif</v>
      </c>
      <c r="B17">
        <f>W_!D19</f>
        <v>1.6404555638092091E-4</v>
      </c>
      <c r="C17">
        <f>W_!E19</f>
        <v>3.8235820130903087E-4</v>
      </c>
      <c r="D17">
        <f>W_!F19</f>
        <v>3.080766292763718E-4</v>
      </c>
      <c r="E17">
        <f>W_!G19</f>
        <v>4.9694127889082354E-2</v>
      </c>
      <c r="F17">
        <f>W_!H19</f>
        <v>2.2897992100573707E-3</v>
      </c>
      <c r="G17">
        <f>W_!I19</f>
        <v>-6.3913429607830334E-3</v>
      </c>
      <c r="H17">
        <f>W_!J19</f>
        <v>-8.0873265758053918E-3</v>
      </c>
      <c r="I17">
        <f>W_!K19</f>
        <v>-7.932224065922729E-3</v>
      </c>
      <c r="J17">
        <f>W_!L19</f>
        <v>-2.2014829407432934E-2</v>
      </c>
      <c r="K17">
        <f>W_!M19</f>
        <v>1.9033316093118426E-3</v>
      </c>
      <c r="L17">
        <f>W_!N19</f>
        <v>-2.0903175277505303E-3</v>
      </c>
      <c r="M17">
        <f>W_!O19</f>
        <v>2.3224491819608475E-2</v>
      </c>
      <c r="N17">
        <f>W_!P19</f>
        <v>3.2804675357705815E-4</v>
      </c>
      <c r="O17">
        <f>W_!Q19</f>
        <v>-2.8674714563664314E-2</v>
      </c>
      <c r="P17">
        <f>W_!R19</f>
        <v>-1.0999822460285463E-3</v>
      </c>
      <c r="Q17">
        <f>W_!S19</f>
        <v>3.3085821809979652E-5</v>
      </c>
      <c r="R17">
        <f>W_!T19</f>
        <v>-9.3087667180557145E-7</v>
      </c>
      <c r="S17">
        <f>W_!U19</f>
        <v>1.8030500715817416E-5</v>
      </c>
      <c r="T17">
        <f>W_!V19</f>
        <v>-2.4608355312733823E-3</v>
      </c>
      <c r="U17">
        <f>W_!W19</f>
        <v>-2.4444750438491489E-3</v>
      </c>
      <c r="V17">
        <f>W_!X19</f>
        <v>-2.0275152773063074E-3</v>
      </c>
      <c r="W17">
        <f>W_!Y19</f>
        <v>-1.7938199019546517E-3</v>
      </c>
      <c r="X17">
        <f>W_!Z19</f>
        <v>-1.6919525015474202E-3</v>
      </c>
      <c r="Y17">
        <f>W_!AA19</f>
        <v>-1.916312540180216E-3</v>
      </c>
      <c r="Z17">
        <f>W_!AB19</f>
        <v>-4.386765345687592E-4</v>
      </c>
      <c r="AA17">
        <f>W_!AC19</f>
        <v>-8.0640938680217363E-6</v>
      </c>
      <c r="AB17">
        <f>W_!AD19</f>
        <v>1.496822967759983E-4</v>
      </c>
      <c r="AC17">
        <f>W_!AE19</f>
        <v>1.5323663901675204E-4</v>
      </c>
      <c r="AD17">
        <f>W_!AF19</f>
        <v>-2.0093577529196344E-2</v>
      </c>
      <c r="AE17">
        <f>W_!AG19</f>
        <v>-1.8480624435300578E-2</v>
      </c>
      <c r="AF17">
        <f>W_!AH19</f>
        <v>-2.7050326154582082E-5</v>
      </c>
      <c r="AG17">
        <f>W_!AI19</f>
        <v>-2.652402622634618E-5</v>
      </c>
      <c r="AH17">
        <f>W_!AJ19</f>
        <v>7.7944824096572342E-7</v>
      </c>
      <c r="AI17">
        <f>W_!AK19</f>
        <v>2.4339433856142927E-3</v>
      </c>
      <c r="AJ17">
        <f>W_!AL19</f>
        <v>3.9418319682392421E-3</v>
      </c>
      <c r="AK17">
        <f>W_!AM19</f>
        <v>-8.9001213500686466E-4</v>
      </c>
      <c r="AL17">
        <f>W_!AN19</f>
        <v>-1.1840998320993241E-4</v>
      </c>
      <c r="AM17">
        <f>W_!AO19</f>
        <v>-1.7349786237770195E-6</v>
      </c>
      <c r="AN17">
        <f>W_!AP19</f>
        <v>9.3063231139873005E-3</v>
      </c>
      <c r="AO17">
        <f>W_!AQ19</f>
        <v>3.1678833704185359E-3</v>
      </c>
      <c r="AP17">
        <f>W_!AR19</f>
        <v>-2.120257135105697E-3</v>
      </c>
      <c r="AQ17">
        <f>W_!AS19</f>
        <v>1.869428923516468E-7</v>
      </c>
      <c r="AR17">
        <f>W_!AT19</f>
        <v>3.1425332741081251E-7</v>
      </c>
      <c r="AS17">
        <f>W_!AU19</f>
        <v>0</v>
      </c>
      <c r="AT17">
        <f>W_!AV19</f>
        <v>-8.5244534945116569E-3</v>
      </c>
      <c r="AU17">
        <f>W_!AW19</f>
        <v>5.6263534237016132E-4</v>
      </c>
      <c r="AV17">
        <f>W_!AX19</f>
        <v>4.2376930329549641E-4</v>
      </c>
      <c r="AW17">
        <f>W_!AY19</f>
        <v>0</v>
      </c>
      <c r="AX17">
        <f>W_!AZ19</f>
        <v>0</v>
      </c>
      <c r="AY17">
        <f>W_!BA19</f>
        <v>0</v>
      </c>
      <c r="AZ17">
        <f>W_!BB19</f>
        <v>0</v>
      </c>
      <c r="BA17">
        <f>W_!BC19</f>
        <v>0</v>
      </c>
      <c r="BB17">
        <f>W_!BD19</f>
        <v>0</v>
      </c>
      <c r="BC17">
        <f>W_!BE19</f>
        <v>0</v>
      </c>
      <c r="BD17">
        <f>W_!BF19</f>
        <v>0</v>
      </c>
    </row>
    <row r="18" spans="1:56" x14ac:dyDescent="0.35">
      <c r="A18" t="str">
        <f>W_!B20</f>
        <v>hlfp</v>
      </c>
      <c r="B18">
        <f>W_!D20</f>
        <v>-9.1815233339457756E-5</v>
      </c>
      <c r="C18">
        <f>W_!E20</f>
        <v>-1.239233749965128E-4</v>
      </c>
      <c r="D18">
        <f>W_!F20</f>
        <v>-2.2057124625434873E-4</v>
      </c>
      <c r="E18">
        <f>W_!G20</f>
        <v>-9.3678146378609346E-3</v>
      </c>
      <c r="F18">
        <f>W_!H20</f>
        <v>5.4200651509371308E-3</v>
      </c>
      <c r="G18">
        <f>W_!I20</f>
        <v>4.3960023066412727E-3</v>
      </c>
      <c r="H18">
        <f>W_!J20</f>
        <v>7.1650301256946953E-3</v>
      </c>
      <c r="I18">
        <f>W_!K20</f>
        <v>5.5629652391202562E-3</v>
      </c>
      <c r="J18">
        <f>W_!L20</f>
        <v>-1.0741556656109234E-3</v>
      </c>
      <c r="K18">
        <f>W_!M20</f>
        <v>9.7389171218511031E-4</v>
      </c>
      <c r="L18">
        <f>W_!N20</f>
        <v>6.4961390225632429E-4</v>
      </c>
      <c r="M18">
        <f>W_!O20</f>
        <v>-5.4019871641474413E-4</v>
      </c>
      <c r="N18">
        <f>W_!P20</f>
        <v>2.2650969176257947E-3</v>
      </c>
      <c r="O18">
        <f>W_!Q20</f>
        <v>-7.6495774892767912E-3</v>
      </c>
      <c r="P18">
        <f>W_!R20</f>
        <v>-5.4282230657870106E-3</v>
      </c>
      <c r="Q18">
        <f>W_!S20</f>
        <v>-9.3087667180557145E-7</v>
      </c>
      <c r="R18">
        <f>W_!T20</f>
        <v>3.7630141980514969E-6</v>
      </c>
      <c r="S18">
        <f>W_!U20</f>
        <v>5.56850185849165E-6</v>
      </c>
      <c r="T18">
        <f>W_!V20</f>
        <v>5.6888508642920926E-4</v>
      </c>
      <c r="U18">
        <f>W_!W20</f>
        <v>5.7403701464231688E-4</v>
      </c>
      <c r="V18">
        <f>W_!X20</f>
        <v>3.3395174630067482E-4</v>
      </c>
      <c r="W18">
        <f>W_!Y20</f>
        <v>2.8988782191916978E-4</v>
      </c>
      <c r="X18">
        <f>W_!Z20</f>
        <v>2.8922697934674889E-4</v>
      </c>
      <c r="Y18">
        <f>W_!AA20</f>
        <v>3.2500607097535317E-4</v>
      </c>
      <c r="Z18">
        <f>W_!AB20</f>
        <v>8.8627850296082842E-5</v>
      </c>
      <c r="AA18">
        <f>W_!AC20</f>
        <v>6.402012045040773E-6</v>
      </c>
      <c r="AB18">
        <f>W_!AD20</f>
        <v>-3.016521056511834E-4</v>
      </c>
      <c r="AC18">
        <f>W_!AE20</f>
        <v>4.0239332772022007E-5</v>
      </c>
      <c r="AD18">
        <f>W_!AF20</f>
        <v>6.3006164722277675E-3</v>
      </c>
      <c r="AE18">
        <f>W_!AG20</f>
        <v>5.8366682468646135E-3</v>
      </c>
      <c r="AF18">
        <f>W_!AH20</f>
        <v>2.707219385102754E-5</v>
      </c>
      <c r="AG18">
        <f>W_!AI20</f>
        <v>2.4412677031538338E-5</v>
      </c>
      <c r="AH18">
        <f>W_!AJ20</f>
        <v>2.1506769084584918E-9</v>
      </c>
      <c r="AI18">
        <f>W_!AK20</f>
        <v>-1.2312013403957343E-5</v>
      </c>
      <c r="AJ18">
        <f>W_!AL20</f>
        <v>-1.632940465147422E-4</v>
      </c>
      <c r="AK18">
        <f>W_!AM20</f>
        <v>-2.5694311619734271E-5</v>
      </c>
      <c r="AL18">
        <f>W_!AN20</f>
        <v>-9.7657821818359184E-6</v>
      </c>
      <c r="AM18">
        <f>W_!AO20</f>
        <v>-4.7172317334649043E-7</v>
      </c>
      <c r="AN18">
        <f>W_!AP20</f>
        <v>-4.8244033191779459E-3</v>
      </c>
      <c r="AO18">
        <f>W_!AQ20</f>
        <v>-4.3353401870465666E-3</v>
      </c>
      <c r="AP18">
        <f>W_!AR20</f>
        <v>3.5203935395045466E-3</v>
      </c>
      <c r="AQ18">
        <f>W_!AS20</f>
        <v>2.0892220021972877E-7</v>
      </c>
      <c r="AR18">
        <f>W_!AT20</f>
        <v>-1.4533876281593218E-6</v>
      </c>
      <c r="AS18">
        <f>W_!AU20</f>
        <v>0</v>
      </c>
      <c r="AT18">
        <f>W_!AV20</f>
        <v>9.372630188177846E-4</v>
      </c>
      <c r="AU18">
        <f>W_!AW20</f>
        <v>1.6881099785479381E-4</v>
      </c>
      <c r="AV18">
        <f>W_!AX20</f>
        <v>-2.2475172015180568E-4</v>
      </c>
      <c r="AW18">
        <f>W_!AY20</f>
        <v>0</v>
      </c>
      <c r="AX18">
        <f>W_!AZ20</f>
        <v>0</v>
      </c>
      <c r="AY18">
        <f>W_!BA20</f>
        <v>0</v>
      </c>
      <c r="AZ18">
        <f>W_!BB20</f>
        <v>0</v>
      </c>
      <c r="BA18">
        <f>W_!BC20</f>
        <v>0</v>
      </c>
      <c r="BB18">
        <f>W_!BD20</f>
        <v>0</v>
      </c>
      <c r="BC18">
        <f>W_!BE20</f>
        <v>0</v>
      </c>
      <c r="BD18">
        <f>W_!BF20</f>
        <v>0</v>
      </c>
    </row>
    <row r="19" spans="1:56" x14ac:dyDescent="0.35">
      <c r="A19" t="str">
        <f>W_!B21</f>
        <v>wagegap_hw_withn</v>
      </c>
      <c r="B19">
        <f>W_!D21</f>
        <v>-9.0630980388274943E-4</v>
      </c>
      <c r="C19">
        <f>W_!E21</f>
        <v>-4.1851442665314887E-3</v>
      </c>
      <c r="D19">
        <f>W_!F21</f>
        <v>-1.0414560855824247E-3</v>
      </c>
      <c r="E19">
        <f>W_!G21</f>
        <v>5.5124757218783314E-2</v>
      </c>
      <c r="F19">
        <f>W_!H21</f>
        <v>4.2319125724907092E-2</v>
      </c>
      <c r="G19">
        <f>W_!I21</f>
        <v>2.6141971792049912E-2</v>
      </c>
      <c r="H19">
        <f>W_!J21</f>
        <v>2.3101827422388768E-2</v>
      </c>
      <c r="I19">
        <f>W_!K21</f>
        <v>6.7896328942665868E-2</v>
      </c>
      <c r="J19">
        <f>W_!L21</f>
        <v>-7.4383076206799376E-2</v>
      </c>
      <c r="K19">
        <f>W_!M21</f>
        <v>-8.1320252723595179E-2</v>
      </c>
      <c r="L19">
        <f>W_!N21</f>
        <v>1.4391069248797602E-2</v>
      </c>
      <c r="M19">
        <f>W_!O21</f>
        <v>2.9863648737288553E-2</v>
      </c>
      <c r="N19">
        <f>W_!P21</f>
        <v>1.0534664335000513E-2</v>
      </c>
      <c r="O19">
        <f>W_!Q21</f>
        <v>-6.5648957022688081E-2</v>
      </c>
      <c r="P19">
        <f>W_!R21</f>
        <v>-8.1372034850398414E-2</v>
      </c>
      <c r="Q19">
        <f>W_!S21</f>
        <v>1.8030500715817416E-5</v>
      </c>
      <c r="R19">
        <f>W_!T21</f>
        <v>5.56850185849165E-6</v>
      </c>
      <c r="S19">
        <f>W_!U21</f>
        <v>5.2408377483177605E-4</v>
      </c>
      <c r="T19">
        <f>W_!V21</f>
        <v>-1.0377093524344066E-5</v>
      </c>
      <c r="U19">
        <f>W_!W21</f>
        <v>-2.1850760431038724E-4</v>
      </c>
      <c r="V19">
        <f>W_!X21</f>
        <v>2.4075853550710232E-3</v>
      </c>
      <c r="W19">
        <f>W_!Y21</f>
        <v>2.4362188306926583E-3</v>
      </c>
      <c r="X19">
        <f>W_!Z21</f>
        <v>2.9929442398620894E-3</v>
      </c>
      <c r="Y19">
        <f>W_!AA21</f>
        <v>3.3413441944272356E-3</v>
      </c>
      <c r="Z19">
        <f>W_!AB21</f>
        <v>7.3956000894304541E-4</v>
      </c>
      <c r="AA19">
        <f>W_!AC21</f>
        <v>-3.3087425754245217E-5</v>
      </c>
      <c r="AB19">
        <f>W_!AD21</f>
        <v>-1.2801401029621971E-3</v>
      </c>
      <c r="AC19">
        <f>W_!AE21</f>
        <v>6.0261004515246711E-4</v>
      </c>
      <c r="AD19">
        <f>W_!AF21</f>
        <v>1.2902948916350153E-2</v>
      </c>
      <c r="AE19">
        <f>W_!AG21</f>
        <v>8.0081622011309844E-3</v>
      </c>
      <c r="AF19">
        <f>W_!AH21</f>
        <v>-8.6688987054876114E-5</v>
      </c>
      <c r="AG19">
        <f>W_!AI21</f>
        <v>7.0514296059762449E-5</v>
      </c>
      <c r="AH19">
        <f>W_!AJ21</f>
        <v>1.3605971522528948E-6</v>
      </c>
      <c r="AI19">
        <f>W_!AK21</f>
        <v>-2.9153960370648154E-3</v>
      </c>
      <c r="AJ19">
        <f>W_!AL21</f>
        <v>1.6618237691310973E-3</v>
      </c>
      <c r="AK19">
        <f>W_!AM21</f>
        <v>-3.5488244132793833E-3</v>
      </c>
      <c r="AL19">
        <f>W_!AN21</f>
        <v>1.8809139434090142E-4</v>
      </c>
      <c r="AM19">
        <f>W_!AO21</f>
        <v>6.9241985147724297E-6</v>
      </c>
      <c r="AN19">
        <f>W_!AP21</f>
        <v>3.4497522957964498E-3</v>
      </c>
      <c r="AO19">
        <f>W_!AQ21</f>
        <v>1.12278973638405E-2</v>
      </c>
      <c r="AP19">
        <f>W_!AR21</f>
        <v>3.3228787434744354E-2</v>
      </c>
      <c r="AQ19">
        <f>W_!AS21</f>
        <v>1.2722568707285448E-6</v>
      </c>
      <c r="AR19">
        <f>W_!AT21</f>
        <v>-3.2900215323586733E-5</v>
      </c>
      <c r="AS19">
        <f>W_!AU21</f>
        <v>0</v>
      </c>
      <c r="AT19">
        <f>W_!AV21</f>
        <v>1.3840885880352491E-2</v>
      </c>
      <c r="AU19">
        <f>W_!AW21</f>
        <v>-1.3027952264439395E-4</v>
      </c>
      <c r="AV19">
        <f>W_!AX21</f>
        <v>-3.7844365773835278E-4</v>
      </c>
      <c r="AW19">
        <f>W_!AY21</f>
        <v>0</v>
      </c>
      <c r="AX19">
        <f>W_!AZ21</f>
        <v>0</v>
      </c>
      <c r="AY19">
        <f>W_!BA21</f>
        <v>0</v>
      </c>
      <c r="AZ19">
        <f>W_!BB21</f>
        <v>0</v>
      </c>
      <c r="BA19">
        <f>W_!BC21</f>
        <v>0</v>
      </c>
      <c r="BB19">
        <f>W_!BD21</f>
        <v>0</v>
      </c>
      <c r="BC19">
        <f>W_!BE21</f>
        <v>0</v>
      </c>
      <c r="BD19">
        <f>W_!BF21</f>
        <v>0</v>
      </c>
    </row>
    <row r="20" spans="1:56" x14ac:dyDescent="0.35">
      <c r="A20" t="str">
        <f>W_!B22</f>
        <v>hdj</v>
      </c>
      <c r="B20">
        <f>W_!D22</f>
        <v>-3.2270510508470546E-2</v>
      </c>
      <c r="C20">
        <f>W_!E22</f>
        <v>-0.22250883854526451</v>
      </c>
      <c r="D20">
        <f>W_!F22</f>
        <v>-0.23256324679938939</v>
      </c>
      <c r="E20">
        <f>W_!G22</f>
        <v>-10.156293304889534</v>
      </c>
      <c r="F20">
        <f>W_!H22</f>
        <v>2.6085869553976395</v>
      </c>
      <c r="G20">
        <f>W_!I22</f>
        <v>3.7387747459842724</v>
      </c>
      <c r="H20">
        <f>W_!J22</f>
        <v>2.8415236040266367</v>
      </c>
      <c r="I20">
        <f>W_!K22</f>
        <v>4.8932721023164856</v>
      </c>
      <c r="J20">
        <f>W_!L22</f>
        <v>-2.0571030328086159</v>
      </c>
      <c r="K20">
        <f>W_!M22</f>
        <v>-0.74843833634327028</v>
      </c>
      <c r="L20">
        <f>W_!N22</f>
        <v>0.50716367865579814</v>
      </c>
      <c r="M20">
        <f>W_!O22</f>
        <v>-5.2266666446561381E-2</v>
      </c>
      <c r="N20">
        <f>W_!P22</f>
        <v>-0.60345799539401734</v>
      </c>
      <c r="O20">
        <f>W_!Q22</f>
        <v>4.7452178569251844</v>
      </c>
      <c r="P20">
        <f>W_!R22</f>
        <v>-4.7229924117265272</v>
      </c>
      <c r="Q20">
        <f>W_!S22</f>
        <v>-2.4608355312733823E-3</v>
      </c>
      <c r="R20">
        <f>W_!T22</f>
        <v>5.6888508642920926E-4</v>
      </c>
      <c r="S20">
        <f>W_!U22</f>
        <v>-1.0377093524344066E-5</v>
      </c>
      <c r="T20">
        <f>W_!V22</f>
        <v>1.1837737248862139</v>
      </c>
      <c r="U20">
        <f>W_!W22</f>
        <v>1.1747635249730002</v>
      </c>
      <c r="V20">
        <f>W_!X22</f>
        <v>0.73917984227360345</v>
      </c>
      <c r="W20">
        <f>W_!Y22</f>
        <v>0.69284730459563648</v>
      </c>
      <c r="X20">
        <f>W_!Z22</f>
        <v>0.65908870437628053</v>
      </c>
      <c r="Y20">
        <f>W_!AA22</f>
        <v>0.73230855531554584</v>
      </c>
      <c r="Z20">
        <f>W_!AB22</f>
        <v>0.16703078497042745</v>
      </c>
      <c r="AA20">
        <f>W_!AC22</f>
        <v>3.517010263382594E-3</v>
      </c>
      <c r="AB20">
        <f>W_!AD22</f>
        <v>-0.13588104316889579</v>
      </c>
      <c r="AC20">
        <f>W_!AE22</f>
        <v>-4.804050493766264E-2</v>
      </c>
      <c r="AD20">
        <f>W_!AF22</f>
        <v>9.7617157011900453</v>
      </c>
      <c r="AE20">
        <f>W_!AG22</f>
        <v>8.7348015658355997</v>
      </c>
      <c r="AF20">
        <f>W_!AH22</f>
        <v>3.3642092359635764E-2</v>
      </c>
      <c r="AG20">
        <f>W_!AI22</f>
        <v>1.1708891110651251E-2</v>
      </c>
      <c r="AH20">
        <f>W_!AJ22</f>
        <v>-2.2448913826030904E-4</v>
      </c>
      <c r="AI20">
        <f>W_!AK22</f>
        <v>-0.29846371057493082</v>
      </c>
      <c r="AJ20">
        <f>W_!AL22</f>
        <v>-0.73755269637817011</v>
      </c>
      <c r="AK20">
        <f>W_!AM22</f>
        <v>-6.494376775702633E-2</v>
      </c>
      <c r="AL20">
        <f>W_!AN22</f>
        <v>4.3905894926830898E-2</v>
      </c>
      <c r="AM20">
        <f>W_!AO22</f>
        <v>1.6104659543635203E-4</v>
      </c>
      <c r="AN20">
        <f>W_!AP22</f>
        <v>-4.3191672179491158</v>
      </c>
      <c r="AO20">
        <f>W_!AQ22</f>
        <v>-3.4728970295260684</v>
      </c>
      <c r="AP20">
        <f>W_!AR22</f>
        <v>3.6529716455396324</v>
      </c>
      <c r="AQ20">
        <f>W_!AS22</f>
        <v>4.994022238653593E-5</v>
      </c>
      <c r="AR20">
        <f>W_!AT22</f>
        <v>1.1981111660152792E-3</v>
      </c>
      <c r="AS20">
        <f>W_!AU22</f>
        <v>0</v>
      </c>
      <c r="AT20">
        <f>W_!AV22</f>
        <v>4.5363742872264456</v>
      </c>
      <c r="AU20">
        <f>W_!AW22</f>
        <v>0.15595615166767451</v>
      </c>
      <c r="AV20">
        <f>W_!AX22</f>
        <v>-0.16287667531216776</v>
      </c>
      <c r="AW20">
        <f>W_!AY22</f>
        <v>0</v>
      </c>
      <c r="AX20">
        <f>W_!AZ22</f>
        <v>0</v>
      </c>
      <c r="AY20">
        <f>W_!BA22</f>
        <v>0</v>
      </c>
      <c r="AZ20">
        <f>W_!BB22</f>
        <v>0</v>
      </c>
      <c r="BA20">
        <f>W_!BC22</f>
        <v>0</v>
      </c>
      <c r="BB20">
        <f>W_!BD22</f>
        <v>0</v>
      </c>
      <c r="BC20">
        <f>W_!BE22</f>
        <v>0</v>
      </c>
      <c r="BD20">
        <f>W_!BF22</f>
        <v>0</v>
      </c>
    </row>
    <row r="21" spans="1:56" x14ac:dyDescent="0.35">
      <c r="A21" t="str">
        <f>W_!B23</f>
        <v>hdo</v>
      </c>
      <c r="B21">
        <f>W_!D23</f>
        <v>-3.1786486264284194E-2</v>
      </c>
      <c r="C21">
        <f>W_!E23</f>
        <v>-0.2074652143915704</v>
      </c>
      <c r="D21">
        <f>W_!F23</f>
        <v>-0.23054149884791014</v>
      </c>
      <c r="E21">
        <f>W_!G23</f>
        <v>-10.036088588048495</v>
      </c>
      <c r="F21">
        <f>W_!H23</f>
        <v>2.5828791666323592</v>
      </c>
      <c r="G21">
        <f>W_!I23</f>
        <v>3.6524572663500954</v>
      </c>
      <c r="H21">
        <f>W_!J23</f>
        <v>2.6580224261719252</v>
      </c>
      <c r="I21">
        <f>W_!K23</f>
        <v>4.8135437542066128</v>
      </c>
      <c r="J21">
        <f>W_!L23</f>
        <v>-1.7868481187691316</v>
      </c>
      <c r="K21">
        <f>W_!M23</f>
        <v>-0.62950708823542323</v>
      </c>
      <c r="L21">
        <f>W_!N23</f>
        <v>0.4858693400339224</v>
      </c>
      <c r="M21">
        <f>W_!O23</f>
        <v>-0.30167905961548969</v>
      </c>
      <c r="N21">
        <f>W_!P23</f>
        <v>-0.58589294803888126</v>
      </c>
      <c r="O21">
        <f>W_!Q23</f>
        <v>4.6386406284693908</v>
      </c>
      <c r="P21">
        <f>W_!R23</f>
        <v>-4.5023767824796144</v>
      </c>
      <c r="Q21">
        <f>W_!S23</f>
        <v>-2.4444750438491489E-3</v>
      </c>
      <c r="R21">
        <f>W_!T23</f>
        <v>5.7403701464231688E-4</v>
      </c>
      <c r="S21">
        <f>W_!U23</f>
        <v>-2.1850760431038724E-4</v>
      </c>
      <c r="T21">
        <f>W_!V23</f>
        <v>1.1747635249730002</v>
      </c>
      <c r="U21">
        <f>W_!W23</f>
        <v>1.1700846614191827</v>
      </c>
      <c r="V21">
        <f>W_!X23</f>
        <v>0.71893806278542827</v>
      </c>
      <c r="W21">
        <f>W_!Y23</f>
        <v>0.67503940808200336</v>
      </c>
      <c r="X21">
        <f>W_!Z23</f>
        <v>0.64562253522294388</v>
      </c>
      <c r="Y21">
        <f>W_!AA23</f>
        <v>0.71371917044094968</v>
      </c>
      <c r="Z21">
        <f>W_!AB23</f>
        <v>0.17108626684150277</v>
      </c>
      <c r="AA21">
        <f>W_!AC23</f>
        <v>3.3849538746265713E-3</v>
      </c>
      <c r="AB21">
        <f>W_!AD23</f>
        <v>-0.13337629652734712</v>
      </c>
      <c r="AC21">
        <f>W_!AE23</f>
        <v>-4.7906120349139859E-2</v>
      </c>
      <c r="AD21">
        <f>W_!AF23</f>
        <v>9.6757815071780602</v>
      </c>
      <c r="AE21">
        <f>W_!AG23</f>
        <v>8.6627688835358985</v>
      </c>
      <c r="AF21">
        <f>W_!AH23</f>
        <v>3.3061631138216148E-2</v>
      </c>
      <c r="AG21">
        <f>W_!AI23</f>
        <v>1.1604625437416076E-2</v>
      </c>
      <c r="AH21">
        <f>W_!AJ23</f>
        <v>-2.1874207071277124E-4</v>
      </c>
      <c r="AI21">
        <f>W_!AK23</f>
        <v>-0.2752281659101139</v>
      </c>
      <c r="AJ21">
        <f>W_!AL23</f>
        <v>-0.70451704426248585</v>
      </c>
      <c r="AK21">
        <f>W_!AM23</f>
        <v>-6.7238603502855224E-2</v>
      </c>
      <c r="AL21">
        <f>W_!AN23</f>
        <v>4.2739931522903958E-2</v>
      </c>
      <c r="AM21">
        <f>W_!AO23</f>
        <v>1.1330866192499276E-4</v>
      </c>
      <c r="AN21">
        <f>W_!AP23</f>
        <v>-4.3752446030637726</v>
      </c>
      <c r="AO21">
        <f>W_!AQ23</f>
        <v>-3.5542489566523812</v>
      </c>
      <c r="AP21">
        <f>W_!AR23</f>
        <v>3.5999278343945105</v>
      </c>
      <c r="AQ21">
        <f>W_!AS23</f>
        <v>4.9792364116906325E-5</v>
      </c>
      <c r="AR21">
        <f>W_!AT23</f>
        <v>1.1414073239810205E-3</v>
      </c>
      <c r="AS21">
        <f>W_!AU23</f>
        <v>0</v>
      </c>
      <c r="AT21">
        <f>W_!AV23</f>
        <v>4.5171002912393323</v>
      </c>
      <c r="AU21">
        <f>W_!AW23</f>
        <v>0.14601768080329131</v>
      </c>
      <c r="AV21">
        <f>W_!AX23</f>
        <v>-0.15925795708824506</v>
      </c>
      <c r="AW21">
        <f>W_!AY23</f>
        <v>0</v>
      </c>
      <c r="AX21">
        <f>W_!AZ23</f>
        <v>0</v>
      </c>
      <c r="AY21">
        <f>W_!BA23</f>
        <v>0</v>
      </c>
      <c r="AZ21">
        <f>W_!BB23</f>
        <v>0</v>
      </c>
      <c r="BA21">
        <f>W_!BC23</f>
        <v>0</v>
      </c>
      <c r="BB21">
        <f>W_!BD23</f>
        <v>0</v>
      </c>
      <c r="BC21">
        <f>W_!BE23</f>
        <v>0</v>
      </c>
      <c r="BD21">
        <f>W_!BF23</f>
        <v>0</v>
      </c>
    </row>
    <row r="22" spans="1:56" x14ac:dyDescent="0.35">
      <c r="A22" t="str">
        <f>W_!B24</f>
        <v>d_jobjob_all_psid</v>
      </c>
      <c r="B22">
        <f>W_!D24</f>
        <v>-5.4902005932268981E-2</v>
      </c>
      <c r="C22">
        <f>W_!E24</f>
        <v>-0.23826414211331268</v>
      </c>
      <c r="D22">
        <f>W_!F24</f>
        <v>-8.1706624139918471E-2</v>
      </c>
      <c r="E22">
        <f>W_!G24</f>
        <v>-5.8114909165292792</v>
      </c>
      <c r="F22">
        <f>W_!H24</f>
        <v>1.7136865009747146</v>
      </c>
      <c r="G22">
        <f>W_!I24</f>
        <v>2.0513962496968969</v>
      </c>
      <c r="H22">
        <f>W_!J24</f>
        <v>2.4828175663095302</v>
      </c>
      <c r="I22">
        <f>W_!K24</f>
        <v>4.0361119251143176</v>
      </c>
      <c r="J22">
        <f>W_!L24</f>
        <v>-3.284848680577098</v>
      </c>
      <c r="K22">
        <f>W_!M24</f>
        <v>-2.9620137594063776</v>
      </c>
      <c r="L22">
        <f>W_!N24</f>
        <v>8.330105698212753E-2</v>
      </c>
      <c r="M22">
        <f>W_!O24</f>
        <v>1.6559341647018948</v>
      </c>
      <c r="N22">
        <f>W_!P24</f>
        <v>-0.66488421677028631</v>
      </c>
      <c r="O22">
        <f>W_!Q24</f>
        <v>3.7943099820373307</v>
      </c>
      <c r="P22">
        <f>W_!R24</f>
        <v>-2.7750068472985956</v>
      </c>
      <c r="Q22">
        <f>W_!S24</f>
        <v>-2.0275152773063074E-3</v>
      </c>
      <c r="R22">
        <f>W_!T24</f>
        <v>3.3395174630067482E-4</v>
      </c>
      <c r="S22">
        <f>W_!U24</f>
        <v>2.4075853550710232E-3</v>
      </c>
      <c r="T22">
        <f>W_!V24</f>
        <v>0.73917984227360345</v>
      </c>
      <c r="U22">
        <f>W_!W24</f>
        <v>0.71893806278542827</v>
      </c>
      <c r="V22">
        <f>W_!X24</f>
        <v>0.77910944821894557</v>
      </c>
      <c r="W22">
        <f>W_!Y24</f>
        <v>0.7494679458929574</v>
      </c>
      <c r="X22">
        <f>W_!Z24</f>
        <v>0.69808025315666866</v>
      </c>
      <c r="Y22">
        <f>W_!AA24</f>
        <v>0.77458997390455642</v>
      </c>
      <c r="Z22">
        <f>W_!AB24</f>
        <v>0.12928429395908989</v>
      </c>
      <c r="AA22">
        <f>W_!AC24</f>
        <v>1.32342224707616E-3</v>
      </c>
      <c r="AB22">
        <f>W_!AD24</f>
        <v>-0.12135431071622152</v>
      </c>
      <c r="AC22">
        <f>W_!AE24</f>
        <v>-3.5180851459039646E-2</v>
      </c>
      <c r="AD22">
        <f>W_!AF24</f>
        <v>5.319462110886052</v>
      </c>
      <c r="AE22">
        <f>W_!AG24</f>
        <v>4.5563806718211284</v>
      </c>
      <c r="AF22">
        <f>W_!AH24</f>
        <v>2.4900855347173231E-2</v>
      </c>
      <c r="AG22">
        <f>W_!AI24</f>
        <v>4.5338051566207946E-3</v>
      </c>
      <c r="AH22">
        <f>W_!AJ24</f>
        <v>-1.3269491105320324E-4</v>
      </c>
      <c r="AI22">
        <f>W_!AK24</f>
        <v>-0.20372633960071718</v>
      </c>
      <c r="AJ22">
        <f>W_!AL24</f>
        <v>-0.51656789555781224</v>
      </c>
      <c r="AK22">
        <f>W_!AM24</f>
        <v>-0.13720264922439371</v>
      </c>
      <c r="AL22">
        <f>W_!AN24</f>
        <v>2.8871953815078281E-2</v>
      </c>
      <c r="AM22">
        <f>W_!AO24</f>
        <v>2.4081060356268729E-4</v>
      </c>
      <c r="AN22">
        <f>W_!AP24</f>
        <v>-4.4591386621130003</v>
      </c>
      <c r="AO22">
        <f>W_!AQ24</f>
        <v>-3.2089785316162209</v>
      </c>
      <c r="AP22">
        <f>W_!AR24</f>
        <v>2.8013816206874229</v>
      </c>
      <c r="AQ22">
        <f>W_!AS24</f>
        <v>-1.1845323693847906E-4</v>
      </c>
      <c r="AR22">
        <f>W_!AT24</f>
        <v>1.6703687510118035E-3</v>
      </c>
      <c r="AS22">
        <f>W_!AU24</f>
        <v>0</v>
      </c>
      <c r="AT22">
        <f>W_!AV24</f>
        <v>2.5876094156049918</v>
      </c>
      <c r="AU22">
        <f>W_!AW24</f>
        <v>0.15562350415765139</v>
      </c>
      <c r="AV22">
        <f>W_!AX24</f>
        <v>-0.15787800408651992</v>
      </c>
      <c r="AW22">
        <f>W_!AY24</f>
        <v>0</v>
      </c>
      <c r="AX22">
        <f>W_!AZ24</f>
        <v>0</v>
      </c>
      <c r="AY22">
        <f>W_!BA24</f>
        <v>0</v>
      </c>
      <c r="AZ22">
        <f>W_!BB24</f>
        <v>0</v>
      </c>
      <c r="BA22">
        <f>W_!BC24</f>
        <v>0</v>
      </c>
      <c r="BB22">
        <f>W_!BD24</f>
        <v>0</v>
      </c>
      <c r="BC22">
        <f>W_!BE24</f>
        <v>0</v>
      </c>
      <c r="BD22">
        <f>W_!BF24</f>
        <v>0</v>
      </c>
    </row>
    <row r="23" spans="1:56" x14ac:dyDescent="0.35">
      <c r="A23" t="str">
        <f>W_!B25</f>
        <v>d_jobjob_within_psid</v>
      </c>
      <c r="B23">
        <f>W_!D25</f>
        <v>-3.9006774329265193E-2</v>
      </c>
      <c r="C23">
        <f>W_!E25</f>
        <v>-0.21303895626676525</v>
      </c>
      <c r="D23">
        <f>W_!F25</f>
        <v>-4.2781579052046471E-2</v>
      </c>
      <c r="E23">
        <f>W_!G25</f>
        <v>-4.4112061587029512</v>
      </c>
      <c r="F23">
        <f>W_!H25</f>
        <v>1.7963035176988975</v>
      </c>
      <c r="G23">
        <f>W_!I25</f>
        <v>1.4232654763757566</v>
      </c>
      <c r="H23">
        <f>W_!J25</f>
        <v>1.2466420215588472</v>
      </c>
      <c r="I23">
        <f>W_!K25</f>
        <v>3.1550534952839455</v>
      </c>
      <c r="J23">
        <f>W_!L25</f>
        <v>-3.3601319574868058</v>
      </c>
      <c r="K23">
        <f>W_!M25</f>
        <v>-2.7828884143803916</v>
      </c>
      <c r="L23">
        <f>W_!N25</f>
        <v>7.2890918368422625E-2</v>
      </c>
      <c r="M23">
        <f>W_!O25</f>
        <v>1.9609119999708657</v>
      </c>
      <c r="N23">
        <f>W_!P25</f>
        <v>-0.50122753531170938</v>
      </c>
      <c r="O23">
        <f>W_!Q25</f>
        <v>3.0791799905168427</v>
      </c>
      <c r="P23">
        <f>W_!R25</f>
        <v>-1.4263818249980713</v>
      </c>
      <c r="Q23">
        <f>W_!S25</f>
        <v>-1.7938199019546517E-3</v>
      </c>
      <c r="R23">
        <f>W_!T25</f>
        <v>2.8988782191916978E-4</v>
      </c>
      <c r="S23">
        <f>W_!U25</f>
        <v>2.4362188306926583E-3</v>
      </c>
      <c r="T23">
        <f>W_!V25</f>
        <v>0.69284730459563648</v>
      </c>
      <c r="U23">
        <f>W_!W25</f>
        <v>0.67503940808200336</v>
      </c>
      <c r="V23">
        <f>W_!X25</f>
        <v>0.7494679458929574</v>
      </c>
      <c r="W23">
        <f>W_!Y25</f>
        <v>0.74848461213908635</v>
      </c>
      <c r="X23">
        <f>W_!Z25</f>
        <v>0.70551848294501907</v>
      </c>
      <c r="Y23">
        <f>W_!AA25</f>
        <v>0.75978134591975499</v>
      </c>
      <c r="Z23">
        <f>W_!AB25</f>
        <v>0.14963823070422003</v>
      </c>
      <c r="AA23">
        <f>W_!AC25</f>
        <v>1.2810399927317114E-3</v>
      </c>
      <c r="AB23">
        <f>W_!AD25</f>
        <v>-0.10978800838928295</v>
      </c>
      <c r="AC23">
        <f>W_!AE25</f>
        <v>-3.2945741066055148E-2</v>
      </c>
      <c r="AD23">
        <f>W_!AF25</f>
        <v>4.3685095392803843</v>
      </c>
      <c r="AE23">
        <f>W_!AG25</f>
        <v>3.7312871203107041</v>
      </c>
      <c r="AF23">
        <f>W_!AH25</f>
        <v>2.3519805982855548E-2</v>
      </c>
      <c r="AG23">
        <f>W_!AI25</f>
        <v>3.7999477889172442E-3</v>
      </c>
      <c r="AH23">
        <f>W_!AJ25</f>
        <v>-1.1617220337066835E-4</v>
      </c>
      <c r="AI23">
        <f>W_!AK25</f>
        <v>-0.13214703193476421</v>
      </c>
      <c r="AJ23">
        <f>W_!AL25</f>
        <v>-0.41234369020342626</v>
      </c>
      <c r="AK23">
        <f>W_!AM25</f>
        <v>-0.17762896328257438</v>
      </c>
      <c r="AL23">
        <f>W_!AN25</f>
        <v>2.1952265802927338E-2</v>
      </c>
      <c r="AM23">
        <f>W_!AO25</f>
        <v>1.9937431162332615E-4</v>
      </c>
      <c r="AN23">
        <f>W_!AP25</f>
        <v>-4.0356359392964363</v>
      </c>
      <c r="AO23">
        <f>W_!AQ25</f>
        <v>-2.9091913241066907</v>
      </c>
      <c r="AP23">
        <f>W_!AR25</f>
        <v>2.6865362686158796</v>
      </c>
      <c r="AQ23">
        <f>W_!AS25</f>
        <v>-1.104476705567402E-4</v>
      </c>
      <c r="AR23">
        <f>W_!AT25</f>
        <v>1.7349907963090259E-3</v>
      </c>
      <c r="AS23">
        <f>W_!AU25</f>
        <v>0</v>
      </c>
      <c r="AT23">
        <f>W_!AV25</f>
        <v>2.1558746338096926</v>
      </c>
      <c r="AU23">
        <f>W_!AW25</f>
        <v>0.158186609983445</v>
      </c>
      <c r="AV23">
        <f>W_!AX25</f>
        <v>-0.14334287080920879</v>
      </c>
      <c r="AW23">
        <f>W_!AY25</f>
        <v>0</v>
      </c>
      <c r="AX23">
        <f>W_!AZ25</f>
        <v>0</v>
      </c>
      <c r="AY23">
        <f>W_!BA25</f>
        <v>0</v>
      </c>
      <c r="AZ23">
        <f>W_!BB25</f>
        <v>0</v>
      </c>
      <c r="BA23">
        <f>W_!BC25</f>
        <v>0</v>
      </c>
      <c r="BB23">
        <f>W_!BD25</f>
        <v>0</v>
      </c>
      <c r="BC23">
        <f>W_!BE25</f>
        <v>0</v>
      </c>
      <c r="BD23">
        <f>W_!BF25</f>
        <v>0</v>
      </c>
    </row>
    <row r="24" spans="1:56" x14ac:dyDescent="0.35">
      <c r="A24" t="str">
        <f>W_!B26</f>
        <v>d_jobjob_hwithin_psid</v>
      </c>
      <c r="B24">
        <f>W_!D26</f>
        <v>-3.6933688140424893E-2</v>
      </c>
      <c r="C24">
        <f>W_!E26</f>
        <v>-0.19354170291956091</v>
      </c>
      <c r="D24">
        <f>W_!F26</f>
        <v>-4.3256858499435093E-2</v>
      </c>
      <c r="E24">
        <f>W_!G26</f>
        <v>-3.8019539374599161</v>
      </c>
      <c r="F24">
        <f>W_!H26</f>
        <v>1.9238626097394409</v>
      </c>
      <c r="G24">
        <f>W_!I26</f>
        <v>0.99366597020066527</v>
      </c>
      <c r="H24">
        <f>W_!J26</f>
        <v>0.65501321087979469</v>
      </c>
      <c r="I24">
        <f>W_!K26</f>
        <v>2.8415736612521116</v>
      </c>
      <c r="J24">
        <f>W_!L26</f>
        <v>-2.8555642531062055</v>
      </c>
      <c r="K24">
        <f>W_!M26</f>
        <v>-2.44393638010389</v>
      </c>
      <c r="L24">
        <f>W_!N26</f>
        <v>0.16380543880850273</v>
      </c>
      <c r="M24">
        <f>W_!O26</f>
        <v>1.5197799181983216</v>
      </c>
      <c r="N24">
        <f>W_!P26</f>
        <v>-0.38891122972257697</v>
      </c>
      <c r="O24">
        <f>W_!Q26</f>
        <v>2.5180846926311444</v>
      </c>
      <c r="P24">
        <f>W_!R26</f>
        <v>-0.95768702618199031</v>
      </c>
      <c r="Q24">
        <f>W_!S26</f>
        <v>-1.6919525015474202E-3</v>
      </c>
      <c r="R24">
        <f>W_!T26</f>
        <v>2.8922697934674889E-4</v>
      </c>
      <c r="S24">
        <f>W_!U26</f>
        <v>2.9929442398620894E-3</v>
      </c>
      <c r="T24">
        <f>W_!V26</f>
        <v>0.65908870437628053</v>
      </c>
      <c r="U24">
        <f>W_!W26</f>
        <v>0.64562253522294388</v>
      </c>
      <c r="V24">
        <f>W_!X26</f>
        <v>0.69808025315666866</v>
      </c>
      <c r="W24">
        <f>W_!Y26</f>
        <v>0.70551848294501907</v>
      </c>
      <c r="X24">
        <f>W_!Z26</f>
        <v>0.68100235631041317</v>
      </c>
      <c r="Y24">
        <f>W_!AA26</f>
        <v>0.72110739082094866</v>
      </c>
      <c r="Z24">
        <f>W_!AB26</f>
        <v>0.16219755646749462</v>
      </c>
      <c r="AA24">
        <f>W_!AC26</f>
        <v>1.0196702837208011E-3</v>
      </c>
      <c r="AB24">
        <f>W_!AD26</f>
        <v>-0.10209179526126905</v>
      </c>
      <c r="AC24">
        <f>W_!AE26</f>
        <v>-2.4415957498807667E-2</v>
      </c>
      <c r="AD24">
        <f>W_!AF26</f>
        <v>3.9633315979774451</v>
      </c>
      <c r="AE24">
        <f>W_!AG26</f>
        <v>3.3877157345246185</v>
      </c>
      <c r="AF24">
        <f>W_!AH26</f>
        <v>2.327535338142047E-2</v>
      </c>
      <c r="AG24">
        <f>W_!AI26</f>
        <v>3.4086191819979162E-3</v>
      </c>
      <c r="AH24">
        <f>W_!AJ26</f>
        <v>-9.482555892760693E-5</v>
      </c>
      <c r="AI24">
        <f>W_!AK26</f>
        <v>-7.1746854412721703E-2</v>
      </c>
      <c r="AJ24">
        <f>W_!AL26</f>
        <v>-0.30979021885714791</v>
      </c>
      <c r="AK24">
        <f>W_!AM26</f>
        <v>-0.1986671429372808</v>
      </c>
      <c r="AL24">
        <f>W_!AN26</f>
        <v>1.8302172777476273E-2</v>
      </c>
      <c r="AM24">
        <f>W_!AO26</f>
        <v>1.4384195571738701E-4</v>
      </c>
      <c r="AN24">
        <f>W_!AP26</f>
        <v>-3.8731102655943217</v>
      </c>
      <c r="AO24">
        <f>W_!AQ26</f>
        <v>-2.8167397393539426</v>
      </c>
      <c r="AP24">
        <f>W_!AR26</f>
        <v>2.666714584342476</v>
      </c>
      <c r="AQ24">
        <f>W_!AS26</f>
        <v>-9.1459995543427108E-5</v>
      </c>
      <c r="AR24">
        <f>W_!AT26</f>
        <v>1.5146583573871987E-3</v>
      </c>
      <c r="AS24">
        <f>W_!AU26</f>
        <v>0</v>
      </c>
      <c r="AT24">
        <f>W_!AV26</f>
        <v>2.0954265753140997</v>
      </c>
      <c r="AU24">
        <f>W_!AW26</f>
        <v>0.15627272021862085</v>
      </c>
      <c r="AV24">
        <f>W_!AX26</f>
        <v>-0.12957658612997938</v>
      </c>
      <c r="AW24">
        <f>W_!AY26</f>
        <v>0</v>
      </c>
      <c r="AX24">
        <f>W_!AZ26</f>
        <v>0</v>
      </c>
      <c r="AY24">
        <f>W_!BA26</f>
        <v>0</v>
      </c>
      <c r="AZ24">
        <f>W_!BB26</f>
        <v>0</v>
      </c>
      <c r="BA24">
        <f>W_!BC26</f>
        <v>0</v>
      </c>
      <c r="BB24">
        <f>W_!BD26</f>
        <v>0</v>
      </c>
      <c r="BC24">
        <f>W_!BE26</f>
        <v>0</v>
      </c>
      <c r="BD24">
        <f>W_!BF26</f>
        <v>0</v>
      </c>
    </row>
    <row r="25" spans="1:56" x14ac:dyDescent="0.35">
      <c r="A25" t="str">
        <f>W_!B27</f>
        <v>d_jobjob_hw</v>
      </c>
      <c r="B25">
        <f>W_!D27</f>
        <v>-5.0280306713128643E-2</v>
      </c>
      <c r="C25">
        <f>W_!E27</f>
        <v>-0.24818652255884066</v>
      </c>
      <c r="D25">
        <f>W_!F27</f>
        <v>-7.8149522684286349E-2</v>
      </c>
      <c r="E25">
        <f>W_!G27</f>
        <v>-5.2502841497510673</v>
      </c>
      <c r="F25">
        <f>W_!H27</f>
        <v>2.0515247937380416</v>
      </c>
      <c r="G25">
        <f>W_!I27</f>
        <v>1.7922196911394588</v>
      </c>
      <c r="H25">
        <f>W_!J27</f>
        <v>1.8945768461738386</v>
      </c>
      <c r="I25">
        <f>W_!K27</f>
        <v>3.7601388726232878</v>
      </c>
      <c r="J25">
        <f>W_!L27</f>
        <v>-3.2299626627949154</v>
      </c>
      <c r="K25">
        <f>W_!M27</f>
        <v>-2.8650949668843966</v>
      </c>
      <c r="L25">
        <f>W_!N27</f>
        <v>0.24654757717993914</v>
      </c>
      <c r="M25">
        <f>W_!O27</f>
        <v>1.5919291159276721</v>
      </c>
      <c r="N25">
        <f>W_!P27</f>
        <v>-0.70168542407958212</v>
      </c>
      <c r="O25">
        <f>W_!Q27</f>
        <v>2.9535308097887731</v>
      </c>
      <c r="P25">
        <f>W_!R27</f>
        <v>-2.2817064415570103</v>
      </c>
      <c r="Q25">
        <f>W_!S27</f>
        <v>-1.916312540180216E-3</v>
      </c>
      <c r="R25">
        <f>W_!T27</f>
        <v>3.2500607097535317E-4</v>
      </c>
      <c r="S25">
        <f>W_!U27</f>
        <v>3.3413441944272356E-3</v>
      </c>
      <c r="T25">
        <f>W_!V27</f>
        <v>0.73230855531554584</v>
      </c>
      <c r="U25">
        <f>W_!W27</f>
        <v>0.71371917044094968</v>
      </c>
      <c r="V25">
        <f>W_!X27</f>
        <v>0.77458997390455642</v>
      </c>
      <c r="W25">
        <f>W_!Y27</f>
        <v>0.75978134591975499</v>
      </c>
      <c r="X25">
        <f>W_!Z27</f>
        <v>0.72110739082094866</v>
      </c>
      <c r="Y25">
        <f>W_!AA27</f>
        <v>0.79527305827534944</v>
      </c>
      <c r="Z25">
        <f>W_!AB27</f>
        <v>0.15099587637898387</v>
      </c>
      <c r="AA25">
        <f>W_!AC27</f>
        <v>1.1937643264677805E-3</v>
      </c>
      <c r="AB25">
        <f>W_!AD27</f>
        <v>-0.12628725412125236</v>
      </c>
      <c r="AC25">
        <f>W_!AE27</f>
        <v>-2.6475275246766471E-2</v>
      </c>
      <c r="AD25">
        <f>W_!AF27</f>
        <v>4.9883986924947061</v>
      </c>
      <c r="AE25">
        <f>W_!AG27</f>
        <v>4.259446766872073</v>
      </c>
      <c r="AF25">
        <f>W_!AH27</f>
        <v>2.6838574486389932E-2</v>
      </c>
      <c r="AG25">
        <f>W_!AI27</f>
        <v>4.4115427687250065E-3</v>
      </c>
      <c r="AH25">
        <f>W_!AJ27</f>
        <v>-1.1558753543891975E-4</v>
      </c>
      <c r="AI25">
        <f>W_!AK27</f>
        <v>-0.13340906686987569</v>
      </c>
      <c r="AJ25">
        <f>W_!AL27</f>
        <v>-0.41424699041219148</v>
      </c>
      <c r="AK25">
        <f>W_!AM27</f>
        <v>-0.17467805837566447</v>
      </c>
      <c r="AL25">
        <f>W_!AN27</f>
        <v>2.2447165594873881E-2</v>
      </c>
      <c r="AM25">
        <f>W_!AO27</f>
        <v>2.3911746740832153E-4</v>
      </c>
      <c r="AN25">
        <f>W_!AP27</f>
        <v>-4.4818020445393607</v>
      </c>
      <c r="AO25">
        <f>W_!AQ27</f>
        <v>-3.173459406512352</v>
      </c>
      <c r="AP25">
        <f>W_!AR27</f>
        <v>2.8876337180569736</v>
      </c>
      <c r="AQ25">
        <f>W_!AS27</f>
        <v>-1.1751427835946405E-4</v>
      </c>
      <c r="AR25">
        <f>W_!AT27</f>
        <v>1.6467086008572032E-3</v>
      </c>
      <c r="AS25">
        <f>W_!AU27</f>
        <v>0</v>
      </c>
      <c r="AT25">
        <f>W_!AV27</f>
        <v>2.580284586395317</v>
      </c>
      <c r="AU25">
        <f>W_!AW27</f>
        <v>0.17342064969610474</v>
      </c>
      <c r="AV25">
        <f>W_!AX27</f>
        <v>-0.15784608113321749</v>
      </c>
      <c r="AW25">
        <f>W_!AY27</f>
        <v>0</v>
      </c>
      <c r="AX25">
        <f>W_!AZ27</f>
        <v>0</v>
      </c>
      <c r="AY25">
        <f>W_!BA27</f>
        <v>0</v>
      </c>
      <c r="AZ25">
        <f>W_!BB27</f>
        <v>0</v>
      </c>
      <c r="BA25">
        <f>W_!BC27</f>
        <v>0</v>
      </c>
      <c r="BB25">
        <f>W_!BD27</f>
        <v>0</v>
      </c>
      <c r="BC25">
        <f>W_!BE27</f>
        <v>0</v>
      </c>
      <c r="BD25">
        <f>W_!BF27</f>
        <v>0</v>
      </c>
    </row>
    <row r="26" spans="1:56" x14ac:dyDescent="0.35">
      <c r="A26" t="str">
        <f>W_!B28</f>
        <v>d_jobjob_hw_actual</v>
      </c>
      <c r="B26">
        <f>W_!D28</f>
        <v>1.1667639812260747E-2</v>
      </c>
      <c r="C26">
        <f>W_!E28</f>
        <v>-1.6933649872898024E-3</v>
      </c>
      <c r="D26">
        <f>W_!F28</f>
        <v>3.58038613716308E-3</v>
      </c>
      <c r="E26">
        <f>W_!G28</f>
        <v>0.20663652693768039</v>
      </c>
      <c r="F26">
        <f>W_!H28</f>
        <v>0.71081346536024348</v>
      </c>
      <c r="G26">
        <f>W_!I28</f>
        <v>-0.67205558716935032</v>
      </c>
      <c r="H26">
        <f>W_!J28</f>
        <v>-1.427222675609257</v>
      </c>
      <c r="I26">
        <f>W_!K28</f>
        <v>-7.3617456280690358E-2</v>
      </c>
      <c r="J26">
        <f>W_!L28</f>
        <v>-0.50605218775696437</v>
      </c>
      <c r="K26">
        <f>W_!M28</f>
        <v>0.26557819816815292</v>
      </c>
      <c r="L26">
        <f>W_!N28</f>
        <v>0.35602398877403924</v>
      </c>
      <c r="M26">
        <f>W_!O28</f>
        <v>4.8548480290894029E-2</v>
      </c>
      <c r="N26">
        <f>W_!P28</f>
        <v>1.48498572933203E-2</v>
      </c>
      <c r="O26">
        <f>W_!Q28</f>
        <v>-0.64289349934593021</v>
      </c>
      <c r="P26">
        <f>W_!R28</f>
        <v>1.3231156122718926</v>
      </c>
      <c r="Q26">
        <f>W_!S28</f>
        <v>-4.386765345687592E-4</v>
      </c>
      <c r="R26">
        <f>W_!T28</f>
        <v>8.8627850296082842E-5</v>
      </c>
      <c r="S26">
        <f>W_!U28</f>
        <v>7.3956000894304541E-4</v>
      </c>
      <c r="T26">
        <f>W_!V28</f>
        <v>0.16703078497042745</v>
      </c>
      <c r="U26">
        <f>W_!W28</f>
        <v>0.17108626684150277</v>
      </c>
      <c r="V26">
        <f>W_!X28</f>
        <v>0.12928429395908989</v>
      </c>
      <c r="W26">
        <f>W_!Y28</f>
        <v>0.14963823070422003</v>
      </c>
      <c r="X26">
        <f>W_!Z28</f>
        <v>0.16219755646749462</v>
      </c>
      <c r="Y26">
        <f>W_!AA28</f>
        <v>0.15099587637898387</v>
      </c>
      <c r="Z26">
        <f>W_!AB28</f>
        <v>0.15051401023213565</v>
      </c>
      <c r="AA26">
        <f>W_!AC28</f>
        <v>1.9404739029469213E-4</v>
      </c>
      <c r="AB26">
        <f>W_!AD28</f>
        <v>-9.773767441235641E-3</v>
      </c>
      <c r="AC26">
        <f>W_!AE28</f>
        <v>-8.554702753211945E-3</v>
      </c>
      <c r="AD26">
        <f>W_!AF28</f>
        <v>0.33432351040029673</v>
      </c>
      <c r="AE26">
        <f>W_!AG28</f>
        <v>0.2788861699097413</v>
      </c>
      <c r="AF26">
        <f>W_!AH28</f>
        <v>4.9311898005029303E-3</v>
      </c>
      <c r="AG26">
        <f>W_!AI28</f>
        <v>-1.2389704701272206E-3</v>
      </c>
      <c r="AH26">
        <f>W_!AJ28</f>
        <v>2.0178709405034271E-5</v>
      </c>
      <c r="AI26">
        <f>W_!AK28</f>
        <v>0.12008185487924335</v>
      </c>
      <c r="AJ26">
        <f>W_!AL28</f>
        <v>0.1442145137283487</v>
      </c>
      <c r="AK26">
        <f>W_!AM28</f>
        <v>-7.2018522250505326E-2</v>
      </c>
      <c r="AL26">
        <f>W_!AN28</f>
        <v>-5.0475449425882828E-3</v>
      </c>
      <c r="AM26">
        <f>W_!AO28</f>
        <v>-5.7118747145927298E-5</v>
      </c>
      <c r="AN26">
        <f>W_!AP28</f>
        <v>-0.89517590002501157</v>
      </c>
      <c r="AO26">
        <f>W_!AQ28</f>
        <v>-0.59620916245714939</v>
      </c>
      <c r="AP26">
        <f>W_!AR28</f>
        <v>0.57334033908555393</v>
      </c>
      <c r="AQ26">
        <f>W_!AS28</f>
        <v>1.8967245879111776E-5</v>
      </c>
      <c r="AR26">
        <f>W_!AT28</f>
        <v>4.2281244678576544E-5</v>
      </c>
      <c r="AS26">
        <f>W_!AU28</f>
        <v>0</v>
      </c>
      <c r="AT26">
        <f>W_!AV28</f>
        <v>0.57994354707788542</v>
      </c>
      <c r="AU26">
        <f>W_!AW28</f>
        <v>2.663757574831219E-2</v>
      </c>
      <c r="AV26">
        <f>W_!AX28</f>
        <v>-3.2914664264450037E-3</v>
      </c>
      <c r="AW26">
        <f>W_!AY28</f>
        <v>0</v>
      </c>
      <c r="AX26">
        <f>W_!AZ28</f>
        <v>0</v>
      </c>
      <c r="AY26">
        <f>W_!BA28</f>
        <v>0</v>
      </c>
      <c r="AZ26">
        <f>W_!BB28</f>
        <v>0</v>
      </c>
      <c r="BA26">
        <f>W_!BC28</f>
        <v>0</v>
      </c>
      <c r="BB26">
        <f>W_!BD28</f>
        <v>0</v>
      </c>
      <c r="BC26">
        <f>W_!BE28</f>
        <v>0</v>
      </c>
      <c r="BD26">
        <f>W_!BF28</f>
        <v>0</v>
      </c>
    </row>
    <row r="27" spans="1:56" x14ac:dyDescent="0.35">
      <c r="A27" t="str">
        <f>W_!B29</f>
        <v>scity_dif</v>
      </c>
      <c r="B27">
        <f>W_!D29</f>
        <v>-1.2920083692881078E-4</v>
      </c>
      <c r="C27">
        <f>W_!E29</f>
        <v>1.1961015787948022E-4</v>
      </c>
      <c r="D27">
        <f>W_!F29</f>
        <v>-2.8972199090760119E-3</v>
      </c>
      <c r="E27">
        <f>W_!G29</f>
        <v>-4.0340478389971235E-2</v>
      </c>
      <c r="F27">
        <f>W_!H29</f>
        <v>2.1270513805484583E-2</v>
      </c>
      <c r="G27">
        <f>W_!I29</f>
        <v>2.6909181382250905E-2</v>
      </c>
      <c r="H27">
        <f>W_!J29</f>
        <v>-1.9885355931804311E-2</v>
      </c>
      <c r="I27">
        <f>W_!K29</f>
        <v>8.3958042269926692E-3</v>
      </c>
      <c r="J27">
        <f>W_!L29</f>
        <v>-2.5097596019104933E-2</v>
      </c>
      <c r="K27">
        <f>W_!M29</f>
        <v>1.7068047962214502E-2</v>
      </c>
      <c r="L27">
        <f>W_!N29</f>
        <v>6.8646629791664516E-3</v>
      </c>
      <c r="M27">
        <f>W_!O29</f>
        <v>4.503093804871678E-2</v>
      </c>
      <c r="N27">
        <f>W_!P29</f>
        <v>-1.0203518063208095E-2</v>
      </c>
      <c r="O27">
        <f>W_!Q29</f>
        <v>-7.0677233342985576E-2</v>
      </c>
      <c r="P27">
        <f>W_!R29</f>
        <v>-9.7776653537335039E-3</v>
      </c>
      <c r="Q27">
        <f>W_!S29</f>
        <v>-8.0640938680217363E-6</v>
      </c>
      <c r="R27">
        <f>W_!T29</f>
        <v>6.402012045040773E-6</v>
      </c>
      <c r="S27">
        <f>W_!U29</f>
        <v>-3.3087425754245217E-5</v>
      </c>
      <c r="T27">
        <f>W_!V29</f>
        <v>3.517010263382594E-3</v>
      </c>
      <c r="U27">
        <f>W_!W29</f>
        <v>3.3849538746265713E-3</v>
      </c>
      <c r="V27">
        <f>W_!X29</f>
        <v>1.32342224707616E-3</v>
      </c>
      <c r="W27">
        <f>W_!Y29</f>
        <v>1.2810399927317114E-3</v>
      </c>
      <c r="X27">
        <f>W_!Z29</f>
        <v>1.0196702837208011E-3</v>
      </c>
      <c r="Y27">
        <f>W_!AA29</f>
        <v>1.1937643264677805E-3</v>
      </c>
      <c r="Z27">
        <f>W_!AB29</f>
        <v>1.9404739029469213E-4</v>
      </c>
      <c r="AA27">
        <f>W_!AC29</f>
        <v>1.7853610401399485E-4</v>
      </c>
      <c r="AB27">
        <f>W_!AD29</f>
        <v>-2.053164728229227E-3</v>
      </c>
      <c r="AC27">
        <f>W_!AE29</f>
        <v>-2.4665480806325537E-4</v>
      </c>
      <c r="AD27">
        <f>W_!AF29</f>
        <v>2.4049568383608805E-2</v>
      </c>
      <c r="AE27">
        <f>W_!AG29</f>
        <v>2.5503389492001257E-2</v>
      </c>
      <c r="AF27">
        <f>W_!AH29</f>
        <v>8.4666644027321902E-5</v>
      </c>
      <c r="AG27">
        <f>W_!AI29</f>
        <v>1.6779241014001448E-4</v>
      </c>
      <c r="AH27">
        <f>W_!AJ29</f>
        <v>-1.919747706672847E-6</v>
      </c>
      <c r="AI27">
        <f>W_!AK29</f>
        <v>-4.135033114621843E-3</v>
      </c>
      <c r="AJ27">
        <f>W_!AL29</f>
        <v>-7.5464921961872619E-3</v>
      </c>
      <c r="AK27">
        <f>W_!AM29</f>
        <v>1.3252692690717334E-3</v>
      </c>
      <c r="AL27">
        <f>W_!AN29</f>
        <v>-6.1009833339954224E-5</v>
      </c>
      <c r="AM27">
        <f>W_!AO29</f>
        <v>-4.6548306894436934E-6</v>
      </c>
      <c r="AN27">
        <f>W_!AP29</f>
        <v>4.9755627923127972E-3</v>
      </c>
      <c r="AO27">
        <f>W_!AQ29</f>
        <v>-5.2193323263044584E-3</v>
      </c>
      <c r="AP27">
        <f>W_!AR29</f>
        <v>9.3916838616688852E-3</v>
      </c>
      <c r="AQ27">
        <f>W_!AS29</f>
        <v>7.305425770786936E-7</v>
      </c>
      <c r="AR27">
        <f>W_!AT29</f>
        <v>6.6835914487664794E-6</v>
      </c>
      <c r="AS27">
        <f>W_!AU29</f>
        <v>0</v>
      </c>
      <c r="AT27">
        <f>W_!AV29</f>
        <v>-7.3172830453045335E-3</v>
      </c>
      <c r="AU27">
        <f>W_!AW29</f>
        <v>1.2930535353429995E-4</v>
      </c>
      <c r="AV27">
        <f>W_!AX29</f>
        <v>-1.9301222169037884E-3</v>
      </c>
      <c r="AW27">
        <f>W_!AY29</f>
        <v>0</v>
      </c>
      <c r="AX27">
        <f>W_!AZ29</f>
        <v>0</v>
      </c>
      <c r="AY27">
        <f>W_!BA29</f>
        <v>0</v>
      </c>
      <c r="AZ27">
        <f>W_!BB29</f>
        <v>0</v>
      </c>
      <c r="BA27">
        <f>W_!BC29</f>
        <v>0</v>
      </c>
      <c r="BB27">
        <f>W_!BD29</f>
        <v>0</v>
      </c>
      <c r="BC27">
        <f>W_!BE29</f>
        <v>0</v>
      </c>
      <c r="BD27">
        <f>W_!BF29</f>
        <v>0</v>
      </c>
    </row>
    <row r="28" spans="1:56" x14ac:dyDescent="0.35">
      <c r="A28" t="str">
        <f>W_!B30</f>
        <v>sdo_dif</v>
      </c>
      <c r="B28">
        <f>W_!D30</f>
        <v>5.5266985172226545E-3</v>
      </c>
      <c r="C28">
        <f>W_!E30</f>
        <v>6.5536704595642911E-2</v>
      </c>
      <c r="D28">
        <f>W_!F30</f>
        <v>4.6101415684232865E-2</v>
      </c>
      <c r="E28">
        <f>W_!G30</f>
        <v>1.0547100697018719</v>
      </c>
      <c r="F28">
        <f>W_!H30</f>
        <v>-0.26559671672620366</v>
      </c>
      <c r="G28">
        <f>W_!I30</f>
        <v>-1.4357939532350945</v>
      </c>
      <c r="H28">
        <f>W_!J30</f>
        <v>-0.96358638740564617</v>
      </c>
      <c r="I28">
        <f>W_!K30</f>
        <v>-1.3364894143973074</v>
      </c>
      <c r="J28">
        <f>W_!L30</f>
        <v>0.91664784560207468</v>
      </c>
      <c r="K28">
        <f>W_!M30</f>
        <v>0.70296330373455151</v>
      </c>
      <c r="L28">
        <f>W_!N30</f>
        <v>-9.615152321366717E-2</v>
      </c>
      <c r="M28">
        <f>W_!O30</f>
        <v>-0.64247346018794016</v>
      </c>
      <c r="N28">
        <f>W_!P30</f>
        <v>0.30950696238472508</v>
      </c>
      <c r="O28">
        <f>W_!Q30</f>
        <v>1.7221667936394278</v>
      </c>
      <c r="P28">
        <f>W_!R30</f>
        <v>1.2214151664474922</v>
      </c>
      <c r="Q28">
        <f>W_!S30</f>
        <v>1.496822967759983E-4</v>
      </c>
      <c r="R28">
        <f>W_!T30</f>
        <v>-3.016521056511834E-4</v>
      </c>
      <c r="S28">
        <f>W_!U30</f>
        <v>-1.2801401029621971E-3</v>
      </c>
      <c r="T28">
        <f>W_!V30</f>
        <v>-0.13588104316889579</v>
      </c>
      <c r="U28">
        <f>W_!W30</f>
        <v>-0.13337629652734712</v>
      </c>
      <c r="V28">
        <f>W_!X30</f>
        <v>-0.12135431071622152</v>
      </c>
      <c r="W28">
        <f>W_!Y30</f>
        <v>-0.10978800838928295</v>
      </c>
      <c r="X28">
        <f>W_!Z30</f>
        <v>-0.10209179526126905</v>
      </c>
      <c r="Y28">
        <f>W_!AA30</f>
        <v>-0.12628725412125236</v>
      </c>
      <c r="Z28">
        <f>W_!AB30</f>
        <v>-9.773767441235641E-3</v>
      </c>
      <c r="AA28">
        <f>W_!AC30</f>
        <v>-2.053164728229227E-3</v>
      </c>
      <c r="AB28">
        <f>W_!AD30</f>
        <v>0.1156791448945463</v>
      </c>
      <c r="AC28">
        <f>W_!AE30</f>
        <v>-5.8887767537862115E-3</v>
      </c>
      <c r="AD28">
        <f>W_!AF30</f>
        <v>-1.0182297404895242</v>
      </c>
      <c r="AE28">
        <f>W_!AG30</f>
        <v>-0.88765085662722554</v>
      </c>
      <c r="AF28">
        <f>W_!AH30</f>
        <v>-6.7929648578460098E-3</v>
      </c>
      <c r="AG28">
        <f>W_!AI30</f>
        <v>-6.1370362308152179E-3</v>
      </c>
      <c r="AH28">
        <f>W_!AJ30</f>
        <v>1.7098610039783467E-5</v>
      </c>
      <c r="AI28">
        <f>W_!AK30</f>
        <v>-6.394000041331652E-3</v>
      </c>
      <c r="AJ28">
        <f>W_!AL30</f>
        <v>5.9390359635492537E-2</v>
      </c>
      <c r="AK28">
        <f>W_!AM30</f>
        <v>3.4649981734617426E-2</v>
      </c>
      <c r="AL28">
        <f>W_!AN30</f>
        <v>1.9450196812617854E-3</v>
      </c>
      <c r="AM28">
        <f>W_!AO30</f>
        <v>5.0117502250737949E-5</v>
      </c>
      <c r="AN28">
        <f>W_!AP30</f>
        <v>1.4874061589443395</v>
      </c>
      <c r="AO28">
        <f>W_!AQ30</f>
        <v>1.1421436367345346</v>
      </c>
      <c r="AP28">
        <f>W_!AR30</f>
        <v>-0.59450513893566059</v>
      </c>
      <c r="AQ28">
        <f>W_!AS30</f>
        <v>2.6171396691856661E-5</v>
      </c>
      <c r="AR28">
        <f>W_!AT30</f>
        <v>-4.6957742891632406E-4</v>
      </c>
      <c r="AS28">
        <f>W_!AU30</f>
        <v>0</v>
      </c>
      <c r="AT28">
        <f>W_!AV30</f>
        <v>-0.26762386860343318</v>
      </c>
      <c r="AU28">
        <f>W_!AW30</f>
        <v>-4.6748032210647154E-2</v>
      </c>
      <c r="AV28">
        <f>W_!AX30</f>
        <v>0.10601693046960611</v>
      </c>
      <c r="AW28">
        <f>W_!AY30</f>
        <v>0</v>
      </c>
      <c r="AX28">
        <f>W_!AZ30</f>
        <v>0</v>
      </c>
      <c r="AY28">
        <f>W_!BA30</f>
        <v>0</v>
      </c>
      <c r="AZ28">
        <f>W_!BB30</f>
        <v>0</v>
      </c>
      <c r="BA28">
        <f>W_!BC30</f>
        <v>0</v>
      </c>
      <c r="BB28">
        <f>W_!BD30</f>
        <v>0</v>
      </c>
      <c r="BC28">
        <f>W_!BE30</f>
        <v>0</v>
      </c>
      <c r="BD28">
        <f>W_!BF30</f>
        <v>0</v>
      </c>
    </row>
    <row r="29" spans="1:56" x14ac:dyDescent="0.35">
      <c r="A29" t="str">
        <f>W_!B31</f>
        <v>wdo_dif</v>
      </c>
      <c r="B29">
        <f>W_!D31</f>
        <v>-1.447866874641032E-3</v>
      </c>
      <c r="C29">
        <f>W_!E31</f>
        <v>5.5938954686950704E-3</v>
      </c>
      <c r="D29">
        <f>W_!F31</f>
        <v>4.7111619431384149E-4</v>
      </c>
      <c r="E29">
        <f>W_!G31</f>
        <v>0.63031186983693155</v>
      </c>
      <c r="F29">
        <f>W_!H31</f>
        <v>-0.26039377264266361</v>
      </c>
      <c r="G29">
        <f>W_!I31</f>
        <v>-0.17009984637748227</v>
      </c>
      <c r="H29">
        <f>W_!J31</f>
        <v>9.7372325762690434E-2</v>
      </c>
      <c r="I29">
        <f>W_!K31</f>
        <v>-0.37885947032944978</v>
      </c>
      <c r="J29">
        <f>W_!L31</f>
        <v>0.31789305672521695</v>
      </c>
      <c r="K29">
        <f>W_!M31</f>
        <v>5.107022415887106E-2</v>
      </c>
      <c r="L29">
        <f>W_!N31</f>
        <v>-3.0076543513120623E-2</v>
      </c>
      <c r="M29">
        <f>W_!O31</f>
        <v>-0.27387519055746368</v>
      </c>
      <c r="N29">
        <f>W_!P31</f>
        <v>-1.0122397587703936E-3</v>
      </c>
      <c r="O29">
        <f>W_!Q31</f>
        <v>-0.73190077955316901</v>
      </c>
      <c r="P29">
        <f>W_!R31</f>
        <v>2.367473806744164E-2</v>
      </c>
      <c r="Q29">
        <f>W_!S31</f>
        <v>1.5323663901675204E-4</v>
      </c>
      <c r="R29">
        <f>W_!T31</f>
        <v>4.0239332772022007E-5</v>
      </c>
      <c r="S29">
        <f>W_!U31</f>
        <v>6.0261004515246711E-4</v>
      </c>
      <c r="T29">
        <f>W_!V31</f>
        <v>-4.804050493766264E-2</v>
      </c>
      <c r="U29">
        <f>W_!W31</f>
        <v>-4.7906120349139859E-2</v>
      </c>
      <c r="V29">
        <f>W_!X31</f>
        <v>-3.5180851459039646E-2</v>
      </c>
      <c r="W29">
        <f>W_!Y31</f>
        <v>-3.2945741066055148E-2</v>
      </c>
      <c r="X29">
        <f>W_!Z31</f>
        <v>-2.4415957498807667E-2</v>
      </c>
      <c r="Y29">
        <f>W_!AA31</f>
        <v>-2.6475275246766471E-2</v>
      </c>
      <c r="Z29">
        <f>W_!AB31</f>
        <v>-8.554702753211945E-3</v>
      </c>
      <c r="AA29">
        <f>W_!AC31</f>
        <v>-2.4665480806325537E-4</v>
      </c>
      <c r="AB29">
        <f>W_!AD31</f>
        <v>-5.8887767537862115E-3</v>
      </c>
      <c r="AC29">
        <f>W_!AE31</f>
        <v>2.7875274387158443E-2</v>
      </c>
      <c r="AD29">
        <f>W_!AF31</f>
        <v>-0.38568065967779824</v>
      </c>
      <c r="AE29">
        <f>W_!AG31</f>
        <v>-0.36567184187606339</v>
      </c>
      <c r="AF29">
        <f>W_!AH31</f>
        <v>-3.9051509800162404E-4</v>
      </c>
      <c r="AG29">
        <f>W_!AI31</f>
        <v>-1.3065711286358369E-3</v>
      </c>
      <c r="AH29">
        <f>W_!AJ31</f>
        <v>2.7837156811246061E-5</v>
      </c>
      <c r="AI29">
        <f>W_!AK31</f>
        <v>8.5416559741717801E-2</v>
      </c>
      <c r="AJ29">
        <f>W_!AL31</f>
        <v>0.12678892730171853</v>
      </c>
      <c r="AK29">
        <f>W_!AM31</f>
        <v>-3.7301706646152635E-3</v>
      </c>
      <c r="AL29">
        <f>W_!AN31</f>
        <v>5.2036308219859691E-5</v>
      </c>
      <c r="AM29">
        <f>W_!AO31</f>
        <v>-6.2334784853519364E-5</v>
      </c>
      <c r="AN29">
        <f>W_!AP31</f>
        <v>-0.25698054514153529</v>
      </c>
      <c r="AO29">
        <f>W_!AQ31</f>
        <v>-0.27282529006706513</v>
      </c>
      <c r="AP29">
        <f>W_!AR31</f>
        <v>1.3402761220599335E-2</v>
      </c>
      <c r="AQ29">
        <f>W_!AS31</f>
        <v>3.4410414685268221E-6</v>
      </c>
      <c r="AR29">
        <f>W_!AT31</f>
        <v>1.0545226744964101E-5</v>
      </c>
      <c r="AS29">
        <f>W_!AU31</f>
        <v>0</v>
      </c>
      <c r="AT29">
        <f>W_!AV31</f>
        <v>-0.24754567812059189</v>
      </c>
      <c r="AU29">
        <f>W_!AW31</f>
        <v>5.482677475681064E-3</v>
      </c>
      <c r="AV29">
        <f>W_!AX31</f>
        <v>-1.8954543285797281E-3</v>
      </c>
      <c r="AW29">
        <f>W_!AY31</f>
        <v>0</v>
      </c>
      <c r="AX29">
        <f>W_!AZ31</f>
        <v>0</v>
      </c>
      <c r="AY29">
        <f>W_!BA31</f>
        <v>0</v>
      </c>
      <c r="AZ29">
        <f>W_!BB31</f>
        <v>0</v>
      </c>
      <c r="BA29">
        <f>W_!BC31</f>
        <v>0</v>
      </c>
      <c r="BB29">
        <f>W_!BD31</f>
        <v>0</v>
      </c>
      <c r="BC29">
        <f>W_!BE31</f>
        <v>0</v>
      </c>
      <c r="BD29">
        <f>W_!BF31</f>
        <v>0</v>
      </c>
    </row>
    <row r="30" spans="1:56" x14ac:dyDescent="0.35">
      <c r="A30" t="str">
        <f>W_!B32</f>
        <v>do_sd</v>
      </c>
      <c r="B30">
        <f>W_!D32</f>
        <v>-1.0464585743741353</v>
      </c>
      <c r="C30">
        <f>W_!E32</f>
        <v>-2.2876864466641882</v>
      </c>
      <c r="D30">
        <f>W_!F32</f>
        <v>-3.3203917938204288</v>
      </c>
      <c r="E30">
        <f>W_!G32</f>
        <v>-123.54837249714191</v>
      </c>
      <c r="F30">
        <f>W_!H32</f>
        <v>28.908313366023034</v>
      </c>
      <c r="G30">
        <f>W_!I32</f>
        <v>51.845177441440271</v>
      </c>
      <c r="H30">
        <f>W_!J32</f>
        <v>52.3821762171278</v>
      </c>
      <c r="I30">
        <f>W_!K32</f>
        <v>54.921637570637408</v>
      </c>
      <c r="J30">
        <f>W_!L32</f>
        <v>-5.3063829625496872</v>
      </c>
      <c r="K30">
        <f>W_!M32</f>
        <v>-22.107499942753158</v>
      </c>
      <c r="L30">
        <f>W_!N32</f>
        <v>8.2429462752879576</v>
      </c>
      <c r="M30">
        <f>W_!O32</f>
        <v>-21.648413594580806</v>
      </c>
      <c r="N30">
        <f>W_!P32</f>
        <v>-12.294416310687279</v>
      </c>
      <c r="O30">
        <f>W_!Q32</f>
        <v>21.471606413558508</v>
      </c>
      <c r="P30">
        <f>W_!R32</f>
        <v>-74.093544163415288</v>
      </c>
      <c r="Q30">
        <f>W_!S32</f>
        <v>-2.0093577529196344E-2</v>
      </c>
      <c r="R30">
        <f>W_!T32</f>
        <v>6.3006164722277675E-3</v>
      </c>
      <c r="S30">
        <f>W_!U32</f>
        <v>1.2902948916350153E-2</v>
      </c>
      <c r="T30">
        <f>W_!V32</f>
        <v>9.7617157011900453</v>
      </c>
      <c r="U30">
        <f>W_!W32</f>
        <v>9.6757815071780602</v>
      </c>
      <c r="V30">
        <f>W_!X32</f>
        <v>5.319462110886052</v>
      </c>
      <c r="W30">
        <f>W_!Y32</f>
        <v>4.3685095392803843</v>
      </c>
      <c r="X30">
        <f>W_!Z32</f>
        <v>3.9633315979774451</v>
      </c>
      <c r="Y30">
        <f>W_!AA32</f>
        <v>4.9883986924947061</v>
      </c>
      <c r="Z30">
        <f>W_!AB32</f>
        <v>0.33432351040029673</v>
      </c>
      <c r="AA30">
        <f>W_!AC32</f>
        <v>2.4049568383608805E-2</v>
      </c>
      <c r="AB30">
        <f>W_!AD32</f>
        <v>-1.0182297404895242</v>
      </c>
      <c r="AC30">
        <f>W_!AE32</f>
        <v>-0.38568065967779824</v>
      </c>
      <c r="AD30">
        <f>W_!AF32</f>
        <v>115.76372102520766</v>
      </c>
      <c r="AE30">
        <f>W_!AG32</f>
        <v>104.03646359675584</v>
      </c>
      <c r="AF30">
        <f>W_!AH32</f>
        <v>0.25637094337980576</v>
      </c>
      <c r="AG30">
        <f>W_!AI32</f>
        <v>7.7266733810900767E-2</v>
      </c>
      <c r="AH30">
        <f>W_!AJ32</f>
        <v>-1.9893157929434494E-3</v>
      </c>
      <c r="AI30">
        <f>W_!AK32</f>
        <v>-4.6701051936936935</v>
      </c>
      <c r="AJ30">
        <f>W_!AL32</f>
        <v>-8.3087689012876993</v>
      </c>
      <c r="AK30">
        <f>W_!AM32</f>
        <v>0.92379144745822162</v>
      </c>
      <c r="AL30">
        <f>W_!AN32</f>
        <v>0.43651259841409895</v>
      </c>
      <c r="AM30">
        <f>W_!AO32</f>
        <v>2.3431880989195227E-3</v>
      </c>
      <c r="AN30">
        <f>W_!AP32</f>
        <v>-39.952621398723068</v>
      </c>
      <c r="AO30">
        <f>W_!AQ32</f>
        <v>-34.147072636141289</v>
      </c>
      <c r="AP30">
        <f>W_!AR32</f>
        <v>31.867396680927978</v>
      </c>
      <c r="AQ30">
        <f>W_!AS32</f>
        <v>1.0473584743930075E-3</v>
      </c>
      <c r="AR30">
        <f>W_!AT32</f>
        <v>-3.9283865240961387E-3</v>
      </c>
      <c r="AS30">
        <f>W_!AU32</f>
        <v>0</v>
      </c>
      <c r="AT30">
        <f>W_!AV32</f>
        <v>60.448619112331428</v>
      </c>
      <c r="AU30">
        <f>W_!AW32</f>
        <v>1.1331417007402109</v>
      </c>
      <c r="AV30">
        <f>W_!AX32</f>
        <v>-1.349283405603154</v>
      </c>
      <c r="AW30">
        <f>W_!AY32</f>
        <v>0</v>
      </c>
      <c r="AX30">
        <f>W_!AZ32</f>
        <v>0</v>
      </c>
      <c r="AY30">
        <f>W_!BA32</f>
        <v>0</v>
      </c>
      <c r="AZ30">
        <f>W_!BB32</f>
        <v>0</v>
      </c>
      <c r="BA30">
        <f>W_!BC32</f>
        <v>0</v>
      </c>
      <c r="BB30">
        <f>W_!BD32</f>
        <v>0</v>
      </c>
      <c r="BC30">
        <f>W_!BE32</f>
        <v>0</v>
      </c>
      <c r="BD30">
        <f>W_!BF32</f>
        <v>0</v>
      </c>
    </row>
    <row r="31" spans="1:56" x14ac:dyDescent="0.35">
      <c r="A31" t="str">
        <f>W_!B33</f>
        <v>dj_sd</v>
      </c>
      <c r="B31">
        <f>W_!D33</f>
        <v>-0.94032595329383661</v>
      </c>
      <c r="C31">
        <f>W_!E33</f>
        <v>-1.9870213895599973</v>
      </c>
      <c r="D31">
        <f>W_!F33</f>
        <v>-3.0369812641366121</v>
      </c>
      <c r="E31">
        <f>W_!G33</f>
        <v>-112.23045756153341</v>
      </c>
      <c r="F31">
        <f>W_!H33</f>
        <v>26.80701487485868</v>
      </c>
      <c r="G31">
        <f>W_!I33</f>
        <v>45.063780527790215</v>
      </c>
      <c r="H31">
        <f>W_!J33</f>
        <v>44.432289848033982</v>
      </c>
      <c r="I31">
        <f>W_!K33</f>
        <v>46.650929217172575</v>
      </c>
      <c r="J31">
        <f>W_!L33</f>
        <v>-3.2278634343480892</v>
      </c>
      <c r="K31">
        <f>W_!M33</f>
        <v>-17.064284485574564</v>
      </c>
      <c r="L31">
        <f>W_!N33</f>
        <v>8.0194735152615628</v>
      </c>
      <c r="M31">
        <f>W_!O33</f>
        <v>-19.195060326575124</v>
      </c>
      <c r="N31">
        <f>W_!P33</f>
        <v>-9.5652237032338512</v>
      </c>
      <c r="O31">
        <f>W_!Q33</f>
        <v>17.300620369107168</v>
      </c>
      <c r="P31">
        <f>W_!R33</f>
        <v>-63.043721017964131</v>
      </c>
      <c r="Q31">
        <f>W_!S33</f>
        <v>-1.8480624435300578E-2</v>
      </c>
      <c r="R31">
        <f>W_!T33</f>
        <v>5.8366682468646135E-3</v>
      </c>
      <c r="S31">
        <f>W_!U33</f>
        <v>8.0081622011309844E-3</v>
      </c>
      <c r="T31">
        <f>W_!V33</f>
        <v>8.7348015658355997</v>
      </c>
      <c r="U31">
        <f>W_!W33</f>
        <v>8.6627688835358985</v>
      </c>
      <c r="V31">
        <f>W_!X33</f>
        <v>4.5563806718211284</v>
      </c>
      <c r="W31">
        <f>W_!Y33</f>
        <v>3.7312871203107041</v>
      </c>
      <c r="X31">
        <f>W_!Z33</f>
        <v>3.3877157345246185</v>
      </c>
      <c r="Y31">
        <f>W_!AA33</f>
        <v>4.259446766872073</v>
      </c>
      <c r="Z31">
        <f>W_!AB33</f>
        <v>0.2788861699097413</v>
      </c>
      <c r="AA31">
        <f>W_!AC33</f>
        <v>2.5503389492001257E-2</v>
      </c>
      <c r="AB31">
        <f>W_!AD33</f>
        <v>-0.88765085662722554</v>
      </c>
      <c r="AC31">
        <f>W_!AE33</f>
        <v>-0.36567184187606339</v>
      </c>
      <c r="AD31">
        <f>W_!AF33</f>
        <v>104.03646359675584</v>
      </c>
      <c r="AE31">
        <f>W_!AG33</f>
        <v>94.238069585945553</v>
      </c>
      <c r="AF31">
        <f>W_!AH33</f>
        <v>0.22024641648374993</v>
      </c>
      <c r="AG31">
        <f>W_!AI33</f>
        <v>8.2602610232676871E-2</v>
      </c>
      <c r="AH31">
        <f>W_!AJ33</f>
        <v>-1.9033079453710669E-3</v>
      </c>
      <c r="AI31">
        <f>W_!AK33</f>
        <v>-4.4955186035251202</v>
      </c>
      <c r="AJ31">
        <f>W_!AL33</f>
        <v>-7.95228609594768</v>
      </c>
      <c r="AK31">
        <f>W_!AM33</f>
        <v>0.96403812146753343</v>
      </c>
      <c r="AL31">
        <f>W_!AN33</f>
        <v>0.36564350654102568</v>
      </c>
      <c r="AM31">
        <f>W_!AO33</f>
        <v>2.1335807911744623E-3</v>
      </c>
      <c r="AN31">
        <f>W_!AP33</f>
        <v>-32.903980457533372</v>
      </c>
      <c r="AO31">
        <f>W_!AQ33</f>
        <v>-28.657789910200247</v>
      </c>
      <c r="AP31">
        <f>W_!AR33</f>
        <v>28.086631200130697</v>
      </c>
      <c r="AQ31">
        <f>W_!AS33</f>
        <v>1.0181811991359399E-3</v>
      </c>
      <c r="AR31">
        <f>W_!AT33</f>
        <v>-4.3330826489570186E-3</v>
      </c>
      <c r="AS31">
        <f>W_!AU33</f>
        <v>0</v>
      </c>
      <c r="AT31">
        <f>W_!AV33</f>
        <v>53.612302932834567</v>
      </c>
      <c r="AU31">
        <f>W_!AW33</f>
        <v>0.92152441336175184</v>
      </c>
      <c r="AV31">
        <f>W_!AX33</f>
        <v>-1.1703070423011432</v>
      </c>
      <c r="AW31">
        <f>W_!AY33</f>
        <v>0</v>
      </c>
      <c r="AX31">
        <f>W_!AZ33</f>
        <v>0</v>
      </c>
      <c r="AY31">
        <f>W_!BA33</f>
        <v>0</v>
      </c>
      <c r="AZ31">
        <f>W_!BB33</f>
        <v>0</v>
      </c>
      <c r="BA31">
        <f>W_!BC33</f>
        <v>0</v>
      </c>
      <c r="BB31">
        <f>W_!BD33</f>
        <v>0</v>
      </c>
      <c r="BC31">
        <f>W_!BE33</f>
        <v>0</v>
      </c>
      <c r="BD31">
        <f>W_!BF33</f>
        <v>0</v>
      </c>
    </row>
    <row r="32" spans="1:56" x14ac:dyDescent="0.35">
      <c r="A32" t="str">
        <f>W_!B34</f>
        <v>abs_hdo_wdo</v>
      </c>
      <c r="B32">
        <f>W_!D34</f>
        <v>-8.4879076514409032E-4</v>
      </c>
      <c r="C32">
        <f>W_!E34</f>
        <v>-1.059240996512001E-2</v>
      </c>
      <c r="D32">
        <f>W_!F34</f>
        <v>-4.2578016101899518E-3</v>
      </c>
      <c r="E32">
        <f>W_!G34</f>
        <v>-0.25002223925863598</v>
      </c>
      <c r="F32">
        <f>W_!H34</f>
        <v>0.13730988708007258</v>
      </c>
      <c r="G32">
        <f>W_!I34</f>
        <v>0.11090465530879039</v>
      </c>
      <c r="H32">
        <f>W_!J34</f>
        <v>5.2979720223526795E-2</v>
      </c>
      <c r="I32">
        <f>W_!K34</f>
        <v>0.1458308263057925</v>
      </c>
      <c r="J32">
        <f>W_!L34</f>
        <v>-7.784244932106095E-2</v>
      </c>
      <c r="K32">
        <f>W_!M34</f>
        <v>-2.2444978045422538E-2</v>
      </c>
      <c r="L32">
        <f>W_!N34</f>
        <v>3.3783956275549157E-2</v>
      </c>
      <c r="M32">
        <f>W_!O34</f>
        <v>3.8262370924965185E-2</v>
      </c>
      <c r="N32">
        <f>W_!P34</f>
        <v>-6.2171600398451016E-2</v>
      </c>
      <c r="O32">
        <f>W_!Q34</f>
        <v>0.23441409181538292</v>
      </c>
      <c r="P32">
        <f>W_!R34</f>
        <v>-0.18049677139967293</v>
      </c>
      <c r="Q32">
        <f>W_!S34</f>
        <v>-2.7050326154582082E-5</v>
      </c>
      <c r="R32">
        <f>W_!T34</f>
        <v>2.707219385102754E-5</v>
      </c>
      <c r="S32">
        <f>W_!U34</f>
        <v>-8.6688987054876114E-5</v>
      </c>
      <c r="T32">
        <f>W_!V34</f>
        <v>3.3642092359635764E-2</v>
      </c>
      <c r="U32">
        <f>W_!W34</f>
        <v>3.3061631138216148E-2</v>
      </c>
      <c r="V32">
        <f>W_!X34</f>
        <v>2.4900855347173231E-2</v>
      </c>
      <c r="W32">
        <f>W_!Y34</f>
        <v>2.3519805982855548E-2</v>
      </c>
      <c r="X32">
        <f>W_!Z34</f>
        <v>2.327535338142047E-2</v>
      </c>
      <c r="Y32">
        <f>W_!AA34</f>
        <v>2.6838574486389932E-2</v>
      </c>
      <c r="Z32">
        <f>W_!AB34</f>
        <v>4.9311898005029303E-3</v>
      </c>
      <c r="AA32">
        <f>W_!AC34</f>
        <v>8.4666644027321902E-5</v>
      </c>
      <c r="AB32">
        <f>W_!AD34</f>
        <v>-6.7929648578460098E-3</v>
      </c>
      <c r="AC32">
        <f>W_!AE34</f>
        <v>-3.9051509800162404E-4</v>
      </c>
      <c r="AD32">
        <f>W_!AF34</f>
        <v>0.25637094337980576</v>
      </c>
      <c r="AE32">
        <f>W_!AG34</f>
        <v>0.22024641648374993</v>
      </c>
      <c r="AF32">
        <f>W_!AH34</f>
        <v>3.1829748718153173E-3</v>
      </c>
      <c r="AG32">
        <f>W_!AI34</f>
        <v>1.9875286471815682E-4</v>
      </c>
      <c r="AH32">
        <f>W_!AJ34</f>
        <v>-3.7364240905624892E-7</v>
      </c>
      <c r="AI32">
        <f>W_!AK34</f>
        <v>2.2676023628633808E-2</v>
      </c>
      <c r="AJ32">
        <f>W_!AL34</f>
        <v>1.3910416734026541E-2</v>
      </c>
      <c r="AK32">
        <f>W_!AM34</f>
        <v>-1.3135812898263811E-2</v>
      </c>
      <c r="AL32">
        <f>W_!AN34</f>
        <v>9.0808856237600279E-4</v>
      </c>
      <c r="AM32">
        <f>W_!AO34</f>
        <v>-8.5191941960395607E-7</v>
      </c>
      <c r="AN32">
        <f>W_!AP34</f>
        <v>-0.20445737614044579</v>
      </c>
      <c r="AO32">
        <f>W_!AQ34</f>
        <v>-0.14654632149916827</v>
      </c>
      <c r="AP32">
        <f>W_!AR34</f>
        <v>0.12464638238601385</v>
      </c>
      <c r="AQ32">
        <f>W_!AS34</f>
        <v>5.096064861408605E-6</v>
      </c>
      <c r="AR32">
        <f>W_!AT34</f>
        <v>4.8389532806483253E-5</v>
      </c>
      <c r="AS32">
        <f>W_!AU34</f>
        <v>0</v>
      </c>
      <c r="AT32">
        <f>W_!AV34</f>
        <v>0.11535873793911056</v>
      </c>
      <c r="AU32">
        <f>W_!AW34</f>
        <v>2.4658689233715364E-2</v>
      </c>
      <c r="AV32">
        <f>W_!AX34</f>
        <v>-5.5274410439935537E-3</v>
      </c>
      <c r="AW32">
        <f>W_!AY34</f>
        <v>0</v>
      </c>
      <c r="AX32">
        <f>W_!AZ34</f>
        <v>0</v>
      </c>
      <c r="AY32">
        <f>W_!BA34</f>
        <v>0</v>
      </c>
      <c r="AZ32">
        <f>W_!BB34</f>
        <v>0</v>
      </c>
      <c r="BA32">
        <f>W_!BC34</f>
        <v>0</v>
      </c>
      <c r="BB32">
        <f>W_!BD34</f>
        <v>0</v>
      </c>
      <c r="BC32">
        <f>W_!BE34</f>
        <v>0</v>
      </c>
      <c r="BD32">
        <f>W_!BF34</f>
        <v>0</v>
      </c>
    </row>
    <row r="33" spans="1:56" x14ac:dyDescent="0.35">
      <c r="A33" t="str">
        <f>W_!B35</f>
        <v>betacom_w</v>
      </c>
      <c r="B33">
        <f>W_!D35</f>
        <v>4.9453706138347098E-4</v>
      </c>
      <c r="C33">
        <f>W_!E35</f>
        <v>-4.0730295313961429E-3</v>
      </c>
      <c r="D33">
        <f>W_!F35</f>
        <v>-4.8963317057525262E-3</v>
      </c>
      <c r="E33">
        <f>W_!G35</f>
        <v>-0.20023714802509623</v>
      </c>
      <c r="F33">
        <f>W_!H35</f>
        <v>4.4966380764230499E-2</v>
      </c>
      <c r="G33">
        <f>W_!I35</f>
        <v>8.5553593942637132E-2</v>
      </c>
      <c r="H33">
        <f>W_!J35</f>
        <v>0.10926641859152236</v>
      </c>
      <c r="I33">
        <f>W_!K35</f>
        <v>6.1821735569757605E-2</v>
      </c>
      <c r="J33">
        <f>W_!L35</f>
        <v>-1.8517955555324553E-2</v>
      </c>
      <c r="K33">
        <f>W_!M35</f>
        <v>0.12289817287191754</v>
      </c>
      <c r="L33">
        <f>W_!N35</f>
        <v>-1.0768392840734536E-2</v>
      </c>
      <c r="M33">
        <f>W_!O35</f>
        <v>5.732041008199168E-2</v>
      </c>
      <c r="N33">
        <f>W_!P35</f>
        <v>6.3074251424118336E-2</v>
      </c>
      <c r="O33">
        <f>W_!Q35</f>
        <v>0.10485019971983607</v>
      </c>
      <c r="P33">
        <f>W_!R35</f>
        <v>-0.10599222346925073</v>
      </c>
      <c r="Q33">
        <f>W_!S35</f>
        <v>-2.652402622634618E-5</v>
      </c>
      <c r="R33">
        <f>W_!T35</f>
        <v>2.4412677031538338E-5</v>
      </c>
      <c r="S33">
        <f>W_!U35</f>
        <v>7.0514296059762449E-5</v>
      </c>
      <c r="T33">
        <f>W_!V35</f>
        <v>1.1708891110651251E-2</v>
      </c>
      <c r="U33">
        <f>W_!W35</f>
        <v>1.1604625437416076E-2</v>
      </c>
      <c r="V33">
        <f>W_!X35</f>
        <v>4.5338051566207946E-3</v>
      </c>
      <c r="W33">
        <f>W_!Y35</f>
        <v>3.7999477889172442E-3</v>
      </c>
      <c r="X33">
        <f>W_!Z35</f>
        <v>3.4086191819979162E-3</v>
      </c>
      <c r="Y33">
        <f>W_!AA35</f>
        <v>4.4115427687250065E-3</v>
      </c>
      <c r="Z33">
        <f>W_!AB35</f>
        <v>-1.2389704701272206E-3</v>
      </c>
      <c r="AA33">
        <f>W_!AC35</f>
        <v>1.6779241014001448E-4</v>
      </c>
      <c r="AB33">
        <f>W_!AD35</f>
        <v>-6.1370362308152179E-3</v>
      </c>
      <c r="AC33">
        <f>W_!AE35</f>
        <v>-1.3065711286358369E-3</v>
      </c>
      <c r="AD33">
        <f>W_!AF35</f>
        <v>7.7266733810900767E-2</v>
      </c>
      <c r="AE33">
        <f>W_!AG35</f>
        <v>8.2602610232676871E-2</v>
      </c>
      <c r="AF33">
        <f>W_!AH35</f>
        <v>1.9875286471815682E-4</v>
      </c>
      <c r="AG33">
        <f>W_!AI35</f>
        <v>1.6978386854297753E-3</v>
      </c>
      <c r="AH33">
        <f>W_!AJ35</f>
        <v>-8.2139877624619022E-6</v>
      </c>
      <c r="AI33">
        <f>W_!AK35</f>
        <v>-2.3028672192494392E-2</v>
      </c>
      <c r="AJ33">
        <f>W_!AL35</f>
        <v>-3.680372415123534E-2</v>
      </c>
      <c r="AK33">
        <f>W_!AM35</f>
        <v>7.0569102074508701E-4</v>
      </c>
      <c r="AL33">
        <f>W_!AN35</f>
        <v>-4.0278923003072659E-4</v>
      </c>
      <c r="AM33">
        <f>W_!AO35</f>
        <v>1.9084820517752438E-6</v>
      </c>
      <c r="AN33">
        <f>W_!AP35</f>
        <v>3.5958507255325615E-2</v>
      </c>
      <c r="AO33">
        <f>W_!AQ35</f>
        <v>1.6572954146534369E-2</v>
      </c>
      <c r="AP33">
        <f>W_!AR35</f>
        <v>6.9263507796325119E-2</v>
      </c>
      <c r="AQ33">
        <f>W_!AS35</f>
        <v>2.6945590730157223E-6</v>
      </c>
      <c r="AR33">
        <f>W_!AT35</f>
        <v>-7.4091881145935584E-6</v>
      </c>
      <c r="AS33">
        <f>W_!AU35</f>
        <v>0</v>
      </c>
      <c r="AT33">
        <f>W_!AV35</f>
        <v>-5.1459075599971919E-2</v>
      </c>
      <c r="AU33">
        <f>W_!AW35</f>
        <v>-1.7758252567469986E-3</v>
      </c>
      <c r="AV33">
        <f>W_!AX35</f>
        <v>-4.226844112016178E-3</v>
      </c>
      <c r="AW33">
        <f>W_!AY35</f>
        <v>0</v>
      </c>
      <c r="AX33">
        <f>W_!AZ35</f>
        <v>0</v>
      </c>
      <c r="AY33">
        <f>W_!BA35</f>
        <v>0</v>
      </c>
      <c r="AZ33">
        <f>W_!BB35</f>
        <v>0</v>
      </c>
      <c r="BA33">
        <f>W_!BC35</f>
        <v>0</v>
      </c>
      <c r="BB33">
        <f>W_!BD35</f>
        <v>0</v>
      </c>
      <c r="BC33">
        <f>W_!BE35</f>
        <v>0</v>
      </c>
      <c r="BD33">
        <f>W_!BF35</f>
        <v>0</v>
      </c>
    </row>
    <row r="34" spans="1:56" x14ac:dyDescent="0.35">
      <c r="A34" t="str">
        <f>W_!B36</f>
        <v>betalfp_w</v>
      </c>
      <c r="B34">
        <f>W_!D36</f>
        <v>2.0348400898520773E-5</v>
      </c>
      <c r="C34">
        <f>W_!E36</f>
        <v>7.3560517490551801E-5</v>
      </c>
      <c r="D34">
        <f>W_!F36</f>
        <v>8.2055668442183562E-5</v>
      </c>
      <c r="E34">
        <f>W_!G36</f>
        <v>3.9009449369285963E-3</v>
      </c>
      <c r="F34">
        <f>W_!H36</f>
        <v>-4.9854796004483867E-4</v>
      </c>
      <c r="G34">
        <f>W_!I36</f>
        <v>-1.6772834508330245E-3</v>
      </c>
      <c r="H34">
        <f>W_!J36</f>
        <v>-1.8123753928289941E-3</v>
      </c>
      <c r="I34">
        <f>W_!K36</f>
        <v>-3.4508351909658222E-4</v>
      </c>
      <c r="J34">
        <f>W_!L36</f>
        <v>5.0370915490814347E-4</v>
      </c>
      <c r="K34">
        <f>W_!M36</f>
        <v>-1.4944448934027957E-3</v>
      </c>
      <c r="L34">
        <f>W_!N36</f>
        <v>5.6828490397741646E-5</v>
      </c>
      <c r="M34">
        <f>W_!O36</f>
        <v>-3.8106056129042951E-4</v>
      </c>
      <c r="N34">
        <f>W_!P36</f>
        <v>-2.0768676717635486E-4</v>
      </c>
      <c r="O34">
        <f>W_!Q36</f>
        <v>-3.4205728603731193E-3</v>
      </c>
      <c r="P34">
        <f>W_!R36</f>
        <v>1.3924503344605447E-3</v>
      </c>
      <c r="Q34">
        <f>W_!S36</f>
        <v>7.7944824096572342E-7</v>
      </c>
      <c r="R34">
        <f>W_!T36</f>
        <v>2.1506769084584918E-9</v>
      </c>
      <c r="S34">
        <f>W_!U36</f>
        <v>1.3605971522528948E-6</v>
      </c>
      <c r="T34">
        <f>W_!V36</f>
        <v>-2.2448913826030904E-4</v>
      </c>
      <c r="U34">
        <f>W_!W36</f>
        <v>-2.1874207071277124E-4</v>
      </c>
      <c r="V34">
        <f>W_!X36</f>
        <v>-1.3269491105320324E-4</v>
      </c>
      <c r="W34">
        <f>W_!Y36</f>
        <v>-1.1617220337066835E-4</v>
      </c>
      <c r="X34">
        <f>W_!Z36</f>
        <v>-9.482555892760693E-5</v>
      </c>
      <c r="Y34">
        <f>W_!AA36</f>
        <v>-1.1558753543891975E-4</v>
      </c>
      <c r="Z34">
        <f>W_!AB36</f>
        <v>2.0178709405034271E-5</v>
      </c>
      <c r="AA34">
        <f>W_!AC36</f>
        <v>-1.919747706672847E-6</v>
      </c>
      <c r="AB34">
        <f>W_!AD36</f>
        <v>1.7098610039783467E-5</v>
      </c>
      <c r="AC34">
        <f>W_!AE36</f>
        <v>2.7837156811246061E-5</v>
      </c>
      <c r="AD34">
        <f>W_!AF36</f>
        <v>-1.9893157929434494E-3</v>
      </c>
      <c r="AE34">
        <f>W_!AG36</f>
        <v>-1.9033079453710669E-3</v>
      </c>
      <c r="AF34">
        <f>W_!AH36</f>
        <v>-3.7364240905624892E-7</v>
      </c>
      <c r="AG34">
        <f>W_!AI36</f>
        <v>-8.2139877624619022E-6</v>
      </c>
      <c r="AH34">
        <f>W_!AJ36</f>
        <v>2.5099418983164411E-7</v>
      </c>
      <c r="AI34">
        <f>W_!AK36</f>
        <v>5.5454306841603261E-4</v>
      </c>
      <c r="AJ34">
        <f>W_!AL36</f>
        <v>9.8221222570365053E-4</v>
      </c>
      <c r="AK34">
        <f>W_!AM36</f>
        <v>-2.2640819798148387E-4</v>
      </c>
      <c r="AL34">
        <f>W_!AN36</f>
        <v>-1.5840170677510168E-5</v>
      </c>
      <c r="AM34">
        <f>W_!AO36</f>
        <v>-6.8752412463464582E-7</v>
      </c>
      <c r="AN34">
        <f>W_!AP36</f>
        <v>-8.0951445337495889E-4</v>
      </c>
      <c r="AO34">
        <f>W_!AQ36</f>
        <v>-1.5637565659704456E-3</v>
      </c>
      <c r="AP34">
        <f>W_!AR36</f>
        <v>-2.1337564217589446E-4</v>
      </c>
      <c r="AQ34">
        <f>W_!AS36</f>
        <v>1.2693615479993685E-8</v>
      </c>
      <c r="AR34">
        <f>W_!AT36</f>
        <v>-1.6203308753322448E-7</v>
      </c>
      <c r="AS34">
        <f>W_!AU36</f>
        <v>0</v>
      </c>
      <c r="AT34">
        <f>W_!AV36</f>
        <v>-2.3890838955957562E-4</v>
      </c>
      <c r="AU34">
        <f>W_!AW36</f>
        <v>5.1308821777017695E-5</v>
      </c>
      <c r="AV34">
        <f>W_!AX36</f>
        <v>2.6715033360729402E-5</v>
      </c>
      <c r="AW34">
        <f>W_!AY36</f>
        <v>0</v>
      </c>
      <c r="AX34">
        <f>W_!AZ36</f>
        <v>0</v>
      </c>
      <c r="AY34">
        <f>W_!BA36</f>
        <v>0</v>
      </c>
      <c r="AZ34">
        <f>W_!BB36</f>
        <v>0</v>
      </c>
      <c r="BA34">
        <f>W_!BC36</f>
        <v>0</v>
      </c>
      <c r="BB34">
        <f>W_!BD36</f>
        <v>0</v>
      </c>
      <c r="BC34">
        <f>W_!BE36</f>
        <v>0</v>
      </c>
      <c r="BD34">
        <f>W_!BF36</f>
        <v>0</v>
      </c>
    </row>
    <row r="35" spans="1:56" x14ac:dyDescent="0.35">
      <c r="A35" t="str">
        <f>W_!B37</f>
        <v>betahrs_w</v>
      </c>
      <c r="B35">
        <f>W_!D37</f>
        <v>8.9085890674188026E-2</v>
      </c>
      <c r="C35">
        <f>W_!E37</f>
        <v>0.15224834406318549</v>
      </c>
      <c r="D35">
        <f>W_!F37</f>
        <v>0.32674575618329021</v>
      </c>
      <c r="E35">
        <f>W_!G37</f>
        <v>9.6845008567579391</v>
      </c>
      <c r="F35">
        <f>W_!H37</f>
        <v>-1.3021487116769972</v>
      </c>
      <c r="G35">
        <f>W_!I37</f>
        <v>-5.8160138972161999</v>
      </c>
      <c r="H35">
        <f>W_!J37</f>
        <v>-4.5835942392348343</v>
      </c>
      <c r="I35">
        <f>W_!K37</f>
        <v>-3.5354752189726661</v>
      </c>
      <c r="J35">
        <f>W_!L37</f>
        <v>1.5508882361500211</v>
      </c>
      <c r="K35">
        <f>W_!M37</f>
        <v>-2.363642981037807</v>
      </c>
      <c r="L35">
        <f>W_!N37</f>
        <v>0.41982301174556053</v>
      </c>
      <c r="M35">
        <f>W_!O37</f>
        <v>-0.81966717897400898</v>
      </c>
      <c r="N35">
        <f>W_!P37</f>
        <v>-5.3276783834579362E-3</v>
      </c>
      <c r="O35">
        <f>W_!Q37</f>
        <v>-4.3623033080328684</v>
      </c>
      <c r="P35">
        <f>W_!R37</f>
        <v>7.2720216023545996</v>
      </c>
      <c r="Q35">
        <f>W_!S37</f>
        <v>2.4339433856142927E-3</v>
      </c>
      <c r="R35">
        <f>W_!T37</f>
        <v>-1.2312013403957343E-5</v>
      </c>
      <c r="S35">
        <f>W_!U37</f>
        <v>-2.9153960370648154E-3</v>
      </c>
      <c r="T35">
        <f>W_!V37</f>
        <v>-0.29846371057493082</v>
      </c>
      <c r="U35">
        <f>W_!W37</f>
        <v>-0.2752281659101139</v>
      </c>
      <c r="V35">
        <f>W_!X37</f>
        <v>-0.20372633960071718</v>
      </c>
      <c r="W35">
        <f>W_!Y37</f>
        <v>-0.13214703193476421</v>
      </c>
      <c r="X35">
        <f>W_!Z37</f>
        <v>-7.1746854412721703E-2</v>
      </c>
      <c r="Y35">
        <f>W_!AA37</f>
        <v>-0.13340906686987569</v>
      </c>
      <c r="Z35">
        <f>W_!AB37</f>
        <v>0.12008185487924335</v>
      </c>
      <c r="AA35">
        <f>W_!AC37</f>
        <v>-4.135033114621843E-3</v>
      </c>
      <c r="AB35">
        <f>W_!AD37</f>
        <v>-6.394000041331652E-3</v>
      </c>
      <c r="AC35">
        <f>W_!AE37</f>
        <v>8.5416559741717801E-2</v>
      </c>
      <c r="AD35">
        <f>W_!AF37</f>
        <v>-4.6701051936936935</v>
      </c>
      <c r="AE35">
        <f>W_!AG37</f>
        <v>-4.4955186035251202</v>
      </c>
      <c r="AF35">
        <f>W_!AH37</f>
        <v>2.2676023628633808E-2</v>
      </c>
      <c r="AG35">
        <f>W_!AI37</f>
        <v>-2.3028672192494392E-2</v>
      </c>
      <c r="AH35">
        <f>W_!AJ37</f>
        <v>5.5454306841603261E-4</v>
      </c>
      <c r="AI35">
        <f>W_!AK37</f>
        <v>2.8841979603544092</v>
      </c>
      <c r="AJ35">
        <f>W_!AL37</f>
        <v>3.5555883296242961</v>
      </c>
      <c r="AK35">
        <f>W_!AM37</f>
        <v>-0.91551049512640437</v>
      </c>
      <c r="AL35">
        <f>W_!AN37</f>
        <v>-4.2886659294828738E-2</v>
      </c>
      <c r="AM35">
        <f>W_!AO37</f>
        <v>-1.6723124911109534E-3</v>
      </c>
      <c r="AN35">
        <f>W_!AP37</f>
        <v>-7.0901210807636161</v>
      </c>
      <c r="AO35">
        <f>W_!AQ37</f>
        <v>-7.4309540095954878</v>
      </c>
      <c r="AP35">
        <f>W_!AR37</f>
        <v>0.59622413348235936</v>
      </c>
      <c r="AQ35">
        <f>W_!AS37</f>
        <v>2.9204200764289049E-6</v>
      </c>
      <c r="AR35">
        <f>W_!AT37</f>
        <v>2.3761379514992825E-3</v>
      </c>
      <c r="AS35">
        <f>W_!AU37</f>
        <v>0</v>
      </c>
      <c r="AT35">
        <f>W_!AV37</f>
        <v>-1.0645539842064728</v>
      </c>
      <c r="AU35">
        <f>W_!AW37</f>
        <v>0.34558325707019516</v>
      </c>
      <c r="AV35">
        <f>W_!AX37</f>
        <v>3.5287245167457536E-2</v>
      </c>
      <c r="AW35">
        <f>W_!AY37</f>
        <v>0</v>
      </c>
      <c r="AX35">
        <f>W_!AZ37</f>
        <v>0</v>
      </c>
      <c r="AY35">
        <f>W_!BA37</f>
        <v>0</v>
      </c>
      <c r="AZ35">
        <f>W_!BB37</f>
        <v>0</v>
      </c>
      <c r="BA35">
        <f>W_!BC37</f>
        <v>0</v>
      </c>
      <c r="BB35">
        <f>W_!BD37</f>
        <v>0</v>
      </c>
      <c r="BC35">
        <f>W_!BE37</f>
        <v>0</v>
      </c>
      <c r="BD35">
        <f>W_!BF37</f>
        <v>0</v>
      </c>
    </row>
    <row r="36" spans="1:56" x14ac:dyDescent="0.35">
      <c r="A36" t="str">
        <f>W_!B38</f>
        <v>betahrs0_w</v>
      </c>
      <c r="B36">
        <f>W_!D38</f>
        <v>0.14021692764172106</v>
      </c>
      <c r="C36">
        <f>W_!E38</f>
        <v>0.30377692678966633</v>
      </c>
      <c r="D36">
        <f>W_!F38</f>
        <v>0.44813250237325675</v>
      </c>
      <c r="E36">
        <f>W_!G38</f>
        <v>17.449720940823376</v>
      </c>
      <c r="F36">
        <f>W_!H38</f>
        <v>-2.7962130401665544</v>
      </c>
      <c r="G36">
        <f>W_!I38</f>
        <v>-8.7611688845451337</v>
      </c>
      <c r="H36">
        <f>W_!J38</f>
        <v>-8.6321741005811301</v>
      </c>
      <c r="I36">
        <f>W_!K38</f>
        <v>-4.3601617038206903</v>
      </c>
      <c r="J36">
        <f>W_!L38</f>
        <v>2.2943901123318047</v>
      </c>
      <c r="K36">
        <f>W_!M38</f>
        <v>-4.5559895958142986</v>
      </c>
      <c r="L36">
        <f>W_!N38</f>
        <v>0.57374104647262947</v>
      </c>
      <c r="M36">
        <f>W_!O38</f>
        <v>-1.4224655266011572</v>
      </c>
      <c r="N36">
        <f>W_!P38</f>
        <v>-3.9445329933461462E-2</v>
      </c>
      <c r="O36">
        <f>W_!Q38</f>
        <v>-10.705116349676027</v>
      </c>
      <c r="P36">
        <f>W_!R38</f>
        <v>8.7639010884126165</v>
      </c>
      <c r="Q36">
        <f>W_!S38</f>
        <v>3.9418319682392421E-3</v>
      </c>
      <c r="R36">
        <f>W_!T38</f>
        <v>-1.632940465147422E-4</v>
      </c>
      <c r="S36">
        <f>W_!U38</f>
        <v>1.6618237691310973E-3</v>
      </c>
      <c r="T36">
        <f>W_!V38</f>
        <v>-0.73755269637817011</v>
      </c>
      <c r="U36">
        <f>W_!W38</f>
        <v>-0.70451704426248585</v>
      </c>
      <c r="V36">
        <f>W_!X38</f>
        <v>-0.51656789555781224</v>
      </c>
      <c r="W36">
        <f>W_!Y38</f>
        <v>-0.41234369020342626</v>
      </c>
      <c r="X36">
        <f>W_!Z38</f>
        <v>-0.30979021885714791</v>
      </c>
      <c r="Y36">
        <f>W_!AA38</f>
        <v>-0.41424699041219148</v>
      </c>
      <c r="Z36">
        <f>W_!AB38</f>
        <v>0.1442145137283487</v>
      </c>
      <c r="AA36">
        <f>W_!AC38</f>
        <v>-7.5464921961872619E-3</v>
      </c>
      <c r="AB36">
        <f>W_!AD38</f>
        <v>5.9390359635492537E-2</v>
      </c>
      <c r="AC36">
        <f>W_!AE38</f>
        <v>0.12678892730171853</v>
      </c>
      <c r="AD36">
        <f>W_!AF38</f>
        <v>-8.3087689012876993</v>
      </c>
      <c r="AE36">
        <f>W_!AG38</f>
        <v>-7.95228609594768</v>
      </c>
      <c r="AF36">
        <f>W_!AH38</f>
        <v>1.3910416734026541E-2</v>
      </c>
      <c r="AG36">
        <f>W_!AI38</f>
        <v>-3.680372415123534E-2</v>
      </c>
      <c r="AH36">
        <f>W_!AJ38</f>
        <v>9.8221222570365053E-4</v>
      </c>
      <c r="AI36">
        <f>W_!AK38</f>
        <v>3.5555883296242961</v>
      </c>
      <c r="AJ36">
        <f>W_!AL38</f>
        <v>5.1010326037136213</v>
      </c>
      <c r="AK36">
        <f>W_!AM38</f>
        <v>-1.2230757375223653</v>
      </c>
      <c r="AL36">
        <f>W_!AN38</f>
        <v>-6.6196058341054659E-2</v>
      </c>
      <c r="AM36">
        <f>W_!AO38</f>
        <v>-2.7629502260267291E-3</v>
      </c>
      <c r="AN36">
        <f>W_!AP38</f>
        <v>-6.5845512090791969</v>
      </c>
      <c r="AO36">
        <f>W_!AQ38</f>
        <v>-8.8616473185841098</v>
      </c>
      <c r="AP36">
        <f>W_!AR38</f>
        <v>-0.21551293007649822</v>
      </c>
      <c r="AQ36">
        <f>W_!AS38</f>
        <v>5.2979660206330756E-5</v>
      </c>
      <c r="AR36">
        <f>W_!AT38</f>
        <v>1.4502780721509778E-3</v>
      </c>
      <c r="AS36">
        <f>W_!AU38</f>
        <v>0</v>
      </c>
      <c r="AT36">
        <f>W_!AV38</f>
        <v>-1.5876811761477403</v>
      </c>
      <c r="AU36">
        <f>W_!AW38</f>
        <v>0.34485840276493518</v>
      </c>
      <c r="AV36">
        <f>W_!AX38</f>
        <v>0.11935785304220023</v>
      </c>
      <c r="AW36">
        <f>W_!AY38</f>
        <v>0</v>
      </c>
      <c r="AX36">
        <f>W_!AZ38</f>
        <v>0</v>
      </c>
      <c r="AY36">
        <f>W_!BA38</f>
        <v>0</v>
      </c>
      <c r="AZ36">
        <f>W_!BB38</f>
        <v>0</v>
      </c>
      <c r="BA36">
        <f>W_!BC38</f>
        <v>0</v>
      </c>
      <c r="BB36">
        <f>W_!BD38</f>
        <v>0</v>
      </c>
      <c r="BC36">
        <f>W_!BE38</f>
        <v>0</v>
      </c>
      <c r="BD36">
        <f>W_!BF38</f>
        <v>0</v>
      </c>
    </row>
    <row r="37" spans="1:56" x14ac:dyDescent="0.35">
      <c r="A37" t="str">
        <f>W_!B39</f>
        <v>betahwk_w</v>
      </c>
      <c r="B37">
        <f>W_!D39</f>
        <v>-2.8461074889114219E-2</v>
      </c>
      <c r="C37">
        <f>W_!E39</f>
        <v>5.1505124469242505E-2</v>
      </c>
      <c r="D37">
        <f>W_!F39</f>
        <v>-8.8305435662053844E-2</v>
      </c>
      <c r="E37">
        <f>W_!G39</f>
        <v>-4.3639392008010383</v>
      </c>
      <c r="F37">
        <f>W_!H39</f>
        <v>-0.6773253472438856</v>
      </c>
      <c r="G37">
        <f>W_!I39</f>
        <v>1.6149390164666908</v>
      </c>
      <c r="H37">
        <f>W_!J39</f>
        <v>1.9954229263422412</v>
      </c>
      <c r="I37">
        <f>W_!K39</f>
        <v>-0.89512704722000325</v>
      </c>
      <c r="J37">
        <f>W_!L39</f>
        <v>0.85770556198722403</v>
      </c>
      <c r="K37">
        <f>W_!M39</f>
        <v>2.2288258055699006</v>
      </c>
      <c r="L37">
        <f>W_!N39</f>
        <v>-0.42925235078162455</v>
      </c>
      <c r="M37">
        <f>W_!O39</f>
        <v>-0.53975292499347238</v>
      </c>
      <c r="N37">
        <f>W_!P39</f>
        <v>0.24521314630293212</v>
      </c>
      <c r="O37">
        <f>W_!Q39</f>
        <v>1.9844590314666792</v>
      </c>
      <c r="P37">
        <f>W_!R39</f>
        <v>-2.1608060285536097</v>
      </c>
      <c r="Q37">
        <f>W_!S39</f>
        <v>-8.9001213500686466E-4</v>
      </c>
      <c r="R37">
        <f>W_!T39</f>
        <v>-2.5694311619734271E-5</v>
      </c>
      <c r="S37">
        <f>W_!U39</f>
        <v>-3.5488244132793833E-3</v>
      </c>
      <c r="T37">
        <f>W_!V39</f>
        <v>-6.494376775702633E-2</v>
      </c>
      <c r="U37">
        <f>W_!W39</f>
        <v>-6.7238603502855224E-2</v>
      </c>
      <c r="V37">
        <f>W_!X39</f>
        <v>-0.13720264922439371</v>
      </c>
      <c r="W37">
        <f>W_!Y39</f>
        <v>-0.17762896328257438</v>
      </c>
      <c r="X37">
        <f>W_!Z39</f>
        <v>-0.1986671429372808</v>
      </c>
      <c r="Y37">
        <f>W_!AA39</f>
        <v>-0.17467805837566447</v>
      </c>
      <c r="Z37">
        <f>W_!AB39</f>
        <v>-7.2018522250505326E-2</v>
      </c>
      <c r="AA37">
        <f>W_!AC39</f>
        <v>1.3252692690717334E-3</v>
      </c>
      <c r="AB37">
        <f>W_!AD39</f>
        <v>3.4649981734617426E-2</v>
      </c>
      <c r="AC37">
        <f>W_!AE39</f>
        <v>-3.7301706646152635E-3</v>
      </c>
      <c r="AD37">
        <f>W_!AF39</f>
        <v>0.92379144745822162</v>
      </c>
      <c r="AE37">
        <f>W_!AG39</f>
        <v>0.96403812146753343</v>
      </c>
      <c r="AF37">
        <f>W_!AH39</f>
        <v>-1.3135812898263811E-2</v>
      </c>
      <c r="AG37">
        <f>W_!AI39</f>
        <v>7.0569102074508701E-4</v>
      </c>
      <c r="AH37">
        <f>W_!AJ39</f>
        <v>-2.2640819798148387E-4</v>
      </c>
      <c r="AI37">
        <f>W_!AK39</f>
        <v>-0.91551049512640437</v>
      </c>
      <c r="AJ37">
        <f>W_!AL39</f>
        <v>-1.2230757375223653</v>
      </c>
      <c r="AK37">
        <f>W_!AM39</f>
        <v>0.74617217151214066</v>
      </c>
      <c r="AL37">
        <f>W_!AN39</f>
        <v>2.2871431799020136E-2</v>
      </c>
      <c r="AM37">
        <f>W_!AO39</f>
        <v>8.1580032316464803E-4</v>
      </c>
      <c r="AN37">
        <f>W_!AP39</f>
        <v>2.5590092764055119</v>
      </c>
      <c r="AO37">
        <f>W_!AQ39</f>
        <v>3.2159213955603625</v>
      </c>
      <c r="AP37">
        <f>W_!AR39</f>
        <v>-1.973197768554767</v>
      </c>
      <c r="AQ37">
        <f>W_!AS39</f>
        <v>1.3958659659155129E-5</v>
      </c>
      <c r="AR37">
        <f>W_!AT39</f>
        <v>-1.4498701777755773E-3</v>
      </c>
      <c r="AS37">
        <f>W_!AU39</f>
        <v>0</v>
      </c>
      <c r="AT37">
        <f>W_!AV39</f>
        <v>-0.15180097190275266</v>
      </c>
      <c r="AU37">
        <f>W_!AW39</f>
        <v>-0.17876183684662375</v>
      </c>
      <c r="AV37">
        <f>W_!AX39</f>
        <v>2.3249606954764523E-2</v>
      </c>
      <c r="AW37">
        <f>W_!AY39</f>
        <v>0</v>
      </c>
      <c r="AX37">
        <f>W_!AZ39</f>
        <v>0</v>
      </c>
      <c r="AY37">
        <f>W_!BA39</f>
        <v>0</v>
      </c>
      <c r="AZ37">
        <f>W_!BB39</f>
        <v>0</v>
      </c>
      <c r="BA37">
        <f>W_!BC39</f>
        <v>0</v>
      </c>
      <c r="BB37">
        <f>W_!BD39</f>
        <v>0</v>
      </c>
      <c r="BC37">
        <f>W_!BE39</f>
        <v>0</v>
      </c>
      <c r="BD37">
        <f>W_!BF39</f>
        <v>0</v>
      </c>
    </row>
    <row r="38" spans="1:56" x14ac:dyDescent="0.35">
      <c r="A38" t="str">
        <f>W_!B40</f>
        <v>betacom</v>
      </c>
      <c r="B38">
        <f>W_!D40</f>
        <v>-5.3623203356500913E-3</v>
      </c>
      <c r="C38">
        <f>W_!E40</f>
        <v>-8.6294955870413297E-3</v>
      </c>
      <c r="D38">
        <f>W_!F40</f>
        <v>-1.1023985276747516E-2</v>
      </c>
      <c r="E38">
        <f>W_!G40</f>
        <v>-0.59736431841097892</v>
      </c>
      <c r="F38">
        <f>W_!H40</f>
        <v>-0.17962414737248109</v>
      </c>
      <c r="G38">
        <f>W_!I40</f>
        <v>0.25407926025586514</v>
      </c>
      <c r="H38">
        <f>W_!J40</f>
        <v>0.36221517568126227</v>
      </c>
      <c r="I38">
        <f>W_!K40</f>
        <v>0.19066363843696074</v>
      </c>
      <c r="J38">
        <f>W_!L40</f>
        <v>9.4590071681646334E-2</v>
      </c>
      <c r="K38">
        <f>W_!M40</f>
        <v>2.0952311896691785E-2</v>
      </c>
      <c r="L38">
        <f>W_!N40</f>
        <v>-0.20504726432727796</v>
      </c>
      <c r="M38">
        <f>W_!O40</f>
        <v>-0.11030683653697052</v>
      </c>
      <c r="N38">
        <f>W_!P40</f>
        <v>-9.1463954627892932E-2</v>
      </c>
      <c r="O38">
        <f>W_!Q40</f>
        <v>1.15446283087839</v>
      </c>
      <c r="P38">
        <f>W_!R40</f>
        <v>-0.55193326065494019</v>
      </c>
      <c r="Q38">
        <f>W_!S40</f>
        <v>-1.1840998320993241E-4</v>
      </c>
      <c r="R38">
        <f>W_!T40</f>
        <v>-9.7657821818359184E-6</v>
      </c>
      <c r="S38">
        <f>W_!U40</f>
        <v>1.8809139434090142E-4</v>
      </c>
      <c r="T38">
        <f>W_!V40</f>
        <v>4.3905894926830898E-2</v>
      </c>
      <c r="U38">
        <f>W_!W40</f>
        <v>4.2739931522903958E-2</v>
      </c>
      <c r="V38">
        <f>W_!X40</f>
        <v>2.8871953815078281E-2</v>
      </c>
      <c r="W38">
        <f>W_!Y40</f>
        <v>2.1952265802927338E-2</v>
      </c>
      <c r="X38">
        <f>W_!Z40</f>
        <v>1.8302172777476273E-2</v>
      </c>
      <c r="Y38">
        <f>W_!AA40</f>
        <v>2.2447165594873881E-2</v>
      </c>
      <c r="Z38">
        <f>W_!AB40</f>
        <v>-5.0475449425882828E-3</v>
      </c>
      <c r="AA38">
        <f>W_!AC40</f>
        <v>-6.1009833339954224E-5</v>
      </c>
      <c r="AB38">
        <f>W_!AD40</f>
        <v>1.9450196812617854E-3</v>
      </c>
      <c r="AC38">
        <f>W_!AE40</f>
        <v>5.2036308219859691E-5</v>
      </c>
      <c r="AD38">
        <f>W_!AF40</f>
        <v>0.43651259841409895</v>
      </c>
      <c r="AE38">
        <f>W_!AG40</f>
        <v>0.36564350654102568</v>
      </c>
      <c r="AF38">
        <f>W_!AH40</f>
        <v>9.0808856237600279E-4</v>
      </c>
      <c r="AG38">
        <f>W_!AI40</f>
        <v>-4.0278923003072659E-4</v>
      </c>
      <c r="AH38">
        <f>W_!AJ40</f>
        <v>-1.5840170677510168E-5</v>
      </c>
      <c r="AI38">
        <f>W_!AK40</f>
        <v>-4.2886659294828738E-2</v>
      </c>
      <c r="AJ38">
        <f>W_!AL40</f>
        <v>-6.6196058341054659E-2</v>
      </c>
      <c r="AK38">
        <f>W_!AM40</f>
        <v>2.2871431799020136E-2</v>
      </c>
      <c r="AL38">
        <f>W_!AN40</f>
        <v>1.4680435571194523E-2</v>
      </c>
      <c r="AM38">
        <f>W_!AO40</f>
        <v>2.3190405022475783E-5</v>
      </c>
      <c r="AN38">
        <f>W_!AP40</f>
        <v>-0.12671210568716751</v>
      </c>
      <c r="AO38">
        <f>W_!AQ40</f>
        <v>-0.13183708575618153</v>
      </c>
      <c r="AP38">
        <f>W_!AR40</f>
        <v>0.20142637797622295</v>
      </c>
      <c r="AQ38">
        <f>W_!AS40</f>
        <v>2.9722716194984094E-6</v>
      </c>
      <c r="AR38">
        <f>W_!AT40</f>
        <v>6.3657567097755786E-6</v>
      </c>
      <c r="AS38">
        <f>W_!AU40</f>
        <v>0</v>
      </c>
      <c r="AT38">
        <f>W_!AV40</f>
        <v>1.0632501199078274E-2</v>
      </c>
      <c r="AU38">
        <f>W_!AW40</f>
        <v>-5.5136161975131049E-4</v>
      </c>
      <c r="AV38">
        <f>W_!AX40</f>
        <v>2.6366899553613237E-3</v>
      </c>
      <c r="AW38">
        <f>W_!AY40</f>
        <v>0</v>
      </c>
      <c r="AX38">
        <f>W_!AZ40</f>
        <v>0</v>
      </c>
      <c r="AY38">
        <f>W_!BA40</f>
        <v>0</v>
      </c>
      <c r="AZ38">
        <f>W_!BB40</f>
        <v>0</v>
      </c>
      <c r="BA38">
        <f>W_!BC40</f>
        <v>0</v>
      </c>
      <c r="BB38">
        <f>W_!BD40</f>
        <v>0</v>
      </c>
      <c r="BC38">
        <f>W_!BE40</f>
        <v>0</v>
      </c>
      <c r="BD38">
        <f>W_!BF40</f>
        <v>0</v>
      </c>
    </row>
    <row r="39" spans="1:56" x14ac:dyDescent="0.35">
      <c r="A39" t="str">
        <f>W_!B41</f>
        <v>betalfp</v>
      </c>
      <c r="B39">
        <f>W_!D41</f>
        <v>-2.8598718190060682E-5</v>
      </c>
      <c r="C39">
        <f>W_!E41</f>
        <v>-4.4798889089126627E-4</v>
      </c>
      <c r="D39">
        <f>W_!F41</f>
        <v>8.1145447449764235E-5</v>
      </c>
      <c r="E39">
        <f>W_!G41</f>
        <v>-2.9786419284305401E-3</v>
      </c>
      <c r="F39">
        <f>W_!H41</f>
        <v>-8.5093612571747468E-4</v>
      </c>
      <c r="G39">
        <f>W_!I41</f>
        <v>7.0343246419764475E-3</v>
      </c>
      <c r="H39">
        <f>W_!J41</f>
        <v>4.9341955940738957E-3</v>
      </c>
      <c r="I39">
        <f>W_!K41</f>
        <v>-1.9079729319314588E-3</v>
      </c>
      <c r="J39">
        <f>W_!L41</f>
        <v>-3.9737506886554494E-3</v>
      </c>
      <c r="K39">
        <f>W_!M41</f>
        <v>-2.2152197060234551E-4</v>
      </c>
      <c r="L39">
        <f>W_!N41</f>
        <v>1.6238967737109888E-3</v>
      </c>
      <c r="M39">
        <f>W_!O41</f>
        <v>-6.5912781929759713E-5</v>
      </c>
      <c r="N39">
        <f>W_!P41</f>
        <v>2.1294941760165173E-3</v>
      </c>
      <c r="O39">
        <f>W_!Q41</f>
        <v>9.6556002898318741E-3</v>
      </c>
      <c r="P39">
        <f>W_!R41</f>
        <v>-2.2757596970095326E-3</v>
      </c>
      <c r="Q39">
        <f>W_!S41</f>
        <v>-1.7349786237770195E-6</v>
      </c>
      <c r="R39">
        <f>W_!T41</f>
        <v>-4.7172317334649043E-7</v>
      </c>
      <c r="S39">
        <f>W_!U41</f>
        <v>6.9241985147724297E-6</v>
      </c>
      <c r="T39">
        <f>W_!V41</f>
        <v>1.6104659543635203E-4</v>
      </c>
      <c r="U39">
        <f>W_!W41</f>
        <v>1.1330866192499276E-4</v>
      </c>
      <c r="V39">
        <f>W_!X41</f>
        <v>2.4081060356268729E-4</v>
      </c>
      <c r="W39">
        <f>W_!Y41</f>
        <v>1.9937431162332615E-4</v>
      </c>
      <c r="X39">
        <f>W_!Z41</f>
        <v>1.4384195571738701E-4</v>
      </c>
      <c r="Y39">
        <f>W_!AA41</f>
        <v>2.3911746740832153E-4</v>
      </c>
      <c r="Z39">
        <f>W_!AB41</f>
        <v>-5.7118747145927298E-5</v>
      </c>
      <c r="AA39">
        <f>W_!AC41</f>
        <v>-4.6548306894436934E-6</v>
      </c>
      <c r="AB39">
        <f>W_!AD41</f>
        <v>5.0117502250737949E-5</v>
      </c>
      <c r="AC39">
        <f>W_!AE41</f>
        <v>-6.2334784853519364E-5</v>
      </c>
      <c r="AD39">
        <f>W_!AF41</f>
        <v>2.3431880989195227E-3</v>
      </c>
      <c r="AE39">
        <f>W_!AG41</f>
        <v>2.1335807911744623E-3</v>
      </c>
      <c r="AF39">
        <f>W_!AH41</f>
        <v>-8.5191941960395607E-7</v>
      </c>
      <c r="AG39">
        <f>W_!AI41</f>
        <v>1.9084820517752438E-6</v>
      </c>
      <c r="AH39">
        <f>W_!AJ41</f>
        <v>-6.8752412463464582E-7</v>
      </c>
      <c r="AI39">
        <f>W_!AK41</f>
        <v>-1.6723124911109534E-3</v>
      </c>
      <c r="AJ39">
        <f>W_!AL41</f>
        <v>-2.7629502260267291E-3</v>
      </c>
      <c r="AK39">
        <f>W_!AM41</f>
        <v>8.1580032316464803E-4</v>
      </c>
      <c r="AL39">
        <f>W_!AN41</f>
        <v>2.3190405022475783E-5</v>
      </c>
      <c r="AM39">
        <f>W_!AO41</f>
        <v>5.7399703524626461E-6</v>
      </c>
      <c r="AN39">
        <f>W_!AP41</f>
        <v>6.5851865653465159E-3</v>
      </c>
      <c r="AO39">
        <f>W_!AQ41</f>
        <v>1.4767944990978981E-2</v>
      </c>
      <c r="AP39">
        <f>W_!AR41</f>
        <v>-4.3807791638730432E-3</v>
      </c>
      <c r="AQ39">
        <f>W_!AS41</f>
        <v>1.2521211211533672E-7</v>
      </c>
      <c r="AR39">
        <f>W_!AT41</f>
        <v>-8.1059776711433713E-7</v>
      </c>
      <c r="AS39">
        <f>W_!AU41</f>
        <v>0</v>
      </c>
      <c r="AT39">
        <f>W_!AV41</f>
        <v>1.7908144940826959E-3</v>
      </c>
      <c r="AU39">
        <f>W_!AW41</f>
        <v>-8.0873541186015242E-5</v>
      </c>
      <c r="AV39">
        <f>W_!AX41</f>
        <v>1.3104652161062165E-6</v>
      </c>
      <c r="AW39">
        <f>W_!AY41</f>
        <v>0</v>
      </c>
      <c r="AX39">
        <f>W_!AZ41</f>
        <v>0</v>
      </c>
      <c r="AY39">
        <f>W_!BA41</f>
        <v>0</v>
      </c>
      <c r="AZ39">
        <f>W_!BB41</f>
        <v>0</v>
      </c>
      <c r="BA39">
        <f>W_!BC41</f>
        <v>0</v>
      </c>
      <c r="BB39">
        <f>W_!BD41</f>
        <v>0</v>
      </c>
      <c r="BC39">
        <f>W_!BE41</f>
        <v>0</v>
      </c>
      <c r="BD39">
        <f>W_!BF41</f>
        <v>0</v>
      </c>
    </row>
    <row r="40" spans="1:56" x14ac:dyDescent="0.35">
      <c r="A40" t="str">
        <f>W_!B42</f>
        <v>betahrs</v>
      </c>
      <c r="B40">
        <f>W_!D42</f>
        <v>0.78019229937178458</v>
      </c>
      <c r="C40">
        <f>W_!E42</f>
        <v>1.3961660478597249</v>
      </c>
      <c r="D40">
        <f>W_!F42</f>
        <v>0.88764832509860148</v>
      </c>
      <c r="E40">
        <f>W_!G42</f>
        <v>38.251949018252837</v>
      </c>
      <c r="F40">
        <f>W_!H42</f>
        <v>2.5138056360901047</v>
      </c>
      <c r="G40">
        <f>W_!I42</f>
        <v>-10.577590245927539</v>
      </c>
      <c r="H40">
        <f>W_!J42</f>
        <v>-42.827532147009741</v>
      </c>
      <c r="I40">
        <f>W_!K42</f>
        <v>-24.755393801206246</v>
      </c>
      <c r="J40">
        <f>W_!L42</f>
        <v>-1.0280702068389354</v>
      </c>
      <c r="K40">
        <f>W_!M42</f>
        <v>22.674530878758258</v>
      </c>
      <c r="L40">
        <f>W_!N42</f>
        <v>0.64671794178374431</v>
      </c>
      <c r="M40">
        <f>W_!O42</f>
        <v>13.77640660501863</v>
      </c>
      <c r="N40">
        <f>W_!P42</f>
        <v>5.7317873816886031</v>
      </c>
      <c r="O40">
        <f>W_!Q42</f>
        <v>-26.738741444666946</v>
      </c>
      <c r="P40">
        <f>W_!R42</f>
        <v>7.9021873126290432</v>
      </c>
      <c r="Q40">
        <f>W_!S42</f>
        <v>9.3063231139873005E-3</v>
      </c>
      <c r="R40">
        <f>W_!T42</f>
        <v>-4.8244033191779459E-3</v>
      </c>
      <c r="S40">
        <f>W_!U42</f>
        <v>3.4497522957964498E-3</v>
      </c>
      <c r="T40">
        <f>W_!V42</f>
        <v>-4.3191672179491158</v>
      </c>
      <c r="U40">
        <f>W_!W42</f>
        <v>-4.3752446030637726</v>
      </c>
      <c r="V40">
        <f>W_!X42</f>
        <v>-4.4591386621130003</v>
      </c>
      <c r="W40">
        <f>W_!Y42</f>
        <v>-4.0356359392964363</v>
      </c>
      <c r="X40">
        <f>W_!Z42</f>
        <v>-3.8731102655943217</v>
      </c>
      <c r="Y40">
        <f>W_!AA42</f>
        <v>-4.4818020445393607</v>
      </c>
      <c r="Z40">
        <f>W_!AB42</f>
        <v>-0.89517590002501157</v>
      </c>
      <c r="AA40">
        <f>W_!AC42</f>
        <v>4.9755627923127972E-3</v>
      </c>
      <c r="AB40">
        <f>W_!AD42</f>
        <v>1.4874061589443395</v>
      </c>
      <c r="AC40">
        <f>W_!AE42</f>
        <v>-0.25698054514153529</v>
      </c>
      <c r="AD40">
        <f>W_!AF42</f>
        <v>-39.952621398723068</v>
      </c>
      <c r="AE40">
        <f>W_!AG42</f>
        <v>-32.903980457533372</v>
      </c>
      <c r="AF40">
        <f>W_!AH42</f>
        <v>-0.20445737614044579</v>
      </c>
      <c r="AG40">
        <f>W_!AI42</f>
        <v>3.5958507255325615E-2</v>
      </c>
      <c r="AH40">
        <f>W_!AJ42</f>
        <v>-8.0951445337495889E-4</v>
      </c>
      <c r="AI40">
        <f>W_!AK42</f>
        <v>-7.0901210807636161</v>
      </c>
      <c r="AJ40">
        <f>W_!AL42</f>
        <v>-6.5845512090791969</v>
      </c>
      <c r="AK40">
        <f>W_!AM42</f>
        <v>2.5590092764055119</v>
      </c>
      <c r="AL40">
        <f>W_!AN42</f>
        <v>-0.12671210568716751</v>
      </c>
      <c r="AM40">
        <f>W_!AO42</f>
        <v>6.5851865653465159E-3</v>
      </c>
      <c r="AN40">
        <f>W_!AP42</f>
        <v>94.422291906946427</v>
      </c>
      <c r="AO40">
        <f>W_!AQ42</f>
        <v>84.849172437880313</v>
      </c>
      <c r="AP40">
        <f>W_!AR42</f>
        <v>-29.600313208691347</v>
      </c>
      <c r="AQ40">
        <f>W_!AS42</f>
        <v>1.6677404536610775E-3</v>
      </c>
      <c r="AR40">
        <f>W_!AT42</f>
        <v>-1.3772609115036952E-2</v>
      </c>
      <c r="AS40">
        <f>W_!AU42</f>
        <v>0</v>
      </c>
      <c r="AT40">
        <f>W_!AV42</f>
        <v>-25.310559138999409</v>
      </c>
      <c r="AU40">
        <f>W_!AW42</f>
        <v>-1.4067055951263208</v>
      </c>
      <c r="AV40">
        <f>W_!AX42</f>
        <v>1.8002544581106821</v>
      </c>
      <c r="AW40">
        <f>W_!AY42</f>
        <v>0</v>
      </c>
      <c r="AX40">
        <f>W_!AZ42</f>
        <v>0</v>
      </c>
      <c r="AY40">
        <f>W_!BA42</f>
        <v>0</v>
      </c>
      <c r="AZ40">
        <f>W_!BB42</f>
        <v>0</v>
      </c>
      <c r="BA40">
        <f>W_!BC42</f>
        <v>0</v>
      </c>
      <c r="BB40">
        <f>W_!BD42</f>
        <v>0</v>
      </c>
      <c r="BC40">
        <f>W_!BE42</f>
        <v>0</v>
      </c>
      <c r="BD40">
        <f>W_!BF42</f>
        <v>0</v>
      </c>
    </row>
    <row r="41" spans="1:56" x14ac:dyDescent="0.35">
      <c r="A41" t="str">
        <f>W_!B43</f>
        <v>betahrs0</v>
      </c>
      <c r="B41">
        <f>W_!D43</f>
        <v>0.63581028402348438</v>
      </c>
      <c r="C41">
        <f>W_!E43</f>
        <v>0.63941277867111612</v>
      </c>
      <c r="D41">
        <f>W_!F43</f>
        <v>1.2906369533533169</v>
      </c>
      <c r="E41">
        <f>W_!G43</f>
        <v>29.208661238095363</v>
      </c>
      <c r="F41">
        <f>W_!H43</f>
        <v>3.5500448759195637</v>
      </c>
      <c r="G41">
        <f>W_!I43</f>
        <v>6.177235352163331</v>
      </c>
      <c r="H41">
        <f>W_!J43</f>
        <v>-30.056665982105834</v>
      </c>
      <c r="I41">
        <f>W_!K43</f>
        <v>-18.800107075499536</v>
      </c>
      <c r="J41">
        <f>W_!L43</f>
        <v>-7.7122028628801713</v>
      </c>
      <c r="K41">
        <f>W_!M43</f>
        <v>12.15459471988361</v>
      </c>
      <c r="L41">
        <f>W_!N43</f>
        <v>3.7448439410466765</v>
      </c>
      <c r="M41">
        <f>W_!O43</f>
        <v>9.7475784829171754</v>
      </c>
      <c r="N41">
        <f>W_!P43</f>
        <v>4.5180039198399236</v>
      </c>
      <c r="O41">
        <f>W_!Q43</f>
        <v>-21.997133848896411</v>
      </c>
      <c r="P41">
        <f>W_!R43</f>
        <v>6.8769408639930028</v>
      </c>
      <c r="Q41">
        <f>W_!S43</f>
        <v>3.1678833704185359E-3</v>
      </c>
      <c r="R41">
        <f>W_!T43</f>
        <v>-4.3353401870465666E-3</v>
      </c>
      <c r="S41">
        <f>W_!U43</f>
        <v>1.12278973638405E-2</v>
      </c>
      <c r="T41">
        <f>W_!V43</f>
        <v>-3.4728970295260684</v>
      </c>
      <c r="U41">
        <f>W_!W43</f>
        <v>-3.5542489566523812</v>
      </c>
      <c r="V41">
        <f>W_!X43</f>
        <v>-3.2089785316162209</v>
      </c>
      <c r="W41">
        <f>W_!Y43</f>
        <v>-2.9091913241066907</v>
      </c>
      <c r="X41">
        <f>W_!Z43</f>
        <v>-2.8167397393539426</v>
      </c>
      <c r="Y41">
        <f>W_!AA43</f>
        <v>-3.173459406512352</v>
      </c>
      <c r="Z41">
        <f>W_!AB43</f>
        <v>-0.59620916245714939</v>
      </c>
      <c r="AA41">
        <f>W_!AC43</f>
        <v>-5.2193323263044584E-3</v>
      </c>
      <c r="AB41">
        <f>W_!AD43</f>
        <v>1.1421436367345346</v>
      </c>
      <c r="AC41">
        <f>W_!AE43</f>
        <v>-0.27282529006706513</v>
      </c>
      <c r="AD41">
        <f>W_!AF43</f>
        <v>-34.147072636141289</v>
      </c>
      <c r="AE41">
        <f>W_!AG43</f>
        <v>-28.657789910200247</v>
      </c>
      <c r="AF41">
        <f>W_!AH43</f>
        <v>-0.14654632149916827</v>
      </c>
      <c r="AG41">
        <f>W_!AI43</f>
        <v>1.6572954146534369E-2</v>
      </c>
      <c r="AH41">
        <f>W_!AJ43</f>
        <v>-1.5637565659704456E-3</v>
      </c>
      <c r="AI41">
        <f>W_!AK43</f>
        <v>-7.4309540095954878</v>
      </c>
      <c r="AJ41">
        <f>W_!AL43</f>
        <v>-8.8616473185841098</v>
      </c>
      <c r="AK41">
        <f>W_!AM43</f>
        <v>3.2159213955603625</v>
      </c>
      <c r="AL41">
        <f>W_!AN43</f>
        <v>-0.13183708575618153</v>
      </c>
      <c r="AM41">
        <f>W_!AO43</f>
        <v>1.4767944990978981E-2</v>
      </c>
      <c r="AN41">
        <f>W_!AP43</f>
        <v>84.849172437880313</v>
      </c>
      <c r="AO41">
        <f>W_!AQ43</f>
        <v>96.32595744925095</v>
      </c>
      <c r="AP41">
        <f>W_!AR43</f>
        <v>-34.575406644732887</v>
      </c>
      <c r="AQ41">
        <f>W_!AS43</f>
        <v>1.534920202220844E-3</v>
      </c>
      <c r="AR41">
        <f>W_!AT43</f>
        <v>-1.082858132873625E-2</v>
      </c>
      <c r="AS41">
        <f>W_!AU43</f>
        <v>0</v>
      </c>
      <c r="AT41">
        <f>W_!AV43</f>
        <v>-17.414296058940831</v>
      </c>
      <c r="AU41">
        <f>W_!AW43</f>
        <v>-1.0374373211801249</v>
      </c>
      <c r="AV41">
        <f>W_!AX43</f>
        <v>1.3554870533530505</v>
      </c>
      <c r="AW41">
        <f>W_!AY43</f>
        <v>0</v>
      </c>
      <c r="AX41">
        <f>W_!AZ43</f>
        <v>0</v>
      </c>
      <c r="AY41">
        <f>W_!BA43</f>
        <v>0</v>
      </c>
      <c r="AZ41">
        <f>W_!BB43</f>
        <v>0</v>
      </c>
      <c r="BA41">
        <f>W_!BC43</f>
        <v>0</v>
      </c>
      <c r="BB41">
        <f>W_!BD43</f>
        <v>0</v>
      </c>
      <c r="BC41">
        <f>W_!BE43</f>
        <v>0</v>
      </c>
      <c r="BD41">
        <f>W_!BF43</f>
        <v>0</v>
      </c>
    </row>
    <row r="42" spans="1:56" x14ac:dyDescent="0.35">
      <c r="A42" t="str">
        <f>W_!B44</f>
        <v>betahwk</v>
      </c>
      <c r="B42">
        <f>W_!D44</f>
        <v>-0.40230270245290478</v>
      </c>
      <c r="C42">
        <f>W_!E44</f>
        <v>-1.1831974263430594</v>
      </c>
      <c r="D42">
        <f>W_!F44</f>
        <v>-1.2623895991841376</v>
      </c>
      <c r="E42">
        <f>W_!G44</f>
        <v>-38.757353197480946</v>
      </c>
      <c r="F42">
        <f>W_!H44</f>
        <v>16.65563956510692</v>
      </c>
      <c r="G42">
        <f>W_!I44</f>
        <v>9.0633200993681093</v>
      </c>
      <c r="H42">
        <f>W_!J44</f>
        <v>24.21310693932935</v>
      </c>
      <c r="I42">
        <f>W_!K44</f>
        <v>13.811580375231909</v>
      </c>
      <c r="J42">
        <f>W_!L44</f>
        <v>-6.2786813841680171</v>
      </c>
      <c r="K42">
        <f>W_!M44</f>
        <v>0.91473757891688467</v>
      </c>
      <c r="L42">
        <f>W_!N44</f>
        <v>0.42345146679983864</v>
      </c>
      <c r="M42">
        <f>W_!O44</f>
        <v>1.6825050014821856</v>
      </c>
      <c r="N42">
        <f>W_!P44</f>
        <v>-1.8926461945954194</v>
      </c>
      <c r="O42">
        <f>W_!Q44</f>
        <v>22.27021139019115</v>
      </c>
      <c r="P42">
        <f>W_!R44</f>
        <v>-18.682074008353883</v>
      </c>
      <c r="Q42">
        <f>W_!S44</f>
        <v>-2.120257135105697E-3</v>
      </c>
      <c r="R42">
        <f>W_!T44</f>
        <v>3.5203935395045466E-3</v>
      </c>
      <c r="S42">
        <f>W_!U44</f>
        <v>3.3228787434744354E-2</v>
      </c>
      <c r="T42">
        <f>W_!V44</f>
        <v>3.6529716455396324</v>
      </c>
      <c r="U42">
        <f>W_!W44</f>
        <v>3.5999278343945105</v>
      </c>
      <c r="V42">
        <f>W_!X44</f>
        <v>2.8013816206874229</v>
      </c>
      <c r="W42">
        <f>W_!Y44</f>
        <v>2.6865362686158796</v>
      </c>
      <c r="X42">
        <f>W_!Z44</f>
        <v>2.666714584342476</v>
      </c>
      <c r="Y42">
        <f>W_!AA44</f>
        <v>2.8876337180569736</v>
      </c>
      <c r="Z42">
        <f>W_!AB44</f>
        <v>0.57334033908555393</v>
      </c>
      <c r="AA42">
        <f>W_!AC44</f>
        <v>9.3916838616688852E-3</v>
      </c>
      <c r="AB42">
        <f>W_!AD44</f>
        <v>-0.59450513893566059</v>
      </c>
      <c r="AC42">
        <f>W_!AE44</f>
        <v>1.3402761220599335E-2</v>
      </c>
      <c r="AD42">
        <f>W_!AF44</f>
        <v>31.867396680927978</v>
      </c>
      <c r="AE42">
        <f>W_!AG44</f>
        <v>28.086631200130697</v>
      </c>
      <c r="AF42">
        <f>W_!AH44</f>
        <v>0.12464638238601385</v>
      </c>
      <c r="AG42">
        <f>W_!AI44</f>
        <v>6.9263507796325119E-2</v>
      </c>
      <c r="AH42">
        <f>W_!AJ44</f>
        <v>-2.1337564217589446E-4</v>
      </c>
      <c r="AI42">
        <f>W_!AK44</f>
        <v>0.59622413348235936</v>
      </c>
      <c r="AJ42">
        <f>W_!AL44</f>
        <v>-0.21551293007649822</v>
      </c>
      <c r="AK42">
        <f>W_!AM44</f>
        <v>-1.973197768554767</v>
      </c>
      <c r="AL42">
        <f>W_!AN44</f>
        <v>0.20142637797622295</v>
      </c>
      <c r="AM42">
        <f>W_!AO44</f>
        <v>-4.3807791638730432E-3</v>
      </c>
      <c r="AN42">
        <f>W_!AP44</f>
        <v>-29.600313208691347</v>
      </c>
      <c r="AO42">
        <f>W_!AQ44</f>
        <v>-34.575406644732887</v>
      </c>
      <c r="AP42">
        <f>W_!AR44</f>
        <v>33.345663232532566</v>
      </c>
      <c r="AQ42">
        <f>W_!AS44</f>
        <v>1.6769091546092093E-4</v>
      </c>
      <c r="AR42">
        <f>W_!AT44</f>
        <v>2.7651383795084324E-3</v>
      </c>
      <c r="AS42">
        <f>W_!AU44</f>
        <v>0</v>
      </c>
      <c r="AT42">
        <f>W_!AV44</f>
        <v>13.068562335114603</v>
      </c>
      <c r="AU42">
        <f>W_!AW44</f>
        <v>0.79361644698765343</v>
      </c>
      <c r="AV42">
        <f>W_!AX44</f>
        <v>-0.50913826257245864</v>
      </c>
      <c r="AW42">
        <f>W_!AY44</f>
        <v>0</v>
      </c>
      <c r="AX42">
        <f>W_!AZ44</f>
        <v>0</v>
      </c>
      <c r="AY42">
        <f>W_!BA44</f>
        <v>0</v>
      </c>
      <c r="AZ42">
        <f>W_!BB44</f>
        <v>0</v>
      </c>
      <c r="BA42">
        <f>W_!BC44</f>
        <v>0</v>
      </c>
      <c r="BB42">
        <f>W_!BD44</f>
        <v>0</v>
      </c>
      <c r="BC42">
        <f>W_!BE44</f>
        <v>0</v>
      </c>
      <c r="BD42">
        <f>W_!BF44</f>
        <v>0</v>
      </c>
    </row>
    <row r="43" spans="1:56" x14ac:dyDescent="0.35">
      <c r="A43" t="str">
        <f>W_!B45</f>
        <v>betalwg_w</v>
      </c>
      <c r="B43">
        <f>W_!D45</f>
        <v>-2.2280172019381602E-5</v>
      </c>
      <c r="C43">
        <f>W_!E45</f>
        <v>1.5478065331958623E-5</v>
      </c>
      <c r="D43">
        <f>W_!F45</f>
        <v>-1.8002352793176632E-5</v>
      </c>
      <c r="E43">
        <f>W_!G45</f>
        <v>-2.1940925594440817E-3</v>
      </c>
      <c r="F43">
        <f>W_!H45</f>
        <v>1.3486814913574866E-3</v>
      </c>
      <c r="G43">
        <f>W_!I45</f>
        <v>8.5430689106581379E-4</v>
      </c>
      <c r="H43">
        <f>W_!J45</f>
        <v>3.4385646535548442E-4</v>
      </c>
      <c r="I43">
        <f>W_!K45</f>
        <v>-1.5758266968334396E-4</v>
      </c>
      <c r="J43">
        <f>W_!L45</f>
        <v>2.4228228084715968E-3</v>
      </c>
      <c r="K43">
        <f>W_!M45</f>
        <v>8.0843652449672247E-4</v>
      </c>
      <c r="L43">
        <f>W_!N45</f>
        <v>4.4392322980419015E-4</v>
      </c>
      <c r="M43">
        <f>W_!O45</f>
        <v>-2.6007390919419496E-3</v>
      </c>
      <c r="N43">
        <f>W_!P45</f>
        <v>2.1905977817385771E-5</v>
      </c>
      <c r="O43">
        <f>W_!Q45</f>
        <v>-1.7659525279157752E-3</v>
      </c>
      <c r="P43">
        <f>W_!R45</f>
        <v>-2.0982141386123604E-4</v>
      </c>
      <c r="Q43">
        <f>W_!S45</f>
        <v>1.869428923516468E-7</v>
      </c>
      <c r="R43">
        <f>W_!T45</f>
        <v>2.0892220021972877E-7</v>
      </c>
      <c r="S43">
        <f>W_!U45</f>
        <v>1.2722568707285448E-6</v>
      </c>
      <c r="T43">
        <f>W_!V45</f>
        <v>4.994022238653593E-5</v>
      </c>
      <c r="U43">
        <f>W_!W45</f>
        <v>4.9792364116906325E-5</v>
      </c>
      <c r="V43">
        <f>W_!X45</f>
        <v>-1.1845323693847906E-4</v>
      </c>
      <c r="W43">
        <f>W_!Y45</f>
        <v>-1.104476705567402E-4</v>
      </c>
      <c r="X43">
        <f>W_!Z45</f>
        <v>-9.1459995543427108E-5</v>
      </c>
      <c r="Y43">
        <f>W_!AA45</f>
        <v>-1.1751427835946405E-4</v>
      </c>
      <c r="Z43">
        <f>W_!AB45</f>
        <v>1.8967245879111776E-5</v>
      </c>
      <c r="AA43">
        <f>W_!AC45</f>
        <v>7.305425770786936E-7</v>
      </c>
      <c r="AB43">
        <f>W_!AD45</f>
        <v>2.6171396691856661E-5</v>
      </c>
      <c r="AC43">
        <f>W_!AE45</f>
        <v>3.4410414685268221E-6</v>
      </c>
      <c r="AD43">
        <f>W_!AF45</f>
        <v>1.0473584743930075E-3</v>
      </c>
      <c r="AE43">
        <f>W_!AG45</f>
        <v>1.0181811991359399E-3</v>
      </c>
      <c r="AF43">
        <f>W_!AH45</f>
        <v>5.096064861408605E-6</v>
      </c>
      <c r="AG43">
        <f>W_!AI45</f>
        <v>2.6945590730157223E-6</v>
      </c>
      <c r="AH43">
        <f>W_!AJ45</f>
        <v>1.2693615479993685E-8</v>
      </c>
      <c r="AI43">
        <f>W_!AK45</f>
        <v>2.9204200764289049E-6</v>
      </c>
      <c r="AJ43">
        <f>W_!AL45</f>
        <v>5.2979660206330756E-5</v>
      </c>
      <c r="AK43">
        <f>W_!AM45</f>
        <v>1.3958659659155129E-5</v>
      </c>
      <c r="AL43">
        <f>W_!AN45</f>
        <v>2.9722716194984094E-6</v>
      </c>
      <c r="AM43">
        <f>W_!AO45</f>
        <v>1.2521211211533672E-7</v>
      </c>
      <c r="AN43">
        <f>W_!AP45</f>
        <v>1.6677404536610775E-3</v>
      </c>
      <c r="AO43">
        <f>W_!AQ45</f>
        <v>1.534920202220844E-3</v>
      </c>
      <c r="AP43">
        <f>W_!AR45</f>
        <v>1.6769091546092093E-4</v>
      </c>
      <c r="AQ43">
        <f>W_!AS45</f>
        <v>6.3672373399557075E-7</v>
      </c>
      <c r="AR43">
        <f>W_!AT45</f>
        <v>-3.048821855819751E-6</v>
      </c>
      <c r="AS43">
        <f>W_!AU45</f>
        <v>0</v>
      </c>
      <c r="AT43">
        <f>W_!AV45</f>
        <v>1.5460056201449879E-4</v>
      </c>
      <c r="AU43">
        <f>W_!AW45</f>
        <v>5.7965262066105922E-5</v>
      </c>
      <c r="AV43">
        <f>W_!AX45</f>
        <v>5.6132753190989284E-5</v>
      </c>
      <c r="AW43">
        <f>W_!AY45</f>
        <v>0</v>
      </c>
      <c r="AX43">
        <f>W_!AZ45</f>
        <v>0</v>
      </c>
      <c r="AY43">
        <f>W_!BA45</f>
        <v>0</v>
      </c>
      <c r="AZ43">
        <f>W_!BB45</f>
        <v>0</v>
      </c>
      <c r="BA43">
        <f>W_!BC45</f>
        <v>0</v>
      </c>
      <c r="BB43">
        <f>W_!BD45</f>
        <v>0</v>
      </c>
      <c r="BC43">
        <f>W_!BE45</f>
        <v>0</v>
      </c>
      <c r="BD43">
        <f>W_!BF45</f>
        <v>0</v>
      </c>
    </row>
    <row r="44" spans="1:56" x14ac:dyDescent="0.35">
      <c r="A44" t="str">
        <f>W_!B46</f>
        <v>betalwg</v>
      </c>
      <c r="B44">
        <f>W_!D46</f>
        <v>4.2417394142281895E-4</v>
      </c>
      <c r="C44">
        <f>W_!E46</f>
        <v>-2.756414468033688E-4</v>
      </c>
      <c r="D44">
        <f>W_!F46</f>
        <v>5.4582229857315671E-4</v>
      </c>
      <c r="E44">
        <f>W_!G46</f>
        <v>2.1997341341296179E-2</v>
      </c>
      <c r="F44">
        <f>W_!H46</f>
        <v>-1.1092964699444183E-2</v>
      </c>
      <c r="G44">
        <f>W_!I46</f>
        <v>-1.1951702949294478E-3</v>
      </c>
      <c r="H44">
        <f>W_!J46</f>
        <v>-7.6583882507152493E-3</v>
      </c>
      <c r="I44">
        <f>W_!K46</f>
        <v>6.1975189143148434E-3</v>
      </c>
      <c r="J44">
        <f>W_!L46</f>
        <v>-2.2900639527555337E-2</v>
      </c>
      <c r="K44">
        <f>W_!M46</f>
        <v>-8.9051696866563317E-3</v>
      </c>
      <c r="L44">
        <f>W_!N46</f>
        <v>-3.3595282986962731E-3</v>
      </c>
      <c r="M44">
        <f>W_!O46</f>
        <v>2.3954240972004121E-2</v>
      </c>
      <c r="N44">
        <f>W_!P46</f>
        <v>-4.8459647724024696E-3</v>
      </c>
      <c r="O44">
        <f>W_!Q46</f>
        <v>1.9844823230092942E-2</v>
      </c>
      <c r="P44">
        <f>W_!R46</f>
        <v>5.0376286904272151E-3</v>
      </c>
      <c r="Q44">
        <f>W_!S46</f>
        <v>3.1425332741081251E-7</v>
      </c>
      <c r="R44">
        <f>W_!T46</f>
        <v>-1.4533876281593218E-6</v>
      </c>
      <c r="S44">
        <f>W_!U46</f>
        <v>-3.2900215323586733E-5</v>
      </c>
      <c r="T44">
        <f>W_!V46</f>
        <v>1.1981111660152792E-3</v>
      </c>
      <c r="U44">
        <f>W_!W46</f>
        <v>1.1414073239810205E-3</v>
      </c>
      <c r="V44">
        <f>W_!X46</f>
        <v>1.6703687510118035E-3</v>
      </c>
      <c r="W44">
        <f>W_!Y46</f>
        <v>1.7349907963090259E-3</v>
      </c>
      <c r="X44">
        <f>W_!Z46</f>
        <v>1.5146583573871987E-3</v>
      </c>
      <c r="Y44">
        <f>W_!AA46</f>
        <v>1.6467086008572032E-3</v>
      </c>
      <c r="Z44">
        <f>W_!AB46</f>
        <v>4.2281244678576544E-5</v>
      </c>
      <c r="AA44">
        <f>W_!AC46</f>
        <v>6.6835914487664794E-6</v>
      </c>
      <c r="AB44">
        <f>W_!AD46</f>
        <v>-4.6957742891632406E-4</v>
      </c>
      <c r="AC44">
        <f>W_!AE46</f>
        <v>1.0545226744964101E-5</v>
      </c>
      <c r="AD44">
        <f>W_!AF46</f>
        <v>-3.9283865240961387E-3</v>
      </c>
      <c r="AE44">
        <f>W_!AG46</f>
        <v>-4.3330826489570186E-3</v>
      </c>
      <c r="AF44">
        <f>W_!AH46</f>
        <v>4.8389532806483253E-5</v>
      </c>
      <c r="AG44">
        <f>W_!AI46</f>
        <v>-7.4091881145935584E-6</v>
      </c>
      <c r="AH44">
        <f>W_!AJ46</f>
        <v>-1.6203308753322448E-7</v>
      </c>
      <c r="AI44">
        <f>W_!AK46</f>
        <v>2.3761379514992825E-3</v>
      </c>
      <c r="AJ44">
        <f>W_!AL46</f>
        <v>1.4502780721509778E-3</v>
      </c>
      <c r="AK44">
        <f>W_!AM46</f>
        <v>-1.4498701777755773E-3</v>
      </c>
      <c r="AL44">
        <f>W_!AN46</f>
        <v>6.3657567097755786E-6</v>
      </c>
      <c r="AM44">
        <f>W_!AO46</f>
        <v>-8.1059776711433713E-7</v>
      </c>
      <c r="AN44">
        <f>W_!AP46</f>
        <v>-1.3772609115036952E-2</v>
      </c>
      <c r="AO44">
        <f>W_!AQ46</f>
        <v>-1.082858132873625E-2</v>
      </c>
      <c r="AP44">
        <f>W_!AR46</f>
        <v>2.7651383795084324E-3</v>
      </c>
      <c r="AQ44">
        <f>W_!AS46</f>
        <v>-3.048821855819751E-6</v>
      </c>
      <c r="AR44">
        <f>W_!AT46</f>
        <v>3.4619081588174891E-5</v>
      </c>
      <c r="AS44">
        <f>W_!AU46</f>
        <v>0</v>
      </c>
      <c r="AT44">
        <f>W_!AV46</f>
        <v>-2.7023038321302099E-3</v>
      </c>
      <c r="AU44">
        <f>W_!AW46</f>
        <v>3.5999537694579689E-4</v>
      </c>
      <c r="AV44">
        <f>W_!AX46</f>
        <v>-6.3135265413495601E-4</v>
      </c>
      <c r="AW44">
        <f>W_!AY46</f>
        <v>0</v>
      </c>
      <c r="AX44">
        <f>W_!AZ46</f>
        <v>0</v>
      </c>
      <c r="AY44">
        <f>W_!BA46</f>
        <v>0</v>
      </c>
      <c r="AZ44">
        <f>W_!BB46</f>
        <v>0</v>
      </c>
      <c r="BA44">
        <f>W_!BC46</f>
        <v>0</v>
      </c>
      <c r="BB44">
        <f>W_!BD46</f>
        <v>0</v>
      </c>
      <c r="BC44">
        <f>W_!BE46</f>
        <v>0</v>
      </c>
      <c r="BD44">
        <f>W_!BF46</f>
        <v>0</v>
      </c>
    </row>
    <row r="45" spans="1:56" x14ac:dyDescent="0.35">
      <c r="A45" t="str">
        <f>W_!B47</f>
        <v>b</v>
      </c>
      <c r="B45">
        <f>W_!D47</f>
        <v>0</v>
      </c>
      <c r="C45">
        <f>W_!E47</f>
        <v>0</v>
      </c>
      <c r="D45">
        <f>W_!F47</f>
        <v>0</v>
      </c>
      <c r="E45">
        <f>W_!G47</f>
        <v>0</v>
      </c>
      <c r="F45">
        <f>W_!H47</f>
        <v>0</v>
      </c>
      <c r="G45">
        <f>W_!I47</f>
        <v>0</v>
      </c>
      <c r="H45">
        <f>W_!J47</f>
        <v>0</v>
      </c>
      <c r="I45">
        <f>W_!K47</f>
        <v>0</v>
      </c>
      <c r="J45">
        <f>W_!L47</f>
        <v>0</v>
      </c>
      <c r="K45">
        <f>W_!M47</f>
        <v>0</v>
      </c>
      <c r="L45">
        <f>W_!N47</f>
        <v>0</v>
      </c>
      <c r="M45">
        <f>W_!O47</f>
        <v>0</v>
      </c>
      <c r="N45">
        <f>W_!P47</f>
        <v>0</v>
      </c>
      <c r="O45">
        <f>W_!Q47</f>
        <v>0</v>
      </c>
      <c r="P45">
        <f>W_!R47</f>
        <v>0</v>
      </c>
      <c r="Q45">
        <f>W_!S47</f>
        <v>0</v>
      </c>
      <c r="R45">
        <f>W_!T47</f>
        <v>0</v>
      </c>
      <c r="S45">
        <f>W_!U47</f>
        <v>0</v>
      </c>
      <c r="T45">
        <f>W_!V47</f>
        <v>0</v>
      </c>
      <c r="U45">
        <f>W_!W47</f>
        <v>0</v>
      </c>
      <c r="V45">
        <f>W_!X47</f>
        <v>0</v>
      </c>
      <c r="W45">
        <f>W_!Y47</f>
        <v>0</v>
      </c>
      <c r="X45">
        <f>W_!Z47</f>
        <v>0</v>
      </c>
      <c r="Y45">
        <f>W_!AA47</f>
        <v>0</v>
      </c>
      <c r="Z45">
        <f>W_!AB47</f>
        <v>0</v>
      </c>
      <c r="AA45">
        <f>W_!AC47</f>
        <v>0</v>
      </c>
      <c r="AB45">
        <f>W_!AD47</f>
        <v>0</v>
      </c>
      <c r="AC45">
        <f>W_!AE47</f>
        <v>0</v>
      </c>
      <c r="AD45">
        <f>W_!AF47</f>
        <v>0</v>
      </c>
      <c r="AE45">
        <f>W_!AG47</f>
        <v>0</v>
      </c>
      <c r="AF45">
        <f>W_!AH47</f>
        <v>0</v>
      </c>
      <c r="AG45">
        <f>W_!AI47</f>
        <v>0</v>
      </c>
      <c r="AH45">
        <f>W_!AJ47</f>
        <v>0</v>
      </c>
      <c r="AI45">
        <f>W_!AK47</f>
        <v>0</v>
      </c>
      <c r="AJ45">
        <f>W_!AL47</f>
        <v>0</v>
      </c>
      <c r="AK45">
        <f>W_!AM47</f>
        <v>0</v>
      </c>
      <c r="AL45">
        <f>W_!AN47</f>
        <v>0</v>
      </c>
      <c r="AM45">
        <f>W_!AO47</f>
        <v>0</v>
      </c>
      <c r="AN45">
        <f>W_!AP47</f>
        <v>0</v>
      </c>
      <c r="AO45">
        <f>W_!AQ47</f>
        <v>0</v>
      </c>
      <c r="AP45">
        <f>W_!AR47</f>
        <v>0</v>
      </c>
      <c r="AQ45">
        <f>W_!AS47</f>
        <v>0</v>
      </c>
      <c r="AR45">
        <f>W_!AT47</f>
        <v>0</v>
      </c>
      <c r="AS45">
        <f>W_!AU47</f>
        <v>0</v>
      </c>
      <c r="AT45">
        <f>W_!AV47</f>
        <v>0</v>
      </c>
      <c r="AU45">
        <f>W_!AW47</f>
        <v>0</v>
      </c>
      <c r="AV45">
        <f>W_!AX47</f>
        <v>0</v>
      </c>
      <c r="AW45">
        <f>W_!AY47</f>
        <v>0</v>
      </c>
      <c r="AX45">
        <f>W_!AZ47</f>
        <v>0</v>
      </c>
      <c r="AY45">
        <f>W_!BA47</f>
        <v>0</v>
      </c>
      <c r="AZ45">
        <f>W_!BB47</f>
        <v>0</v>
      </c>
      <c r="BA45">
        <f>W_!BC47</f>
        <v>0</v>
      </c>
      <c r="BB45">
        <f>W_!BD47</f>
        <v>0</v>
      </c>
      <c r="BC45">
        <f>W_!BE47</f>
        <v>0</v>
      </c>
      <c r="BD45">
        <f>W_!BF47</f>
        <v>0</v>
      </c>
    </row>
    <row r="46" spans="1:56" x14ac:dyDescent="0.35">
      <c r="A46" t="str">
        <f>W_!B48</f>
        <v>commiles_sd</v>
      </c>
      <c r="B46">
        <f>W_!D48</f>
        <v>-0.7520384173790714</v>
      </c>
      <c r="C46">
        <f>W_!E48</f>
        <v>-2.1094164463100538</v>
      </c>
      <c r="D46">
        <f>W_!F48</f>
        <v>-1.7462127499138047</v>
      </c>
      <c r="E46">
        <f>W_!G48</f>
        <v>-41.982175406508176</v>
      </c>
      <c r="F46">
        <f>W_!H48</f>
        <v>21.083875855888977</v>
      </c>
      <c r="G46">
        <f>W_!I48</f>
        <v>28.935042558319978</v>
      </c>
      <c r="H46">
        <f>W_!J48</f>
        <v>10.869401176670483</v>
      </c>
      <c r="I46">
        <f>W_!K48</f>
        <v>24.342941174552273</v>
      </c>
      <c r="J46">
        <f>W_!L48</f>
        <v>-9.7978525834385159</v>
      </c>
      <c r="K46">
        <f>W_!M48</f>
        <v>-30.740531624322113</v>
      </c>
      <c r="L46">
        <f>W_!N48</f>
        <v>11.500296885428261</v>
      </c>
      <c r="M46">
        <f>W_!O48</f>
        <v>-13.675057620330946</v>
      </c>
      <c r="N46">
        <f>W_!P48</f>
        <v>-17.023527871051975</v>
      </c>
      <c r="O46">
        <f>W_!Q48</f>
        <v>-14.554650270386208</v>
      </c>
      <c r="P46">
        <f>W_!R48</f>
        <v>-32.777396461746335</v>
      </c>
      <c r="Q46">
        <f>W_!S48</f>
        <v>-8.5244534945116569E-3</v>
      </c>
      <c r="R46">
        <f>W_!T48</f>
        <v>9.372630188177846E-4</v>
      </c>
      <c r="S46">
        <f>W_!U48</f>
        <v>1.3840885880352491E-2</v>
      </c>
      <c r="T46">
        <f>W_!V48</f>
        <v>4.5363742872264456</v>
      </c>
      <c r="U46">
        <f>W_!W48</f>
        <v>4.5171002912393323</v>
      </c>
      <c r="V46">
        <f>W_!X48</f>
        <v>2.5876094156049918</v>
      </c>
      <c r="W46">
        <f>W_!Y48</f>
        <v>2.1558746338096926</v>
      </c>
      <c r="X46">
        <f>W_!Z48</f>
        <v>2.0954265753140997</v>
      </c>
      <c r="Y46">
        <f>W_!AA48</f>
        <v>2.580284586395317</v>
      </c>
      <c r="Z46">
        <f>W_!AB48</f>
        <v>0.57994354707788542</v>
      </c>
      <c r="AA46">
        <f>W_!AC48</f>
        <v>-7.3172830453045335E-3</v>
      </c>
      <c r="AB46">
        <f>W_!AD48</f>
        <v>-0.26762386860343318</v>
      </c>
      <c r="AC46">
        <f>W_!AE48</f>
        <v>-0.24754567812059189</v>
      </c>
      <c r="AD46">
        <f>W_!AF48</f>
        <v>60.448619112331428</v>
      </c>
      <c r="AE46">
        <f>W_!AG48</f>
        <v>53.612302932834567</v>
      </c>
      <c r="AF46">
        <f>W_!AH48</f>
        <v>0.11535873793911056</v>
      </c>
      <c r="AG46">
        <f>W_!AI48</f>
        <v>-5.1459075599971919E-2</v>
      </c>
      <c r="AH46">
        <f>W_!AJ48</f>
        <v>-2.3890838955957562E-4</v>
      </c>
      <c r="AI46">
        <f>W_!AK48</f>
        <v>-1.0645539842064728</v>
      </c>
      <c r="AJ46">
        <f>W_!AL48</f>
        <v>-1.5876811761477403</v>
      </c>
      <c r="AK46">
        <f>W_!AM48</f>
        <v>-0.15180097190275266</v>
      </c>
      <c r="AL46">
        <f>W_!AN48</f>
        <v>1.0632501199078274E-2</v>
      </c>
      <c r="AM46">
        <f>W_!AO48</f>
        <v>1.7908144940826959E-3</v>
      </c>
      <c r="AN46">
        <f>W_!AP48</f>
        <v>-25.310559138999409</v>
      </c>
      <c r="AO46">
        <f>W_!AQ48</f>
        <v>-17.414296058940831</v>
      </c>
      <c r="AP46">
        <f>W_!AR48</f>
        <v>13.068562335114603</v>
      </c>
      <c r="AQ46">
        <f>W_!AS48</f>
        <v>1.5460056201449879E-4</v>
      </c>
      <c r="AR46">
        <f>W_!AT48</f>
        <v>-2.7023038321302099E-3</v>
      </c>
      <c r="AS46">
        <f>W_!AU48</f>
        <v>0</v>
      </c>
      <c r="AT46">
        <f>W_!AV48</f>
        <v>67.229585247183721</v>
      </c>
      <c r="AU46">
        <f>W_!AW48</f>
        <v>1.0165991295103367</v>
      </c>
      <c r="AV46">
        <f>W_!AX48</f>
        <v>-0.64416174011283345</v>
      </c>
      <c r="AW46">
        <f>W_!AY48</f>
        <v>0</v>
      </c>
      <c r="AX46">
        <f>W_!AZ48</f>
        <v>0</v>
      </c>
      <c r="AY46">
        <f>W_!BA48</f>
        <v>0</v>
      </c>
      <c r="AZ46">
        <f>W_!BB48</f>
        <v>0</v>
      </c>
      <c r="BA46">
        <f>W_!BC48</f>
        <v>0</v>
      </c>
      <c r="BB46">
        <f>W_!BD48</f>
        <v>0</v>
      </c>
      <c r="BC46">
        <f>W_!BE48</f>
        <v>0</v>
      </c>
      <c r="BD46">
        <f>W_!BF48</f>
        <v>0</v>
      </c>
    </row>
    <row r="47" spans="1:56" x14ac:dyDescent="0.35">
      <c r="A47" t="str">
        <f>W_!B49</f>
        <v>sd_hdo_wdo</v>
      </c>
      <c r="B47">
        <f>W_!D49</f>
        <v>-5.4548963219724555E-3</v>
      </c>
      <c r="C47">
        <f>W_!E49</f>
        <v>-7.1100079091587359E-2</v>
      </c>
      <c r="D47">
        <f>W_!F49</f>
        <v>4.2593638033966881E-3</v>
      </c>
      <c r="E47">
        <f>W_!G49</f>
        <v>0.39892294125107586</v>
      </c>
      <c r="F47">
        <f>W_!H49</f>
        <v>1.3543894767043383</v>
      </c>
      <c r="G47">
        <f>W_!I49</f>
        <v>0.6349885477885564</v>
      </c>
      <c r="H47">
        <f>W_!J49</f>
        <v>-0.35129325722644195</v>
      </c>
      <c r="I47">
        <f>W_!K49</f>
        <v>0.89610685505077003</v>
      </c>
      <c r="J47">
        <f>W_!L49</f>
        <v>-1.2658683220624518</v>
      </c>
      <c r="K47">
        <f>W_!M49</f>
        <v>-0.76993934161583721</v>
      </c>
      <c r="L47">
        <f>W_!N49</f>
        <v>0.25001019800871183</v>
      </c>
      <c r="M47">
        <f>W_!O49</f>
        <v>1.0079393811256363</v>
      </c>
      <c r="N47">
        <f>W_!P49</f>
        <v>-0.90333909039851346</v>
      </c>
      <c r="O47">
        <f>W_!Q49</f>
        <v>-1.4179029096202442</v>
      </c>
      <c r="P47">
        <f>W_!R49</f>
        <v>-0.72184564319645494</v>
      </c>
      <c r="Q47">
        <f>W_!S49</f>
        <v>5.6263534237016132E-4</v>
      </c>
      <c r="R47">
        <f>W_!T49</f>
        <v>1.6881099785479381E-4</v>
      </c>
      <c r="S47">
        <f>W_!U49</f>
        <v>-1.3027952264439395E-4</v>
      </c>
      <c r="T47">
        <f>W_!V49</f>
        <v>0.15595615166767451</v>
      </c>
      <c r="U47">
        <f>W_!W49</f>
        <v>0.14601768080329131</v>
      </c>
      <c r="V47">
        <f>W_!X49</f>
        <v>0.15562350415765139</v>
      </c>
      <c r="W47">
        <f>W_!Y49</f>
        <v>0.158186609983445</v>
      </c>
      <c r="X47">
        <f>W_!Z49</f>
        <v>0.15627272021862085</v>
      </c>
      <c r="Y47">
        <f>W_!AA49</f>
        <v>0.17342064969610474</v>
      </c>
      <c r="Z47">
        <f>W_!AB49</f>
        <v>2.663757574831219E-2</v>
      </c>
      <c r="AA47">
        <f>W_!AC49</f>
        <v>1.2930535353429995E-4</v>
      </c>
      <c r="AB47">
        <f>W_!AD49</f>
        <v>-4.6748032210647154E-2</v>
      </c>
      <c r="AC47">
        <f>W_!AE49</f>
        <v>5.482677475681064E-3</v>
      </c>
      <c r="AD47">
        <f>W_!AF49</f>
        <v>1.1331417007402109</v>
      </c>
      <c r="AE47">
        <f>W_!AG49</f>
        <v>0.92152441336175184</v>
      </c>
      <c r="AF47">
        <f>W_!AH49</f>
        <v>2.4658689233715364E-2</v>
      </c>
      <c r="AG47">
        <f>W_!AI49</f>
        <v>-1.7758252567469986E-3</v>
      </c>
      <c r="AH47">
        <f>W_!AJ49</f>
        <v>5.1308821777017695E-5</v>
      </c>
      <c r="AI47">
        <f>W_!AK49</f>
        <v>0.34558325707019516</v>
      </c>
      <c r="AJ47">
        <f>W_!AL49</f>
        <v>0.34485840276493518</v>
      </c>
      <c r="AK47">
        <f>W_!AM49</f>
        <v>-0.17876183684662375</v>
      </c>
      <c r="AL47">
        <f>W_!AN49</f>
        <v>-5.5136161975131049E-4</v>
      </c>
      <c r="AM47">
        <f>W_!AO49</f>
        <v>-8.0873541186015242E-5</v>
      </c>
      <c r="AN47">
        <f>W_!AP49</f>
        <v>-1.4067055951263208</v>
      </c>
      <c r="AO47">
        <f>W_!AQ49</f>
        <v>-1.0374373211801249</v>
      </c>
      <c r="AP47">
        <f>W_!AR49</f>
        <v>0.79361644698765343</v>
      </c>
      <c r="AQ47">
        <f>W_!AS49</f>
        <v>5.7965262066105922E-5</v>
      </c>
      <c r="AR47">
        <f>W_!AT49</f>
        <v>3.5999537694579689E-4</v>
      </c>
      <c r="AS47">
        <f>W_!AU49</f>
        <v>0</v>
      </c>
      <c r="AT47">
        <f>W_!AV49</f>
        <v>1.0165991295103367</v>
      </c>
      <c r="AU47">
        <f>W_!AW49</f>
        <v>0.30240473130539386</v>
      </c>
      <c r="AV47">
        <f>W_!AX49</f>
        <v>-3.3984293956567435E-2</v>
      </c>
      <c r="AW47">
        <f>W_!AY49</f>
        <v>0</v>
      </c>
      <c r="AX47">
        <f>W_!AZ49</f>
        <v>0</v>
      </c>
      <c r="AY47">
        <f>W_!BA49</f>
        <v>0</v>
      </c>
      <c r="AZ47">
        <f>W_!BB49</f>
        <v>0</v>
      </c>
      <c r="BA47">
        <f>W_!BC49</f>
        <v>0</v>
      </c>
      <c r="BB47">
        <f>W_!BD49</f>
        <v>0</v>
      </c>
      <c r="BC47">
        <f>W_!BE49</f>
        <v>0</v>
      </c>
      <c r="BD47">
        <f>W_!BF49</f>
        <v>0</v>
      </c>
    </row>
    <row r="48" spans="1:56" x14ac:dyDescent="0.35">
      <c r="A48" t="str">
        <f>W_!B50</f>
        <v>sdj_dif</v>
      </c>
      <c r="B48">
        <f>W_!D50</f>
        <v>1.1929012188305461E-2</v>
      </c>
      <c r="C48">
        <f>W_!E50</f>
        <v>7.3203937945769265E-2</v>
      </c>
      <c r="D48">
        <f>W_!F50</f>
        <v>4.7168123484154327E-2</v>
      </c>
      <c r="E48">
        <f>W_!G50</f>
        <v>1.4294378864730664</v>
      </c>
      <c r="F48">
        <f>W_!H50</f>
        <v>-0.10169793643099743</v>
      </c>
      <c r="G48">
        <f>W_!I50</f>
        <v>-1.4636958202516124</v>
      </c>
      <c r="H48">
        <f>W_!J50</f>
        <v>-1.203157585419723</v>
      </c>
      <c r="I48">
        <f>W_!K50</f>
        <v>-1.3332224657434482</v>
      </c>
      <c r="J48">
        <f>W_!L50</f>
        <v>0.86393979975070012</v>
      </c>
      <c r="K48">
        <f>W_!M50</f>
        <v>1.1216874168235829</v>
      </c>
      <c r="L48">
        <f>W_!N50</f>
        <v>-6.4307143333198938E-2</v>
      </c>
      <c r="M48">
        <f>W_!O50</f>
        <v>-0.4975601355112389</v>
      </c>
      <c r="N48">
        <f>W_!P50</f>
        <v>0.38751112762763223</v>
      </c>
      <c r="O48">
        <f>W_!Q50</f>
        <v>0.65206997973784142</v>
      </c>
      <c r="P48">
        <f>W_!R50</f>
        <v>1.0002264821964526</v>
      </c>
      <c r="Q48">
        <f>W_!S50</f>
        <v>4.2376930329549641E-4</v>
      </c>
      <c r="R48">
        <f>W_!T50</f>
        <v>-2.2475172015180568E-4</v>
      </c>
      <c r="S48">
        <f>W_!U50</f>
        <v>-3.7844365773835278E-4</v>
      </c>
      <c r="T48">
        <f>W_!V50</f>
        <v>-0.16287667531216776</v>
      </c>
      <c r="U48">
        <f>W_!W50</f>
        <v>-0.15925795708824506</v>
      </c>
      <c r="V48">
        <f>W_!X50</f>
        <v>-0.15787800408651992</v>
      </c>
      <c r="W48">
        <f>W_!Y50</f>
        <v>-0.14334287080920879</v>
      </c>
      <c r="X48">
        <f>W_!Z50</f>
        <v>-0.12957658612997938</v>
      </c>
      <c r="Y48">
        <f>W_!AA50</f>
        <v>-0.15784608113321749</v>
      </c>
      <c r="Z48">
        <f>W_!AB50</f>
        <v>-3.2914664264450037E-3</v>
      </c>
      <c r="AA48">
        <f>W_!AC50</f>
        <v>-1.9301222169037884E-3</v>
      </c>
      <c r="AB48">
        <f>W_!AD50</f>
        <v>0.10601693046960611</v>
      </c>
      <c r="AC48">
        <f>W_!AE50</f>
        <v>-1.8954543285797281E-3</v>
      </c>
      <c r="AD48">
        <f>W_!AF50</f>
        <v>-1.349283405603154</v>
      </c>
      <c r="AE48">
        <f>W_!AG50</f>
        <v>-1.1703070423011432</v>
      </c>
      <c r="AF48">
        <f>W_!AH50</f>
        <v>-5.5274410439935537E-3</v>
      </c>
      <c r="AG48">
        <f>W_!AI50</f>
        <v>-4.226844112016178E-3</v>
      </c>
      <c r="AH48">
        <f>W_!AJ50</f>
        <v>2.6715033360729402E-5</v>
      </c>
      <c r="AI48">
        <f>W_!AK50</f>
        <v>3.5287245167457536E-2</v>
      </c>
      <c r="AJ48">
        <f>W_!AL50</f>
        <v>0.11935785304220023</v>
      </c>
      <c r="AK48">
        <f>W_!AM50</f>
        <v>2.3249606954764523E-2</v>
      </c>
      <c r="AL48">
        <f>W_!AN50</f>
        <v>2.6366899553613237E-3</v>
      </c>
      <c r="AM48">
        <f>W_!AO50</f>
        <v>1.3104652161062165E-6</v>
      </c>
      <c r="AN48">
        <f>W_!AP50</f>
        <v>1.8002544581106821</v>
      </c>
      <c r="AO48">
        <f>W_!AQ50</f>
        <v>1.3554870533530505</v>
      </c>
      <c r="AP48">
        <f>W_!AR50</f>
        <v>-0.50913826257245864</v>
      </c>
      <c r="AQ48">
        <f>W_!AS50</f>
        <v>5.6132753190989284E-5</v>
      </c>
      <c r="AR48">
        <f>W_!AT50</f>
        <v>-6.3135265413495601E-4</v>
      </c>
      <c r="AS48">
        <f>W_!AU50</f>
        <v>0</v>
      </c>
      <c r="AT48">
        <f>W_!AV50</f>
        <v>-0.64416174011283345</v>
      </c>
      <c r="AU48">
        <f>W_!AW50</f>
        <v>-3.3984293956567435E-2</v>
      </c>
      <c r="AV48">
        <f>W_!AX50</f>
        <v>0.11765595476552017</v>
      </c>
      <c r="AW48">
        <f>W_!AY50</f>
        <v>0</v>
      </c>
      <c r="AX48">
        <f>W_!AZ50</f>
        <v>0</v>
      </c>
      <c r="AY48">
        <f>W_!BA50</f>
        <v>0</v>
      </c>
      <c r="AZ48">
        <f>W_!BB50</f>
        <v>0</v>
      </c>
      <c r="BA48">
        <f>W_!BC50</f>
        <v>0</v>
      </c>
      <c r="BB48">
        <f>W_!BD50</f>
        <v>0</v>
      </c>
      <c r="BC48">
        <f>W_!BE50</f>
        <v>0</v>
      </c>
      <c r="BD48">
        <f>W_!BF50</f>
        <v>0</v>
      </c>
    </row>
    <row r="49" spans="1:56" x14ac:dyDescent="0.35">
      <c r="A49" t="str">
        <f>W_!B51</f>
        <v>NLY_</v>
      </c>
      <c r="B49">
        <f>W_!D51</f>
        <v>0</v>
      </c>
      <c r="C49">
        <f>W_!E51</f>
        <v>0</v>
      </c>
      <c r="D49">
        <f>W_!F51</f>
        <v>0</v>
      </c>
      <c r="E49">
        <f>W_!G51</f>
        <v>0</v>
      </c>
      <c r="F49">
        <f>W_!H51</f>
        <v>0</v>
      </c>
      <c r="G49">
        <f>W_!I51</f>
        <v>0</v>
      </c>
      <c r="H49">
        <f>W_!J51</f>
        <v>0</v>
      </c>
      <c r="I49">
        <f>W_!K51</f>
        <v>0</v>
      </c>
      <c r="J49">
        <f>W_!L51</f>
        <v>0</v>
      </c>
      <c r="K49">
        <f>W_!M51</f>
        <v>0</v>
      </c>
      <c r="L49">
        <f>W_!N51</f>
        <v>0</v>
      </c>
      <c r="M49">
        <f>W_!O51</f>
        <v>0</v>
      </c>
      <c r="N49">
        <f>W_!P51</f>
        <v>0</v>
      </c>
      <c r="O49">
        <f>W_!Q51</f>
        <v>0</v>
      </c>
      <c r="P49">
        <f>W_!R51</f>
        <v>0</v>
      </c>
      <c r="Q49">
        <f>W_!S51</f>
        <v>0</v>
      </c>
      <c r="R49">
        <f>W_!T51</f>
        <v>0</v>
      </c>
      <c r="S49">
        <f>W_!U51</f>
        <v>0</v>
      </c>
      <c r="T49">
        <f>W_!V51</f>
        <v>0</v>
      </c>
      <c r="U49">
        <f>W_!W51</f>
        <v>0</v>
      </c>
      <c r="V49">
        <f>W_!X51</f>
        <v>0</v>
      </c>
      <c r="W49">
        <f>W_!Y51</f>
        <v>0</v>
      </c>
      <c r="X49">
        <f>W_!Z51</f>
        <v>0</v>
      </c>
      <c r="Y49">
        <f>W_!AA51</f>
        <v>0</v>
      </c>
      <c r="Z49">
        <f>W_!AB51</f>
        <v>0</v>
      </c>
      <c r="AA49">
        <f>W_!AC51</f>
        <v>0</v>
      </c>
      <c r="AB49">
        <f>W_!AD51</f>
        <v>0</v>
      </c>
      <c r="AC49">
        <f>W_!AE51</f>
        <v>0</v>
      </c>
      <c r="AD49">
        <f>W_!AF51</f>
        <v>0</v>
      </c>
      <c r="AE49">
        <f>W_!AG51</f>
        <v>0</v>
      </c>
      <c r="AF49">
        <f>W_!AH51</f>
        <v>0</v>
      </c>
      <c r="AG49">
        <f>W_!AI51</f>
        <v>0</v>
      </c>
      <c r="AH49">
        <f>W_!AJ51</f>
        <v>0</v>
      </c>
      <c r="AI49">
        <f>W_!AK51</f>
        <v>0</v>
      </c>
      <c r="AJ49">
        <f>W_!AL51</f>
        <v>0</v>
      </c>
      <c r="AK49">
        <f>W_!AM51</f>
        <v>0</v>
      </c>
      <c r="AL49">
        <f>W_!AN51</f>
        <v>0</v>
      </c>
      <c r="AM49">
        <f>W_!AO51</f>
        <v>0</v>
      </c>
      <c r="AN49">
        <f>W_!AP51</f>
        <v>0</v>
      </c>
      <c r="AO49">
        <f>W_!AQ51</f>
        <v>0</v>
      </c>
      <c r="AP49">
        <f>W_!AR51</f>
        <v>0</v>
      </c>
      <c r="AQ49">
        <f>W_!AS51</f>
        <v>0</v>
      </c>
      <c r="AR49">
        <f>W_!AT51</f>
        <v>0</v>
      </c>
      <c r="AS49">
        <f>W_!AU51</f>
        <v>0</v>
      </c>
      <c r="AT49">
        <f>W_!AV51</f>
        <v>0</v>
      </c>
      <c r="AU49">
        <f>W_!AW51</f>
        <v>0</v>
      </c>
      <c r="AV49">
        <f>W_!AX51</f>
        <v>0</v>
      </c>
      <c r="AW49">
        <f>W_!AY51</f>
        <v>1</v>
      </c>
      <c r="AX49">
        <f>W_!AZ51</f>
        <v>0</v>
      </c>
      <c r="AY49">
        <f>W_!BA51</f>
        <v>0</v>
      </c>
      <c r="AZ49">
        <f>W_!BB51</f>
        <v>0</v>
      </c>
      <c r="BA49">
        <f>W_!BC51</f>
        <v>0</v>
      </c>
      <c r="BB49">
        <f>W_!BD51</f>
        <v>0</v>
      </c>
      <c r="BC49">
        <f>W_!BE51</f>
        <v>0</v>
      </c>
      <c r="BD49">
        <f>W_!BF51</f>
        <v>0</v>
      </c>
    </row>
    <row r="50" spans="1:56" x14ac:dyDescent="0.35">
      <c r="A50" t="str">
        <f>W_!B52</f>
        <v>shouseexp</v>
      </c>
      <c r="B50">
        <f>W_!D52</f>
        <v>0</v>
      </c>
      <c r="C50">
        <f>W_!E52</f>
        <v>0</v>
      </c>
      <c r="D50">
        <f>W_!F52</f>
        <v>0</v>
      </c>
      <c r="E50">
        <f>W_!G52</f>
        <v>0</v>
      </c>
      <c r="F50">
        <f>W_!H52</f>
        <v>0</v>
      </c>
      <c r="G50">
        <f>W_!I52</f>
        <v>0</v>
      </c>
      <c r="H50">
        <f>W_!J52</f>
        <v>0</v>
      </c>
      <c r="I50">
        <f>W_!K52</f>
        <v>0</v>
      </c>
      <c r="J50">
        <f>W_!L52</f>
        <v>0</v>
      </c>
      <c r="K50">
        <f>W_!M52</f>
        <v>0</v>
      </c>
      <c r="L50">
        <f>W_!N52</f>
        <v>0</v>
      </c>
      <c r="M50">
        <f>W_!O52</f>
        <v>0</v>
      </c>
      <c r="N50">
        <f>W_!P52</f>
        <v>0</v>
      </c>
      <c r="O50">
        <f>W_!Q52</f>
        <v>0</v>
      </c>
      <c r="P50">
        <f>W_!R52</f>
        <v>0</v>
      </c>
      <c r="Q50">
        <f>W_!S52</f>
        <v>0</v>
      </c>
      <c r="R50">
        <f>W_!T52</f>
        <v>0</v>
      </c>
      <c r="S50">
        <f>W_!U52</f>
        <v>0</v>
      </c>
      <c r="T50">
        <f>W_!V52</f>
        <v>0</v>
      </c>
      <c r="U50">
        <f>W_!W52</f>
        <v>0</v>
      </c>
      <c r="V50">
        <f>W_!X52</f>
        <v>0</v>
      </c>
      <c r="W50">
        <f>W_!Y52</f>
        <v>0</v>
      </c>
      <c r="X50">
        <f>W_!Z52</f>
        <v>0</v>
      </c>
      <c r="Y50">
        <f>W_!AA52</f>
        <v>0</v>
      </c>
      <c r="Z50">
        <f>W_!AB52</f>
        <v>0</v>
      </c>
      <c r="AA50">
        <f>W_!AC52</f>
        <v>0</v>
      </c>
      <c r="AB50">
        <f>W_!AD52</f>
        <v>0</v>
      </c>
      <c r="AC50">
        <f>W_!AE52</f>
        <v>0</v>
      </c>
      <c r="AD50">
        <f>W_!AF52</f>
        <v>0</v>
      </c>
      <c r="AE50">
        <f>W_!AG52</f>
        <v>0</v>
      </c>
      <c r="AF50">
        <f>W_!AH52</f>
        <v>0</v>
      </c>
      <c r="AG50">
        <f>W_!AI52</f>
        <v>0</v>
      </c>
      <c r="AH50">
        <f>W_!AJ52</f>
        <v>0</v>
      </c>
      <c r="AI50">
        <f>W_!AK52</f>
        <v>0</v>
      </c>
      <c r="AJ50">
        <f>W_!AL52</f>
        <v>0</v>
      </c>
      <c r="AK50">
        <f>W_!AM52</f>
        <v>0</v>
      </c>
      <c r="AL50">
        <f>W_!AN52</f>
        <v>0</v>
      </c>
      <c r="AM50">
        <f>W_!AO52</f>
        <v>0</v>
      </c>
      <c r="AN50">
        <f>W_!AP52</f>
        <v>0</v>
      </c>
      <c r="AO50">
        <f>W_!AQ52</f>
        <v>0</v>
      </c>
      <c r="AP50">
        <f>W_!AR52</f>
        <v>0</v>
      </c>
      <c r="AQ50">
        <f>W_!AS52</f>
        <v>0</v>
      </c>
      <c r="AR50">
        <f>W_!AT52</f>
        <v>0</v>
      </c>
      <c r="AS50">
        <f>W_!AU52</f>
        <v>0</v>
      </c>
      <c r="AT50">
        <f>W_!AV52</f>
        <v>0</v>
      </c>
      <c r="AU50">
        <f>W_!AW52</f>
        <v>0</v>
      </c>
      <c r="AV50">
        <f>W_!AX52</f>
        <v>0</v>
      </c>
      <c r="AW50">
        <f>W_!AY52</f>
        <v>0</v>
      </c>
      <c r="AX50">
        <f>W_!AZ52</f>
        <v>9.9999999999999995E-7</v>
      </c>
      <c r="AY50">
        <f>W_!BA52</f>
        <v>0</v>
      </c>
      <c r="AZ50">
        <f>W_!BB52</f>
        <v>0</v>
      </c>
      <c r="BA50">
        <f>W_!BC52</f>
        <v>0</v>
      </c>
      <c r="BB50">
        <f>W_!BD52</f>
        <v>0</v>
      </c>
      <c r="BC50">
        <f>W_!BE52</f>
        <v>0</v>
      </c>
      <c r="BD50">
        <f>W_!BF52</f>
        <v>0</v>
      </c>
    </row>
    <row r="51" spans="1:56" x14ac:dyDescent="0.35">
      <c r="A51" t="str">
        <f>W_!B53</f>
        <v>scity</v>
      </c>
      <c r="B51">
        <f>W_!D53</f>
        <v>0</v>
      </c>
      <c r="C51">
        <f>W_!E53</f>
        <v>0</v>
      </c>
      <c r="D51">
        <f>W_!F53</f>
        <v>0</v>
      </c>
      <c r="E51">
        <f>W_!G53</f>
        <v>0</v>
      </c>
      <c r="F51">
        <f>W_!H53</f>
        <v>0</v>
      </c>
      <c r="G51">
        <f>W_!I53</f>
        <v>0</v>
      </c>
      <c r="H51">
        <f>W_!J53</f>
        <v>0</v>
      </c>
      <c r="I51">
        <f>W_!K53</f>
        <v>0</v>
      </c>
      <c r="J51">
        <f>W_!L53</f>
        <v>0</v>
      </c>
      <c r="K51">
        <f>W_!M53</f>
        <v>0</v>
      </c>
      <c r="L51">
        <f>W_!N53</f>
        <v>0</v>
      </c>
      <c r="M51">
        <f>W_!O53</f>
        <v>0</v>
      </c>
      <c r="N51">
        <f>W_!P53</f>
        <v>0</v>
      </c>
      <c r="O51">
        <f>W_!Q53</f>
        <v>0</v>
      </c>
      <c r="P51">
        <f>W_!R53</f>
        <v>0</v>
      </c>
      <c r="Q51">
        <f>W_!S53</f>
        <v>0</v>
      </c>
      <c r="R51">
        <f>W_!T53</f>
        <v>0</v>
      </c>
      <c r="S51">
        <f>W_!U53</f>
        <v>0</v>
      </c>
      <c r="T51">
        <f>W_!V53</f>
        <v>0</v>
      </c>
      <c r="U51">
        <f>W_!W53</f>
        <v>0</v>
      </c>
      <c r="V51">
        <f>W_!X53</f>
        <v>0</v>
      </c>
      <c r="W51">
        <f>W_!Y53</f>
        <v>0</v>
      </c>
      <c r="X51">
        <f>W_!Z53</f>
        <v>0</v>
      </c>
      <c r="Y51">
        <f>W_!AA53</f>
        <v>0</v>
      </c>
      <c r="Z51">
        <f>W_!AB53</f>
        <v>0</v>
      </c>
      <c r="AA51">
        <f>W_!AC53</f>
        <v>0</v>
      </c>
      <c r="AB51">
        <f>W_!AD53</f>
        <v>0</v>
      </c>
      <c r="AC51">
        <f>W_!AE53</f>
        <v>0</v>
      </c>
      <c r="AD51">
        <f>W_!AF53</f>
        <v>0</v>
      </c>
      <c r="AE51">
        <f>W_!AG53</f>
        <v>0</v>
      </c>
      <c r="AF51">
        <f>W_!AH53</f>
        <v>0</v>
      </c>
      <c r="AG51">
        <f>W_!AI53</f>
        <v>0</v>
      </c>
      <c r="AH51">
        <f>W_!AJ53</f>
        <v>0</v>
      </c>
      <c r="AI51">
        <f>W_!AK53</f>
        <v>0</v>
      </c>
      <c r="AJ51">
        <f>W_!AL53</f>
        <v>0</v>
      </c>
      <c r="AK51">
        <f>W_!AM53</f>
        <v>0</v>
      </c>
      <c r="AL51">
        <f>W_!AN53</f>
        <v>0</v>
      </c>
      <c r="AM51">
        <f>W_!AO53</f>
        <v>0</v>
      </c>
      <c r="AN51">
        <f>W_!AP53</f>
        <v>0</v>
      </c>
      <c r="AO51">
        <f>W_!AQ53</f>
        <v>0</v>
      </c>
      <c r="AP51">
        <f>W_!AR53</f>
        <v>0</v>
      </c>
      <c r="AQ51">
        <f>W_!AS53</f>
        <v>0</v>
      </c>
      <c r="AR51">
        <f>W_!AT53</f>
        <v>0</v>
      </c>
      <c r="AS51">
        <f>W_!AU53</f>
        <v>0</v>
      </c>
      <c r="AT51">
        <f>W_!AV53</f>
        <v>0</v>
      </c>
      <c r="AU51">
        <f>W_!AW53</f>
        <v>0</v>
      </c>
      <c r="AV51">
        <f>W_!AX53</f>
        <v>0</v>
      </c>
      <c r="AW51">
        <f>W_!AY53</f>
        <v>0</v>
      </c>
      <c r="AX51">
        <f>W_!AZ53</f>
        <v>0</v>
      </c>
      <c r="AY51">
        <f>W_!BA53</f>
        <v>3.9262297701702086E-4</v>
      </c>
      <c r="AZ51">
        <f>W_!BB53</f>
        <v>5.2458658101740558E-4</v>
      </c>
      <c r="BA51">
        <f>W_!BC53</f>
        <v>-1.059771510722185E-5</v>
      </c>
      <c r="BB51">
        <f>W_!BD53</f>
        <v>2.7317085315895759E-5</v>
      </c>
      <c r="BC51">
        <f>W_!BE53</f>
        <v>0</v>
      </c>
      <c r="BD51">
        <f>W_!BF53</f>
        <v>0</v>
      </c>
    </row>
    <row r="52" spans="1:56" x14ac:dyDescent="0.35">
      <c r="A52" t="str">
        <f>W_!B54</f>
        <v>sjobscity</v>
      </c>
      <c r="B52">
        <f>W_!D54</f>
        <v>0</v>
      </c>
      <c r="C52">
        <f>W_!E54</f>
        <v>0</v>
      </c>
      <c r="D52">
        <f>W_!F54</f>
        <v>0</v>
      </c>
      <c r="E52">
        <f>W_!G54</f>
        <v>0</v>
      </c>
      <c r="F52">
        <f>W_!H54</f>
        <v>0</v>
      </c>
      <c r="G52">
        <f>W_!I54</f>
        <v>0</v>
      </c>
      <c r="H52">
        <f>W_!J54</f>
        <v>0</v>
      </c>
      <c r="I52">
        <f>W_!K54</f>
        <v>0</v>
      </c>
      <c r="J52">
        <f>W_!L54</f>
        <v>0</v>
      </c>
      <c r="K52">
        <f>W_!M54</f>
        <v>0</v>
      </c>
      <c r="L52">
        <f>W_!N54</f>
        <v>0</v>
      </c>
      <c r="M52">
        <f>W_!O54</f>
        <v>0</v>
      </c>
      <c r="N52">
        <f>W_!P54</f>
        <v>0</v>
      </c>
      <c r="O52">
        <f>W_!Q54</f>
        <v>0</v>
      </c>
      <c r="P52">
        <f>W_!R54</f>
        <v>0</v>
      </c>
      <c r="Q52">
        <f>W_!S54</f>
        <v>0</v>
      </c>
      <c r="R52">
        <f>W_!T54</f>
        <v>0</v>
      </c>
      <c r="S52">
        <f>W_!U54</f>
        <v>0</v>
      </c>
      <c r="T52">
        <f>W_!V54</f>
        <v>0</v>
      </c>
      <c r="U52">
        <f>W_!W54</f>
        <v>0</v>
      </c>
      <c r="V52">
        <f>W_!X54</f>
        <v>0</v>
      </c>
      <c r="W52">
        <f>W_!Y54</f>
        <v>0</v>
      </c>
      <c r="X52">
        <f>W_!Z54</f>
        <v>0</v>
      </c>
      <c r="Y52">
        <f>W_!AA54</f>
        <v>0</v>
      </c>
      <c r="Z52">
        <f>W_!AB54</f>
        <v>0</v>
      </c>
      <c r="AA52">
        <f>W_!AC54</f>
        <v>0</v>
      </c>
      <c r="AB52">
        <f>W_!AD54</f>
        <v>0</v>
      </c>
      <c r="AC52">
        <f>W_!AE54</f>
        <v>0</v>
      </c>
      <c r="AD52">
        <f>W_!AF54</f>
        <v>0</v>
      </c>
      <c r="AE52">
        <f>W_!AG54</f>
        <v>0</v>
      </c>
      <c r="AF52">
        <f>W_!AH54</f>
        <v>0</v>
      </c>
      <c r="AG52">
        <f>W_!AI54</f>
        <v>0</v>
      </c>
      <c r="AH52">
        <f>W_!AJ54</f>
        <v>0</v>
      </c>
      <c r="AI52">
        <f>W_!AK54</f>
        <v>0</v>
      </c>
      <c r="AJ52">
        <f>W_!AL54</f>
        <v>0</v>
      </c>
      <c r="AK52">
        <f>W_!AM54</f>
        <v>0</v>
      </c>
      <c r="AL52">
        <f>W_!AN54</f>
        <v>0</v>
      </c>
      <c r="AM52">
        <f>W_!AO54</f>
        <v>0</v>
      </c>
      <c r="AN52">
        <f>W_!AP54</f>
        <v>0</v>
      </c>
      <c r="AO52">
        <f>W_!AQ54</f>
        <v>0</v>
      </c>
      <c r="AP52">
        <f>W_!AR54</f>
        <v>0</v>
      </c>
      <c r="AQ52">
        <f>W_!AS54</f>
        <v>0</v>
      </c>
      <c r="AR52">
        <f>W_!AT54</f>
        <v>0</v>
      </c>
      <c r="AS52">
        <f>W_!AU54</f>
        <v>0</v>
      </c>
      <c r="AT52">
        <f>W_!AV54</f>
        <v>0</v>
      </c>
      <c r="AU52">
        <f>W_!AW54</f>
        <v>0</v>
      </c>
      <c r="AV52">
        <f>W_!AX54</f>
        <v>0</v>
      </c>
      <c r="AW52">
        <f>W_!AY54</f>
        <v>0</v>
      </c>
      <c r="AX52">
        <f>W_!AZ54</f>
        <v>0</v>
      </c>
      <c r="AY52">
        <f>W_!BA54</f>
        <v>5.2458658101740558E-4</v>
      </c>
      <c r="AZ52">
        <f>W_!BB54</f>
        <v>7.8351114857197804E-4</v>
      </c>
      <c r="BA52">
        <f>W_!BC54</f>
        <v>-3.0097721877103564E-5</v>
      </c>
      <c r="BB52">
        <f>W_!BD54</f>
        <v>1.4776707306471775E-4</v>
      </c>
      <c r="BC52">
        <f>W_!BE54</f>
        <v>0</v>
      </c>
      <c r="BD52">
        <f>W_!BF54</f>
        <v>0</v>
      </c>
    </row>
    <row r="53" spans="1:56" x14ac:dyDescent="0.35">
      <c r="A53" t="str">
        <f>W_!B55</f>
        <v>p_gradient</v>
      </c>
      <c r="B53">
        <f>W_!D55</f>
        <v>0</v>
      </c>
      <c r="C53">
        <f>W_!E55</f>
        <v>0</v>
      </c>
      <c r="D53">
        <f>W_!F55</f>
        <v>0</v>
      </c>
      <c r="E53">
        <f>W_!G55</f>
        <v>0</v>
      </c>
      <c r="F53">
        <f>W_!H55</f>
        <v>0</v>
      </c>
      <c r="G53">
        <f>W_!I55</f>
        <v>0</v>
      </c>
      <c r="H53">
        <f>W_!J55</f>
        <v>0</v>
      </c>
      <c r="I53">
        <f>W_!K55</f>
        <v>0</v>
      </c>
      <c r="J53">
        <f>W_!L55</f>
        <v>0</v>
      </c>
      <c r="K53">
        <f>W_!M55</f>
        <v>0</v>
      </c>
      <c r="L53">
        <f>W_!N55</f>
        <v>0</v>
      </c>
      <c r="M53">
        <f>W_!O55</f>
        <v>0</v>
      </c>
      <c r="N53">
        <f>W_!P55</f>
        <v>0</v>
      </c>
      <c r="O53">
        <f>W_!Q55</f>
        <v>0</v>
      </c>
      <c r="P53">
        <f>W_!R55</f>
        <v>0</v>
      </c>
      <c r="Q53">
        <f>W_!S55</f>
        <v>0</v>
      </c>
      <c r="R53">
        <f>W_!T55</f>
        <v>0</v>
      </c>
      <c r="S53">
        <f>W_!U55</f>
        <v>0</v>
      </c>
      <c r="T53">
        <f>W_!V55</f>
        <v>0</v>
      </c>
      <c r="U53">
        <f>W_!W55</f>
        <v>0</v>
      </c>
      <c r="V53">
        <f>W_!X55</f>
        <v>0</v>
      </c>
      <c r="W53">
        <f>W_!Y55</f>
        <v>0</v>
      </c>
      <c r="X53">
        <f>W_!Z55</f>
        <v>0</v>
      </c>
      <c r="Y53">
        <f>W_!AA55</f>
        <v>0</v>
      </c>
      <c r="Z53">
        <f>W_!AB55</f>
        <v>0</v>
      </c>
      <c r="AA53">
        <f>W_!AC55</f>
        <v>0</v>
      </c>
      <c r="AB53">
        <f>W_!AD55</f>
        <v>0</v>
      </c>
      <c r="AC53">
        <f>W_!AE55</f>
        <v>0</v>
      </c>
      <c r="AD53">
        <f>W_!AF55</f>
        <v>0</v>
      </c>
      <c r="AE53">
        <f>W_!AG55</f>
        <v>0</v>
      </c>
      <c r="AF53">
        <f>W_!AH55</f>
        <v>0</v>
      </c>
      <c r="AG53">
        <f>W_!AI55</f>
        <v>0</v>
      </c>
      <c r="AH53">
        <f>W_!AJ55</f>
        <v>0</v>
      </c>
      <c r="AI53">
        <f>W_!AK55</f>
        <v>0</v>
      </c>
      <c r="AJ53">
        <f>W_!AL55</f>
        <v>0</v>
      </c>
      <c r="AK53">
        <f>W_!AM55</f>
        <v>0</v>
      </c>
      <c r="AL53">
        <f>W_!AN55</f>
        <v>0</v>
      </c>
      <c r="AM53">
        <f>W_!AO55</f>
        <v>0</v>
      </c>
      <c r="AN53">
        <f>W_!AP55</f>
        <v>0</v>
      </c>
      <c r="AO53">
        <f>W_!AQ55</f>
        <v>0</v>
      </c>
      <c r="AP53">
        <f>W_!AR55</f>
        <v>0</v>
      </c>
      <c r="AQ53">
        <f>W_!AS55</f>
        <v>0</v>
      </c>
      <c r="AR53">
        <f>W_!AT55</f>
        <v>0</v>
      </c>
      <c r="AS53">
        <f>W_!AU55</f>
        <v>0</v>
      </c>
      <c r="AT53">
        <f>W_!AV55</f>
        <v>0</v>
      </c>
      <c r="AU53">
        <f>W_!AW55</f>
        <v>0</v>
      </c>
      <c r="AV53">
        <f>W_!AX55</f>
        <v>0</v>
      </c>
      <c r="AW53">
        <f>W_!AY55</f>
        <v>0</v>
      </c>
      <c r="AX53">
        <f>W_!AZ55</f>
        <v>0</v>
      </c>
      <c r="AY53">
        <f>W_!BA55</f>
        <v>-1.059771510722185E-5</v>
      </c>
      <c r="AZ53">
        <f>W_!BB55</f>
        <v>-3.0097721877103564E-5</v>
      </c>
      <c r="BA53">
        <f>W_!BC55</f>
        <v>6.3318484854312911E-6</v>
      </c>
      <c r="BB53">
        <f>W_!BD55</f>
        <v>-3.3326383056063078E-5</v>
      </c>
      <c r="BC53">
        <f>W_!BE55</f>
        <v>0</v>
      </c>
      <c r="BD53">
        <f>W_!BF55</f>
        <v>0</v>
      </c>
    </row>
    <row r="54" spans="1:56" x14ac:dyDescent="0.35">
      <c r="A54" t="str">
        <f>W_!B56</f>
        <v>p_gradient_simple</v>
      </c>
      <c r="B54">
        <f>W_!D56</f>
        <v>0</v>
      </c>
      <c r="C54">
        <f>W_!E56</f>
        <v>0</v>
      </c>
      <c r="D54">
        <f>W_!F56</f>
        <v>0</v>
      </c>
      <c r="E54">
        <f>W_!G56</f>
        <v>0</v>
      </c>
      <c r="F54">
        <f>W_!H56</f>
        <v>0</v>
      </c>
      <c r="G54">
        <f>W_!I56</f>
        <v>0</v>
      </c>
      <c r="H54">
        <f>W_!J56</f>
        <v>0</v>
      </c>
      <c r="I54">
        <f>W_!K56</f>
        <v>0</v>
      </c>
      <c r="J54">
        <f>W_!L56</f>
        <v>0</v>
      </c>
      <c r="K54">
        <f>W_!M56</f>
        <v>0</v>
      </c>
      <c r="L54">
        <f>W_!N56</f>
        <v>0</v>
      </c>
      <c r="M54">
        <f>W_!O56</f>
        <v>0</v>
      </c>
      <c r="N54">
        <f>W_!P56</f>
        <v>0</v>
      </c>
      <c r="O54">
        <f>W_!Q56</f>
        <v>0</v>
      </c>
      <c r="P54">
        <f>W_!R56</f>
        <v>0</v>
      </c>
      <c r="Q54">
        <f>W_!S56</f>
        <v>0</v>
      </c>
      <c r="R54">
        <f>W_!T56</f>
        <v>0</v>
      </c>
      <c r="S54">
        <f>W_!U56</f>
        <v>0</v>
      </c>
      <c r="T54">
        <f>W_!V56</f>
        <v>0</v>
      </c>
      <c r="U54">
        <f>W_!W56</f>
        <v>0</v>
      </c>
      <c r="V54">
        <f>W_!X56</f>
        <v>0</v>
      </c>
      <c r="W54">
        <f>W_!Y56</f>
        <v>0</v>
      </c>
      <c r="X54">
        <f>W_!Z56</f>
        <v>0</v>
      </c>
      <c r="Y54">
        <f>W_!AA56</f>
        <v>0</v>
      </c>
      <c r="Z54">
        <f>W_!AB56</f>
        <v>0</v>
      </c>
      <c r="AA54">
        <f>W_!AC56</f>
        <v>0</v>
      </c>
      <c r="AB54">
        <f>W_!AD56</f>
        <v>0</v>
      </c>
      <c r="AC54">
        <f>W_!AE56</f>
        <v>0</v>
      </c>
      <c r="AD54">
        <f>W_!AF56</f>
        <v>0</v>
      </c>
      <c r="AE54">
        <f>W_!AG56</f>
        <v>0</v>
      </c>
      <c r="AF54">
        <f>W_!AH56</f>
        <v>0</v>
      </c>
      <c r="AG54">
        <f>W_!AI56</f>
        <v>0</v>
      </c>
      <c r="AH54">
        <f>W_!AJ56</f>
        <v>0</v>
      </c>
      <c r="AI54">
        <f>W_!AK56</f>
        <v>0</v>
      </c>
      <c r="AJ54">
        <f>W_!AL56</f>
        <v>0</v>
      </c>
      <c r="AK54">
        <f>W_!AM56</f>
        <v>0</v>
      </c>
      <c r="AL54">
        <f>W_!AN56</f>
        <v>0</v>
      </c>
      <c r="AM54">
        <f>W_!AO56</f>
        <v>0</v>
      </c>
      <c r="AN54">
        <f>W_!AP56</f>
        <v>0</v>
      </c>
      <c r="AO54">
        <f>W_!AQ56</f>
        <v>0</v>
      </c>
      <c r="AP54">
        <f>W_!AR56</f>
        <v>0</v>
      </c>
      <c r="AQ54">
        <f>W_!AS56</f>
        <v>0</v>
      </c>
      <c r="AR54">
        <f>W_!AT56</f>
        <v>0</v>
      </c>
      <c r="AS54">
        <f>W_!AU56</f>
        <v>0</v>
      </c>
      <c r="AT54">
        <f>W_!AV56</f>
        <v>0</v>
      </c>
      <c r="AU54">
        <f>W_!AW56</f>
        <v>0</v>
      </c>
      <c r="AV54">
        <f>W_!AX56</f>
        <v>0</v>
      </c>
      <c r="AW54">
        <f>W_!AY56</f>
        <v>0</v>
      </c>
      <c r="AX54">
        <f>W_!AZ56</f>
        <v>0</v>
      </c>
      <c r="AY54">
        <f>W_!BA56</f>
        <v>2.7317085315895759E-5</v>
      </c>
      <c r="AZ54">
        <f>W_!BB56</f>
        <v>1.4776707306471775E-4</v>
      </c>
      <c r="BA54">
        <f>W_!BC56</f>
        <v>-3.3326383056063078E-5</v>
      </c>
      <c r="BB54">
        <f>W_!BD56</f>
        <v>3.5392960919319167E-4</v>
      </c>
      <c r="BC54">
        <f>W_!BE56</f>
        <v>0</v>
      </c>
      <c r="BD54">
        <f>W_!BF56</f>
        <v>0</v>
      </c>
    </row>
    <row r="55" spans="1:56" x14ac:dyDescent="0.35">
      <c r="A55" t="str">
        <f>W_!B57</f>
        <v>snmarried</v>
      </c>
      <c r="B55">
        <f>W_!D57</f>
        <v>0</v>
      </c>
      <c r="C55">
        <f>W_!E57</f>
        <v>0</v>
      </c>
      <c r="D55">
        <f>W_!F57</f>
        <v>0</v>
      </c>
      <c r="E55">
        <f>W_!G57</f>
        <v>0</v>
      </c>
      <c r="F55">
        <f>W_!H57</f>
        <v>0</v>
      </c>
      <c r="G55">
        <f>W_!I57</f>
        <v>0</v>
      </c>
      <c r="H55">
        <f>W_!J57</f>
        <v>0</v>
      </c>
      <c r="I55">
        <f>W_!K57</f>
        <v>0</v>
      </c>
      <c r="J55">
        <f>W_!L57</f>
        <v>0</v>
      </c>
      <c r="K55">
        <f>W_!M57</f>
        <v>0</v>
      </c>
      <c r="L55">
        <f>W_!N57</f>
        <v>0</v>
      </c>
      <c r="M55">
        <f>W_!O57</f>
        <v>0</v>
      </c>
      <c r="N55">
        <f>W_!P57</f>
        <v>0</v>
      </c>
      <c r="O55">
        <f>W_!Q57</f>
        <v>0</v>
      </c>
      <c r="P55">
        <f>W_!R57</f>
        <v>0</v>
      </c>
      <c r="Q55">
        <f>W_!S57</f>
        <v>0</v>
      </c>
      <c r="R55">
        <f>W_!T57</f>
        <v>0</v>
      </c>
      <c r="S55">
        <f>W_!U57</f>
        <v>0</v>
      </c>
      <c r="T55">
        <f>W_!V57</f>
        <v>0</v>
      </c>
      <c r="U55">
        <f>W_!W57</f>
        <v>0</v>
      </c>
      <c r="V55">
        <f>W_!X57</f>
        <v>0</v>
      </c>
      <c r="W55">
        <f>W_!Y57</f>
        <v>0</v>
      </c>
      <c r="X55">
        <f>W_!Z57</f>
        <v>0</v>
      </c>
      <c r="Y55">
        <f>W_!AA57</f>
        <v>0</v>
      </c>
      <c r="Z55">
        <f>W_!AB57</f>
        <v>0</v>
      </c>
      <c r="AA55">
        <f>W_!AC57</f>
        <v>0</v>
      </c>
      <c r="AB55">
        <f>W_!AD57</f>
        <v>0</v>
      </c>
      <c r="AC55">
        <f>W_!AE57</f>
        <v>0</v>
      </c>
      <c r="AD55">
        <f>W_!AF57</f>
        <v>0</v>
      </c>
      <c r="AE55">
        <f>W_!AG57</f>
        <v>0</v>
      </c>
      <c r="AF55">
        <f>W_!AH57</f>
        <v>0</v>
      </c>
      <c r="AG55">
        <f>W_!AI57</f>
        <v>0</v>
      </c>
      <c r="AH55">
        <f>W_!AJ57</f>
        <v>0</v>
      </c>
      <c r="AI55">
        <f>W_!AK57</f>
        <v>0</v>
      </c>
      <c r="AJ55">
        <f>W_!AL57</f>
        <v>0</v>
      </c>
      <c r="AK55">
        <f>W_!AM57</f>
        <v>0</v>
      </c>
      <c r="AL55">
        <f>W_!AN57</f>
        <v>0</v>
      </c>
      <c r="AM55">
        <f>W_!AO57</f>
        <v>0</v>
      </c>
      <c r="AN55">
        <f>W_!AP57</f>
        <v>0</v>
      </c>
      <c r="AO55">
        <f>W_!AQ57</f>
        <v>0</v>
      </c>
      <c r="AP55">
        <f>W_!AR57</f>
        <v>0</v>
      </c>
      <c r="AQ55">
        <f>W_!AS57</f>
        <v>0</v>
      </c>
      <c r="AR55">
        <f>W_!AT57</f>
        <v>0</v>
      </c>
      <c r="AS55">
        <f>W_!AU57</f>
        <v>0</v>
      </c>
      <c r="AT55">
        <f>W_!AV57</f>
        <v>0</v>
      </c>
      <c r="AU55">
        <f>W_!AW57</f>
        <v>0</v>
      </c>
      <c r="AV55">
        <f>W_!AX57</f>
        <v>0</v>
      </c>
      <c r="AW55">
        <f>W_!AY57</f>
        <v>0</v>
      </c>
      <c r="AX55">
        <f>W_!AZ57</f>
        <v>0</v>
      </c>
      <c r="AY55">
        <f>W_!BA57</f>
        <v>0</v>
      </c>
      <c r="AZ55">
        <f>W_!BB57</f>
        <v>0</v>
      </c>
      <c r="BA55">
        <f>W_!BC57</f>
        <v>0</v>
      </c>
      <c r="BB55">
        <f>W_!BD57</f>
        <v>0</v>
      </c>
      <c r="BC55">
        <f>W_!BE57</f>
        <v>4.488237951807229E-6</v>
      </c>
      <c r="BD55">
        <f>W_!BF57</f>
        <v>0</v>
      </c>
    </row>
    <row r="56" spans="1:56" x14ac:dyDescent="0.35">
      <c r="A56" t="str">
        <f>W_!B58</f>
        <v>L</v>
      </c>
      <c r="B56">
        <f>W_!D58</f>
        <v>0</v>
      </c>
      <c r="C56">
        <f>W_!E58</f>
        <v>0</v>
      </c>
      <c r="D56">
        <f>W_!F58</f>
        <v>0</v>
      </c>
      <c r="E56">
        <f>W_!G58</f>
        <v>0</v>
      </c>
      <c r="F56">
        <f>W_!H58</f>
        <v>0</v>
      </c>
      <c r="G56">
        <f>W_!I58</f>
        <v>0</v>
      </c>
      <c r="H56">
        <f>W_!J58</f>
        <v>0</v>
      </c>
      <c r="I56">
        <f>W_!K58</f>
        <v>0</v>
      </c>
      <c r="J56">
        <f>W_!L58</f>
        <v>0</v>
      </c>
      <c r="K56">
        <f>W_!M58</f>
        <v>0</v>
      </c>
      <c r="L56">
        <f>W_!N58</f>
        <v>0</v>
      </c>
      <c r="M56">
        <f>W_!O58</f>
        <v>0</v>
      </c>
      <c r="N56">
        <f>W_!P58</f>
        <v>0</v>
      </c>
      <c r="O56">
        <f>W_!Q58</f>
        <v>0</v>
      </c>
      <c r="P56">
        <f>W_!R58</f>
        <v>0</v>
      </c>
      <c r="Q56">
        <f>W_!S58</f>
        <v>0</v>
      </c>
      <c r="R56">
        <f>W_!T58</f>
        <v>0</v>
      </c>
      <c r="S56">
        <f>W_!U58</f>
        <v>0</v>
      </c>
      <c r="T56">
        <f>W_!V58</f>
        <v>0</v>
      </c>
      <c r="U56">
        <f>W_!W58</f>
        <v>0</v>
      </c>
      <c r="V56">
        <f>W_!X58</f>
        <v>0</v>
      </c>
      <c r="W56">
        <f>W_!Y58</f>
        <v>0</v>
      </c>
      <c r="X56">
        <f>W_!Z58</f>
        <v>0</v>
      </c>
      <c r="Y56">
        <f>W_!AA58</f>
        <v>0</v>
      </c>
      <c r="Z56">
        <f>W_!AB58</f>
        <v>0</v>
      </c>
      <c r="AA56">
        <f>W_!AC58</f>
        <v>0</v>
      </c>
      <c r="AB56">
        <f>W_!AD58</f>
        <v>0</v>
      </c>
      <c r="AC56">
        <f>W_!AE58</f>
        <v>0</v>
      </c>
      <c r="AD56">
        <f>W_!AF58</f>
        <v>0</v>
      </c>
      <c r="AE56">
        <f>W_!AG58</f>
        <v>0</v>
      </c>
      <c r="AF56">
        <f>W_!AH58</f>
        <v>0</v>
      </c>
      <c r="AG56">
        <f>W_!AI58</f>
        <v>0</v>
      </c>
      <c r="AH56">
        <f>W_!AJ58</f>
        <v>0</v>
      </c>
      <c r="AI56">
        <f>W_!AK58</f>
        <v>0</v>
      </c>
      <c r="AJ56">
        <f>W_!AL58</f>
        <v>0</v>
      </c>
      <c r="AK56">
        <f>W_!AM58</f>
        <v>0</v>
      </c>
      <c r="AL56">
        <f>W_!AN58</f>
        <v>0</v>
      </c>
      <c r="AM56">
        <f>W_!AO58</f>
        <v>0</v>
      </c>
      <c r="AN56">
        <f>W_!AP58</f>
        <v>0</v>
      </c>
      <c r="AO56">
        <f>W_!AQ58</f>
        <v>0</v>
      </c>
      <c r="AP56">
        <f>W_!AR58</f>
        <v>0</v>
      </c>
      <c r="AQ56">
        <f>W_!AS58</f>
        <v>0</v>
      </c>
      <c r="AR56">
        <f>W_!AT58</f>
        <v>0</v>
      </c>
      <c r="AS56">
        <f>W_!AU58</f>
        <v>0</v>
      </c>
      <c r="AT56">
        <f>W_!AV58</f>
        <v>0</v>
      </c>
      <c r="AU56">
        <f>W_!AW58</f>
        <v>0</v>
      </c>
      <c r="AV56">
        <f>W_!AX58</f>
        <v>0</v>
      </c>
      <c r="AW56">
        <f>W_!AY58</f>
        <v>0</v>
      </c>
      <c r="AX56">
        <f>W_!AZ58</f>
        <v>0</v>
      </c>
      <c r="AY56">
        <f>W_!BA58</f>
        <v>0</v>
      </c>
      <c r="AZ56">
        <f>W_!BB58</f>
        <v>0</v>
      </c>
      <c r="BA56">
        <f>W_!BC58</f>
        <v>0</v>
      </c>
      <c r="BB56">
        <f>W_!BD58</f>
        <v>0</v>
      </c>
      <c r="BC56">
        <f>W_!BE58</f>
        <v>0</v>
      </c>
      <c r="BD56">
        <f>W_!BF58</f>
        <v>2.7556940476190474E-2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0173A7-B186-45C1-8337-B5032812D8C9}">
  <dimension ref="A1:BF58"/>
  <sheetViews>
    <sheetView topLeftCell="AO28" zoomScale="65" workbookViewId="0">
      <selection activeCell="AZ52" sqref="AZ52"/>
    </sheetView>
  </sheetViews>
  <sheetFormatPr defaultRowHeight="14.5" x14ac:dyDescent="0.35"/>
  <cols>
    <col min="1" max="1" width="13.453125" bestFit="1" customWidth="1"/>
    <col min="2" max="2" width="20.54296875" bestFit="1" customWidth="1"/>
    <col min="3" max="3" width="23.1796875" bestFit="1" customWidth="1"/>
    <col min="4" max="4" width="14.08984375" style="21" bestFit="1" customWidth="1"/>
    <col min="5" max="5" width="16.81640625" style="21" bestFit="1" customWidth="1"/>
    <col min="6" max="24" width="10.6328125" style="21" customWidth="1"/>
    <col min="25" max="25" width="19.6328125" style="21" bestFit="1" customWidth="1"/>
    <col min="26" max="26" width="19" style="21" customWidth="1"/>
    <col min="27" max="27" width="14.453125" style="21" bestFit="1" customWidth="1"/>
    <col min="28" max="36" width="10.6328125" style="21" customWidth="1"/>
    <col min="37" max="37" width="14.36328125" style="21" bestFit="1" customWidth="1"/>
    <col min="38" max="39" width="10.6328125" style="21" customWidth="1"/>
    <col min="40" max="40" width="19.1796875" style="21" bestFit="1" customWidth="1"/>
    <col min="41" max="46" width="10.6328125" style="21" customWidth="1"/>
    <col min="47" max="47" width="23.90625" style="21" bestFit="1" customWidth="1"/>
    <col min="48" max="49" width="17.54296875" style="21" bestFit="1" customWidth="1"/>
    <col min="50" max="50" width="17.54296875" style="21" customWidth="1"/>
    <col min="51" max="51" width="11.36328125" style="21" bestFit="1" customWidth="1"/>
    <col min="52" max="52" width="12.54296875" style="21" bestFit="1" customWidth="1"/>
    <col min="53" max="53" width="12" style="21" bestFit="1" customWidth="1"/>
    <col min="54" max="54" width="12.90625" style="21" bestFit="1" customWidth="1"/>
    <col min="55" max="55" width="13.453125" style="21" bestFit="1" customWidth="1"/>
    <col min="56" max="56" width="12" style="21" bestFit="1" customWidth="1"/>
    <col min="57" max="57" width="11.36328125" style="21" bestFit="1" customWidth="1"/>
    <col min="58" max="58" width="12.54296875" style="21" bestFit="1" customWidth="1"/>
  </cols>
  <sheetData>
    <row r="1" spans="1:58" x14ac:dyDescent="0.35">
      <c r="A1" s="19"/>
      <c r="B1" s="19"/>
      <c r="C1" s="19"/>
      <c r="D1" s="21">
        <f>MATCH(D3,W_psid!$B$1:$CZ$1,0)</f>
        <v>6</v>
      </c>
      <c r="E1" s="21">
        <f>MATCH(E3,W_psid!$B$1:$CZ$1,0)</f>
        <v>13</v>
      </c>
      <c r="F1" s="21">
        <f>MATCH(F3,W_psid!$B$1:$CZ$1,0)</f>
        <v>14</v>
      </c>
      <c r="G1" s="21">
        <f>MATCH(G3,W_psid!$B$1:$CZ$1,0)</f>
        <v>45</v>
      </c>
      <c r="H1" s="21">
        <f>MATCH(H3,W_psid!$B$1:$CZ$1,0)</f>
        <v>43</v>
      </c>
      <c r="I1" s="21">
        <f>MATCH(I3,W_psid!$B$1:$CZ$1,0)</f>
        <v>44</v>
      </c>
      <c r="J1" s="21">
        <f>MATCH(J3,W_psid!$B$1:$CZ$1,0)</f>
        <v>46</v>
      </c>
      <c r="K1" s="21">
        <f>MATCH(K3,W_psid!$B$1:$CZ$1,0)</f>
        <v>38</v>
      </c>
      <c r="L1" s="21">
        <f>MATCH(L3,W_psid!$B$1:$CZ$1,0)</f>
        <v>49</v>
      </c>
      <c r="M1" s="21">
        <f>MATCH(M3,W_psid!$B$1:$CZ$1,0)</f>
        <v>50</v>
      </c>
      <c r="N1" s="21">
        <f>MATCH(N3,W_psid!$B$1:$CZ$1,0)</f>
        <v>51</v>
      </c>
      <c r="O1" s="21">
        <f>MATCH(O3,W_psid!$B$1:$CZ$1,0)</f>
        <v>52</v>
      </c>
      <c r="P1" s="21">
        <f>MATCH(P3,W_psid!$B$1:$CZ$1,0)</f>
        <v>53</v>
      </c>
      <c r="Q1" s="21">
        <f>MATCH(Q3,W_psid!$B$1:$CZ$1,0)</f>
        <v>54</v>
      </c>
      <c r="R1" s="21">
        <f>MATCH(R3,W_psid!$B$1:$CZ$1,0)</f>
        <v>39</v>
      </c>
      <c r="S1" s="21">
        <f>MATCH(S3,W_psid!$B$1:$CZ$1,0)</f>
        <v>35</v>
      </c>
      <c r="T1" s="21">
        <f>MATCH(T3,W_psid!$B$1:$CZ$1,0)</f>
        <v>34</v>
      </c>
      <c r="U1" s="21">
        <f>MATCH(U3,W_psid!$B$1:$CZ$1,0)</f>
        <v>87</v>
      </c>
      <c r="V1" s="21">
        <f>MATCH(V3,W_psid!$B$1:$CZ$1,0)</f>
        <v>29</v>
      </c>
      <c r="W1" s="21">
        <f>MATCH(W3,W_psid!$B$1:$CZ$1,0)</f>
        <v>24</v>
      </c>
      <c r="X1" s="21">
        <f>MATCH(X3,W_psid!$B$1:$CZ$1,0)</f>
        <v>55</v>
      </c>
      <c r="Y1" s="21">
        <f>MATCH(Y3,W_psid!$B$1:$CZ$1,0)</f>
        <v>56</v>
      </c>
      <c r="Z1" s="21">
        <f>MATCH(Z3,W_psid!$B$1:$CZ$1,0)</f>
        <v>74</v>
      </c>
      <c r="AA1" s="21">
        <f>MATCH(AA3,W_psid!$B$1:$CZ$1,0)</f>
        <v>58</v>
      </c>
      <c r="AB1" s="21">
        <f>MATCH(AB3,W_psid!$B$1:$CZ$1,0)</f>
        <v>59</v>
      </c>
      <c r="AC1" s="21">
        <f>MATCH(AC3,W_psid!$B$1:$CZ$1,0)</f>
        <v>33</v>
      </c>
      <c r="AD1" s="21">
        <f>MATCH(AD3,W_psid!$B$1:$CZ$1,0)</f>
        <v>28</v>
      </c>
      <c r="AE1" s="21">
        <f>MATCH(AE3,W_psid!$B$1:$CZ$1,0)</f>
        <v>27</v>
      </c>
      <c r="AF1" s="21">
        <f>MATCH(AF3,W_psid!$B$1:$CZ$1,0)</f>
        <v>63</v>
      </c>
      <c r="AG1" s="21">
        <f>MATCH(AG3,W_psid!$B$1:$CZ$1,0)</f>
        <v>64</v>
      </c>
      <c r="AH1" s="21">
        <f>MATCH(AH3,W_psid!$B$1:$CZ$1,0)</f>
        <v>60</v>
      </c>
      <c r="AI1" s="21">
        <f>MATCH(AI3,W_psid!$B$1:$CZ$1,0)</f>
        <v>91</v>
      </c>
      <c r="AJ1" s="21">
        <f>MATCH(AJ3,W_psid!$B$1:$CZ$1,0)</f>
        <v>93</v>
      </c>
      <c r="AK1" s="21">
        <f>MATCH(AK3,W_psid!$B$1:$CZ$1,0)</f>
        <v>89</v>
      </c>
      <c r="AL1" s="21">
        <f>MATCH(AL3,W_psid!$B$1:$CZ$1,0)</f>
        <v>97</v>
      </c>
      <c r="AM1" s="21">
        <f>MATCH(AM3,W_psid!$B$1:$CZ$1,0)</f>
        <v>99</v>
      </c>
      <c r="AN1" s="21">
        <f>MATCH(AN3,W_psid!$B$1:$CZ$1,0)</f>
        <v>90</v>
      </c>
      <c r="AO1" s="21">
        <f>MATCH(AO3,W_psid!$B$1:$CZ$1,0)</f>
        <v>92</v>
      </c>
      <c r="AP1" s="21">
        <f>MATCH(AP3,W_psid!$B$1:$CZ$1,0)</f>
        <v>88</v>
      </c>
      <c r="AQ1" s="21">
        <f>MATCH(AQ3,W_psid!$B$1:$CZ$1,0)</f>
        <v>96</v>
      </c>
      <c r="AR1" s="21">
        <f>MATCH(AR3,W_psid!$B$1:$CZ$1,0)</f>
        <v>98</v>
      </c>
      <c r="AS1" s="21">
        <f>MATCH(AS3,W_psid!$B$1:$CZ$1,0)</f>
        <v>103</v>
      </c>
      <c r="AT1" s="21">
        <f>MATCH(AT3,W_psid!$B$1:$CZ$1,0)</f>
        <v>102</v>
      </c>
      <c r="AU1" s="21">
        <f>MATCH(AU3,W_psid!$B$1:$CZ$1,0)</f>
        <v>17</v>
      </c>
      <c r="AV1" s="21">
        <f>MATCH(AV3,W_psid!$B$1:$CZ$1,0)</f>
        <v>68</v>
      </c>
      <c r="AW1" s="21">
        <f>MATCH(AW3,W_psid!$B$1:$CZ$1,0)</f>
        <v>72</v>
      </c>
      <c r="AX1" s="21">
        <f>MATCH(AX3,W_psid!$B$1:$CZ$1,0)</f>
        <v>30</v>
      </c>
      <c r="AY1" s="21">
        <f>MATCH(AY3,W_other!$B$1:$CT$1,0)</f>
        <v>7</v>
      </c>
      <c r="AZ1" s="21">
        <f>MATCH(AZ3,W_other!$B$1:$CT$1,0)</f>
        <v>5</v>
      </c>
      <c r="BA1" s="21">
        <f>MATCH(BA3,W_other!$B$1:$CT$1,0)</f>
        <v>1</v>
      </c>
      <c r="BB1" s="21">
        <f>MATCH(BB3,W_other!$B$1:$CT$1,0)</f>
        <v>2</v>
      </c>
      <c r="BC1" s="21">
        <f>MATCH(BC3,W_other!$B$1:$CT$1,0)</f>
        <v>4</v>
      </c>
      <c r="BD1" s="21">
        <f>MATCH(BD3,W_other!$B$1:$CT$1,0)</f>
        <v>3</v>
      </c>
      <c r="BE1" s="21">
        <f>MATCH(BE3,W_other!$B$1:$CT$1,0)</f>
        <v>8</v>
      </c>
      <c r="BF1" s="21">
        <f>MATCH(BF3,W_other!$B$1:$CT$1,0)</f>
        <v>6</v>
      </c>
    </row>
    <row r="2" spans="1:58" x14ac:dyDescent="0.35">
      <c r="A2" s="19"/>
      <c r="B2" s="19"/>
      <c r="C2" s="19"/>
      <c r="D2" s="21" t="str">
        <f>MOMS!$A$2</f>
        <v>scommiles</v>
      </c>
      <c r="E2" s="21" t="str">
        <f>MOMS!$A$3</f>
        <v>shcommiles_dif</v>
      </c>
      <c r="F2" s="21" t="str">
        <f>MOMS!$A$4</f>
        <v>swcommiles_difw</v>
      </c>
      <c r="G2" s="21" t="str">
        <f>MOMS!$A$5</f>
        <v>whours_pww_dif</v>
      </c>
      <c r="H2" s="21" t="str">
        <f>MOMS!$A$6</f>
        <v>hhours_pww</v>
      </c>
      <c r="I2" s="21" t="str">
        <f>MOMS!$A$7</f>
        <v>hhours_pwn_dif</v>
      </c>
      <c r="J2" s="21" t="str">
        <f>MOMS!$A$8</f>
        <v>whours_pnw_difwpww</v>
      </c>
      <c r="K2" s="21" t="str">
        <f>MOMS!$A$9</f>
        <v>shours</v>
      </c>
      <c r="L2" s="21" t="str">
        <f>MOMS!$A$10</f>
        <v>whwk_pww</v>
      </c>
      <c r="M2" s="21" t="str">
        <f>MOMS!$A$11</f>
        <v>whwk_pwn_dif</v>
      </c>
      <c r="N2" s="21" t="str">
        <f>MOMS!$A$12</f>
        <v>whwk_pnw_dif</v>
      </c>
      <c r="O2" s="21" t="str">
        <f>MOMS!$A$13</f>
        <v>hhwk_pww_dif</v>
      </c>
      <c r="P2" s="21" t="str">
        <f>MOMS!$A$14</f>
        <v>hhwk_pwn_difhpww</v>
      </c>
      <c r="Q2" s="21" t="str">
        <f>MOMS!$A$15</f>
        <v>hhwk_pnw_difhpww</v>
      </c>
      <c r="R2" s="21" t="str">
        <f>MOMS!$A$16</f>
        <v>shwk</v>
      </c>
      <c r="S2" s="21" t="str">
        <f>MOMS!$A$17</f>
        <v>wlfp_dif</v>
      </c>
      <c r="T2" s="21" t="str">
        <f>MOMS!$A$18</f>
        <v>hlfp</v>
      </c>
      <c r="U2" s="21" t="str">
        <f>MOMS!$A$19</f>
        <v>wagegap_hw_withn</v>
      </c>
      <c r="V2" s="21" t="str">
        <f>MOMS!$A$20</f>
        <v>hdj</v>
      </c>
      <c r="W2" s="21" t="str">
        <f>MOMS!$A$21</f>
        <v>hdo</v>
      </c>
      <c r="X2" s="21" t="str">
        <f>MOMS!$A$22</f>
        <v>d_jobjob_all_psid</v>
      </c>
      <c r="Y2" s="21" t="str">
        <f>MOMS!$A$23</f>
        <v>d_jobjob_within_psid</v>
      </c>
      <c r="Z2" s="21" t="str">
        <f>MOMS!$A$24</f>
        <v>d_jobjob_hwithin_psid</v>
      </c>
      <c r="AA2" s="21" t="str">
        <f>MOMS!$A$25</f>
        <v>d_jobjob_hw</v>
      </c>
      <c r="AB2" s="21" t="str">
        <f>MOMS!$A$26</f>
        <v>d_jobjob_hw_actual</v>
      </c>
      <c r="AC2" s="21" t="str">
        <f>MOMS!$A$27</f>
        <v>scity_dif</v>
      </c>
      <c r="AD2" s="21" t="str">
        <f>MOMS!$A$28</f>
        <v>sdo_dif</v>
      </c>
      <c r="AE2" s="21" t="str">
        <f>MOMS!$A$29</f>
        <v>wdo_dif</v>
      </c>
      <c r="AF2" s="21" t="str">
        <f>MOMS!$A$30</f>
        <v>do_sd</v>
      </c>
      <c r="AG2" s="21" t="str">
        <f>MOMS!$A31</f>
        <v>dj_sd</v>
      </c>
      <c r="AH2" s="21" t="str">
        <f>MOMS!$A$32</f>
        <v>abs_hdo_wdo</v>
      </c>
      <c r="AI2" s="21" t="str">
        <f>MOMS!$A$33</f>
        <v>betacom_w</v>
      </c>
      <c r="AJ2" s="21" t="str">
        <f>MOMS!$A$34</f>
        <v>betalfp_w</v>
      </c>
      <c r="AK2" s="21" t="str">
        <f>MOMS!$A$35</f>
        <v>betahrs_w</v>
      </c>
      <c r="AL2" s="21" t="str">
        <f>MOMS!$A$36</f>
        <v>betahrs0_w</v>
      </c>
      <c r="AM2" s="21" t="str">
        <f>MOMS!$A$37</f>
        <v>betahwk_w</v>
      </c>
      <c r="AN2" s="21" t="str">
        <f>MOMS!$A$38</f>
        <v>betacom</v>
      </c>
      <c r="AO2" s="21" t="str">
        <f>MOMS!$A$39</f>
        <v>betalfp</v>
      </c>
      <c r="AP2" s="21" t="str">
        <f>MOMS!$A$40</f>
        <v>betahrs</v>
      </c>
      <c r="AQ2" s="21" t="str">
        <f>MOMS!$A$41</f>
        <v>betahrs0</v>
      </c>
      <c r="AR2" s="21" t="str">
        <f>MOMS!$A$42</f>
        <v>betahwk</v>
      </c>
      <c r="AS2" s="21" t="str">
        <f>MOMS!$A$43</f>
        <v>betalwg_w</v>
      </c>
      <c r="AT2" s="21" t="str">
        <f>MOMS!$A$44</f>
        <v>betalwg</v>
      </c>
      <c r="AU2" s="21" t="str">
        <f>MOMS!$A$45</f>
        <v>b</v>
      </c>
      <c r="AV2" s="21" t="str">
        <f>MOMS!$A$46</f>
        <v>commiles_sd</v>
      </c>
      <c r="AW2" s="21" t="str">
        <f>MOMS!$A$47</f>
        <v>sd_hdo_wdo</v>
      </c>
      <c r="AX2" s="21" t="str">
        <f>MOMS!$A$48</f>
        <v>sdj_dif</v>
      </c>
      <c r="AY2" s="21" t="str">
        <f>MOMS!$A$49</f>
        <v>NLY_</v>
      </c>
      <c r="AZ2" s="21" t="str">
        <f>MOMS!$A$50</f>
        <v>shouseexp</v>
      </c>
      <c r="BA2" s="21" t="str">
        <f>MOMS!$A$51</f>
        <v>scity</v>
      </c>
      <c r="BB2" s="21" t="str">
        <f>MOMS!$A$52</f>
        <v>sjobscity</v>
      </c>
      <c r="BC2" s="21" t="str">
        <f>MOMS!$A$53</f>
        <v>p_gradient</v>
      </c>
      <c r="BD2" s="21" t="str">
        <f>MOMS!$A$54</f>
        <v>p_gradient_simple</v>
      </c>
      <c r="BE2" s="21" t="str">
        <f>MOMS!$A$55</f>
        <v>snmarried</v>
      </c>
      <c r="BF2" s="21" t="str">
        <f>MOMS!$A$56</f>
        <v>L</v>
      </c>
    </row>
    <row r="3" spans="1:58" x14ac:dyDescent="0.35">
      <c r="A3" s="19"/>
      <c r="B3" s="19"/>
      <c r="C3" s="19"/>
      <c r="D3" s="21" t="str">
        <f>VLOOKUP(D2,MOMS!$A:$B,2,0)</f>
        <v>scommiles</v>
      </c>
      <c r="E3" s="21" t="str">
        <f>VLOOKUP(E2,MOMS!$A:$B,2,0)</f>
        <v>shcommiles_dif_ec</v>
      </c>
      <c r="F3" s="21" t="str">
        <f>VLOOKUP(F2,MOMS!$A:$B,2,0)</f>
        <v>swcommiles_difw_ec</v>
      </c>
      <c r="G3" s="21" t="str">
        <f>VLOOKUP(G2,MOMS!$A:$B,2,0)</f>
        <v>whours_pww_dif</v>
      </c>
      <c r="H3" s="21" t="str">
        <f>VLOOKUP(H2,MOMS!$A:$B,2,0)</f>
        <v>hhours_pww</v>
      </c>
      <c r="I3" s="21" t="str">
        <f>VLOOKUP(I2,MOMS!$A:$B,2,0)</f>
        <v>hhours_pwn_dif</v>
      </c>
      <c r="J3" s="21" t="str">
        <f>VLOOKUP(J2,MOMS!$A:$B,2,0)</f>
        <v>whours_pnw_difwpww</v>
      </c>
      <c r="K3" s="21" t="str">
        <f>VLOOKUP(K2,MOMS!$A:$B,2,0)</f>
        <v>shours</v>
      </c>
      <c r="L3" s="21" t="str">
        <f>VLOOKUP(L2,MOMS!$A:$B,2,0)</f>
        <v>whwk_pww</v>
      </c>
      <c r="M3" s="21" t="str">
        <f>VLOOKUP(M2,MOMS!$A:$B,2,0)</f>
        <v>whwk_pwn_dif</v>
      </c>
      <c r="N3" s="21" t="str">
        <f>VLOOKUP(N2,MOMS!$A:$B,2,0)</f>
        <v>whwk_pnw_dif</v>
      </c>
      <c r="O3" s="21" t="str">
        <f>VLOOKUP(O2,MOMS!$A:$B,2,0)</f>
        <v>hhwk_pww_dif</v>
      </c>
      <c r="P3" s="21" t="str">
        <f>VLOOKUP(P2,MOMS!$A:$B,2,0)</f>
        <v>hhwk_pwn_difhpww</v>
      </c>
      <c r="Q3" s="21" t="str">
        <f>VLOOKUP(Q2,MOMS!$A:$B,2,0)</f>
        <v>hhwk_pnw_difhpww</v>
      </c>
      <c r="R3" s="21" t="str">
        <f>VLOOKUP(R2,MOMS!$A:$B,2,0)</f>
        <v>shwk</v>
      </c>
      <c r="S3" s="21" t="str">
        <f>VLOOKUP(S2,MOMS!$A:$B,2,0)</f>
        <v>wlfp_dif</v>
      </c>
      <c r="T3" s="21" t="str">
        <f>VLOOKUP(T2,MOMS!$A:$B,2,0)</f>
        <v>hlfp</v>
      </c>
      <c r="U3" s="21" t="str">
        <f>VLOOKUP(U2,MOMS!$A:$B,2,0)</f>
        <v>wagegap_hw_within_1990</v>
      </c>
      <c r="V3" s="21" t="str">
        <f>VLOOKUP(V2,MOMS!$A:$B,2,0)</f>
        <v>hdj</v>
      </c>
      <c r="W3" s="21" t="str">
        <f>VLOOKUP(W2,MOMS!$A:$B,2,0)</f>
        <v>hdo</v>
      </c>
      <c r="X3" s="21" t="str">
        <f>VLOOKUP(X2,MOMS!$A:$B,2,0)</f>
        <v>d_jobjob_all_psid</v>
      </c>
      <c r="Y3" s="21" t="str">
        <f>VLOOKUP(Y2,MOMS!$A:$B,2,0)</f>
        <v>d_jobjob_within_psid</v>
      </c>
      <c r="Z3" s="21" t="str">
        <f>VLOOKUP(Z2,MOMS!$A:$B,2,0)</f>
        <v>d_jobjob_hwithin_psid</v>
      </c>
      <c r="AA3" s="21" t="str">
        <f>VLOOKUP(AA2,MOMS!$A:$B,2,0)</f>
        <v>d_jobjob_hw</v>
      </c>
      <c r="AB3" s="21" t="str">
        <f>VLOOKUP(AB2,MOMS!$A:$B,2,0)</f>
        <v>d_jobjob_hw_actual</v>
      </c>
      <c r="AC3" s="21" t="str">
        <f>VLOOKUP(AC2,MOMS!$A:$B,2,0)</f>
        <v>scity_dif_ec</v>
      </c>
      <c r="AD3" s="21" t="str">
        <f>VLOOKUP(AD2,MOMS!$A:$B,2,0)</f>
        <v>sdo_dif_lm</v>
      </c>
      <c r="AE3" s="21" t="str">
        <f>VLOOKUP(AE2,MOMS!$A:$B,2,0)</f>
        <v>wdo_dif_lm</v>
      </c>
      <c r="AF3" s="21" t="str">
        <f>VLOOKUP(AF2,MOMS!$A:$B,2,0)</f>
        <v>do_sd_inmsa</v>
      </c>
      <c r="AG3" s="21" t="str">
        <f>VLOOKUP(AG2,MOMS!$A:$B,2,0)</f>
        <v>dj_sd_inmsa</v>
      </c>
      <c r="AH3" s="21" t="str">
        <f>VLOOKUP(AH2,MOMS!$A:$B,2,0)</f>
        <v>abs_hdo_wdo</v>
      </c>
      <c r="AI3" s="21" t="str">
        <f>VLOOKUP(AI2,MOMS!$A:$B,2,0)</f>
        <v>betacom_w</v>
      </c>
      <c r="AJ3" s="21" t="str">
        <f>VLOOKUP(AJ2,MOMS!$A:$B,2,0)</f>
        <v>betalfp_w</v>
      </c>
      <c r="AK3" s="21" t="str">
        <f>VLOOKUP(AK2,MOMS!$A:$B,2,0)</f>
        <v>betahrs_w</v>
      </c>
      <c r="AL3" s="21" t="str">
        <f>VLOOKUP(AL2,MOMS!$A:$B,2,0)</f>
        <v>betahrs0_w</v>
      </c>
      <c r="AM3" s="21" t="str">
        <f>VLOOKUP(AM2,MOMS!$A:$B,2,0)</f>
        <v>betahwk_w</v>
      </c>
      <c r="AN3" s="21" t="str">
        <f>VLOOKUP(AN2,MOMS!$A:$B,2,0)</f>
        <v>betacom</v>
      </c>
      <c r="AO3" s="21" t="str">
        <f>VLOOKUP(AO2,MOMS!$A:$B,2,0)</f>
        <v>betalfp</v>
      </c>
      <c r="AP3" s="21" t="str">
        <f>VLOOKUP(AP2,MOMS!$A:$B,2,0)</f>
        <v>betahrs</v>
      </c>
      <c r="AQ3" s="21" t="str">
        <f>VLOOKUP(AQ2,MOMS!$A:$B,2,0)</f>
        <v>betahrs0</v>
      </c>
      <c r="AR3" s="21" t="str">
        <f>VLOOKUP(AR2,MOMS!$A:$B,2,0)</f>
        <v>betahwk</v>
      </c>
      <c r="AS3" s="21" t="str">
        <f>VLOOKUP(AS2,MOMS!$A:$B,2,0)</f>
        <v>betalwg_w</v>
      </c>
      <c r="AT3" s="21" t="str">
        <f>VLOOKUP(AT2,MOMS!$A:$B,2,0)</f>
        <v>betalwg</v>
      </c>
      <c r="AU3" s="21" t="str">
        <f>VLOOKUP(AU2,MOMS!$A:$B,2,0)</f>
        <v>beta_meansmm</v>
      </c>
      <c r="AV3" s="21" t="str">
        <f>VLOOKUP(AV2,MOMS!$A:$B,2,0)</f>
        <v>commiles_sd_inmsa</v>
      </c>
      <c r="AW3" s="21" t="str">
        <f>VLOOKUP(AW2,MOMS!$A:$B,2,0)</f>
        <v>sd_hdo_wdo_inmsa</v>
      </c>
      <c r="AX3" s="21" t="str">
        <f>VLOOKUP(AX2,MOMS!$A:$B,2,0)</f>
        <v>sdj_dif</v>
      </c>
      <c r="AY3" s="21" t="str">
        <f>VLOOKUP(AY2,MOMS!$A:$B,2,0)</f>
        <v>NLY_</v>
      </c>
      <c r="AZ3" s="21" t="str">
        <f>VLOOKUP(AZ2,MOMS!$A:$B,2,0)</f>
        <v>shouseexp</v>
      </c>
      <c r="BA3" s="21" t="str">
        <f>VLOOKUP(BA2,MOMS!$A:$B,2,0)</f>
        <v>scity</v>
      </c>
      <c r="BB3" s="21" t="str">
        <f>VLOOKUP(BB2,MOMS!$A:$B,2,0)</f>
        <v>sjobscity</v>
      </c>
      <c r="BC3" s="21" t="str">
        <f>VLOOKUP(BC2,MOMS!$A:$B,2,0)</f>
        <v>p_gradient</v>
      </c>
      <c r="BD3" s="21" t="str">
        <f>VLOOKUP(BD2,MOMS!$A:$B,2,0)</f>
        <v>p_gradient_simple</v>
      </c>
      <c r="BE3" s="21" t="str">
        <f>VLOOKUP(BE2,MOMS!$A:$B,2,0)</f>
        <v>snmarried</v>
      </c>
      <c r="BF3" s="21" t="str">
        <f>VLOOKUP(BF2,MOMS!$A:$B,2,0)</f>
        <v>L</v>
      </c>
    </row>
    <row r="4" spans="1:58" x14ac:dyDescent="0.35">
      <c r="A4" s="19">
        <f>MATCH(C4,W_psid!$A$2:$A$104,0)</f>
        <v>6</v>
      </c>
      <c r="B4" s="19" t="str">
        <f>MOMS!$A$2</f>
        <v>scommiles</v>
      </c>
      <c r="C4" s="19" t="str">
        <f>MOMS!$B$2</f>
        <v>scommiles</v>
      </c>
      <c r="D4" s="21" cm="1">
        <f t="array" ref="D4">INDEX(W_psid!$B$2:$CZ$104,W_!$A4,W_!D$1)/Ns!$B$1</f>
        <v>7.5300563715577959E-2</v>
      </c>
      <c r="E4" s="21" cm="1">
        <f t="array" ref="E4">INDEX(W_psid!$B$2:$CZ$104,W_!$A4,W_!E$1)/Ns!$B$1</f>
        <v>6.719527683986469E-2</v>
      </c>
      <c r="F4" s="21" cm="1">
        <f t="array" ref="F4">INDEX(W_psid!$B$2:$CZ$104,W_!$A4,W_!F$1)/Ns!$B$1</f>
        <v>6.3261032102279569E-2</v>
      </c>
      <c r="G4" s="21" cm="1">
        <f t="array" ref="G4">INDEX(W_psid!$B$2:$CZ$104,W_!$A4,W_!G$1)/Ns!$B$1</f>
        <v>1.5121189894780687</v>
      </c>
      <c r="H4" s="21" cm="1">
        <f t="array" ref="H4">INDEX(W_psid!$B$2:$CZ$104,W_!$A4,W_!H$1)/Ns!$B$1</f>
        <v>-0.54504013440802601</v>
      </c>
      <c r="I4" s="21" cm="1">
        <f t="array" ref="I4">INDEX(W_psid!$B$2:$CZ$104,W_!$A4,W_!I$1)/Ns!$B$1</f>
        <v>-0.57029501241005631</v>
      </c>
      <c r="J4" s="21" cm="1">
        <f t="array" ref="J4">INDEX(W_psid!$B$2:$CZ$104,W_!$A4,W_!J$1)/Ns!$B$1</f>
        <v>-1.301953497977993</v>
      </c>
      <c r="K4" s="21" cm="1">
        <f t="array" ref="K4">INDEX(W_psid!$B$2:$CZ$104,W_!$A4,W_!K$1)/Ns!$B$1</f>
        <v>-0.79294674678165655</v>
      </c>
      <c r="L4" s="21" cm="1">
        <f t="array" ref="L4">INDEX(W_psid!$B$2:$CZ$104,W_!$A4,W_!L$1)/Ns!$B$1</f>
        <v>-0.61849866154989741</v>
      </c>
      <c r="M4" s="21" cm="1">
        <f t="array" ref="M4">INDEX(W_psid!$B$2:$CZ$104,W_!$A4,W_!M$1)/Ns!$B$1</f>
        <v>0.32194302547290743</v>
      </c>
      <c r="N4" s="21" cm="1">
        <f t="array" ref="N4">INDEX(W_psid!$B$2:$CZ$104,W_!$A4,W_!N$1)/Ns!$B$1</f>
        <v>1.0007256124847201E-2</v>
      </c>
      <c r="O4" s="21" cm="1">
        <f t="array" ref="O4">INDEX(W_psid!$B$2:$CZ$104,W_!$A4,W_!O$1)/Ns!$B$1</f>
        <v>1.0531141259652548</v>
      </c>
      <c r="P4" s="21" cm="1">
        <f t="array" ref="P4">INDEX(W_psid!$B$2:$CZ$104,W_!$A4,W_!P$1)/Ns!$B$1</f>
        <v>0.25951679073077683</v>
      </c>
      <c r="Q4" s="21" cm="1">
        <f t="array" ref="Q4">INDEX(W_psid!$B$2:$CZ$104,W_!$A4,W_!Q$1)/Ns!$B$1</f>
        <v>0.12674004597105881</v>
      </c>
      <c r="R4" s="21" cm="1">
        <f t="array" ref="R4">INDEX(W_psid!$B$2:$CZ$104,W_!$A4,W_!R$1)/Ns!$B$1</f>
        <v>0.58147363910938721</v>
      </c>
      <c r="S4" s="21" cm="1">
        <f t="array" ref="S4">INDEX(W_psid!$B$2:$CZ$104,W_!$A4,W_!S$1)/Ns!$B$1</f>
        <v>1.6404555638092091E-4</v>
      </c>
      <c r="T4" s="21" cm="1">
        <f t="array" ref="T4">INDEX(W_psid!$B$2:$CZ$104,W_!$A4,W_!T$1)/Ns!$B$1</f>
        <v>-9.1815233339457756E-5</v>
      </c>
      <c r="U4" s="21" cm="1">
        <f t="array" ref="U4">INDEX(W_psid!$B$2:$CZ$104,W_!$A4,W_!U$1)/Ns!$B$1</f>
        <v>-9.0630980388274943E-4</v>
      </c>
      <c r="V4" s="21" cm="1">
        <f t="array" ref="V4">INDEX(W_psid!$B$2:$CZ$104,W_!$A4,W_!V$1)/Ns!$B$1</f>
        <v>-3.2270510508470546E-2</v>
      </c>
      <c r="W4" s="21" cm="1">
        <f t="array" ref="W4">INDEX(W_psid!$B$2:$CZ$104,W_!$A4,W_!W$1)/Ns!$B$1</f>
        <v>-3.1786486264284194E-2</v>
      </c>
      <c r="X4" s="21" cm="1">
        <f t="array" ref="X4">INDEX(W_psid!$B$2:$CZ$104,W_!$A4,W_!X$1)/Ns!$B$1</f>
        <v>-5.4902005932268981E-2</v>
      </c>
      <c r="Y4" s="21" cm="1">
        <f t="array" ref="Y4">INDEX(W_psid!$B$2:$CZ$104,W_!$A4,W_!Y$1)/Ns!$B$1</f>
        <v>-3.9006774329265193E-2</v>
      </c>
      <c r="Z4" s="21" cm="1">
        <f t="array" ref="Z4">INDEX(W_psid!$B$2:$CZ$104,W_!$A4,W_!Z$1)/Ns!$B$1</f>
        <v>-3.6933688140424893E-2</v>
      </c>
      <c r="AA4" s="21" cm="1">
        <f t="array" ref="AA4">INDEX(W_psid!$B$2:$CZ$104,W_!$A4,W_!AA$1)/Ns!$B$1</f>
        <v>-5.0280306713128643E-2</v>
      </c>
      <c r="AB4" s="21" cm="1">
        <f t="array" ref="AB4">INDEX(W_psid!$B$2:$CZ$104,W_!$A4,W_!AB$1)/Ns!$B$1</f>
        <v>1.1667639812260747E-2</v>
      </c>
      <c r="AC4" s="21" cm="1">
        <f t="array" ref="AC4">INDEX(W_psid!$B$2:$CZ$104,W_!$A4,W_!AC$1)/Ns!$B$1</f>
        <v>-1.2920083692881078E-4</v>
      </c>
      <c r="AD4" s="21" cm="1">
        <f t="array" ref="AD4">INDEX(W_psid!$B$2:$CZ$104,W_!$A4,W_!AD$1)/Ns!$B$1</f>
        <v>5.5266985172226545E-3</v>
      </c>
      <c r="AE4" s="21" cm="1">
        <f t="array" ref="AE4">INDEX(W_psid!$B$2:$CZ$104,W_!$A4,W_!AE$1)/Ns!$B$1</f>
        <v>-1.447866874641032E-3</v>
      </c>
      <c r="AF4" s="21" cm="1">
        <f t="array" ref="AF4">INDEX(W_psid!$B$2:$CZ$104,W_!$A4,W_!AF$1)/Ns!$B$1</f>
        <v>-1.0464585743741353</v>
      </c>
      <c r="AG4" s="21" cm="1">
        <f t="array" ref="AG4">INDEX(W_psid!$B$2:$CZ$104,W_!$A4,W_!AG$1)/Ns!$B$1</f>
        <v>-0.94032595329383661</v>
      </c>
      <c r="AH4" s="21" cm="1">
        <f t="array" ref="AH4">INDEX(W_psid!$B$2:$CZ$104,W_!$A4,W_!AH$1)/Ns!$B$1</f>
        <v>-8.4879076514409032E-4</v>
      </c>
      <c r="AI4" s="21" cm="1">
        <f t="array" ref="AI4">INDEX(W_psid!$B$2:$CZ$104,W_!$A4,W_!AI$1)/Ns!$B$1</f>
        <v>4.9453706138347098E-4</v>
      </c>
      <c r="AJ4" s="21" cm="1">
        <f t="array" ref="AJ4">INDEX(W_psid!$B$2:$CZ$104,W_!$A4,W_!AJ$1)/Ns!$B$1</f>
        <v>2.0348400898520773E-5</v>
      </c>
      <c r="AK4" s="21" cm="1">
        <f t="array" ref="AK4">INDEX(W_psid!$B$2:$CZ$104,W_!$A4,W_!AK$1)/Ns!$B$1</f>
        <v>8.9085890674188026E-2</v>
      </c>
      <c r="AL4" s="21" cm="1">
        <f t="array" ref="AL4">INDEX(W_psid!$B$2:$CZ$104,W_!$A4,W_!AL$1)/Ns!$B$1</f>
        <v>0.14021692764172106</v>
      </c>
      <c r="AM4" s="21" cm="1">
        <f t="array" ref="AM4">INDEX(W_psid!$B$2:$CZ$104,W_!$A4,W_!AM$1)/Ns!$B$1</f>
        <v>-2.8461074889114219E-2</v>
      </c>
      <c r="AN4" s="21" cm="1">
        <f t="array" ref="AN4">INDEX(W_psid!$B$2:$CZ$104,W_!$A4,W_!AN$1)/Ns!$B$1</f>
        <v>-5.3623203356500913E-3</v>
      </c>
      <c r="AO4" s="21" cm="1">
        <f t="array" ref="AO4">INDEX(W_psid!$B$2:$CZ$104,W_!$A4,W_!AO$1)/Ns!$B$1</f>
        <v>-2.8598718190060682E-5</v>
      </c>
      <c r="AP4" s="21" cm="1">
        <f t="array" ref="AP4">INDEX(W_psid!$B$2:$CZ$104,W_!$A4,W_!AP$1)/Ns!$B$1</f>
        <v>0.78019229937178458</v>
      </c>
      <c r="AQ4" s="21" cm="1">
        <f t="array" ref="AQ4">INDEX(W_psid!$B$2:$CZ$104,W_!$A4,W_!AQ$1)/Ns!$B$1</f>
        <v>0.63581028402348438</v>
      </c>
      <c r="AR4" s="21" cm="1">
        <f t="array" ref="AR4">INDEX(W_psid!$B$2:$CZ$104,W_!$A4,W_!AR$1)/Ns!$B$1</f>
        <v>-0.40230270245290478</v>
      </c>
      <c r="AS4" s="21" cm="1">
        <f t="array" ref="AS4">INDEX(W_psid!$B$2:$CZ$104,W_!$A4,W_!AS$1)/Ns!$B$1</f>
        <v>-2.2280172019381602E-5</v>
      </c>
      <c r="AT4" s="21" cm="1">
        <f t="array" ref="AT4">INDEX(W_psid!$B$2:$CZ$104,W_!$A4,W_!AT$1)/Ns!$B$1</f>
        <v>4.2417394142281895E-4</v>
      </c>
      <c r="AU4" s="21" cm="1">
        <f t="array" ref="AU4">INDEX(W_psid!$B$2:$CZ$104,W_!$A4,W_!AU$1)/Ns!$B$1</f>
        <v>0</v>
      </c>
      <c r="AV4" s="21" cm="1">
        <f t="array" ref="AV4">INDEX(W_psid!$B$2:$CZ$104,W_!$A4,W_!AV$1)/Ns!$B$1</f>
        <v>-0.7520384173790714</v>
      </c>
      <c r="AW4" s="21" cm="1">
        <f t="array" ref="AW4">INDEX(W_psid!$B$2:$CZ$104,W_!$A4,W_!AW$1)/Ns!$B$1</f>
        <v>-5.4548963219724555E-3</v>
      </c>
      <c r="AX4" s="21" cm="1">
        <f t="array" ref="AX4">INDEX(W_psid!$B$2:$CZ$104,W_!$A4,W_!AX$1)/Ns!$B$1</f>
        <v>1.1929012188305461E-2</v>
      </c>
      <c r="AY4" s="21">
        <v>0</v>
      </c>
      <c r="AZ4" s="21">
        <v>0</v>
      </c>
      <c r="BA4" s="21">
        <v>0</v>
      </c>
      <c r="BB4" s="21">
        <v>0</v>
      </c>
      <c r="BC4" s="21">
        <v>0</v>
      </c>
      <c r="BD4" s="21">
        <v>0</v>
      </c>
      <c r="BE4" s="21">
        <v>0</v>
      </c>
      <c r="BF4" s="21">
        <v>0</v>
      </c>
    </row>
    <row r="5" spans="1:58" x14ac:dyDescent="0.35">
      <c r="A5" s="19">
        <f>MATCH(C5,W_psid!$A$2:$A$104,0)</f>
        <v>13</v>
      </c>
      <c r="B5" s="19" t="str">
        <f>MOMS!$A$3</f>
        <v>shcommiles_dif</v>
      </c>
      <c r="C5" s="19" t="str">
        <f>MOMS!$B$3</f>
        <v>shcommiles_dif_ec</v>
      </c>
      <c r="D5" s="21" cm="1">
        <f t="array" ref="D5">INDEX(W_psid!$B$2:$CZ$104,W_!$A5,W_!D$1)/Ns!$B$1</f>
        <v>6.719527683986469E-2</v>
      </c>
      <c r="E5" s="21" cm="1">
        <f t="array" ref="E5">INDEX(W_psid!$B$2:$CZ$104,W_!$A5,W_!E$1)/Ns!$B$1</f>
        <v>0.3825806493622162</v>
      </c>
      <c r="F5" s="21" cm="1">
        <f t="array" ref="F5">INDEX(W_psid!$B$2:$CZ$104,W_!$A5,W_!F$1)/Ns!$B$1</f>
        <v>9.5290250759793027E-2</v>
      </c>
      <c r="G5" s="21" cm="1">
        <f t="array" ref="G5">INDEX(W_psid!$B$2:$CZ$104,W_!$A5,W_!G$1)/Ns!$B$1</f>
        <v>1.7484295967526231</v>
      </c>
      <c r="H5" s="21" cm="1">
        <f t="array" ref="H5">INDEX(W_psid!$B$2:$CZ$104,W_!$A5,W_!H$1)/Ns!$B$1</f>
        <v>-1.0470861789299808</v>
      </c>
      <c r="I5" s="21" cm="1">
        <f t="array" ref="I5">INDEX(W_psid!$B$2:$CZ$104,W_!$A5,W_!I$1)/Ns!$B$1</f>
        <v>-1.1484730796570566</v>
      </c>
      <c r="J5" s="21" cm="1">
        <f t="array" ref="J5">INDEX(W_psid!$B$2:$CZ$104,W_!$A5,W_!J$1)/Ns!$B$1</f>
        <v>-3.1000008729327018</v>
      </c>
      <c r="K5" s="21" cm="1">
        <f t="array" ref="K5">INDEX(W_psid!$B$2:$CZ$104,W_!$A5,W_!K$1)/Ns!$B$1</f>
        <v>-0.9338532033434005</v>
      </c>
      <c r="L5" s="21" cm="1">
        <f t="array" ref="L5">INDEX(W_psid!$B$2:$CZ$104,W_!$A5,W_!L$1)/Ns!$B$1</f>
        <v>1.7579156101273763</v>
      </c>
      <c r="M5" s="21" cm="1">
        <f t="array" ref="M5">INDEX(W_psid!$B$2:$CZ$104,W_!$A5,W_!M$1)/Ns!$B$1</f>
        <v>1.3459515553354398</v>
      </c>
      <c r="N5" s="21" cm="1">
        <f t="array" ref="N5">INDEX(W_psid!$B$2:$CZ$104,W_!$A5,W_!N$1)/Ns!$B$1</f>
        <v>-0.42692396150362272</v>
      </c>
      <c r="O5" s="21" cm="1">
        <f t="array" ref="O5">INDEX(W_psid!$B$2:$CZ$104,W_!$A5,W_!O$1)/Ns!$B$1</f>
        <v>-0.54290346208305751</v>
      </c>
      <c r="P5" s="21" cm="1">
        <f t="array" ref="P5">INDEX(W_psid!$B$2:$CZ$104,W_!$A5,W_!P$1)/Ns!$B$1</f>
        <v>0.16674849669600575</v>
      </c>
      <c r="Q5" s="21" cm="1">
        <f t="array" ref="Q5">INDEX(W_psid!$B$2:$CZ$104,W_!$A5,W_!Q$1)/Ns!$B$1</f>
        <v>-4.9665912563076802</v>
      </c>
      <c r="R5" s="21" cm="1">
        <f t="array" ref="R5">INDEX(W_psid!$B$2:$CZ$104,W_!$A5,W_!R$1)/Ns!$B$1</f>
        <v>2.5999301537871151</v>
      </c>
      <c r="S5" s="21" cm="1">
        <f t="array" ref="S5">INDEX(W_psid!$B$2:$CZ$104,W_!$A5,W_!S$1)/Ns!$B$1</f>
        <v>3.8235820130903087E-4</v>
      </c>
      <c r="T5" s="21" cm="1">
        <f t="array" ref="T5">INDEX(W_psid!$B$2:$CZ$104,W_!$A5,W_!T$1)/Ns!$B$1</f>
        <v>-1.239233749965128E-4</v>
      </c>
      <c r="U5" s="21" cm="1">
        <f t="array" ref="U5">INDEX(W_psid!$B$2:$CZ$104,W_!$A5,W_!U$1)/Ns!$B$1</f>
        <v>-4.1851442665314887E-3</v>
      </c>
      <c r="V5" s="21" cm="1">
        <f t="array" ref="V5">INDEX(W_psid!$B$2:$CZ$104,W_!$A5,W_!V$1)/Ns!$B$1</f>
        <v>-0.22250883854526451</v>
      </c>
      <c r="W5" s="21" cm="1">
        <f t="array" ref="W5">INDEX(W_psid!$B$2:$CZ$104,W_!$A5,W_!W$1)/Ns!$B$1</f>
        <v>-0.2074652143915704</v>
      </c>
      <c r="X5" s="21" cm="1">
        <f t="array" ref="X5">INDEX(W_psid!$B$2:$CZ$104,W_!$A5,W_!X$1)/Ns!$B$1</f>
        <v>-0.23826414211331268</v>
      </c>
      <c r="Y5" s="21" cm="1">
        <f t="array" ref="Y5">INDEX(W_psid!$B$2:$CZ$104,W_!$A5,W_!Y$1)/Ns!$B$1</f>
        <v>-0.21303895626676525</v>
      </c>
      <c r="Z5" s="21" cm="1">
        <f t="array" ref="Z5">INDEX(W_psid!$B$2:$CZ$104,W_!$A5,W_!Z$1)/Ns!$B$1</f>
        <v>-0.19354170291956091</v>
      </c>
      <c r="AA5" s="21" cm="1">
        <f t="array" ref="AA5">INDEX(W_psid!$B$2:$CZ$104,W_!$A5,W_!AA$1)/Ns!$B$1</f>
        <v>-0.24818652255884066</v>
      </c>
      <c r="AB5" s="21" cm="1">
        <f t="array" ref="AB5">INDEX(W_psid!$B$2:$CZ$104,W_!$A5,W_!AB$1)/Ns!$B$1</f>
        <v>-1.6933649872898024E-3</v>
      </c>
      <c r="AC5" s="21" cm="1">
        <f t="array" ref="AC5">INDEX(W_psid!$B$2:$CZ$104,W_!$A5,W_!AC$1)/Ns!$B$1</f>
        <v>1.1961015787948022E-4</v>
      </c>
      <c r="AD5" s="21" cm="1">
        <f t="array" ref="AD5">INDEX(W_psid!$B$2:$CZ$104,W_!$A5,W_!AD$1)/Ns!$B$1</f>
        <v>6.5536704595642911E-2</v>
      </c>
      <c r="AE5" s="21" cm="1">
        <f t="array" ref="AE5">INDEX(W_psid!$B$2:$CZ$104,W_!$A5,W_!AE$1)/Ns!$B$1</f>
        <v>5.5938954686950704E-3</v>
      </c>
      <c r="AF5" s="21" cm="1">
        <f t="array" ref="AF5">INDEX(W_psid!$B$2:$CZ$104,W_!$A5,W_!AF$1)/Ns!$B$1</f>
        <v>-2.2876864466641882</v>
      </c>
      <c r="AG5" s="21" cm="1">
        <f t="array" ref="AG5">INDEX(W_psid!$B$2:$CZ$104,W_!$A5,W_!AG$1)/Ns!$B$1</f>
        <v>-1.9870213895599973</v>
      </c>
      <c r="AH5" s="21" cm="1">
        <f t="array" ref="AH5">INDEX(W_psid!$B$2:$CZ$104,W_!$A5,W_!AH$1)/Ns!$B$1</f>
        <v>-1.059240996512001E-2</v>
      </c>
      <c r="AI5" s="21" cm="1">
        <f t="array" ref="AI5">INDEX(W_psid!$B$2:$CZ$104,W_!$A5,W_!AI$1)/Ns!$B$1</f>
        <v>-4.0730295313961429E-3</v>
      </c>
      <c r="AJ5" s="21" cm="1">
        <f t="array" ref="AJ5">INDEX(W_psid!$B$2:$CZ$104,W_!$A5,W_!AJ$1)/Ns!$B$1</f>
        <v>7.3560517490551801E-5</v>
      </c>
      <c r="AK5" s="21" cm="1">
        <f t="array" ref="AK5">INDEX(W_psid!$B$2:$CZ$104,W_!$A5,W_!AK$1)/Ns!$B$1</f>
        <v>0.15224834406318549</v>
      </c>
      <c r="AL5" s="21" cm="1">
        <f t="array" ref="AL5">INDEX(W_psid!$B$2:$CZ$104,W_!$A5,W_!AL$1)/Ns!$B$1</f>
        <v>0.30377692678966633</v>
      </c>
      <c r="AM5" s="21" cm="1">
        <f t="array" ref="AM5">INDEX(W_psid!$B$2:$CZ$104,W_!$A5,W_!AM$1)/Ns!$B$1</f>
        <v>5.1505124469242505E-2</v>
      </c>
      <c r="AN5" s="21" cm="1">
        <f t="array" ref="AN5">INDEX(W_psid!$B$2:$CZ$104,W_!$A5,W_!AN$1)/Ns!$B$1</f>
        <v>-8.6294955870413297E-3</v>
      </c>
      <c r="AO5" s="21" cm="1">
        <f t="array" ref="AO5">INDEX(W_psid!$B$2:$CZ$104,W_!$A5,W_!AO$1)/Ns!$B$1</f>
        <v>-4.4798889089126627E-4</v>
      </c>
      <c r="AP5" s="21" cm="1">
        <f t="array" ref="AP5">INDEX(W_psid!$B$2:$CZ$104,W_!$A5,W_!AP$1)/Ns!$B$1</f>
        <v>1.3961660478597249</v>
      </c>
      <c r="AQ5" s="21" cm="1">
        <f t="array" ref="AQ5">INDEX(W_psid!$B$2:$CZ$104,W_!$A5,W_!AQ$1)/Ns!$B$1</f>
        <v>0.63941277867111612</v>
      </c>
      <c r="AR5" s="21" cm="1">
        <f t="array" ref="AR5">INDEX(W_psid!$B$2:$CZ$104,W_!$A5,W_!AR$1)/Ns!$B$1</f>
        <v>-1.1831974263430594</v>
      </c>
      <c r="AS5" s="21" cm="1">
        <f t="array" ref="AS5">INDEX(W_psid!$B$2:$CZ$104,W_!$A5,W_!AS$1)/Ns!$B$1</f>
        <v>1.5478065331958623E-5</v>
      </c>
      <c r="AT5" s="21" cm="1">
        <f t="array" ref="AT5">INDEX(W_psid!$B$2:$CZ$104,W_!$A5,W_!AT$1)/Ns!$B$1</f>
        <v>-2.756414468033688E-4</v>
      </c>
      <c r="AU5" s="21" cm="1">
        <f t="array" ref="AU5">INDEX(W_psid!$B$2:$CZ$104,W_!$A5,W_!AU$1)/Ns!$B$1</f>
        <v>0</v>
      </c>
      <c r="AV5" s="21" cm="1">
        <f t="array" ref="AV5">INDEX(W_psid!$B$2:$CZ$104,W_!$A5,W_!AV$1)/Ns!$B$1</f>
        <v>-2.1094164463100538</v>
      </c>
      <c r="AW5" s="21" cm="1">
        <f t="array" ref="AW5">INDEX(W_psid!$B$2:$CZ$104,W_!$A5,W_!AW$1)/Ns!$B$1</f>
        <v>-7.1100079091587359E-2</v>
      </c>
      <c r="AX5" s="21" cm="1">
        <f t="array" ref="AX5">INDEX(W_psid!$B$2:$CZ$104,W_!$A5,W_!AX$1)/Ns!$B$1</f>
        <v>7.3203937945769265E-2</v>
      </c>
      <c r="AY5" s="21">
        <v>0</v>
      </c>
      <c r="AZ5" s="21">
        <v>0</v>
      </c>
      <c r="BA5" s="21">
        <v>0</v>
      </c>
      <c r="BB5" s="21">
        <v>0</v>
      </c>
      <c r="BC5" s="21">
        <v>0</v>
      </c>
      <c r="BD5" s="21">
        <v>0</v>
      </c>
      <c r="BE5" s="21">
        <v>0</v>
      </c>
      <c r="BF5" s="21">
        <v>0</v>
      </c>
    </row>
    <row r="6" spans="1:58" x14ac:dyDescent="0.35">
      <c r="A6" s="19">
        <f>MATCH(C6,W_psid!$A$2:$A$104,0)</f>
        <v>14</v>
      </c>
      <c r="B6" s="19" t="str">
        <f>MOMS!$A$4</f>
        <v>swcommiles_difw</v>
      </c>
      <c r="C6" s="19" t="str">
        <f>MOMS!$B$4</f>
        <v>swcommiles_difw_ec</v>
      </c>
      <c r="D6" s="21" cm="1">
        <f t="array" ref="D6">INDEX(W_psid!$B$2:$CZ$104,W_!$A6,W_!D$1)/Ns!$B$1</f>
        <v>6.3261032102279569E-2</v>
      </c>
      <c r="E6" s="21" cm="1">
        <f t="array" ref="E6">INDEX(W_psid!$B$2:$CZ$104,W_!$A6,W_!E$1)/Ns!$B$1</f>
        <v>9.5290250759793027E-2</v>
      </c>
      <c r="F6" s="21" cm="1">
        <f t="array" ref="F6">INDEX(W_psid!$B$2:$CZ$104,W_!$A6,W_!F$1)/Ns!$B$1</f>
        <v>0.32983799260423913</v>
      </c>
      <c r="G6" s="21" cm="1">
        <f t="array" ref="G6">INDEX(W_psid!$B$2:$CZ$104,W_!$A6,W_!G$1)/Ns!$B$1</f>
        <v>2.9986091904777292</v>
      </c>
      <c r="H6" s="21" cm="1">
        <f t="array" ref="H6">INDEX(W_psid!$B$2:$CZ$104,W_!$A6,W_!H$1)/Ns!$B$1</f>
        <v>-0.83793795586952635</v>
      </c>
      <c r="I6" s="21" cm="1">
        <f t="array" ref="I6">INDEX(W_psid!$B$2:$CZ$104,W_!$A6,W_!I$1)/Ns!$B$1</f>
        <v>-2.3417754309289687</v>
      </c>
      <c r="J6" s="21" cm="1">
        <f t="array" ref="J6">INDEX(W_psid!$B$2:$CZ$104,W_!$A6,W_!J$1)/Ns!$B$1</f>
        <v>-0.88094023907733265</v>
      </c>
      <c r="K6" s="21" cm="1">
        <f t="array" ref="K6">INDEX(W_psid!$B$2:$CZ$104,W_!$A6,W_!K$1)/Ns!$B$1</f>
        <v>-1.5268409310377236</v>
      </c>
      <c r="L6" s="21" cm="1">
        <f t="array" ref="L6">INDEX(W_psid!$B$2:$CZ$104,W_!$A6,W_!L$1)/Ns!$B$1</f>
        <v>3.7441485855105899E-2</v>
      </c>
      <c r="M6" s="21" cm="1">
        <f t="array" ref="M6">INDEX(W_psid!$B$2:$CZ$104,W_!$A6,W_!M$1)/Ns!$B$1</f>
        <v>-2.3671720241378482</v>
      </c>
      <c r="N6" s="21" cm="1">
        <f t="array" ref="N6">INDEX(W_psid!$B$2:$CZ$104,W_!$A6,W_!N$1)/Ns!$B$1</f>
        <v>-0.45224137177027246</v>
      </c>
      <c r="O6" s="21" cm="1">
        <f t="array" ref="O6">INDEX(W_psid!$B$2:$CZ$104,W_!$A6,W_!O$1)/Ns!$B$1</f>
        <v>0.36012500387789165</v>
      </c>
      <c r="P6" s="21" cm="1">
        <f t="array" ref="P6">INDEX(W_psid!$B$2:$CZ$104,W_!$A6,W_!P$1)/Ns!$B$1</f>
        <v>0.52896066799456121</v>
      </c>
      <c r="Q6" s="21" cm="1">
        <f t="array" ref="Q6">INDEX(W_psid!$B$2:$CZ$104,W_!$A6,W_!Q$1)/Ns!$B$1</f>
        <v>-0.23660096325698426</v>
      </c>
      <c r="R6" s="21" cm="1">
        <f t="array" ref="R6">INDEX(W_psid!$B$2:$CZ$104,W_!$A6,W_!R$1)/Ns!$B$1</f>
        <v>3.187599065670534</v>
      </c>
      <c r="S6" s="21" cm="1">
        <f t="array" ref="S6">INDEX(W_psid!$B$2:$CZ$104,W_!$A6,W_!S$1)/Ns!$B$1</f>
        <v>3.080766292763718E-4</v>
      </c>
      <c r="T6" s="21" cm="1">
        <f t="array" ref="T6">INDEX(W_psid!$B$2:$CZ$104,W_!$A6,W_!T$1)/Ns!$B$1</f>
        <v>-2.2057124625434873E-4</v>
      </c>
      <c r="U6" s="21" cm="1">
        <f t="array" ref="U6">INDEX(W_psid!$B$2:$CZ$104,W_!$A6,W_!U$1)/Ns!$B$1</f>
        <v>-1.0414560855824247E-3</v>
      </c>
      <c r="V6" s="21" cm="1">
        <f t="array" ref="V6">INDEX(W_psid!$B$2:$CZ$104,W_!$A6,W_!V$1)/Ns!$B$1</f>
        <v>-0.23256324679938939</v>
      </c>
      <c r="W6" s="21" cm="1">
        <f t="array" ref="W6">INDEX(W_psid!$B$2:$CZ$104,W_!$A6,W_!W$1)/Ns!$B$1</f>
        <v>-0.23054149884791014</v>
      </c>
      <c r="X6" s="21" cm="1">
        <f t="array" ref="X6">INDEX(W_psid!$B$2:$CZ$104,W_!$A6,W_!X$1)/Ns!$B$1</f>
        <v>-8.1706624139918471E-2</v>
      </c>
      <c r="Y6" s="21" cm="1">
        <f t="array" ref="Y6">INDEX(W_psid!$B$2:$CZ$104,W_!$A6,W_!Y$1)/Ns!$B$1</f>
        <v>-4.2781579052046471E-2</v>
      </c>
      <c r="Z6" s="21" cm="1">
        <f t="array" ref="Z6">INDEX(W_psid!$B$2:$CZ$104,W_!$A6,W_!Z$1)/Ns!$B$1</f>
        <v>-4.3256858499435093E-2</v>
      </c>
      <c r="AA6" s="21" cm="1">
        <f t="array" ref="AA6">INDEX(W_psid!$B$2:$CZ$104,W_!$A6,W_!AA$1)/Ns!$B$1</f>
        <v>-7.8149522684286349E-2</v>
      </c>
      <c r="AB6" s="21" cm="1">
        <f t="array" ref="AB6">INDEX(W_psid!$B$2:$CZ$104,W_!$A6,W_!AB$1)/Ns!$B$1</f>
        <v>3.58038613716308E-3</v>
      </c>
      <c r="AC6" s="21" cm="1">
        <f t="array" ref="AC6">INDEX(W_psid!$B$2:$CZ$104,W_!$A6,W_!AC$1)/Ns!$B$1</f>
        <v>-2.8972199090760119E-3</v>
      </c>
      <c r="AD6" s="21" cm="1">
        <f t="array" ref="AD6">INDEX(W_psid!$B$2:$CZ$104,W_!$A6,W_!AD$1)/Ns!$B$1</f>
        <v>4.6101415684232865E-2</v>
      </c>
      <c r="AE6" s="21" cm="1">
        <f t="array" ref="AE6">INDEX(W_psid!$B$2:$CZ$104,W_!$A6,W_!AE$1)/Ns!$B$1</f>
        <v>4.7111619431384149E-4</v>
      </c>
      <c r="AF6" s="21" cm="1">
        <f t="array" ref="AF6">INDEX(W_psid!$B$2:$CZ$104,W_!$A6,W_!AF$1)/Ns!$B$1</f>
        <v>-3.3203917938204288</v>
      </c>
      <c r="AG6" s="21" cm="1">
        <f t="array" ref="AG6">INDEX(W_psid!$B$2:$CZ$104,W_!$A6,W_!AG$1)/Ns!$B$1</f>
        <v>-3.0369812641366121</v>
      </c>
      <c r="AH6" s="21" cm="1">
        <f t="array" ref="AH6">INDEX(W_psid!$B$2:$CZ$104,W_!$A6,W_!AH$1)/Ns!$B$1</f>
        <v>-4.2578016101899518E-3</v>
      </c>
      <c r="AI6" s="21" cm="1">
        <f t="array" ref="AI6">INDEX(W_psid!$B$2:$CZ$104,W_!$A6,W_!AI$1)/Ns!$B$1</f>
        <v>-4.8963317057525262E-3</v>
      </c>
      <c r="AJ6" s="21" cm="1">
        <f t="array" ref="AJ6">INDEX(W_psid!$B$2:$CZ$104,W_!$A6,W_!AJ$1)/Ns!$B$1</f>
        <v>8.2055668442183562E-5</v>
      </c>
      <c r="AK6" s="21" cm="1">
        <f t="array" ref="AK6">INDEX(W_psid!$B$2:$CZ$104,W_!$A6,W_!AK$1)/Ns!$B$1</f>
        <v>0.32674575618329021</v>
      </c>
      <c r="AL6" s="21" cm="1">
        <f t="array" ref="AL6">INDEX(W_psid!$B$2:$CZ$104,W_!$A6,W_!AL$1)/Ns!$B$1</f>
        <v>0.44813250237325675</v>
      </c>
      <c r="AM6" s="21" cm="1">
        <f t="array" ref="AM6">INDEX(W_psid!$B$2:$CZ$104,W_!$A6,W_!AM$1)/Ns!$B$1</f>
        <v>-8.8305435662053844E-2</v>
      </c>
      <c r="AN6" s="21" cm="1">
        <f t="array" ref="AN6">INDEX(W_psid!$B$2:$CZ$104,W_!$A6,W_!AN$1)/Ns!$B$1</f>
        <v>-1.1023985276747516E-2</v>
      </c>
      <c r="AO6" s="21" cm="1">
        <f t="array" ref="AO6">INDEX(W_psid!$B$2:$CZ$104,W_!$A6,W_!AO$1)/Ns!$B$1</f>
        <v>8.1145447449764235E-5</v>
      </c>
      <c r="AP6" s="21" cm="1">
        <f t="array" ref="AP6">INDEX(W_psid!$B$2:$CZ$104,W_!$A6,W_!AP$1)/Ns!$B$1</f>
        <v>0.88764832509860148</v>
      </c>
      <c r="AQ6" s="21" cm="1">
        <f t="array" ref="AQ6">INDEX(W_psid!$B$2:$CZ$104,W_!$A6,W_!AQ$1)/Ns!$B$1</f>
        <v>1.2906369533533169</v>
      </c>
      <c r="AR6" s="21" cm="1">
        <f t="array" ref="AR6">INDEX(W_psid!$B$2:$CZ$104,W_!$A6,W_!AR$1)/Ns!$B$1</f>
        <v>-1.2623895991841376</v>
      </c>
      <c r="AS6" s="21" cm="1">
        <f t="array" ref="AS6">INDEX(W_psid!$B$2:$CZ$104,W_!$A6,W_!AS$1)/Ns!$B$1</f>
        <v>-1.8002352793176632E-5</v>
      </c>
      <c r="AT6" s="21" cm="1">
        <f t="array" ref="AT6">INDEX(W_psid!$B$2:$CZ$104,W_!$A6,W_!AT$1)/Ns!$B$1</f>
        <v>5.4582229857315671E-4</v>
      </c>
      <c r="AU6" s="21" cm="1">
        <f t="array" ref="AU6">INDEX(W_psid!$B$2:$CZ$104,W_!$A6,W_!AU$1)/Ns!$B$1</f>
        <v>0</v>
      </c>
      <c r="AV6" s="21" cm="1">
        <f t="array" ref="AV6">INDEX(W_psid!$B$2:$CZ$104,W_!$A6,W_!AV$1)/Ns!$B$1</f>
        <v>-1.7462127499138047</v>
      </c>
      <c r="AW6" s="21" cm="1">
        <f t="array" ref="AW6">INDEX(W_psid!$B$2:$CZ$104,W_!$A6,W_!AW$1)/Ns!$B$1</f>
        <v>4.2593638033966881E-3</v>
      </c>
      <c r="AX6" s="21" cm="1">
        <f t="array" ref="AX6">INDEX(W_psid!$B$2:$CZ$104,W_!$A6,W_!AX$1)/Ns!$B$1</f>
        <v>4.7168123484154327E-2</v>
      </c>
      <c r="AY6" s="21">
        <v>0</v>
      </c>
      <c r="AZ6" s="21">
        <v>0</v>
      </c>
      <c r="BA6" s="21">
        <v>0</v>
      </c>
      <c r="BB6" s="21">
        <v>0</v>
      </c>
      <c r="BC6" s="21">
        <v>0</v>
      </c>
      <c r="BD6" s="21">
        <v>0</v>
      </c>
      <c r="BE6" s="21">
        <v>0</v>
      </c>
      <c r="BF6" s="21">
        <v>0</v>
      </c>
    </row>
    <row r="7" spans="1:58" x14ac:dyDescent="0.35">
      <c r="A7" s="19">
        <f>MATCH(C7,W_psid!$A$2:$A$104,0)</f>
        <v>45</v>
      </c>
      <c r="B7" s="19" t="str">
        <f>MOMS!$A$5</f>
        <v>whours_pww_dif</v>
      </c>
      <c r="C7" s="19" t="str">
        <f>MOMS!$B$5</f>
        <v>whours_pww_dif</v>
      </c>
      <c r="D7" s="21" cm="1">
        <f t="array" ref="D7">INDEX(W_psid!$B$2:$CZ$104,W_!$A7,W_!D$1)/Ns!$B$1</f>
        <v>1.5121189894780687</v>
      </c>
      <c r="E7" s="21" cm="1">
        <f t="array" ref="E7">INDEX(W_psid!$B$2:$CZ$104,W_!$A7,W_!E$1)/Ns!$B$1</f>
        <v>1.7484295967526231</v>
      </c>
      <c r="F7" s="21" cm="1">
        <f t="array" ref="F7">INDEX(W_psid!$B$2:$CZ$104,W_!$A7,W_!F$1)/Ns!$B$1</f>
        <v>2.9986091904777292</v>
      </c>
      <c r="G7" s="21" cm="1">
        <f t="array" ref="G7">INDEX(W_psid!$B$2:$CZ$104,W_!$A7,W_!G$1)/Ns!$B$1</f>
        <v>289.5150244218101</v>
      </c>
      <c r="H7" s="21" cm="1">
        <f t="array" ref="H7">INDEX(W_psid!$B$2:$CZ$104,W_!$A7,W_!H$1)/Ns!$B$1</f>
        <v>-58.399066556791297</v>
      </c>
      <c r="I7" s="21" cm="1">
        <f t="array" ref="I7">INDEX(W_psid!$B$2:$CZ$104,W_!$A7,W_!I$1)/Ns!$B$1</f>
        <v>-41.136810372366263</v>
      </c>
      <c r="J7" s="21" cm="1">
        <f t="array" ref="J7">INDEX(W_psid!$B$2:$CZ$104,W_!$A7,W_!J$1)/Ns!$B$1</f>
        <v>-121.42686928567561</v>
      </c>
      <c r="K7" s="21" cm="1">
        <f t="array" ref="K7">INDEX(W_psid!$B$2:$CZ$104,W_!$A7,W_!K$1)/Ns!$B$1</f>
        <v>-38.12142933445984</v>
      </c>
      <c r="L7" s="21" cm="1">
        <f t="array" ref="L7">INDEX(W_psid!$B$2:$CZ$104,W_!$A7,W_!L$1)/Ns!$B$1</f>
        <v>-41.168266947399168</v>
      </c>
      <c r="M7" s="21" cm="1">
        <f t="array" ref="M7">INDEX(W_psid!$B$2:$CZ$104,W_!$A7,W_!M$1)/Ns!$B$1</f>
        <v>15.834850378806623</v>
      </c>
      <c r="N7" s="21" cm="1">
        <f t="array" ref="N7">INDEX(W_psid!$B$2:$CZ$104,W_!$A7,W_!N$1)/Ns!$B$1</f>
        <v>-5.0167886346806672</v>
      </c>
      <c r="O7" s="21" cm="1">
        <f t="array" ref="O7">INDEX(W_psid!$B$2:$CZ$104,W_!$A7,W_!O$1)/Ns!$B$1</f>
        <v>55.168622581061264</v>
      </c>
      <c r="P7" s="21" cm="1">
        <f t="array" ref="P7">INDEX(W_psid!$B$2:$CZ$104,W_!$A7,W_!P$1)/Ns!$B$1</f>
        <v>4.8563948713868914</v>
      </c>
      <c r="Q7" s="21" cm="1">
        <f t="array" ref="Q7">INDEX(W_psid!$B$2:$CZ$104,W_!$A7,W_!Q$1)/Ns!$B$1</f>
        <v>-57.742872783374089</v>
      </c>
      <c r="R7" s="21" cm="1">
        <f t="array" ref="R7">INDEX(W_psid!$B$2:$CZ$104,W_!$A7,W_!R$1)/Ns!$B$1</f>
        <v>75.793313992170354</v>
      </c>
      <c r="S7" s="21" cm="1">
        <f t="array" ref="S7">INDEX(W_psid!$B$2:$CZ$104,W_!$A7,W_!S$1)/Ns!$B$1</f>
        <v>4.9694127889082354E-2</v>
      </c>
      <c r="T7" s="21" cm="1">
        <f t="array" ref="T7">INDEX(W_psid!$B$2:$CZ$104,W_!$A7,W_!T$1)/Ns!$B$1</f>
        <v>-9.3678146378609346E-3</v>
      </c>
      <c r="U7" s="21" cm="1">
        <f t="array" ref="U7">INDEX(W_psid!$B$2:$CZ$104,W_!$A7,W_!U$1)/Ns!$B$1</f>
        <v>5.5124757218783314E-2</v>
      </c>
      <c r="V7" s="21" cm="1">
        <f t="array" ref="V7">INDEX(W_psid!$B$2:$CZ$104,W_!$A7,W_!V$1)/Ns!$B$1</f>
        <v>-10.156293304889534</v>
      </c>
      <c r="W7" s="21" cm="1">
        <f t="array" ref="W7">INDEX(W_psid!$B$2:$CZ$104,W_!$A7,W_!W$1)/Ns!$B$1</f>
        <v>-10.036088588048495</v>
      </c>
      <c r="X7" s="21" cm="1">
        <f t="array" ref="X7">INDEX(W_psid!$B$2:$CZ$104,W_!$A7,W_!X$1)/Ns!$B$1</f>
        <v>-5.8114909165292792</v>
      </c>
      <c r="Y7" s="21" cm="1">
        <f t="array" ref="Y7">INDEX(W_psid!$B$2:$CZ$104,W_!$A7,W_!Y$1)/Ns!$B$1</f>
        <v>-4.4112061587029512</v>
      </c>
      <c r="Z7" s="21" cm="1">
        <f t="array" ref="Z7">INDEX(W_psid!$B$2:$CZ$104,W_!$A7,W_!Z$1)/Ns!$B$1</f>
        <v>-3.8019539374599161</v>
      </c>
      <c r="AA7" s="21" cm="1">
        <f t="array" ref="AA7">INDEX(W_psid!$B$2:$CZ$104,W_!$A7,W_!AA$1)/Ns!$B$1</f>
        <v>-5.2502841497510673</v>
      </c>
      <c r="AB7" s="21" cm="1">
        <f t="array" ref="AB7">INDEX(W_psid!$B$2:$CZ$104,W_!$A7,W_!AB$1)/Ns!$B$1</f>
        <v>0.20663652693768039</v>
      </c>
      <c r="AC7" s="21" cm="1">
        <f t="array" ref="AC7">INDEX(W_psid!$B$2:$CZ$104,W_!$A7,W_!AC$1)/Ns!$B$1</f>
        <v>-4.0340478389971235E-2</v>
      </c>
      <c r="AD7" s="21" cm="1">
        <f t="array" ref="AD7">INDEX(W_psid!$B$2:$CZ$104,W_!$A7,W_!AD$1)/Ns!$B$1</f>
        <v>1.0547100697018719</v>
      </c>
      <c r="AE7" s="21" cm="1">
        <f t="array" ref="AE7">INDEX(W_psid!$B$2:$CZ$104,W_!$A7,W_!AE$1)/Ns!$B$1</f>
        <v>0.63031186983693155</v>
      </c>
      <c r="AF7" s="21" cm="1">
        <f t="array" ref="AF7">INDEX(W_psid!$B$2:$CZ$104,W_!$A7,W_!AF$1)/Ns!$B$1</f>
        <v>-123.54837249714191</v>
      </c>
      <c r="AG7" s="21" cm="1">
        <f t="array" ref="AG7">INDEX(W_psid!$B$2:$CZ$104,W_!$A7,W_!AG$1)/Ns!$B$1</f>
        <v>-112.23045756153341</v>
      </c>
      <c r="AH7" s="21" cm="1">
        <f t="array" ref="AH7">INDEX(W_psid!$B$2:$CZ$104,W_!$A7,W_!AH$1)/Ns!$B$1</f>
        <v>-0.25002223925863598</v>
      </c>
      <c r="AI7" s="21" cm="1">
        <f t="array" ref="AI7">INDEX(W_psid!$B$2:$CZ$104,W_!$A7,W_!AI$1)/Ns!$B$1</f>
        <v>-0.20023714802509623</v>
      </c>
      <c r="AJ7" s="21" cm="1">
        <f t="array" ref="AJ7">INDEX(W_psid!$B$2:$CZ$104,W_!$A7,W_!AJ$1)/Ns!$B$1</f>
        <v>3.9009449369285963E-3</v>
      </c>
      <c r="AK7" s="21" cm="1">
        <f t="array" ref="AK7">INDEX(W_psid!$B$2:$CZ$104,W_!$A7,W_!AK$1)/Ns!$B$1</f>
        <v>9.6845008567579391</v>
      </c>
      <c r="AL7" s="21" cm="1">
        <f t="array" ref="AL7">INDEX(W_psid!$B$2:$CZ$104,W_!$A7,W_!AL$1)/Ns!$B$1</f>
        <v>17.449720940823376</v>
      </c>
      <c r="AM7" s="21" cm="1">
        <f t="array" ref="AM7">INDEX(W_psid!$B$2:$CZ$104,W_!$A7,W_!AM$1)/Ns!$B$1</f>
        <v>-4.3639392008010383</v>
      </c>
      <c r="AN7" s="21" cm="1">
        <f t="array" ref="AN7">INDEX(W_psid!$B$2:$CZ$104,W_!$A7,W_!AN$1)/Ns!$B$1</f>
        <v>-0.59736431841097892</v>
      </c>
      <c r="AO7" s="21" cm="1">
        <f t="array" ref="AO7">INDEX(W_psid!$B$2:$CZ$104,W_!$A7,W_!AO$1)/Ns!$B$1</f>
        <v>-2.9786419284305401E-3</v>
      </c>
      <c r="AP7" s="21" cm="1">
        <f t="array" ref="AP7">INDEX(W_psid!$B$2:$CZ$104,W_!$A7,W_!AP$1)/Ns!$B$1</f>
        <v>38.251949018252837</v>
      </c>
      <c r="AQ7" s="21" cm="1">
        <f t="array" ref="AQ7">INDEX(W_psid!$B$2:$CZ$104,W_!$A7,W_!AQ$1)/Ns!$B$1</f>
        <v>29.208661238095363</v>
      </c>
      <c r="AR7" s="21" cm="1">
        <f t="array" ref="AR7">INDEX(W_psid!$B$2:$CZ$104,W_!$A7,W_!AR$1)/Ns!$B$1</f>
        <v>-38.757353197480946</v>
      </c>
      <c r="AS7" s="21" cm="1">
        <f t="array" ref="AS7">INDEX(W_psid!$B$2:$CZ$104,W_!$A7,W_!AS$1)/Ns!$B$1</f>
        <v>-2.1940925594440817E-3</v>
      </c>
      <c r="AT7" s="21" cm="1">
        <f t="array" ref="AT7">INDEX(W_psid!$B$2:$CZ$104,W_!$A7,W_!AT$1)/Ns!$B$1</f>
        <v>2.1997341341296179E-2</v>
      </c>
      <c r="AU7" s="21" cm="1">
        <f t="array" ref="AU7">INDEX(W_psid!$B$2:$CZ$104,W_!$A7,W_!AU$1)/Ns!$B$1</f>
        <v>0</v>
      </c>
      <c r="AV7" s="21" cm="1">
        <f t="array" ref="AV7">INDEX(W_psid!$B$2:$CZ$104,W_!$A7,W_!AV$1)/Ns!$B$1</f>
        <v>-41.982175406508176</v>
      </c>
      <c r="AW7" s="21" cm="1">
        <f t="array" ref="AW7">INDEX(W_psid!$B$2:$CZ$104,W_!$A7,W_!AW$1)/Ns!$B$1</f>
        <v>0.39892294125107586</v>
      </c>
      <c r="AX7" s="21" cm="1">
        <f t="array" ref="AX7">INDEX(W_psid!$B$2:$CZ$104,W_!$A7,W_!AX$1)/Ns!$B$1</f>
        <v>1.4294378864730664</v>
      </c>
      <c r="AY7" s="21">
        <v>0</v>
      </c>
      <c r="AZ7" s="21">
        <v>0</v>
      </c>
      <c r="BA7" s="21">
        <v>0</v>
      </c>
      <c r="BB7" s="21">
        <v>0</v>
      </c>
      <c r="BC7" s="21">
        <v>0</v>
      </c>
      <c r="BD7" s="21">
        <v>0</v>
      </c>
      <c r="BE7" s="21">
        <v>0</v>
      </c>
      <c r="BF7" s="21">
        <v>0</v>
      </c>
    </row>
    <row r="8" spans="1:58" x14ac:dyDescent="0.35">
      <c r="A8" s="19">
        <f>MATCH(C8,W_psid!$A$2:$A$104,0)</f>
        <v>43</v>
      </c>
      <c r="B8" s="19" t="str">
        <f>MOMS!$A$6</f>
        <v>hhours_pww</v>
      </c>
      <c r="C8" s="19" t="str">
        <f>MOMS!$B$6</f>
        <v>hhours_pww</v>
      </c>
      <c r="D8" s="21" cm="1">
        <f t="array" ref="D8">INDEX(W_psid!$B$2:$CZ$104,W_!$A8,W_!D$1)/Ns!$B$1</f>
        <v>-0.54504013440802601</v>
      </c>
      <c r="E8" s="21" cm="1">
        <f t="array" ref="E8">INDEX(W_psid!$B$2:$CZ$104,W_!$A8,W_!E$1)/Ns!$B$1</f>
        <v>-1.0470861789299808</v>
      </c>
      <c r="F8" s="21" cm="1">
        <f t="array" ref="F8">INDEX(W_psid!$B$2:$CZ$104,W_!$A8,W_!F$1)/Ns!$B$1</f>
        <v>-0.83793795586952635</v>
      </c>
      <c r="G8" s="21" cm="1">
        <f t="array" ref="G8">INDEX(W_psid!$B$2:$CZ$104,W_!$A8,W_!G$1)/Ns!$B$1</f>
        <v>-58.399066556791297</v>
      </c>
      <c r="H8" s="21" cm="1">
        <f t="array" ref="H8">INDEX(W_psid!$B$2:$CZ$104,W_!$A8,W_!H$1)/Ns!$B$1</f>
        <v>74.5809427348388</v>
      </c>
      <c r="I8" s="21" cm="1">
        <f t="array" ref="I8">INDEX(W_psid!$B$2:$CZ$104,W_!$A8,W_!I$1)/Ns!$B$1</f>
        <v>-4.526712423842878</v>
      </c>
      <c r="J8" s="21" cm="1">
        <f t="array" ref="J8">INDEX(W_psid!$B$2:$CZ$104,W_!$A8,W_!J$1)/Ns!$B$1</f>
        <v>20.131856988675171</v>
      </c>
      <c r="K8" s="21" cm="1">
        <f t="array" ref="K8">INDEX(W_psid!$B$2:$CZ$104,W_!$A8,W_!K$1)/Ns!$B$1</f>
        <v>31.45389986712031</v>
      </c>
      <c r="L8" s="21" cm="1">
        <f t="array" ref="L8">INDEX(W_psid!$B$2:$CZ$104,W_!$A8,W_!L$1)/Ns!$B$1</f>
        <v>-23.515948830923715</v>
      </c>
      <c r="M8" s="21" cm="1">
        <f t="array" ref="M8">INDEX(W_psid!$B$2:$CZ$104,W_!$A8,W_!M$1)/Ns!$B$1</f>
        <v>-20.724064457615274</v>
      </c>
      <c r="N8" s="21" cm="1">
        <f t="array" ref="N8">INDEX(W_psid!$B$2:$CZ$104,W_!$A8,W_!N$1)/Ns!$B$1</f>
        <v>9.6536928921084151</v>
      </c>
      <c r="O8" s="21" cm="1">
        <f t="array" ref="O8">INDEX(W_psid!$B$2:$CZ$104,W_!$A8,W_!O$1)/Ns!$B$1</f>
        <v>15.265138809707166</v>
      </c>
      <c r="P8" s="21" cm="1">
        <f t="array" ref="P8">INDEX(W_psid!$B$2:$CZ$104,W_!$A8,W_!P$1)/Ns!$B$1</f>
        <v>-7.569602816461571</v>
      </c>
      <c r="Q8" s="21" cm="1">
        <f t="array" ref="Q8">INDEX(W_psid!$B$2:$CZ$104,W_!$A8,W_!Q$1)/Ns!$B$1</f>
        <v>-48.456880860037323</v>
      </c>
      <c r="R8" s="21" cm="1">
        <f t="array" ref="R8">INDEX(W_psid!$B$2:$CZ$104,W_!$A8,W_!R$1)/Ns!$B$1</f>
        <v>-23.210982420542383</v>
      </c>
      <c r="S8" s="21" cm="1">
        <f t="array" ref="S8">INDEX(W_psid!$B$2:$CZ$104,W_!$A8,W_!S$1)/Ns!$B$1</f>
        <v>2.2897992100573707E-3</v>
      </c>
      <c r="T8" s="21" cm="1">
        <f t="array" ref="T8">INDEX(W_psid!$B$2:$CZ$104,W_!$A8,W_!T$1)/Ns!$B$1</f>
        <v>5.4200651509371308E-3</v>
      </c>
      <c r="U8" s="21" cm="1">
        <f t="array" ref="U8">INDEX(W_psid!$B$2:$CZ$104,W_!$A8,W_!U$1)/Ns!$B$1</f>
        <v>4.2319125724907092E-2</v>
      </c>
      <c r="V8" s="21" cm="1">
        <f t="array" ref="V8">INDEX(W_psid!$B$2:$CZ$104,W_!$A8,W_!V$1)/Ns!$B$1</f>
        <v>2.6085869553976395</v>
      </c>
      <c r="W8" s="21" cm="1">
        <f t="array" ref="W8">INDEX(W_psid!$B$2:$CZ$104,W_!$A8,W_!W$1)/Ns!$B$1</f>
        <v>2.5828791666323592</v>
      </c>
      <c r="X8" s="21" cm="1">
        <f t="array" ref="X8">INDEX(W_psid!$B$2:$CZ$104,W_!$A8,W_!X$1)/Ns!$B$1</f>
        <v>1.7136865009747146</v>
      </c>
      <c r="Y8" s="21" cm="1">
        <f t="array" ref="Y8">INDEX(W_psid!$B$2:$CZ$104,W_!$A8,W_!Y$1)/Ns!$B$1</f>
        <v>1.7963035176988975</v>
      </c>
      <c r="Z8" s="21" cm="1">
        <f t="array" ref="Z8">INDEX(W_psid!$B$2:$CZ$104,W_!$A8,W_!Z$1)/Ns!$B$1</f>
        <v>1.9238626097394409</v>
      </c>
      <c r="AA8" s="21" cm="1">
        <f t="array" ref="AA8">INDEX(W_psid!$B$2:$CZ$104,W_!$A8,W_!AA$1)/Ns!$B$1</f>
        <v>2.0515247937380416</v>
      </c>
      <c r="AB8" s="21" cm="1">
        <f t="array" ref="AB8">INDEX(W_psid!$B$2:$CZ$104,W_!$A8,W_!AB$1)/Ns!$B$1</f>
        <v>0.71081346536024348</v>
      </c>
      <c r="AC8" s="21" cm="1">
        <f t="array" ref="AC8">INDEX(W_psid!$B$2:$CZ$104,W_!$A8,W_!AC$1)/Ns!$B$1</f>
        <v>2.1270513805484583E-2</v>
      </c>
      <c r="AD8" s="21" cm="1">
        <f t="array" ref="AD8">INDEX(W_psid!$B$2:$CZ$104,W_!$A8,W_!AD$1)/Ns!$B$1</f>
        <v>-0.26559671672620366</v>
      </c>
      <c r="AE8" s="21" cm="1">
        <f t="array" ref="AE8">INDEX(W_psid!$B$2:$CZ$104,W_!$A8,W_!AE$1)/Ns!$B$1</f>
        <v>-0.26039377264266361</v>
      </c>
      <c r="AF8" s="21" cm="1">
        <f t="array" ref="AF8">INDEX(W_psid!$B$2:$CZ$104,W_!$A8,W_!AF$1)/Ns!$B$1</f>
        <v>28.908313366023034</v>
      </c>
      <c r="AG8" s="21" cm="1">
        <f t="array" ref="AG8">INDEX(W_psid!$B$2:$CZ$104,W_!$A8,W_!AG$1)/Ns!$B$1</f>
        <v>26.80701487485868</v>
      </c>
      <c r="AH8" s="21" cm="1">
        <f t="array" ref="AH8">INDEX(W_psid!$B$2:$CZ$104,W_!$A8,W_!AH$1)/Ns!$B$1</f>
        <v>0.13730988708007258</v>
      </c>
      <c r="AI8" s="21" cm="1">
        <f t="array" ref="AI8">INDEX(W_psid!$B$2:$CZ$104,W_!$A8,W_!AI$1)/Ns!$B$1</f>
        <v>4.4966380764230499E-2</v>
      </c>
      <c r="AJ8" s="21" cm="1">
        <f t="array" ref="AJ8">INDEX(W_psid!$B$2:$CZ$104,W_!$A8,W_!AJ$1)/Ns!$B$1</f>
        <v>-4.9854796004483867E-4</v>
      </c>
      <c r="AK8" s="21" cm="1">
        <f t="array" ref="AK8">INDEX(W_psid!$B$2:$CZ$104,W_!$A8,W_!AK$1)/Ns!$B$1</f>
        <v>-1.3021487116769972</v>
      </c>
      <c r="AL8" s="21" cm="1">
        <f t="array" ref="AL8">INDEX(W_psid!$B$2:$CZ$104,W_!$A8,W_!AL$1)/Ns!$B$1</f>
        <v>-2.7962130401665544</v>
      </c>
      <c r="AM8" s="21" cm="1">
        <f t="array" ref="AM8">INDEX(W_psid!$B$2:$CZ$104,W_!$A8,W_!AM$1)/Ns!$B$1</f>
        <v>-0.6773253472438856</v>
      </c>
      <c r="AN8" s="21" cm="1">
        <f t="array" ref="AN8">INDEX(W_psid!$B$2:$CZ$104,W_!$A8,W_!AN$1)/Ns!$B$1</f>
        <v>-0.17962414737248109</v>
      </c>
      <c r="AO8" s="21" cm="1">
        <f t="array" ref="AO8">INDEX(W_psid!$B$2:$CZ$104,W_!$A8,W_!AO$1)/Ns!$B$1</f>
        <v>-8.5093612571747468E-4</v>
      </c>
      <c r="AP8" s="21" cm="1">
        <f t="array" ref="AP8">INDEX(W_psid!$B$2:$CZ$104,W_!$A8,W_!AP$1)/Ns!$B$1</f>
        <v>2.5138056360901047</v>
      </c>
      <c r="AQ8" s="21" cm="1">
        <f t="array" ref="AQ8">INDEX(W_psid!$B$2:$CZ$104,W_!$A8,W_!AQ$1)/Ns!$B$1</f>
        <v>3.5500448759195637</v>
      </c>
      <c r="AR8" s="21" cm="1">
        <f t="array" ref="AR8">INDEX(W_psid!$B$2:$CZ$104,W_!$A8,W_!AR$1)/Ns!$B$1</f>
        <v>16.65563956510692</v>
      </c>
      <c r="AS8" s="21" cm="1">
        <f t="array" ref="AS8">INDEX(W_psid!$B$2:$CZ$104,W_!$A8,W_!AS$1)/Ns!$B$1</f>
        <v>1.3486814913574866E-3</v>
      </c>
      <c r="AT8" s="21" cm="1">
        <f t="array" ref="AT8">INDEX(W_psid!$B$2:$CZ$104,W_!$A8,W_!AT$1)/Ns!$B$1</f>
        <v>-1.1092964699444183E-2</v>
      </c>
      <c r="AU8" s="21" cm="1">
        <f t="array" ref="AU8">INDEX(W_psid!$B$2:$CZ$104,W_!$A8,W_!AU$1)/Ns!$B$1</f>
        <v>0</v>
      </c>
      <c r="AV8" s="21" cm="1">
        <f t="array" ref="AV8">INDEX(W_psid!$B$2:$CZ$104,W_!$A8,W_!AV$1)/Ns!$B$1</f>
        <v>21.083875855888977</v>
      </c>
      <c r="AW8" s="21" cm="1">
        <f t="array" ref="AW8">INDEX(W_psid!$B$2:$CZ$104,W_!$A8,W_!AW$1)/Ns!$B$1</f>
        <v>1.3543894767043383</v>
      </c>
      <c r="AX8" s="21" cm="1">
        <f t="array" ref="AX8">INDEX(W_psid!$B$2:$CZ$104,W_!$A8,W_!AX$1)/Ns!$B$1</f>
        <v>-0.10169793643099743</v>
      </c>
      <c r="AY8" s="21">
        <v>0</v>
      </c>
      <c r="AZ8" s="21">
        <v>0</v>
      </c>
      <c r="BA8" s="21">
        <v>0</v>
      </c>
      <c r="BB8" s="21">
        <v>0</v>
      </c>
      <c r="BC8" s="21">
        <v>0</v>
      </c>
      <c r="BD8" s="21">
        <v>0</v>
      </c>
      <c r="BE8" s="21">
        <v>0</v>
      </c>
      <c r="BF8" s="21">
        <v>0</v>
      </c>
    </row>
    <row r="9" spans="1:58" x14ac:dyDescent="0.35">
      <c r="A9" s="19">
        <f>MATCH(C9,W_psid!$A$2:$A$104,0)</f>
        <v>44</v>
      </c>
      <c r="B9" s="19" t="str">
        <f>MOMS!$A$7</f>
        <v>hhours_pwn_dif</v>
      </c>
      <c r="C9" s="19" t="str">
        <f>MOMS!$B$7</f>
        <v>hhours_pwn_dif</v>
      </c>
      <c r="D9" s="21" cm="1">
        <f t="array" ref="D9">INDEX(W_psid!$B$2:$CZ$104,W_!$A9,W_!D$1)/Ns!$B$1</f>
        <v>-0.57029501241005631</v>
      </c>
      <c r="E9" s="21" cm="1">
        <f t="array" ref="E9">INDEX(W_psid!$B$2:$CZ$104,W_!$A9,W_!E$1)/Ns!$B$1</f>
        <v>-1.1484730796570566</v>
      </c>
      <c r="F9" s="21" cm="1">
        <f t="array" ref="F9">INDEX(W_psid!$B$2:$CZ$104,W_!$A9,W_!F$1)/Ns!$B$1</f>
        <v>-2.3417754309289687</v>
      </c>
      <c r="G9" s="21" cm="1">
        <f t="array" ref="G9">INDEX(W_psid!$B$2:$CZ$104,W_!$A9,W_!G$1)/Ns!$B$1</f>
        <v>-41.136810372366263</v>
      </c>
      <c r="H9" s="21" cm="1">
        <f t="array" ref="H9">INDEX(W_psid!$B$2:$CZ$104,W_!$A9,W_!H$1)/Ns!$B$1</f>
        <v>-4.526712423842878</v>
      </c>
      <c r="I9" s="21" cm="1">
        <f t="array" ref="I9">INDEX(W_psid!$B$2:$CZ$104,W_!$A9,W_!I$1)/Ns!$B$1</f>
        <v>131.33951303891945</v>
      </c>
      <c r="J9" s="21" cm="1">
        <f t="array" ref="J9">INDEX(W_psid!$B$2:$CZ$104,W_!$A9,W_!J$1)/Ns!$B$1</f>
        <v>34.997074368930612</v>
      </c>
      <c r="K9" s="21" cm="1">
        <f t="array" ref="K9">INDEX(W_psid!$B$2:$CZ$104,W_!$A9,W_!K$1)/Ns!$B$1</f>
        <v>49.061854066289406</v>
      </c>
      <c r="L9" s="21" cm="1">
        <f t="array" ref="L9">INDEX(W_psid!$B$2:$CZ$104,W_!$A9,W_!L$1)/Ns!$B$1</f>
        <v>-12.712775843558386</v>
      </c>
      <c r="M9" s="21" cm="1">
        <f t="array" ref="M9">INDEX(W_psid!$B$2:$CZ$104,W_!$A9,W_!M$1)/Ns!$B$1</f>
        <v>4.3532291031472248</v>
      </c>
      <c r="N9" s="21" cm="1">
        <f t="array" ref="N9">INDEX(W_psid!$B$2:$CZ$104,W_!$A9,W_!N$1)/Ns!$B$1</f>
        <v>-1.2732683769027242</v>
      </c>
      <c r="O9" s="21" cm="1">
        <f t="array" ref="O9">INDEX(W_psid!$B$2:$CZ$104,W_!$A9,W_!O$1)/Ns!$B$1</f>
        <v>-4.7110310739290773</v>
      </c>
      <c r="P9" s="21" cm="1">
        <f t="array" ref="P9">INDEX(W_psid!$B$2:$CZ$104,W_!$A9,W_!P$1)/Ns!$B$1</f>
        <v>-19.288366748009036</v>
      </c>
      <c r="Q9" s="21" cm="1">
        <f t="array" ref="Q9">INDEX(W_psid!$B$2:$CZ$104,W_!$A9,W_!Q$1)/Ns!$B$1</f>
        <v>-27.546353260961382</v>
      </c>
      <c r="R9" s="21" cm="1">
        <f t="array" ref="R9">INDEX(W_psid!$B$2:$CZ$104,W_!$A9,W_!R$1)/Ns!$B$1</f>
        <v>-60.73926256592047</v>
      </c>
      <c r="S9" s="21" cm="1">
        <f t="array" ref="S9">INDEX(W_psid!$B$2:$CZ$104,W_!$A9,W_!S$1)/Ns!$B$1</f>
        <v>-6.3913429607830334E-3</v>
      </c>
      <c r="T9" s="21" cm="1">
        <f t="array" ref="T9">INDEX(W_psid!$B$2:$CZ$104,W_!$A9,W_!T$1)/Ns!$B$1</f>
        <v>4.3960023066412727E-3</v>
      </c>
      <c r="U9" s="21" cm="1">
        <f t="array" ref="U9">INDEX(W_psid!$B$2:$CZ$104,W_!$A9,W_!U$1)/Ns!$B$1</f>
        <v>2.6141971792049912E-2</v>
      </c>
      <c r="V9" s="21" cm="1">
        <f t="array" ref="V9">INDEX(W_psid!$B$2:$CZ$104,W_!$A9,W_!V$1)/Ns!$B$1</f>
        <v>3.7387747459842724</v>
      </c>
      <c r="W9" s="21" cm="1">
        <f t="array" ref="W9">INDEX(W_psid!$B$2:$CZ$104,W_!$A9,W_!W$1)/Ns!$B$1</f>
        <v>3.6524572663500954</v>
      </c>
      <c r="X9" s="21" cm="1">
        <f t="array" ref="X9">INDEX(W_psid!$B$2:$CZ$104,W_!$A9,W_!X$1)/Ns!$B$1</f>
        <v>2.0513962496968969</v>
      </c>
      <c r="Y9" s="21" cm="1">
        <f t="array" ref="Y9">INDEX(W_psid!$B$2:$CZ$104,W_!$A9,W_!Y$1)/Ns!$B$1</f>
        <v>1.4232654763757566</v>
      </c>
      <c r="Z9" s="21" cm="1">
        <f t="array" ref="Z9">INDEX(W_psid!$B$2:$CZ$104,W_!$A9,W_!Z$1)/Ns!$B$1</f>
        <v>0.99366597020066527</v>
      </c>
      <c r="AA9" s="21" cm="1">
        <f t="array" ref="AA9">INDEX(W_psid!$B$2:$CZ$104,W_!$A9,W_!AA$1)/Ns!$B$1</f>
        <v>1.7922196911394588</v>
      </c>
      <c r="AB9" s="21" cm="1">
        <f t="array" ref="AB9">INDEX(W_psid!$B$2:$CZ$104,W_!$A9,W_!AB$1)/Ns!$B$1</f>
        <v>-0.67205558716935032</v>
      </c>
      <c r="AC9" s="21" cm="1">
        <f t="array" ref="AC9">INDEX(W_psid!$B$2:$CZ$104,W_!$A9,W_!AC$1)/Ns!$B$1</f>
        <v>2.6909181382250905E-2</v>
      </c>
      <c r="AD9" s="21" cm="1">
        <f t="array" ref="AD9">INDEX(W_psid!$B$2:$CZ$104,W_!$A9,W_!AD$1)/Ns!$B$1</f>
        <v>-1.4357939532350945</v>
      </c>
      <c r="AE9" s="21" cm="1">
        <f t="array" ref="AE9">INDEX(W_psid!$B$2:$CZ$104,W_!$A9,W_!AE$1)/Ns!$B$1</f>
        <v>-0.17009984637748227</v>
      </c>
      <c r="AF9" s="21" cm="1">
        <f t="array" ref="AF9">INDEX(W_psid!$B$2:$CZ$104,W_!$A9,W_!AF$1)/Ns!$B$1</f>
        <v>51.845177441440271</v>
      </c>
      <c r="AG9" s="21" cm="1">
        <f t="array" ref="AG9">INDEX(W_psid!$B$2:$CZ$104,W_!$A9,W_!AG$1)/Ns!$B$1</f>
        <v>45.063780527790215</v>
      </c>
      <c r="AH9" s="21" cm="1">
        <f t="array" ref="AH9">INDEX(W_psid!$B$2:$CZ$104,W_!$A9,W_!AH$1)/Ns!$B$1</f>
        <v>0.11090465530879039</v>
      </c>
      <c r="AI9" s="21" cm="1">
        <f t="array" ref="AI9">INDEX(W_psid!$B$2:$CZ$104,W_!$A9,W_!AI$1)/Ns!$B$1</f>
        <v>8.5553593942637132E-2</v>
      </c>
      <c r="AJ9" s="21" cm="1">
        <f t="array" ref="AJ9">INDEX(W_psid!$B$2:$CZ$104,W_!$A9,W_!AJ$1)/Ns!$B$1</f>
        <v>-1.6772834508330245E-3</v>
      </c>
      <c r="AK9" s="21" cm="1">
        <f t="array" ref="AK9">INDEX(W_psid!$B$2:$CZ$104,W_!$A9,W_!AK$1)/Ns!$B$1</f>
        <v>-5.8160138972161999</v>
      </c>
      <c r="AL9" s="21" cm="1">
        <f t="array" ref="AL9">INDEX(W_psid!$B$2:$CZ$104,W_!$A9,W_!AL$1)/Ns!$B$1</f>
        <v>-8.7611688845451337</v>
      </c>
      <c r="AM9" s="21" cm="1">
        <f t="array" ref="AM9">INDEX(W_psid!$B$2:$CZ$104,W_!$A9,W_!AM$1)/Ns!$B$1</f>
        <v>1.6149390164666908</v>
      </c>
      <c r="AN9" s="21" cm="1">
        <f t="array" ref="AN9">INDEX(W_psid!$B$2:$CZ$104,W_!$A9,W_!AN$1)/Ns!$B$1</f>
        <v>0.25407926025586514</v>
      </c>
      <c r="AO9" s="21" cm="1">
        <f t="array" ref="AO9">INDEX(W_psid!$B$2:$CZ$104,W_!$A9,W_!AO$1)/Ns!$B$1</f>
        <v>7.0343246419764475E-3</v>
      </c>
      <c r="AP9" s="21" cm="1">
        <f t="array" ref="AP9">INDEX(W_psid!$B$2:$CZ$104,W_!$A9,W_!AP$1)/Ns!$B$1</f>
        <v>-10.577590245927539</v>
      </c>
      <c r="AQ9" s="21" cm="1">
        <f t="array" ref="AQ9">INDEX(W_psid!$B$2:$CZ$104,W_!$A9,W_!AQ$1)/Ns!$B$1</f>
        <v>6.177235352163331</v>
      </c>
      <c r="AR9" s="21" cm="1">
        <f t="array" ref="AR9">INDEX(W_psid!$B$2:$CZ$104,W_!$A9,W_!AR$1)/Ns!$B$1</f>
        <v>9.0633200993681093</v>
      </c>
      <c r="AS9" s="21" cm="1">
        <f t="array" ref="AS9">INDEX(W_psid!$B$2:$CZ$104,W_!$A9,W_!AS$1)/Ns!$B$1</f>
        <v>8.5430689106581379E-4</v>
      </c>
      <c r="AT9" s="21" cm="1">
        <f t="array" ref="AT9">INDEX(W_psid!$B$2:$CZ$104,W_!$A9,W_!AT$1)/Ns!$B$1</f>
        <v>-1.1951702949294478E-3</v>
      </c>
      <c r="AU9" s="21" cm="1">
        <f t="array" ref="AU9">INDEX(W_psid!$B$2:$CZ$104,W_!$A9,W_!AU$1)/Ns!$B$1</f>
        <v>0</v>
      </c>
      <c r="AV9" s="21" cm="1">
        <f t="array" ref="AV9">INDEX(W_psid!$B$2:$CZ$104,W_!$A9,W_!AV$1)/Ns!$B$1</f>
        <v>28.935042558319978</v>
      </c>
      <c r="AW9" s="21" cm="1">
        <f t="array" ref="AW9">INDEX(W_psid!$B$2:$CZ$104,W_!$A9,W_!AW$1)/Ns!$B$1</f>
        <v>0.6349885477885564</v>
      </c>
      <c r="AX9" s="21" cm="1">
        <f t="array" ref="AX9">INDEX(W_psid!$B$2:$CZ$104,W_!$A9,W_!AX$1)/Ns!$B$1</f>
        <v>-1.4636958202516124</v>
      </c>
      <c r="AY9" s="21">
        <v>0</v>
      </c>
      <c r="AZ9" s="21">
        <v>0</v>
      </c>
      <c r="BA9" s="21">
        <v>0</v>
      </c>
      <c r="BB9" s="21">
        <v>0</v>
      </c>
      <c r="BC9" s="21">
        <v>0</v>
      </c>
      <c r="BD9" s="21">
        <v>0</v>
      </c>
      <c r="BE9" s="21">
        <v>0</v>
      </c>
      <c r="BF9" s="21">
        <v>0</v>
      </c>
    </row>
    <row r="10" spans="1:58" x14ac:dyDescent="0.35">
      <c r="A10" s="19">
        <f>MATCH(C10,W_psid!$A$2:$A$104,0)</f>
        <v>46</v>
      </c>
      <c r="B10" s="19" t="str">
        <f>MOMS!$A$8</f>
        <v>whours_pnw_difwpww</v>
      </c>
      <c r="C10" s="19" t="str">
        <f>MOMS!$B$8</f>
        <v>whours_pnw_difwpww</v>
      </c>
      <c r="D10" s="21" cm="1">
        <f t="array" ref="D10">INDEX(W_psid!$B$2:$CZ$104,W_!$A10,W_!D$1)/Ns!$B$1</f>
        <v>-1.301953497977993</v>
      </c>
      <c r="E10" s="21" cm="1">
        <f t="array" ref="E10">INDEX(W_psid!$B$2:$CZ$104,W_!$A10,W_!E$1)/Ns!$B$1</f>
        <v>-3.1000008729327018</v>
      </c>
      <c r="F10" s="21" cm="1">
        <f t="array" ref="F10">INDEX(W_psid!$B$2:$CZ$104,W_!$A10,W_!F$1)/Ns!$B$1</f>
        <v>-0.88094023907733265</v>
      </c>
      <c r="G10" s="21" cm="1">
        <f t="array" ref="G10">INDEX(W_psid!$B$2:$CZ$104,W_!$A10,W_!G$1)/Ns!$B$1</f>
        <v>-121.42686928567561</v>
      </c>
      <c r="H10" s="21" cm="1">
        <f t="array" ref="H10">INDEX(W_psid!$B$2:$CZ$104,W_!$A10,W_!H$1)/Ns!$B$1</f>
        <v>20.131856988675171</v>
      </c>
      <c r="I10" s="21" cm="1">
        <f t="array" ref="I10">INDEX(W_psid!$B$2:$CZ$104,W_!$A10,W_!I$1)/Ns!$B$1</f>
        <v>34.997074368930612</v>
      </c>
      <c r="J10" s="21" cm="1">
        <f t="array" ref="J10">INDEX(W_psid!$B$2:$CZ$104,W_!$A10,W_!J$1)/Ns!$B$1</f>
        <v>284.29686865096215</v>
      </c>
      <c r="K10" s="21" cm="1">
        <f t="array" ref="K10">INDEX(W_psid!$B$2:$CZ$104,W_!$A10,W_!K$1)/Ns!$B$1</f>
        <v>71.356284432079391</v>
      </c>
      <c r="L10" s="21" cm="1">
        <f t="array" ref="L10">INDEX(W_psid!$B$2:$CZ$104,W_!$A10,W_!L$1)/Ns!$B$1</f>
        <v>-16.044922041587068</v>
      </c>
      <c r="M10" s="21" cm="1">
        <f t="array" ref="M10">INDEX(W_psid!$B$2:$CZ$104,W_!$A10,W_!M$1)/Ns!$B$1</f>
        <v>-16.832330713577036</v>
      </c>
      <c r="N10" s="21" cm="1">
        <f t="array" ref="N10">INDEX(W_psid!$B$2:$CZ$104,W_!$A10,W_!N$1)/Ns!$B$1</f>
        <v>-11.836556259264706</v>
      </c>
      <c r="O10" s="21" cm="1">
        <f t="array" ref="O10">INDEX(W_psid!$B$2:$CZ$104,W_!$A10,W_!O$1)/Ns!$B$1</f>
        <v>-0.89453648228895044</v>
      </c>
      <c r="P10" s="21" cm="1">
        <f t="array" ref="P10">INDEX(W_psid!$B$2:$CZ$104,W_!$A10,W_!P$1)/Ns!$B$1</f>
        <v>-1.4485804295053126</v>
      </c>
      <c r="Q10" s="21" cm="1">
        <f t="array" ref="Q10">INDEX(W_psid!$B$2:$CZ$104,W_!$A10,W_!Q$1)/Ns!$B$1</f>
        <v>116.85998602606817</v>
      </c>
      <c r="R10" s="21" cm="1">
        <f t="array" ref="R10">INDEX(W_psid!$B$2:$CZ$104,W_!$A10,W_!R$1)/Ns!$B$1</f>
        <v>-77.290311344460576</v>
      </c>
      <c r="S10" s="21" cm="1">
        <f t="array" ref="S10">INDEX(W_psid!$B$2:$CZ$104,W_!$A10,W_!S$1)/Ns!$B$1</f>
        <v>-8.0873265758053918E-3</v>
      </c>
      <c r="T10" s="21" cm="1">
        <f t="array" ref="T10">INDEX(W_psid!$B$2:$CZ$104,W_!$A10,W_!T$1)/Ns!$B$1</f>
        <v>7.1650301256946953E-3</v>
      </c>
      <c r="U10" s="21" cm="1">
        <f t="array" ref="U10">INDEX(W_psid!$B$2:$CZ$104,W_!$A10,W_!U$1)/Ns!$B$1</f>
        <v>2.3101827422388768E-2</v>
      </c>
      <c r="V10" s="21" cm="1">
        <f t="array" ref="V10">INDEX(W_psid!$B$2:$CZ$104,W_!$A10,W_!V$1)/Ns!$B$1</f>
        <v>2.8415236040266367</v>
      </c>
      <c r="W10" s="21" cm="1">
        <f t="array" ref="W10">INDEX(W_psid!$B$2:$CZ$104,W_!$A10,W_!W$1)/Ns!$B$1</f>
        <v>2.6580224261719252</v>
      </c>
      <c r="X10" s="21" cm="1">
        <f t="array" ref="X10">INDEX(W_psid!$B$2:$CZ$104,W_!$A10,W_!X$1)/Ns!$B$1</f>
        <v>2.4828175663095302</v>
      </c>
      <c r="Y10" s="21" cm="1">
        <f t="array" ref="Y10">INDEX(W_psid!$B$2:$CZ$104,W_!$A10,W_!Y$1)/Ns!$B$1</f>
        <v>1.2466420215588472</v>
      </c>
      <c r="Z10" s="21" cm="1">
        <f t="array" ref="Z10">INDEX(W_psid!$B$2:$CZ$104,W_!$A10,W_!Z$1)/Ns!$B$1</f>
        <v>0.65501321087979469</v>
      </c>
      <c r="AA10" s="21" cm="1">
        <f t="array" ref="AA10">INDEX(W_psid!$B$2:$CZ$104,W_!$A10,W_!AA$1)/Ns!$B$1</f>
        <v>1.8945768461738386</v>
      </c>
      <c r="AB10" s="21" cm="1">
        <f t="array" ref="AB10">INDEX(W_psid!$B$2:$CZ$104,W_!$A10,W_!AB$1)/Ns!$B$1</f>
        <v>-1.427222675609257</v>
      </c>
      <c r="AC10" s="21" cm="1">
        <f t="array" ref="AC10">INDEX(W_psid!$B$2:$CZ$104,W_!$A10,W_!AC$1)/Ns!$B$1</f>
        <v>-1.9885355931804311E-2</v>
      </c>
      <c r="AD10" s="21" cm="1">
        <f t="array" ref="AD10">INDEX(W_psid!$B$2:$CZ$104,W_!$A10,W_!AD$1)/Ns!$B$1</f>
        <v>-0.96358638740564617</v>
      </c>
      <c r="AE10" s="21" cm="1">
        <f t="array" ref="AE10">INDEX(W_psid!$B$2:$CZ$104,W_!$A10,W_!AE$1)/Ns!$B$1</f>
        <v>9.7372325762690434E-2</v>
      </c>
      <c r="AF10" s="21" cm="1">
        <f t="array" ref="AF10">INDEX(W_psid!$B$2:$CZ$104,W_!$A10,W_!AF$1)/Ns!$B$1</f>
        <v>52.3821762171278</v>
      </c>
      <c r="AG10" s="21" cm="1">
        <f t="array" ref="AG10">INDEX(W_psid!$B$2:$CZ$104,W_!$A10,W_!AG$1)/Ns!$B$1</f>
        <v>44.432289848033982</v>
      </c>
      <c r="AH10" s="21" cm="1">
        <f t="array" ref="AH10">INDEX(W_psid!$B$2:$CZ$104,W_!$A10,W_!AH$1)/Ns!$B$1</f>
        <v>5.2979720223526795E-2</v>
      </c>
      <c r="AI10" s="21" cm="1">
        <f t="array" ref="AI10">INDEX(W_psid!$B$2:$CZ$104,W_!$A10,W_!AI$1)/Ns!$B$1</f>
        <v>0.10926641859152236</v>
      </c>
      <c r="AJ10" s="21" cm="1">
        <f t="array" ref="AJ10">INDEX(W_psid!$B$2:$CZ$104,W_!$A10,W_!AJ$1)/Ns!$B$1</f>
        <v>-1.8123753928289941E-3</v>
      </c>
      <c r="AK10" s="21" cm="1">
        <f t="array" ref="AK10">INDEX(W_psid!$B$2:$CZ$104,W_!$A10,W_!AK$1)/Ns!$B$1</f>
        <v>-4.5835942392348343</v>
      </c>
      <c r="AL10" s="21" cm="1">
        <f t="array" ref="AL10">INDEX(W_psid!$B$2:$CZ$104,W_!$A10,W_!AL$1)/Ns!$B$1</f>
        <v>-8.6321741005811301</v>
      </c>
      <c r="AM10" s="21" cm="1">
        <f t="array" ref="AM10">INDEX(W_psid!$B$2:$CZ$104,W_!$A10,W_!AM$1)/Ns!$B$1</f>
        <v>1.9954229263422412</v>
      </c>
      <c r="AN10" s="21" cm="1">
        <f t="array" ref="AN10">INDEX(W_psid!$B$2:$CZ$104,W_!$A10,W_!AN$1)/Ns!$B$1</f>
        <v>0.36221517568126227</v>
      </c>
      <c r="AO10" s="21" cm="1">
        <f t="array" ref="AO10">INDEX(W_psid!$B$2:$CZ$104,W_!$A10,W_!AO$1)/Ns!$B$1</f>
        <v>4.9341955940738957E-3</v>
      </c>
      <c r="AP10" s="21" cm="1">
        <f t="array" ref="AP10">INDEX(W_psid!$B$2:$CZ$104,W_!$A10,W_!AP$1)/Ns!$B$1</f>
        <v>-42.827532147009741</v>
      </c>
      <c r="AQ10" s="21" cm="1">
        <f t="array" ref="AQ10">INDEX(W_psid!$B$2:$CZ$104,W_!$A10,W_!AQ$1)/Ns!$B$1</f>
        <v>-30.056665982105834</v>
      </c>
      <c r="AR10" s="21" cm="1">
        <f t="array" ref="AR10">INDEX(W_psid!$B$2:$CZ$104,W_!$A10,W_!AR$1)/Ns!$B$1</f>
        <v>24.21310693932935</v>
      </c>
      <c r="AS10" s="21" cm="1">
        <f t="array" ref="AS10">INDEX(W_psid!$B$2:$CZ$104,W_!$A10,W_!AS$1)/Ns!$B$1</f>
        <v>3.4385646535548442E-4</v>
      </c>
      <c r="AT10" s="21" cm="1">
        <f t="array" ref="AT10">INDEX(W_psid!$B$2:$CZ$104,W_!$A10,W_!AT$1)/Ns!$B$1</f>
        <v>-7.6583882507152493E-3</v>
      </c>
      <c r="AU10" s="21" cm="1">
        <f t="array" ref="AU10">INDEX(W_psid!$B$2:$CZ$104,W_!$A10,W_!AU$1)/Ns!$B$1</f>
        <v>0</v>
      </c>
      <c r="AV10" s="21" cm="1">
        <f t="array" ref="AV10">INDEX(W_psid!$B$2:$CZ$104,W_!$A10,W_!AV$1)/Ns!$B$1</f>
        <v>10.869401176670483</v>
      </c>
      <c r="AW10" s="21" cm="1">
        <f t="array" ref="AW10">INDEX(W_psid!$B$2:$CZ$104,W_!$A10,W_!AW$1)/Ns!$B$1</f>
        <v>-0.35129325722644195</v>
      </c>
      <c r="AX10" s="21" cm="1">
        <f t="array" ref="AX10">INDEX(W_psid!$B$2:$CZ$104,W_!$A10,W_!AX$1)/Ns!$B$1</f>
        <v>-1.203157585419723</v>
      </c>
      <c r="AY10" s="21">
        <v>0</v>
      </c>
      <c r="AZ10" s="21">
        <v>0</v>
      </c>
      <c r="BA10" s="21">
        <v>0</v>
      </c>
      <c r="BB10" s="21">
        <v>0</v>
      </c>
      <c r="BC10" s="21">
        <v>0</v>
      </c>
      <c r="BD10" s="21">
        <v>0</v>
      </c>
      <c r="BE10" s="21">
        <v>0</v>
      </c>
      <c r="BF10" s="21">
        <v>0</v>
      </c>
    </row>
    <row r="11" spans="1:58" x14ac:dyDescent="0.35">
      <c r="A11" s="19">
        <f>MATCH(C11,W_psid!$A$2:$A$104,0)</f>
        <v>38</v>
      </c>
      <c r="B11" s="19" t="str">
        <f>MOMS!$A$9</f>
        <v>shours</v>
      </c>
      <c r="C11" s="19" t="str">
        <f>MOMS!$B$9</f>
        <v>shours</v>
      </c>
      <c r="D11" s="21" cm="1">
        <f t="array" ref="D11">INDEX(W_psid!$B$2:$CZ$104,W_!$A11,W_!D$1)/Ns!$B$1</f>
        <v>-0.79294674678165655</v>
      </c>
      <c r="E11" s="21" cm="1">
        <f t="array" ref="E11">INDEX(W_psid!$B$2:$CZ$104,W_!$A11,W_!E$1)/Ns!$B$1</f>
        <v>-0.9338532033434005</v>
      </c>
      <c r="F11" s="21" cm="1">
        <f t="array" ref="F11">INDEX(W_psid!$B$2:$CZ$104,W_!$A11,W_!F$1)/Ns!$B$1</f>
        <v>-1.5268409310377236</v>
      </c>
      <c r="G11" s="21" cm="1">
        <f t="array" ref="G11">INDEX(W_psid!$B$2:$CZ$104,W_!$A11,W_!G$1)/Ns!$B$1</f>
        <v>-38.12142933445984</v>
      </c>
      <c r="H11" s="21" cm="1">
        <f t="array" ref="H11">INDEX(W_psid!$B$2:$CZ$104,W_!$A11,W_!H$1)/Ns!$B$1</f>
        <v>31.45389986712031</v>
      </c>
      <c r="I11" s="21" cm="1">
        <f t="array" ref="I11">INDEX(W_psid!$B$2:$CZ$104,W_!$A11,W_!I$1)/Ns!$B$1</f>
        <v>49.061854066289406</v>
      </c>
      <c r="J11" s="21" cm="1">
        <f t="array" ref="J11">INDEX(W_psid!$B$2:$CZ$104,W_!$A11,W_!J$1)/Ns!$B$1</f>
        <v>71.356284432079391</v>
      </c>
      <c r="K11" s="21" cm="1">
        <f t="array" ref="K11">INDEX(W_psid!$B$2:$CZ$104,W_!$A11,W_!K$1)/Ns!$B$1</f>
        <v>200.58312634351103</v>
      </c>
      <c r="L11" s="21" cm="1">
        <f t="array" ref="L11">INDEX(W_psid!$B$2:$CZ$104,W_!$A11,W_!L$1)/Ns!$B$1</f>
        <v>-21.084628018220076</v>
      </c>
      <c r="M11" s="21" cm="1">
        <f t="array" ref="M11">INDEX(W_psid!$B$2:$CZ$104,W_!$A11,W_!M$1)/Ns!$B$1</f>
        <v>-45.990647098090598</v>
      </c>
      <c r="N11" s="21" cm="1">
        <f t="array" ref="N11">INDEX(W_psid!$B$2:$CZ$104,W_!$A11,W_!N$1)/Ns!$B$1</f>
        <v>-6.789814296711814</v>
      </c>
      <c r="O11" s="21" cm="1">
        <f t="array" ref="O11">INDEX(W_psid!$B$2:$CZ$104,W_!$A11,W_!O$1)/Ns!$B$1</f>
        <v>-7.5370449037801572</v>
      </c>
      <c r="P11" s="21" cm="1">
        <f t="array" ref="P11">INDEX(W_psid!$B$2:$CZ$104,W_!$A11,W_!P$1)/Ns!$B$1</f>
        <v>-16.497327389197729</v>
      </c>
      <c r="Q11" s="21" cm="1">
        <f t="array" ref="Q11">INDEX(W_psid!$B$2:$CZ$104,W_!$A11,W_!Q$1)/Ns!$B$1</f>
        <v>18.250627336894446</v>
      </c>
      <c r="R11" s="21" cm="1">
        <f t="array" ref="R11">INDEX(W_psid!$B$2:$CZ$104,W_!$A11,W_!R$1)/Ns!$B$1</f>
        <v>-100.04894826827858</v>
      </c>
      <c r="S11" s="21" cm="1">
        <f t="array" ref="S11">INDEX(W_psid!$B$2:$CZ$104,W_!$A11,W_!S$1)/Ns!$B$1</f>
        <v>-7.932224065922729E-3</v>
      </c>
      <c r="T11" s="21" cm="1">
        <f t="array" ref="T11">INDEX(W_psid!$B$2:$CZ$104,W_!$A11,W_!T$1)/Ns!$B$1</f>
        <v>5.5629652391202562E-3</v>
      </c>
      <c r="U11" s="21" cm="1">
        <f t="array" ref="U11">INDEX(W_psid!$B$2:$CZ$104,W_!$A11,W_!U$1)/Ns!$B$1</f>
        <v>6.7896328942665868E-2</v>
      </c>
      <c r="V11" s="21" cm="1">
        <f t="array" ref="V11">INDEX(W_psid!$B$2:$CZ$104,W_!$A11,W_!V$1)/Ns!$B$1</f>
        <v>4.8932721023164856</v>
      </c>
      <c r="W11" s="21" cm="1">
        <f t="array" ref="W11">INDEX(W_psid!$B$2:$CZ$104,W_!$A11,W_!W$1)/Ns!$B$1</f>
        <v>4.8135437542066128</v>
      </c>
      <c r="X11" s="21" cm="1">
        <f t="array" ref="X11">INDEX(W_psid!$B$2:$CZ$104,W_!$A11,W_!X$1)/Ns!$B$1</f>
        <v>4.0361119251143176</v>
      </c>
      <c r="Y11" s="21" cm="1">
        <f t="array" ref="Y11">INDEX(W_psid!$B$2:$CZ$104,W_!$A11,W_!Y$1)/Ns!$B$1</f>
        <v>3.1550534952839455</v>
      </c>
      <c r="Z11" s="21" cm="1">
        <f t="array" ref="Z11">INDEX(W_psid!$B$2:$CZ$104,W_!$A11,W_!Z$1)/Ns!$B$1</f>
        <v>2.8415736612521116</v>
      </c>
      <c r="AA11" s="21" cm="1">
        <f t="array" ref="AA11">INDEX(W_psid!$B$2:$CZ$104,W_!$A11,W_!AA$1)/Ns!$B$1</f>
        <v>3.7601388726232878</v>
      </c>
      <c r="AB11" s="21" cm="1">
        <f t="array" ref="AB11">INDEX(W_psid!$B$2:$CZ$104,W_!$A11,W_!AB$1)/Ns!$B$1</f>
        <v>-7.3617456280690358E-2</v>
      </c>
      <c r="AC11" s="21" cm="1">
        <f t="array" ref="AC11">INDEX(W_psid!$B$2:$CZ$104,W_!$A11,W_!AC$1)/Ns!$B$1</f>
        <v>8.3958042269926692E-3</v>
      </c>
      <c r="AD11" s="21" cm="1">
        <f t="array" ref="AD11">INDEX(W_psid!$B$2:$CZ$104,W_!$A11,W_!AD$1)/Ns!$B$1</f>
        <v>-1.3364894143973074</v>
      </c>
      <c r="AE11" s="21" cm="1">
        <f t="array" ref="AE11">INDEX(W_psid!$B$2:$CZ$104,W_!$A11,W_!AE$1)/Ns!$B$1</f>
        <v>-0.37885947032944978</v>
      </c>
      <c r="AF11" s="21" cm="1">
        <f t="array" ref="AF11">INDEX(W_psid!$B$2:$CZ$104,W_!$A11,W_!AF$1)/Ns!$B$1</f>
        <v>54.921637570637408</v>
      </c>
      <c r="AG11" s="21" cm="1">
        <f t="array" ref="AG11">INDEX(W_psid!$B$2:$CZ$104,W_!$A11,W_!AG$1)/Ns!$B$1</f>
        <v>46.650929217172575</v>
      </c>
      <c r="AH11" s="21" cm="1">
        <f t="array" ref="AH11">INDEX(W_psid!$B$2:$CZ$104,W_!$A11,W_!AH$1)/Ns!$B$1</f>
        <v>0.1458308263057925</v>
      </c>
      <c r="AI11" s="21" cm="1">
        <f t="array" ref="AI11">INDEX(W_psid!$B$2:$CZ$104,W_!$A11,W_!AI$1)/Ns!$B$1</f>
        <v>6.1821735569757605E-2</v>
      </c>
      <c r="AJ11" s="21" cm="1">
        <f t="array" ref="AJ11">INDEX(W_psid!$B$2:$CZ$104,W_!$A11,W_!AJ$1)/Ns!$B$1</f>
        <v>-3.4508351909658222E-4</v>
      </c>
      <c r="AK11" s="21" cm="1">
        <f t="array" ref="AK11">INDEX(W_psid!$B$2:$CZ$104,W_!$A11,W_!AK$1)/Ns!$B$1</f>
        <v>-3.5354752189726661</v>
      </c>
      <c r="AL11" s="21" cm="1">
        <f t="array" ref="AL11">INDEX(W_psid!$B$2:$CZ$104,W_!$A11,W_!AL$1)/Ns!$B$1</f>
        <v>-4.3601617038206903</v>
      </c>
      <c r="AM11" s="21" cm="1">
        <f t="array" ref="AM11">INDEX(W_psid!$B$2:$CZ$104,W_!$A11,W_!AM$1)/Ns!$B$1</f>
        <v>-0.89512704722000325</v>
      </c>
      <c r="AN11" s="21" cm="1">
        <f t="array" ref="AN11">INDEX(W_psid!$B$2:$CZ$104,W_!$A11,W_!AN$1)/Ns!$B$1</f>
        <v>0.19066363843696074</v>
      </c>
      <c r="AO11" s="21" cm="1">
        <f t="array" ref="AO11">INDEX(W_psid!$B$2:$CZ$104,W_!$A11,W_!AO$1)/Ns!$B$1</f>
        <v>-1.9079729319314588E-3</v>
      </c>
      <c r="AP11" s="21" cm="1">
        <f t="array" ref="AP11">INDEX(W_psid!$B$2:$CZ$104,W_!$A11,W_!AP$1)/Ns!$B$1</f>
        <v>-24.755393801206246</v>
      </c>
      <c r="AQ11" s="21" cm="1">
        <f t="array" ref="AQ11">INDEX(W_psid!$B$2:$CZ$104,W_!$A11,W_!AQ$1)/Ns!$B$1</f>
        <v>-18.800107075499536</v>
      </c>
      <c r="AR11" s="21" cm="1">
        <f t="array" ref="AR11">INDEX(W_psid!$B$2:$CZ$104,W_!$A11,W_!AR$1)/Ns!$B$1</f>
        <v>13.811580375231909</v>
      </c>
      <c r="AS11" s="21" cm="1">
        <f t="array" ref="AS11">INDEX(W_psid!$B$2:$CZ$104,W_!$A11,W_!AS$1)/Ns!$B$1</f>
        <v>-1.5758266968334396E-4</v>
      </c>
      <c r="AT11" s="21" cm="1">
        <f t="array" ref="AT11">INDEX(W_psid!$B$2:$CZ$104,W_!$A11,W_!AT$1)/Ns!$B$1</f>
        <v>6.1975189143148434E-3</v>
      </c>
      <c r="AU11" s="21" cm="1">
        <f t="array" ref="AU11">INDEX(W_psid!$B$2:$CZ$104,W_!$A11,W_!AU$1)/Ns!$B$1</f>
        <v>0</v>
      </c>
      <c r="AV11" s="21" cm="1">
        <f t="array" ref="AV11">INDEX(W_psid!$B$2:$CZ$104,W_!$A11,W_!AV$1)/Ns!$B$1</f>
        <v>24.342941174552273</v>
      </c>
      <c r="AW11" s="21" cm="1">
        <f t="array" ref="AW11">INDEX(W_psid!$B$2:$CZ$104,W_!$A11,W_!AW$1)/Ns!$B$1</f>
        <v>0.89610685505077003</v>
      </c>
      <c r="AX11" s="21" cm="1">
        <f t="array" ref="AX11">INDEX(W_psid!$B$2:$CZ$104,W_!$A11,W_!AX$1)/Ns!$B$1</f>
        <v>-1.3332224657434482</v>
      </c>
      <c r="AY11" s="21">
        <v>0</v>
      </c>
      <c r="AZ11" s="21">
        <v>0</v>
      </c>
      <c r="BA11" s="21">
        <v>0</v>
      </c>
      <c r="BB11" s="21">
        <v>0</v>
      </c>
      <c r="BC11" s="21">
        <v>0</v>
      </c>
      <c r="BD11" s="21">
        <v>0</v>
      </c>
      <c r="BE11" s="21">
        <v>0</v>
      </c>
      <c r="BF11" s="21">
        <v>0</v>
      </c>
    </row>
    <row r="12" spans="1:58" x14ac:dyDescent="0.35">
      <c r="A12" s="19">
        <f>MATCH(C12,W_psid!$A$2:$A$104,0)</f>
        <v>49</v>
      </c>
      <c r="B12" s="19" t="str">
        <f>MOMS!$A$10</f>
        <v>whwk_pww</v>
      </c>
      <c r="C12" s="19" t="str">
        <f>MOMS!$B$10</f>
        <v>whwk_pww</v>
      </c>
      <c r="D12" s="21" cm="1">
        <f t="array" ref="D12">INDEX(W_psid!$B$2:$CZ$104,W_!$A12,W_!D$1)/Ns!$B$1</f>
        <v>-0.61849866154989741</v>
      </c>
      <c r="E12" s="21" cm="1">
        <f t="array" ref="E12">INDEX(W_psid!$B$2:$CZ$104,W_!$A12,W_!E$1)/Ns!$B$1</f>
        <v>1.7579156101273763</v>
      </c>
      <c r="F12" s="21" cm="1">
        <f t="array" ref="F12">INDEX(W_psid!$B$2:$CZ$104,W_!$A12,W_!F$1)/Ns!$B$1</f>
        <v>3.7441485855105899E-2</v>
      </c>
      <c r="G12" s="21" cm="1">
        <f t="array" ref="G12">INDEX(W_psid!$B$2:$CZ$104,W_!$A12,W_!G$1)/Ns!$B$1</f>
        <v>-41.168266947399168</v>
      </c>
      <c r="H12" s="21" cm="1">
        <f t="array" ref="H12">INDEX(W_psid!$B$2:$CZ$104,W_!$A12,W_!H$1)/Ns!$B$1</f>
        <v>-23.515948830923715</v>
      </c>
      <c r="I12" s="21" cm="1">
        <f t="array" ref="I12">INDEX(W_psid!$B$2:$CZ$104,W_!$A12,W_!I$1)/Ns!$B$1</f>
        <v>-12.712775843558386</v>
      </c>
      <c r="J12" s="21" cm="1">
        <f t="array" ref="J12">INDEX(W_psid!$B$2:$CZ$104,W_!$A12,W_!J$1)/Ns!$B$1</f>
        <v>-16.044922041587068</v>
      </c>
      <c r="K12" s="21" cm="1">
        <f t="array" ref="K12">INDEX(W_psid!$B$2:$CZ$104,W_!$A12,W_!K$1)/Ns!$B$1</f>
        <v>-21.084628018220076</v>
      </c>
      <c r="L12" s="21" cm="1">
        <f t="array" ref="L12">INDEX(W_psid!$B$2:$CZ$104,W_!$A12,W_!L$1)/Ns!$B$1</f>
        <v>134.7770193489537</v>
      </c>
      <c r="M12" s="21" cm="1">
        <f t="array" ref="M12">INDEX(W_psid!$B$2:$CZ$104,W_!$A12,W_!M$1)/Ns!$B$1</f>
        <v>28.433228391226642</v>
      </c>
      <c r="N12" s="21" cm="1">
        <f t="array" ref="N12">INDEX(W_psid!$B$2:$CZ$104,W_!$A12,W_!N$1)/Ns!$B$1</f>
        <v>-4.5343429805533928</v>
      </c>
      <c r="O12" s="21" cm="1">
        <f t="array" ref="O12">INDEX(W_psid!$B$2:$CZ$104,W_!$A12,W_!O$1)/Ns!$B$1</f>
        <v>-120.73923043440932</v>
      </c>
      <c r="P12" s="21" cm="1">
        <f t="array" ref="P12">INDEX(W_psid!$B$2:$CZ$104,W_!$A12,W_!P$1)/Ns!$B$1</f>
        <v>3.1850819479994379</v>
      </c>
      <c r="Q12" s="21" cm="1">
        <f t="array" ref="Q12">INDEX(W_psid!$B$2:$CZ$104,W_!$A12,W_!Q$1)/Ns!$B$1</f>
        <v>33.990228906505429</v>
      </c>
      <c r="R12" s="21" cm="1">
        <f t="array" ref="R12">INDEX(W_psid!$B$2:$CZ$104,W_!$A12,W_!R$1)/Ns!$B$1</f>
        <v>46.000542130549448</v>
      </c>
      <c r="S12" s="21" cm="1">
        <f t="array" ref="S12">INDEX(W_psid!$B$2:$CZ$104,W_!$A12,W_!S$1)/Ns!$B$1</f>
        <v>-2.2014829407432934E-2</v>
      </c>
      <c r="T12" s="21" cm="1">
        <f t="array" ref="T12">INDEX(W_psid!$B$2:$CZ$104,W_!$A12,W_!T$1)/Ns!$B$1</f>
        <v>-1.0741556656109234E-3</v>
      </c>
      <c r="U12" s="21" cm="1">
        <f t="array" ref="U12">INDEX(W_psid!$B$2:$CZ$104,W_!$A12,W_!U$1)/Ns!$B$1</f>
        <v>-7.4383076206799376E-2</v>
      </c>
      <c r="V12" s="21" cm="1">
        <f t="array" ref="V12">INDEX(W_psid!$B$2:$CZ$104,W_!$A12,W_!V$1)/Ns!$B$1</f>
        <v>-2.0571030328086159</v>
      </c>
      <c r="W12" s="21" cm="1">
        <f t="array" ref="W12">INDEX(W_psid!$B$2:$CZ$104,W_!$A12,W_!W$1)/Ns!$B$1</f>
        <v>-1.7868481187691316</v>
      </c>
      <c r="X12" s="21" cm="1">
        <f t="array" ref="X12">INDEX(W_psid!$B$2:$CZ$104,W_!$A12,W_!X$1)/Ns!$B$1</f>
        <v>-3.284848680577098</v>
      </c>
      <c r="Y12" s="21" cm="1">
        <f t="array" ref="Y12">INDEX(W_psid!$B$2:$CZ$104,W_!$A12,W_!Y$1)/Ns!$B$1</f>
        <v>-3.3601319574868058</v>
      </c>
      <c r="Z12" s="21" cm="1">
        <f t="array" ref="Z12">INDEX(W_psid!$B$2:$CZ$104,W_!$A12,W_!Z$1)/Ns!$B$1</f>
        <v>-2.8555642531062055</v>
      </c>
      <c r="AA12" s="21" cm="1">
        <f t="array" ref="AA12">INDEX(W_psid!$B$2:$CZ$104,W_!$A12,W_!AA$1)/Ns!$B$1</f>
        <v>-3.2299626627949154</v>
      </c>
      <c r="AB12" s="21" cm="1">
        <f t="array" ref="AB12">INDEX(W_psid!$B$2:$CZ$104,W_!$A12,W_!AB$1)/Ns!$B$1</f>
        <v>-0.50605218775696437</v>
      </c>
      <c r="AC12" s="21" cm="1">
        <f t="array" ref="AC12">INDEX(W_psid!$B$2:$CZ$104,W_!$A12,W_!AC$1)/Ns!$B$1</f>
        <v>-2.5097596019104933E-2</v>
      </c>
      <c r="AD12" s="21" cm="1">
        <f t="array" ref="AD12">INDEX(W_psid!$B$2:$CZ$104,W_!$A12,W_!AD$1)/Ns!$B$1</f>
        <v>0.91664784560207468</v>
      </c>
      <c r="AE12" s="21" cm="1">
        <f t="array" ref="AE12">INDEX(W_psid!$B$2:$CZ$104,W_!$A12,W_!AE$1)/Ns!$B$1</f>
        <v>0.31789305672521695</v>
      </c>
      <c r="AF12" s="21" cm="1">
        <f t="array" ref="AF12">INDEX(W_psid!$B$2:$CZ$104,W_!$A12,W_!AF$1)/Ns!$B$1</f>
        <v>-5.3063829625496872</v>
      </c>
      <c r="AG12" s="21" cm="1">
        <f t="array" ref="AG12">INDEX(W_psid!$B$2:$CZ$104,W_!$A12,W_!AG$1)/Ns!$B$1</f>
        <v>-3.2278634343480892</v>
      </c>
      <c r="AH12" s="21" cm="1">
        <f t="array" ref="AH12">INDEX(W_psid!$B$2:$CZ$104,W_!$A12,W_!AH$1)/Ns!$B$1</f>
        <v>-7.784244932106095E-2</v>
      </c>
      <c r="AI12" s="21" cm="1">
        <f t="array" ref="AI12">INDEX(W_psid!$B$2:$CZ$104,W_!$A12,W_!AI$1)/Ns!$B$1</f>
        <v>-1.8517955555324553E-2</v>
      </c>
      <c r="AJ12" s="21" cm="1">
        <f t="array" ref="AJ12">INDEX(W_psid!$B$2:$CZ$104,W_!$A12,W_!AJ$1)/Ns!$B$1</f>
        <v>5.0370915490814347E-4</v>
      </c>
      <c r="AK12" s="21" cm="1">
        <f t="array" ref="AK12">INDEX(W_psid!$B$2:$CZ$104,W_!$A12,W_!AK$1)/Ns!$B$1</f>
        <v>1.5508882361500211</v>
      </c>
      <c r="AL12" s="21" cm="1">
        <f t="array" ref="AL12">INDEX(W_psid!$B$2:$CZ$104,W_!$A12,W_!AL$1)/Ns!$B$1</f>
        <v>2.2943901123318047</v>
      </c>
      <c r="AM12" s="21" cm="1">
        <f t="array" ref="AM12">INDEX(W_psid!$B$2:$CZ$104,W_!$A12,W_!AM$1)/Ns!$B$1</f>
        <v>0.85770556198722403</v>
      </c>
      <c r="AN12" s="21" cm="1">
        <f t="array" ref="AN12">INDEX(W_psid!$B$2:$CZ$104,W_!$A12,W_!AN$1)/Ns!$B$1</f>
        <v>9.4590071681646334E-2</v>
      </c>
      <c r="AO12" s="21" cm="1">
        <f t="array" ref="AO12">INDEX(W_psid!$B$2:$CZ$104,W_!$A12,W_!AO$1)/Ns!$B$1</f>
        <v>-3.9737506886554494E-3</v>
      </c>
      <c r="AP12" s="21" cm="1">
        <f t="array" ref="AP12">INDEX(W_psid!$B$2:$CZ$104,W_!$A12,W_!AP$1)/Ns!$B$1</f>
        <v>-1.0280702068389354</v>
      </c>
      <c r="AQ12" s="21" cm="1">
        <f t="array" ref="AQ12">INDEX(W_psid!$B$2:$CZ$104,W_!$A12,W_!AQ$1)/Ns!$B$1</f>
        <v>-7.7122028628801713</v>
      </c>
      <c r="AR12" s="21" cm="1">
        <f t="array" ref="AR12">INDEX(W_psid!$B$2:$CZ$104,W_!$A12,W_!AR$1)/Ns!$B$1</f>
        <v>-6.2786813841680171</v>
      </c>
      <c r="AS12" s="21" cm="1">
        <f t="array" ref="AS12">INDEX(W_psid!$B$2:$CZ$104,W_!$A12,W_!AS$1)/Ns!$B$1</f>
        <v>2.4228228084715968E-3</v>
      </c>
      <c r="AT12" s="21" cm="1">
        <f t="array" ref="AT12">INDEX(W_psid!$B$2:$CZ$104,W_!$A12,W_!AT$1)/Ns!$B$1</f>
        <v>-2.2900639527555337E-2</v>
      </c>
      <c r="AU12" s="21" cm="1">
        <f t="array" ref="AU12">INDEX(W_psid!$B$2:$CZ$104,W_!$A12,W_!AU$1)/Ns!$B$1</f>
        <v>0</v>
      </c>
      <c r="AV12" s="21" cm="1">
        <f t="array" ref="AV12">INDEX(W_psid!$B$2:$CZ$104,W_!$A12,W_!AV$1)/Ns!$B$1</f>
        <v>-9.7978525834385159</v>
      </c>
      <c r="AW12" s="21" cm="1">
        <f t="array" ref="AW12">INDEX(W_psid!$B$2:$CZ$104,W_!$A12,W_!AW$1)/Ns!$B$1</f>
        <v>-1.2658683220624518</v>
      </c>
      <c r="AX12" s="21" cm="1">
        <f t="array" ref="AX12">INDEX(W_psid!$B$2:$CZ$104,W_!$A12,W_!AX$1)/Ns!$B$1</f>
        <v>0.86393979975070012</v>
      </c>
      <c r="AY12" s="21">
        <v>0</v>
      </c>
      <c r="AZ12" s="21">
        <v>0</v>
      </c>
      <c r="BA12" s="21">
        <v>0</v>
      </c>
      <c r="BB12" s="21">
        <v>0</v>
      </c>
      <c r="BC12" s="21">
        <v>0</v>
      </c>
      <c r="BD12" s="21">
        <v>0</v>
      </c>
      <c r="BE12" s="21">
        <v>0</v>
      </c>
      <c r="BF12" s="21">
        <v>0</v>
      </c>
    </row>
    <row r="13" spans="1:58" x14ac:dyDescent="0.35">
      <c r="A13" s="19">
        <f>MATCH(C13,W_psid!$A$2:$A$104,0)</f>
        <v>50</v>
      </c>
      <c r="B13" s="19" t="str">
        <f>MOMS!$A$11</f>
        <v>whwk_pwn_dif</v>
      </c>
      <c r="C13" s="19" t="str">
        <f>MOMS!$B$11</f>
        <v>whwk_pwn_dif</v>
      </c>
      <c r="D13" s="21" cm="1">
        <f t="array" ref="D13">INDEX(W_psid!$B$2:$CZ$104,W_!$A13,W_!D$1)/Ns!$B$1</f>
        <v>0.32194302547290743</v>
      </c>
      <c r="E13" s="21" cm="1">
        <f t="array" ref="E13">INDEX(W_psid!$B$2:$CZ$104,W_!$A13,W_!E$1)/Ns!$B$1</f>
        <v>1.3459515553354398</v>
      </c>
      <c r="F13" s="21" cm="1">
        <f t="array" ref="F13">INDEX(W_psid!$B$2:$CZ$104,W_!$A13,W_!F$1)/Ns!$B$1</f>
        <v>-2.3671720241378482</v>
      </c>
      <c r="G13" s="21" cm="1">
        <f t="array" ref="G13">INDEX(W_psid!$B$2:$CZ$104,W_!$A13,W_!G$1)/Ns!$B$1</f>
        <v>15.834850378806623</v>
      </c>
      <c r="H13" s="21" cm="1">
        <f t="array" ref="H13">INDEX(W_psid!$B$2:$CZ$104,W_!$A13,W_!H$1)/Ns!$B$1</f>
        <v>-20.724064457615274</v>
      </c>
      <c r="I13" s="21" cm="1">
        <f t="array" ref="I13">INDEX(W_psid!$B$2:$CZ$104,W_!$A13,W_!I$1)/Ns!$B$1</f>
        <v>4.3532291031472248</v>
      </c>
      <c r="J13" s="21" cm="1">
        <f t="array" ref="J13">INDEX(W_psid!$B$2:$CZ$104,W_!$A13,W_!J$1)/Ns!$B$1</f>
        <v>-16.832330713577036</v>
      </c>
      <c r="K13" s="21" cm="1">
        <f t="array" ref="K13">INDEX(W_psid!$B$2:$CZ$104,W_!$A13,W_!K$1)/Ns!$B$1</f>
        <v>-45.990647098090598</v>
      </c>
      <c r="L13" s="21" cm="1">
        <f t="array" ref="L13">INDEX(W_psid!$B$2:$CZ$104,W_!$A13,W_!L$1)/Ns!$B$1</f>
        <v>28.433228391226642</v>
      </c>
      <c r="M13" s="21" cm="1">
        <f t="array" ref="M13">INDEX(W_psid!$B$2:$CZ$104,W_!$A13,W_!M$1)/Ns!$B$1</f>
        <v>196.47859280798747</v>
      </c>
      <c r="N13" s="21" cm="1">
        <f t="array" ref="N13">INDEX(W_psid!$B$2:$CZ$104,W_!$A13,W_!N$1)/Ns!$B$1</f>
        <v>0.77215358819383584</v>
      </c>
      <c r="O13" s="21" cm="1">
        <f t="array" ref="O13">INDEX(W_psid!$B$2:$CZ$104,W_!$A13,W_!O$1)/Ns!$B$1</f>
        <v>-5.3432020747206153</v>
      </c>
      <c r="P13" s="21" cm="1">
        <f t="array" ref="P13">INDEX(W_psid!$B$2:$CZ$104,W_!$A13,W_!P$1)/Ns!$B$1</f>
        <v>20.115140426348905</v>
      </c>
      <c r="Q13" s="21" cm="1">
        <f t="array" ref="Q13">INDEX(W_psid!$B$2:$CZ$104,W_!$A13,W_!Q$1)/Ns!$B$1</f>
        <v>30.475213992747385</v>
      </c>
      <c r="R13" s="21" cm="1">
        <f t="array" ref="R13">INDEX(W_psid!$B$2:$CZ$104,W_!$A13,W_!R$1)/Ns!$B$1</f>
        <v>28.739326402269835</v>
      </c>
      <c r="S13" s="21" cm="1">
        <f t="array" ref="S13">INDEX(W_psid!$B$2:$CZ$104,W_!$A13,W_!S$1)/Ns!$B$1</f>
        <v>1.9033316093118426E-3</v>
      </c>
      <c r="T13" s="21" cm="1">
        <f t="array" ref="T13">INDEX(W_psid!$B$2:$CZ$104,W_!$A13,W_!T$1)/Ns!$B$1</f>
        <v>9.7389171218511031E-4</v>
      </c>
      <c r="U13" s="21" cm="1">
        <f t="array" ref="U13">INDEX(W_psid!$B$2:$CZ$104,W_!$A13,W_!U$1)/Ns!$B$1</f>
        <v>-8.1320252723595179E-2</v>
      </c>
      <c r="V13" s="21" cm="1">
        <f t="array" ref="V13">INDEX(W_psid!$B$2:$CZ$104,W_!$A13,W_!V$1)/Ns!$B$1</f>
        <v>-0.74843833634327028</v>
      </c>
      <c r="W13" s="21" cm="1">
        <f t="array" ref="W13">INDEX(W_psid!$B$2:$CZ$104,W_!$A13,W_!W$1)/Ns!$B$1</f>
        <v>-0.62950708823542323</v>
      </c>
      <c r="X13" s="21" cm="1">
        <f t="array" ref="X13">INDEX(W_psid!$B$2:$CZ$104,W_!$A13,W_!X$1)/Ns!$B$1</f>
        <v>-2.9620137594063776</v>
      </c>
      <c r="Y13" s="21" cm="1">
        <f t="array" ref="Y13">INDEX(W_psid!$B$2:$CZ$104,W_!$A13,W_!Y$1)/Ns!$B$1</f>
        <v>-2.7828884143803916</v>
      </c>
      <c r="Z13" s="21" cm="1">
        <f t="array" ref="Z13">INDEX(W_psid!$B$2:$CZ$104,W_!$A13,W_!Z$1)/Ns!$B$1</f>
        <v>-2.44393638010389</v>
      </c>
      <c r="AA13" s="21" cm="1">
        <f t="array" ref="AA13">INDEX(W_psid!$B$2:$CZ$104,W_!$A13,W_!AA$1)/Ns!$B$1</f>
        <v>-2.8650949668843966</v>
      </c>
      <c r="AB13" s="21" cm="1">
        <f t="array" ref="AB13">INDEX(W_psid!$B$2:$CZ$104,W_!$A13,W_!AB$1)/Ns!$B$1</f>
        <v>0.26557819816815292</v>
      </c>
      <c r="AC13" s="21" cm="1">
        <f t="array" ref="AC13">INDEX(W_psid!$B$2:$CZ$104,W_!$A13,W_!AC$1)/Ns!$B$1</f>
        <v>1.7068047962214502E-2</v>
      </c>
      <c r="AD13" s="21" cm="1">
        <f t="array" ref="AD13">INDEX(W_psid!$B$2:$CZ$104,W_!$A13,W_!AD$1)/Ns!$B$1</f>
        <v>0.70296330373455151</v>
      </c>
      <c r="AE13" s="21" cm="1">
        <f t="array" ref="AE13">INDEX(W_psid!$B$2:$CZ$104,W_!$A13,W_!AE$1)/Ns!$B$1</f>
        <v>5.107022415887106E-2</v>
      </c>
      <c r="AF13" s="21" cm="1">
        <f t="array" ref="AF13">INDEX(W_psid!$B$2:$CZ$104,W_!$A13,W_!AF$1)/Ns!$B$1</f>
        <v>-22.107499942753158</v>
      </c>
      <c r="AG13" s="21" cm="1">
        <f t="array" ref="AG13">INDEX(W_psid!$B$2:$CZ$104,W_!$A13,W_!AG$1)/Ns!$B$1</f>
        <v>-17.064284485574564</v>
      </c>
      <c r="AH13" s="21" cm="1">
        <f t="array" ref="AH13">INDEX(W_psid!$B$2:$CZ$104,W_!$A13,W_!AH$1)/Ns!$B$1</f>
        <v>-2.2444978045422538E-2</v>
      </c>
      <c r="AI13" s="21" cm="1">
        <f t="array" ref="AI13">INDEX(W_psid!$B$2:$CZ$104,W_!$A13,W_!AI$1)/Ns!$B$1</f>
        <v>0.12289817287191754</v>
      </c>
      <c r="AJ13" s="21" cm="1">
        <f t="array" ref="AJ13">INDEX(W_psid!$B$2:$CZ$104,W_!$A13,W_!AJ$1)/Ns!$B$1</f>
        <v>-1.4944448934027957E-3</v>
      </c>
      <c r="AK13" s="21" cm="1">
        <f t="array" ref="AK13">INDEX(W_psid!$B$2:$CZ$104,W_!$A13,W_!AK$1)/Ns!$B$1</f>
        <v>-2.363642981037807</v>
      </c>
      <c r="AL13" s="21" cm="1">
        <f t="array" ref="AL13">INDEX(W_psid!$B$2:$CZ$104,W_!$A13,W_!AL$1)/Ns!$B$1</f>
        <v>-4.5559895958142986</v>
      </c>
      <c r="AM13" s="21" cm="1">
        <f t="array" ref="AM13">INDEX(W_psid!$B$2:$CZ$104,W_!$A13,W_!AM$1)/Ns!$B$1</f>
        <v>2.2288258055699006</v>
      </c>
      <c r="AN13" s="21" cm="1">
        <f t="array" ref="AN13">INDEX(W_psid!$B$2:$CZ$104,W_!$A13,W_!AN$1)/Ns!$B$1</f>
        <v>2.0952311896691785E-2</v>
      </c>
      <c r="AO13" s="21" cm="1">
        <f t="array" ref="AO13">INDEX(W_psid!$B$2:$CZ$104,W_!$A13,W_!AO$1)/Ns!$B$1</f>
        <v>-2.2152197060234551E-4</v>
      </c>
      <c r="AP13" s="21" cm="1">
        <f t="array" ref="AP13">INDEX(W_psid!$B$2:$CZ$104,W_!$A13,W_!AP$1)/Ns!$B$1</f>
        <v>22.674530878758258</v>
      </c>
      <c r="AQ13" s="21" cm="1">
        <f t="array" ref="AQ13">INDEX(W_psid!$B$2:$CZ$104,W_!$A13,W_!AQ$1)/Ns!$B$1</f>
        <v>12.15459471988361</v>
      </c>
      <c r="AR13" s="21" cm="1">
        <f t="array" ref="AR13">INDEX(W_psid!$B$2:$CZ$104,W_!$A13,W_!AR$1)/Ns!$B$1</f>
        <v>0.91473757891688467</v>
      </c>
      <c r="AS13" s="21" cm="1">
        <f t="array" ref="AS13">INDEX(W_psid!$B$2:$CZ$104,W_!$A13,W_!AS$1)/Ns!$B$1</f>
        <v>8.0843652449672247E-4</v>
      </c>
      <c r="AT13" s="21" cm="1">
        <f t="array" ref="AT13">INDEX(W_psid!$B$2:$CZ$104,W_!$A13,W_!AT$1)/Ns!$B$1</f>
        <v>-8.9051696866563317E-3</v>
      </c>
      <c r="AU13" s="21" cm="1">
        <f t="array" ref="AU13">INDEX(W_psid!$B$2:$CZ$104,W_!$A13,W_!AU$1)/Ns!$B$1</f>
        <v>0</v>
      </c>
      <c r="AV13" s="21" cm="1">
        <f t="array" ref="AV13">INDEX(W_psid!$B$2:$CZ$104,W_!$A13,W_!AV$1)/Ns!$B$1</f>
        <v>-30.740531624322113</v>
      </c>
      <c r="AW13" s="21" cm="1">
        <f t="array" ref="AW13">INDEX(W_psid!$B$2:$CZ$104,W_!$A13,W_!AW$1)/Ns!$B$1</f>
        <v>-0.76993934161583721</v>
      </c>
      <c r="AX13" s="21" cm="1">
        <f t="array" ref="AX13">INDEX(W_psid!$B$2:$CZ$104,W_!$A13,W_!AX$1)/Ns!$B$1</f>
        <v>1.1216874168235829</v>
      </c>
      <c r="AY13" s="21">
        <v>0</v>
      </c>
      <c r="AZ13" s="21">
        <v>0</v>
      </c>
      <c r="BA13" s="21">
        <v>0</v>
      </c>
      <c r="BB13" s="21">
        <v>0</v>
      </c>
      <c r="BC13" s="21">
        <v>0</v>
      </c>
      <c r="BD13" s="21">
        <v>0</v>
      </c>
      <c r="BE13" s="21">
        <v>0</v>
      </c>
      <c r="BF13" s="21">
        <v>0</v>
      </c>
    </row>
    <row r="14" spans="1:58" x14ac:dyDescent="0.35">
      <c r="A14" s="19">
        <f>MATCH(C14,W_psid!$A$2:$A$104,0)</f>
        <v>51</v>
      </c>
      <c r="B14" s="19" t="str">
        <f>MOMS!$A$12</f>
        <v>whwk_pnw_dif</v>
      </c>
      <c r="C14" s="19" t="str">
        <f>MOMS!$B$12</f>
        <v>whwk_pnw_dif</v>
      </c>
      <c r="D14" s="21" cm="1">
        <f t="array" ref="D14">INDEX(W_psid!$B$2:$CZ$104,W_!$A14,W_!D$1)/Ns!$B$1</f>
        <v>1.0007256124847201E-2</v>
      </c>
      <c r="E14" s="21" cm="1">
        <f t="array" ref="E14">INDEX(W_psid!$B$2:$CZ$104,W_!$A14,W_!E$1)/Ns!$B$1</f>
        <v>-0.42692396150362272</v>
      </c>
      <c r="F14" s="21" cm="1">
        <f t="array" ref="F14">INDEX(W_psid!$B$2:$CZ$104,W_!$A14,W_!F$1)/Ns!$B$1</f>
        <v>-0.45224137177027246</v>
      </c>
      <c r="G14" s="21" cm="1">
        <f t="array" ref="G14">INDEX(W_psid!$B$2:$CZ$104,W_!$A14,W_!G$1)/Ns!$B$1</f>
        <v>-5.0167886346806672</v>
      </c>
      <c r="H14" s="21" cm="1">
        <f t="array" ref="H14">INDEX(W_psid!$B$2:$CZ$104,W_!$A14,W_!H$1)/Ns!$B$1</f>
        <v>9.6536928921084151</v>
      </c>
      <c r="I14" s="21" cm="1">
        <f t="array" ref="I14">INDEX(W_psid!$B$2:$CZ$104,W_!$A14,W_!I$1)/Ns!$B$1</f>
        <v>-1.2732683769027242</v>
      </c>
      <c r="J14" s="21" cm="1">
        <f t="array" ref="J14">INDEX(W_psid!$B$2:$CZ$104,W_!$A14,W_!J$1)/Ns!$B$1</f>
        <v>-11.836556259264706</v>
      </c>
      <c r="K14" s="21" cm="1">
        <f t="array" ref="K14">INDEX(W_psid!$B$2:$CZ$104,W_!$A14,W_!K$1)/Ns!$B$1</f>
        <v>-6.789814296711814</v>
      </c>
      <c r="L14" s="21" cm="1">
        <f t="array" ref="L14">INDEX(W_psid!$B$2:$CZ$104,W_!$A14,W_!L$1)/Ns!$B$1</f>
        <v>-4.5343429805533928</v>
      </c>
      <c r="M14" s="21" cm="1">
        <f t="array" ref="M14">INDEX(W_psid!$B$2:$CZ$104,W_!$A14,W_!M$1)/Ns!$B$1</f>
        <v>0.77215358819383584</v>
      </c>
      <c r="N14" s="21" cm="1">
        <f t="array" ref="N14">INDEX(W_psid!$B$2:$CZ$104,W_!$A14,W_!N$1)/Ns!$B$1</f>
        <v>13.387819178564218</v>
      </c>
      <c r="O14" s="21" cm="1">
        <f t="array" ref="O14">INDEX(W_psid!$B$2:$CZ$104,W_!$A14,W_!O$1)/Ns!$B$1</f>
        <v>-1.6837003330846676</v>
      </c>
      <c r="P14" s="21" cm="1">
        <f t="array" ref="P14">INDEX(W_psid!$B$2:$CZ$104,W_!$A14,W_!P$1)/Ns!$B$1</f>
        <v>1.0245440926399632</v>
      </c>
      <c r="Q14" s="21" cm="1">
        <f t="array" ref="Q14">INDEX(W_psid!$B$2:$CZ$104,W_!$A14,W_!Q$1)/Ns!$B$1</f>
        <v>-48.287100899821624</v>
      </c>
      <c r="R14" s="21" cm="1">
        <f t="array" ref="R14">INDEX(W_psid!$B$2:$CZ$104,W_!$A14,W_!R$1)/Ns!$B$1</f>
        <v>0.75693212338701454</v>
      </c>
      <c r="S14" s="21" cm="1">
        <f t="array" ref="S14">INDEX(W_psid!$B$2:$CZ$104,W_!$A14,W_!S$1)/Ns!$B$1</f>
        <v>-2.0903175277505303E-3</v>
      </c>
      <c r="T14" s="21" cm="1">
        <f t="array" ref="T14">INDEX(W_psid!$B$2:$CZ$104,W_!$A14,W_!T$1)/Ns!$B$1</f>
        <v>6.4961390225632429E-4</v>
      </c>
      <c r="U14" s="21" cm="1">
        <f t="array" ref="U14">INDEX(W_psid!$B$2:$CZ$104,W_!$A14,W_!U$1)/Ns!$B$1</f>
        <v>1.4391069248797602E-2</v>
      </c>
      <c r="V14" s="21" cm="1">
        <f t="array" ref="V14">INDEX(W_psid!$B$2:$CZ$104,W_!$A14,W_!V$1)/Ns!$B$1</f>
        <v>0.50716367865579814</v>
      </c>
      <c r="W14" s="21" cm="1">
        <f t="array" ref="W14">INDEX(W_psid!$B$2:$CZ$104,W_!$A14,W_!W$1)/Ns!$B$1</f>
        <v>0.4858693400339224</v>
      </c>
      <c r="X14" s="21" cm="1">
        <f t="array" ref="X14">INDEX(W_psid!$B$2:$CZ$104,W_!$A14,W_!X$1)/Ns!$B$1</f>
        <v>8.330105698212753E-2</v>
      </c>
      <c r="Y14" s="21" cm="1">
        <f t="array" ref="Y14">INDEX(W_psid!$B$2:$CZ$104,W_!$A14,W_!Y$1)/Ns!$B$1</f>
        <v>7.2890918368422625E-2</v>
      </c>
      <c r="Z14" s="21" cm="1">
        <f t="array" ref="Z14">INDEX(W_psid!$B$2:$CZ$104,W_!$A14,W_!Z$1)/Ns!$B$1</f>
        <v>0.16380543880850273</v>
      </c>
      <c r="AA14" s="21" cm="1">
        <f t="array" ref="AA14">INDEX(W_psid!$B$2:$CZ$104,W_!$A14,W_!AA$1)/Ns!$B$1</f>
        <v>0.24654757717993914</v>
      </c>
      <c r="AB14" s="21" cm="1">
        <f t="array" ref="AB14">INDEX(W_psid!$B$2:$CZ$104,W_!$A14,W_!AB$1)/Ns!$B$1</f>
        <v>0.35602398877403924</v>
      </c>
      <c r="AC14" s="21" cm="1">
        <f t="array" ref="AC14">INDEX(W_psid!$B$2:$CZ$104,W_!$A14,W_!AC$1)/Ns!$B$1</f>
        <v>6.8646629791664516E-3</v>
      </c>
      <c r="AD14" s="21" cm="1">
        <f t="array" ref="AD14">INDEX(W_psid!$B$2:$CZ$104,W_!$A14,W_!AD$1)/Ns!$B$1</f>
        <v>-9.615152321366717E-2</v>
      </c>
      <c r="AE14" s="21" cm="1">
        <f t="array" ref="AE14">INDEX(W_psid!$B$2:$CZ$104,W_!$A14,W_!AE$1)/Ns!$B$1</f>
        <v>-3.0076543513120623E-2</v>
      </c>
      <c r="AF14" s="21" cm="1">
        <f t="array" ref="AF14">INDEX(W_psid!$B$2:$CZ$104,W_!$A14,W_!AF$1)/Ns!$B$1</f>
        <v>8.2429462752879576</v>
      </c>
      <c r="AG14" s="21" cm="1">
        <f t="array" ref="AG14">INDEX(W_psid!$B$2:$CZ$104,W_!$A14,W_!AG$1)/Ns!$B$1</f>
        <v>8.0194735152615628</v>
      </c>
      <c r="AH14" s="21" cm="1">
        <f t="array" ref="AH14">INDEX(W_psid!$B$2:$CZ$104,W_!$A14,W_!AH$1)/Ns!$B$1</f>
        <v>3.3783956275549157E-2</v>
      </c>
      <c r="AI14" s="21" cm="1">
        <f t="array" ref="AI14">INDEX(W_psid!$B$2:$CZ$104,W_!$A14,W_!AI$1)/Ns!$B$1</f>
        <v>-1.0768392840734536E-2</v>
      </c>
      <c r="AJ14" s="21" cm="1">
        <f t="array" ref="AJ14">INDEX(W_psid!$B$2:$CZ$104,W_!$A14,W_!AJ$1)/Ns!$B$1</f>
        <v>5.6828490397741646E-5</v>
      </c>
      <c r="AK14" s="21" cm="1">
        <f t="array" ref="AK14">INDEX(W_psid!$B$2:$CZ$104,W_!$A14,W_!AK$1)/Ns!$B$1</f>
        <v>0.41982301174556053</v>
      </c>
      <c r="AL14" s="21" cm="1">
        <f t="array" ref="AL14">INDEX(W_psid!$B$2:$CZ$104,W_!$A14,W_!AL$1)/Ns!$B$1</f>
        <v>0.57374104647262947</v>
      </c>
      <c r="AM14" s="21" cm="1">
        <f t="array" ref="AM14">INDEX(W_psid!$B$2:$CZ$104,W_!$A14,W_!AM$1)/Ns!$B$1</f>
        <v>-0.42925235078162455</v>
      </c>
      <c r="AN14" s="21" cm="1">
        <f t="array" ref="AN14">INDEX(W_psid!$B$2:$CZ$104,W_!$A14,W_!AN$1)/Ns!$B$1</f>
        <v>-0.20504726432727796</v>
      </c>
      <c r="AO14" s="21" cm="1">
        <f t="array" ref="AO14">INDEX(W_psid!$B$2:$CZ$104,W_!$A14,W_!AO$1)/Ns!$B$1</f>
        <v>1.6238967737109888E-3</v>
      </c>
      <c r="AP14" s="21" cm="1">
        <f t="array" ref="AP14">INDEX(W_psid!$B$2:$CZ$104,W_!$A14,W_!AP$1)/Ns!$B$1</f>
        <v>0.64671794178374431</v>
      </c>
      <c r="AQ14" s="21" cm="1">
        <f t="array" ref="AQ14">INDEX(W_psid!$B$2:$CZ$104,W_!$A14,W_!AQ$1)/Ns!$B$1</f>
        <v>3.7448439410466765</v>
      </c>
      <c r="AR14" s="21" cm="1">
        <f t="array" ref="AR14">INDEX(W_psid!$B$2:$CZ$104,W_!$A14,W_!AR$1)/Ns!$B$1</f>
        <v>0.42345146679983864</v>
      </c>
      <c r="AS14" s="21" cm="1">
        <f t="array" ref="AS14">INDEX(W_psid!$B$2:$CZ$104,W_!$A14,W_!AS$1)/Ns!$B$1</f>
        <v>4.4392322980419015E-4</v>
      </c>
      <c r="AT14" s="21" cm="1">
        <f t="array" ref="AT14">INDEX(W_psid!$B$2:$CZ$104,W_!$A14,W_!AT$1)/Ns!$B$1</f>
        <v>-3.3595282986962731E-3</v>
      </c>
      <c r="AU14" s="21" cm="1">
        <f t="array" ref="AU14">INDEX(W_psid!$B$2:$CZ$104,W_!$A14,W_!AU$1)/Ns!$B$1</f>
        <v>0</v>
      </c>
      <c r="AV14" s="21" cm="1">
        <f t="array" ref="AV14">INDEX(W_psid!$B$2:$CZ$104,W_!$A14,W_!AV$1)/Ns!$B$1</f>
        <v>11.500296885428261</v>
      </c>
      <c r="AW14" s="21" cm="1">
        <f t="array" ref="AW14">INDEX(W_psid!$B$2:$CZ$104,W_!$A14,W_!AW$1)/Ns!$B$1</f>
        <v>0.25001019800871183</v>
      </c>
      <c r="AX14" s="21" cm="1">
        <f t="array" ref="AX14">INDEX(W_psid!$B$2:$CZ$104,W_!$A14,W_!AX$1)/Ns!$B$1</f>
        <v>-6.4307143333198938E-2</v>
      </c>
      <c r="AY14" s="21">
        <v>0</v>
      </c>
      <c r="AZ14" s="21">
        <v>0</v>
      </c>
      <c r="BA14" s="21">
        <v>0</v>
      </c>
      <c r="BB14" s="21">
        <v>0</v>
      </c>
      <c r="BC14" s="21">
        <v>0</v>
      </c>
      <c r="BD14" s="21">
        <v>0</v>
      </c>
      <c r="BE14" s="21">
        <v>0</v>
      </c>
      <c r="BF14" s="21">
        <v>0</v>
      </c>
    </row>
    <row r="15" spans="1:58" x14ac:dyDescent="0.35">
      <c r="A15" s="19">
        <f>MATCH(C15,W_psid!$A$2:$A$104,0)</f>
        <v>52</v>
      </c>
      <c r="B15" s="19" t="str">
        <f>MOMS!$A$13</f>
        <v>hhwk_pww_dif</v>
      </c>
      <c r="C15" s="19" t="str">
        <f>MOMS!$B$13</f>
        <v>hhwk_pww_dif</v>
      </c>
      <c r="D15" s="21" cm="1">
        <f t="array" ref="D15">INDEX(W_psid!$B$2:$CZ$104,W_!$A15,W_!D$1)/Ns!$B$1</f>
        <v>1.0531141259652548</v>
      </c>
      <c r="E15" s="21" cm="1">
        <f t="array" ref="E15">INDEX(W_psid!$B$2:$CZ$104,W_!$A15,W_!E$1)/Ns!$B$1</f>
        <v>-0.54290346208305751</v>
      </c>
      <c r="F15" s="21" cm="1">
        <f t="array" ref="F15">INDEX(W_psid!$B$2:$CZ$104,W_!$A15,W_!F$1)/Ns!$B$1</f>
        <v>0.36012500387789165</v>
      </c>
      <c r="G15" s="21" cm="1">
        <f t="array" ref="G15">INDEX(W_psid!$B$2:$CZ$104,W_!$A15,W_!G$1)/Ns!$B$1</f>
        <v>55.168622581061264</v>
      </c>
      <c r="H15" s="21" cm="1">
        <f t="array" ref="H15">INDEX(W_psid!$B$2:$CZ$104,W_!$A15,W_!H$1)/Ns!$B$1</f>
        <v>15.265138809707166</v>
      </c>
      <c r="I15" s="21" cm="1">
        <f t="array" ref="I15">INDEX(W_psid!$B$2:$CZ$104,W_!$A15,W_!I$1)/Ns!$B$1</f>
        <v>-4.7110310739290773</v>
      </c>
      <c r="J15" s="21" cm="1">
        <f t="array" ref="J15">INDEX(W_psid!$B$2:$CZ$104,W_!$A15,W_!J$1)/Ns!$B$1</f>
        <v>-0.89453648228895044</v>
      </c>
      <c r="K15" s="21" cm="1">
        <f t="array" ref="K15">INDEX(W_psid!$B$2:$CZ$104,W_!$A15,W_!K$1)/Ns!$B$1</f>
        <v>-7.5370449037801572</v>
      </c>
      <c r="L15" s="21" cm="1">
        <f t="array" ref="L15">INDEX(W_psid!$B$2:$CZ$104,W_!$A15,W_!L$1)/Ns!$B$1</f>
        <v>-120.73923043440932</v>
      </c>
      <c r="M15" s="21" cm="1">
        <f t="array" ref="M15">INDEX(W_psid!$B$2:$CZ$104,W_!$A15,W_!M$1)/Ns!$B$1</f>
        <v>-5.3432020747206153</v>
      </c>
      <c r="N15" s="21" cm="1">
        <f t="array" ref="N15">INDEX(W_psid!$B$2:$CZ$104,W_!$A15,W_!N$1)/Ns!$B$1</f>
        <v>-1.6837003330846676</v>
      </c>
      <c r="O15" s="21" cm="1">
        <f t="array" ref="O15">INDEX(W_psid!$B$2:$CZ$104,W_!$A15,W_!O$1)/Ns!$B$1</f>
        <v>140.17435338032743</v>
      </c>
      <c r="P15" s="21" cm="1">
        <f t="array" ref="P15">INDEX(W_psid!$B$2:$CZ$104,W_!$A15,W_!P$1)/Ns!$B$1</f>
        <v>-2.9376769243129752</v>
      </c>
      <c r="Q15" s="21" cm="1">
        <f t="array" ref="Q15">INDEX(W_psid!$B$2:$CZ$104,W_!$A15,W_!Q$1)/Ns!$B$1</f>
        <v>-13.512058873063335</v>
      </c>
      <c r="R15" s="21" cm="1">
        <f t="array" ref="R15">INDEX(W_psid!$B$2:$CZ$104,W_!$A15,W_!R$1)/Ns!$B$1</f>
        <v>-20.6857952975983</v>
      </c>
      <c r="S15" s="21" cm="1">
        <f t="array" ref="S15">INDEX(W_psid!$B$2:$CZ$104,W_!$A15,W_!S$1)/Ns!$B$1</f>
        <v>2.3224491819608475E-2</v>
      </c>
      <c r="T15" s="21" cm="1">
        <f t="array" ref="T15">INDEX(W_psid!$B$2:$CZ$104,W_!$A15,W_!T$1)/Ns!$B$1</f>
        <v>-5.4019871641474413E-4</v>
      </c>
      <c r="U15" s="21" cm="1">
        <f t="array" ref="U15">INDEX(W_psid!$B$2:$CZ$104,W_!$A15,W_!U$1)/Ns!$B$1</f>
        <v>2.9863648737288553E-2</v>
      </c>
      <c r="V15" s="21" cm="1">
        <f t="array" ref="V15">INDEX(W_psid!$B$2:$CZ$104,W_!$A15,W_!V$1)/Ns!$B$1</f>
        <v>-5.2266666446561381E-2</v>
      </c>
      <c r="W15" s="21" cm="1">
        <f t="array" ref="W15">INDEX(W_psid!$B$2:$CZ$104,W_!$A15,W_!W$1)/Ns!$B$1</f>
        <v>-0.30167905961548969</v>
      </c>
      <c r="X15" s="21" cm="1">
        <f t="array" ref="X15">INDEX(W_psid!$B$2:$CZ$104,W_!$A15,W_!X$1)/Ns!$B$1</f>
        <v>1.6559341647018948</v>
      </c>
      <c r="Y15" s="21" cm="1">
        <f t="array" ref="Y15">INDEX(W_psid!$B$2:$CZ$104,W_!$A15,W_!Y$1)/Ns!$B$1</f>
        <v>1.9609119999708657</v>
      </c>
      <c r="Z15" s="21" cm="1">
        <f t="array" ref="Z15">INDEX(W_psid!$B$2:$CZ$104,W_!$A15,W_!Z$1)/Ns!$B$1</f>
        <v>1.5197799181983216</v>
      </c>
      <c r="AA15" s="21" cm="1">
        <f t="array" ref="AA15">INDEX(W_psid!$B$2:$CZ$104,W_!$A15,W_!AA$1)/Ns!$B$1</f>
        <v>1.5919291159276721</v>
      </c>
      <c r="AB15" s="21" cm="1">
        <f t="array" ref="AB15">INDEX(W_psid!$B$2:$CZ$104,W_!$A15,W_!AB$1)/Ns!$B$1</f>
        <v>4.8548480290894029E-2</v>
      </c>
      <c r="AC15" s="21" cm="1">
        <f t="array" ref="AC15">INDEX(W_psid!$B$2:$CZ$104,W_!$A15,W_!AC$1)/Ns!$B$1</f>
        <v>4.503093804871678E-2</v>
      </c>
      <c r="AD15" s="21" cm="1">
        <f t="array" ref="AD15">INDEX(W_psid!$B$2:$CZ$104,W_!$A15,W_!AD$1)/Ns!$B$1</f>
        <v>-0.64247346018794016</v>
      </c>
      <c r="AE15" s="21" cm="1">
        <f t="array" ref="AE15">INDEX(W_psid!$B$2:$CZ$104,W_!$A15,W_!AE$1)/Ns!$B$1</f>
        <v>-0.27387519055746368</v>
      </c>
      <c r="AF15" s="21" cm="1">
        <f t="array" ref="AF15">INDEX(W_psid!$B$2:$CZ$104,W_!$A15,W_!AF$1)/Ns!$B$1</f>
        <v>-21.648413594580806</v>
      </c>
      <c r="AG15" s="21" cm="1">
        <f t="array" ref="AG15">INDEX(W_psid!$B$2:$CZ$104,W_!$A15,W_!AG$1)/Ns!$B$1</f>
        <v>-19.195060326575124</v>
      </c>
      <c r="AH15" s="21" cm="1">
        <f t="array" ref="AH15">INDEX(W_psid!$B$2:$CZ$104,W_!$A15,W_!AH$1)/Ns!$B$1</f>
        <v>3.8262370924965185E-2</v>
      </c>
      <c r="AI15" s="21" cm="1">
        <f t="array" ref="AI15">INDEX(W_psid!$B$2:$CZ$104,W_!$A15,W_!AI$1)/Ns!$B$1</f>
        <v>5.732041008199168E-2</v>
      </c>
      <c r="AJ15" s="21" cm="1">
        <f t="array" ref="AJ15">INDEX(W_psid!$B$2:$CZ$104,W_!$A15,W_!AJ$1)/Ns!$B$1</f>
        <v>-3.8106056129042951E-4</v>
      </c>
      <c r="AK15" s="21" cm="1">
        <f t="array" ref="AK15">INDEX(W_psid!$B$2:$CZ$104,W_!$A15,W_!AK$1)/Ns!$B$1</f>
        <v>-0.81966717897400898</v>
      </c>
      <c r="AL15" s="21" cm="1">
        <f t="array" ref="AL15">INDEX(W_psid!$B$2:$CZ$104,W_!$A15,W_!AL$1)/Ns!$B$1</f>
        <v>-1.4224655266011572</v>
      </c>
      <c r="AM15" s="21" cm="1">
        <f t="array" ref="AM15">INDEX(W_psid!$B$2:$CZ$104,W_!$A15,W_!AM$1)/Ns!$B$1</f>
        <v>-0.53975292499347238</v>
      </c>
      <c r="AN15" s="21" cm="1">
        <f t="array" ref="AN15">INDEX(W_psid!$B$2:$CZ$104,W_!$A15,W_!AN$1)/Ns!$B$1</f>
        <v>-0.11030683653697052</v>
      </c>
      <c r="AO15" s="21" cm="1">
        <f t="array" ref="AO15">INDEX(W_psid!$B$2:$CZ$104,W_!$A15,W_!AO$1)/Ns!$B$1</f>
        <v>-6.5912781929759713E-5</v>
      </c>
      <c r="AP15" s="21" cm="1">
        <f t="array" ref="AP15">INDEX(W_psid!$B$2:$CZ$104,W_!$A15,W_!AP$1)/Ns!$B$1</f>
        <v>13.77640660501863</v>
      </c>
      <c r="AQ15" s="21" cm="1">
        <f t="array" ref="AQ15">INDEX(W_psid!$B$2:$CZ$104,W_!$A15,W_!AQ$1)/Ns!$B$1</f>
        <v>9.7475784829171754</v>
      </c>
      <c r="AR15" s="21" cm="1">
        <f t="array" ref="AR15">INDEX(W_psid!$B$2:$CZ$104,W_!$A15,W_!AR$1)/Ns!$B$1</f>
        <v>1.6825050014821856</v>
      </c>
      <c r="AS15" s="21" cm="1">
        <f t="array" ref="AS15">INDEX(W_psid!$B$2:$CZ$104,W_!$A15,W_!AS$1)/Ns!$B$1</f>
        <v>-2.6007390919419496E-3</v>
      </c>
      <c r="AT15" s="21" cm="1">
        <f t="array" ref="AT15">INDEX(W_psid!$B$2:$CZ$104,W_!$A15,W_!AT$1)/Ns!$B$1</f>
        <v>2.3954240972004121E-2</v>
      </c>
      <c r="AU15" s="21" cm="1">
        <f t="array" ref="AU15">INDEX(W_psid!$B$2:$CZ$104,W_!$A15,W_!AU$1)/Ns!$B$1</f>
        <v>0</v>
      </c>
      <c r="AV15" s="21" cm="1">
        <f t="array" ref="AV15">INDEX(W_psid!$B$2:$CZ$104,W_!$A15,W_!AV$1)/Ns!$B$1</f>
        <v>-13.675057620330946</v>
      </c>
      <c r="AW15" s="21" cm="1">
        <f t="array" ref="AW15">INDEX(W_psid!$B$2:$CZ$104,W_!$A15,W_!AW$1)/Ns!$B$1</f>
        <v>1.0079393811256363</v>
      </c>
      <c r="AX15" s="21" cm="1">
        <f t="array" ref="AX15">INDEX(W_psid!$B$2:$CZ$104,W_!$A15,W_!AX$1)/Ns!$B$1</f>
        <v>-0.4975601355112389</v>
      </c>
      <c r="AY15" s="21">
        <v>0</v>
      </c>
      <c r="AZ15" s="21">
        <v>0</v>
      </c>
      <c r="BA15" s="21">
        <v>0</v>
      </c>
      <c r="BB15" s="21">
        <v>0</v>
      </c>
      <c r="BC15" s="21">
        <v>0</v>
      </c>
      <c r="BD15" s="21">
        <v>0</v>
      </c>
      <c r="BE15" s="21">
        <v>0</v>
      </c>
      <c r="BF15" s="21">
        <v>0</v>
      </c>
    </row>
    <row r="16" spans="1:58" x14ac:dyDescent="0.35">
      <c r="A16" s="19">
        <f>MATCH(C16,W_psid!$A$2:$A$104,0)</f>
        <v>53</v>
      </c>
      <c r="B16" s="19" t="str">
        <f>MOMS!$A$14</f>
        <v>hhwk_pwn_difhpww</v>
      </c>
      <c r="C16" s="19" t="str">
        <f>MOMS!$B$14</f>
        <v>hhwk_pwn_difhpww</v>
      </c>
      <c r="D16" s="21" cm="1">
        <f t="array" ref="D16">INDEX(W_psid!$B$2:$CZ$104,W_!$A16,W_!D$1)/Ns!$B$1</f>
        <v>0.25951679073077683</v>
      </c>
      <c r="E16" s="21" cm="1">
        <f t="array" ref="E16">INDEX(W_psid!$B$2:$CZ$104,W_!$A16,W_!E$1)/Ns!$B$1</f>
        <v>0.16674849669600575</v>
      </c>
      <c r="F16" s="21" cm="1">
        <f t="array" ref="F16">INDEX(W_psid!$B$2:$CZ$104,W_!$A16,W_!F$1)/Ns!$B$1</f>
        <v>0.52896066799456121</v>
      </c>
      <c r="G16" s="21" cm="1">
        <f t="array" ref="G16">INDEX(W_psid!$B$2:$CZ$104,W_!$A16,W_!G$1)/Ns!$B$1</f>
        <v>4.8563948713868914</v>
      </c>
      <c r="H16" s="21" cm="1">
        <f t="array" ref="H16">INDEX(W_psid!$B$2:$CZ$104,W_!$A16,W_!H$1)/Ns!$B$1</f>
        <v>-7.569602816461571</v>
      </c>
      <c r="I16" s="21" cm="1">
        <f t="array" ref="I16">INDEX(W_psid!$B$2:$CZ$104,W_!$A16,W_!I$1)/Ns!$B$1</f>
        <v>-19.288366748009036</v>
      </c>
      <c r="J16" s="21" cm="1">
        <f t="array" ref="J16">INDEX(W_psid!$B$2:$CZ$104,W_!$A16,W_!J$1)/Ns!$B$1</f>
        <v>-1.4485804295053126</v>
      </c>
      <c r="K16" s="21" cm="1">
        <f t="array" ref="K16">INDEX(W_psid!$B$2:$CZ$104,W_!$A16,W_!K$1)/Ns!$B$1</f>
        <v>-16.497327389197729</v>
      </c>
      <c r="L16" s="21" cm="1">
        <f t="array" ref="L16">INDEX(W_psid!$B$2:$CZ$104,W_!$A16,W_!L$1)/Ns!$B$1</f>
        <v>3.1850819479994379</v>
      </c>
      <c r="M16" s="21" cm="1">
        <f t="array" ref="M16">INDEX(W_psid!$B$2:$CZ$104,W_!$A16,W_!M$1)/Ns!$B$1</f>
        <v>20.115140426348905</v>
      </c>
      <c r="N16" s="21" cm="1">
        <f t="array" ref="N16">INDEX(W_psid!$B$2:$CZ$104,W_!$A16,W_!N$1)/Ns!$B$1</f>
        <v>1.0245440926399632</v>
      </c>
      <c r="O16" s="21" cm="1">
        <f t="array" ref="O16">INDEX(W_psid!$B$2:$CZ$104,W_!$A16,W_!O$1)/Ns!$B$1</f>
        <v>-2.9376769243129752</v>
      </c>
      <c r="P16" s="21" cm="1">
        <f t="array" ref="P16">INDEX(W_psid!$B$2:$CZ$104,W_!$A16,W_!P$1)/Ns!$B$1</f>
        <v>39.755640359284904</v>
      </c>
      <c r="Q16" s="21" cm="1">
        <f t="array" ref="Q16">INDEX(W_psid!$B$2:$CZ$104,W_!$A16,W_!Q$1)/Ns!$B$1</f>
        <v>39.26749590875535</v>
      </c>
      <c r="R16" s="21" cm="1">
        <f t="array" ref="R16">INDEX(W_psid!$B$2:$CZ$104,W_!$A16,W_!R$1)/Ns!$B$1</f>
        <v>12.179150355047694</v>
      </c>
      <c r="S16" s="21" cm="1">
        <f t="array" ref="S16">INDEX(W_psid!$B$2:$CZ$104,W_!$A16,W_!S$1)/Ns!$B$1</f>
        <v>3.2804675357705815E-4</v>
      </c>
      <c r="T16" s="21" cm="1">
        <f t="array" ref="T16">INDEX(W_psid!$B$2:$CZ$104,W_!$A16,W_!T$1)/Ns!$B$1</f>
        <v>2.2650969176257947E-3</v>
      </c>
      <c r="U16" s="21" cm="1">
        <f t="array" ref="U16">INDEX(W_psid!$B$2:$CZ$104,W_!$A16,W_!U$1)/Ns!$B$1</f>
        <v>1.0534664335000513E-2</v>
      </c>
      <c r="V16" s="21" cm="1">
        <f t="array" ref="V16">INDEX(W_psid!$B$2:$CZ$104,W_!$A16,W_!V$1)/Ns!$B$1</f>
        <v>-0.60345799539401734</v>
      </c>
      <c r="W16" s="21" cm="1">
        <f t="array" ref="W16">INDEX(W_psid!$B$2:$CZ$104,W_!$A16,W_!W$1)/Ns!$B$1</f>
        <v>-0.58589294803888126</v>
      </c>
      <c r="X16" s="21" cm="1">
        <f t="array" ref="X16">INDEX(W_psid!$B$2:$CZ$104,W_!$A16,W_!X$1)/Ns!$B$1</f>
        <v>-0.66488421677028631</v>
      </c>
      <c r="Y16" s="21" cm="1">
        <f t="array" ref="Y16">INDEX(W_psid!$B$2:$CZ$104,W_!$A16,W_!Y$1)/Ns!$B$1</f>
        <v>-0.50122753531170938</v>
      </c>
      <c r="Z16" s="21" cm="1">
        <f t="array" ref="Z16">INDEX(W_psid!$B$2:$CZ$104,W_!$A16,W_!Z$1)/Ns!$B$1</f>
        <v>-0.38891122972257697</v>
      </c>
      <c r="AA16" s="21" cm="1">
        <f t="array" ref="AA16">INDEX(W_psid!$B$2:$CZ$104,W_!$A16,W_!AA$1)/Ns!$B$1</f>
        <v>-0.70168542407958212</v>
      </c>
      <c r="AB16" s="21" cm="1">
        <f t="array" ref="AB16">INDEX(W_psid!$B$2:$CZ$104,W_!$A16,W_!AB$1)/Ns!$B$1</f>
        <v>1.48498572933203E-2</v>
      </c>
      <c r="AC16" s="21" cm="1">
        <f t="array" ref="AC16">INDEX(W_psid!$B$2:$CZ$104,W_!$A16,W_!AC$1)/Ns!$B$1</f>
        <v>-1.0203518063208095E-2</v>
      </c>
      <c r="AD16" s="21" cm="1">
        <f t="array" ref="AD16">INDEX(W_psid!$B$2:$CZ$104,W_!$A16,W_!AD$1)/Ns!$B$1</f>
        <v>0.30950696238472508</v>
      </c>
      <c r="AE16" s="21" cm="1">
        <f t="array" ref="AE16">INDEX(W_psid!$B$2:$CZ$104,W_!$A16,W_!AE$1)/Ns!$B$1</f>
        <v>-1.0122397587703936E-3</v>
      </c>
      <c r="AF16" s="21" cm="1">
        <f t="array" ref="AF16">INDEX(W_psid!$B$2:$CZ$104,W_!$A16,W_!AF$1)/Ns!$B$1</f>
        <v>-12.294416310687279</v>
      </c>
      <c r="AG16" s="21" cm="1">
        <f t="array" ref="AG16">INDEX(W_psid!$B$2:$CZ$104,W_!$A16,W_!AG$1)/Ns!$B$1</f>
        <v>-9.5652237032338512</v>
      </c>
      <c r="AH16" s="21" cm="1">
        <f t="array" ref="AH16">INDEX(W_psid!$B$2:$CZ$104,W_!$A16,W_!AH$1)/Ns!$B$1</f>
        <v>-6.2171600398451016E-2</v>
      </c>
      <c r="AI16" s="21" cm="1">
        <f t="array" ref="AI16">INDEX(W_psid!$B$2:$CZ$104,W_!$A16,W_!AI$1)/Ns!$B$1</f>
        <v>6.3074251424118336E-2</v>
      </c>
      <c r="AJ16" s="21" cm="1">
        <f t="array" ref="AJ16">INDEX(W_psid!$B$2:$CZ$104,W_!$A16,W_!AJ$1)/Ns!$B$1</f>
        <v>-2.0768676717635486E-4</v>
      </c>
      <c r="AK16" s="21" cm="1">
        <f t="array" ref="AK16">INDEX(W_psid!$B$2:$CZ$104,W_!$A16,W_!AK$1)/Ns!$B$1</f>
        <v>-5.3276783834579362E-3</v>
      </c>
      <c r="AL16" s="21" cm="1">
        <f t="array" ref="AL16">INDEX(W_psid!$B$2:$CZ$104,W_!$A16,W_!AL$1)/Ns!$B$1</f>
        <v>-3.9445329933461462E-2</v>
      </c>
      <c r="AM16" s="21" cm="1">
        <f t="array" ref="AM16">INDEX(W_psid!$B$2:$CZ$104,W_!$A16,W_!AM$1)/Ns!$B$1</f>
        <v>0.24521314630293212</v>
      </c>
      <c r="AN16" s="21" cm="1">
        <f t="array" ref="AN16">INDEX(W_psid!$B$2:$CZ$104,W_!$A16,W_!AN$1)/Ns!$B$1</f>
        <v>-9.1463954627892932E-2</v>
      </c>
      <c r="AO16" s="21" cm="1">
        <f t="array" ref="AO16">INDEX(W_psid!$B$2:$CZ$104,W_!$A16,W_!AO$1)/Ns!$B$1</f>
        <v>2.1294941760165173E-3</v>
      </c>
      <c r="AP16" s="21" cm="1">
        <f t="array" ref="AP16">INDEX(W_psid!$B$2:$CZ$104,W_!$A16,W_!AP$1)/Ns!$B$1</f>
        <v>5.7317873816886031</v>
      </c>
      <c r="AQ16" s="21" cm="1">
        <f t="array" ref="AQ16">INDEX(W_psid!$B$2:$CZ$104,W_!$A16,W_!AQ$1)/Ns!$B$1</f>
        <v>4.5180039198399236</v>
      </c>
      <c r="AR16" s="21" cm="1">
        <f t="array" ref="AR16">INDEX(W_psid!$B$2:$CZ$104,W_!$A16,W_!AR$1)/Ns!$B$1</f>
        <v>-1.8926461945954194</v>
      </c>
      <c r="AS16" s="21" cm="1">
        <f t="array" ref="AS16">INDEX(W_psid!$B$2:$CZ$104,W_!$A16,W_!AS$1)/Ns!$B$1</f>
        <v>2.1905977817385771E-5</v>
      </c>
      <c r="AT16" s="21" cm="1">
        <f t="array" ref="AT16">INDEX(W_psid!$B$2:$CZ$104,W_!$A16,W_!AT$1)/Ns!$B$1</f>
        <v>-4.8459647724024696E-3</v>
      </c>
      <c r="AU16" s="21" cm="1">
        <f t="array" ref="AU16">INDEX(W_psid!$B$2:$CZ$104,W_!$A16,W_!AU$1)/Ns!$B$1</f>
        <v>0</v>
      </c>
      <c r="AV16" s="21" cm="1">
        <f t="array" ref="AV16">INDEX(W_psid!$B$2:$CZ$104,W_!$A16,W_!AV$1)/Ns!$B$1</f>
        <v>-17.023527871051975</v>
      </c>
      <c r="AW16" s="21" cm="1">
        <f t="array" ref="AW16">INDEX(W_psid!$B$2:$CZ$104,W_!$A16,W_!AW$1)/Ns!$B$1</f>
        <v>-0.90333909039851346</v>
      </c>
      <c r="AX16" s="21" cm="1">
        <f t="array" ref="AX16">INDEX(W_psid!$B$2:$CZ$104,W_!$A16,W_!AX$1)/Ns!$B$1</f>
        <v>0.38751112762763223</v>
      </c>
      <c r="AY16" s="21">
        <v>0</v>
      </c>
      <c r="AZ16" s="21">
        <v>0</v>
      </c>
      <c r="BA16" s="21">
        <v>0</v>
      </c>
      <c r="BB16" s="21">
        <v>0</v>
      </c>
      <c r="BC16" s="21">
        <v>0</v>
      </c>
      <c r="BD16" s="21">
        <v>0</v>
      </c>
      <c r="BE16" s="21">
        <v>0</v>
      </c>
      <c r="BF16" s="21">
        <v>0</v>
      </c>
    </row>
    <row r="17" spans="1:58" x14ac:dyDescent="0.35">
      <c r="A17" s="19">
        <f>MATCH(C17,W_psid!$A$2:$A$104,0)</f>
        <v>54</v>
      </c>
      <c r="B17" s="19" t="str">
        <f>MOMS!$A$15</f>
        <v>hhwk_pnw_difhpww</v>
      </c>
      <c r="C17" s="19" t="str">
        <f>MOMS!$B$15</f>
        <v>hhwk_pnw_difhpww</v>
      </c>
      <c r="D17" s="21" cm="1">
        <f t="array" ref="D17">INDEX(W_psid!$B$2:$CZ$104,W_!$A17,W_!D$1)/Ns!$B$1</f>
        <v>0.12674004597105881</v>
      </c>
      <c r="E17" s="21" cm="1">
        <f t="array" ref="E17">INDEX(W_psid!$B$2:$CZ$104,W_!$A17,W_!E$1)/Ns!$B$1</f>
        <v>-4.9665912563076802</v>
      </c>
      <c r="F17" s="21" cm="1">
        <f t="array" ref="F17">INDEX(W_psid!$B$2:$CZ$104,W_!$A17,W_!F$1)/Ns!$B$1</f>
        <v>-0.23660096325698426</v>
      </c>
      <c r="G17" s="21" cm="1">
        <f t="array" ref="G17">INDEX(W_psid!$B$2:$CZ$104,W_!$A17,W_!G$1)/Ns!$B$1</f>
        <v>-57.742872783374089</v>
      </c>
      <c r="H17" s="21" cm="1">
        <f t="array" ref="H17">INDEX(W_psid!$B$2:$CZ$104,W_!$A17,W_!H$1)/Ns!$B$1</f>
        <v>-48.456880860037323</v>
      </c>
      <c r="I17" s="21" cm="1">
        <f t="array" ref="I17">INDEX(W_psid!$B$2:$CZ$104,W_!$A17,W_!I$1)/Ns!$B$1</f>
        <v>-27.546353260961382</v>
      </c>
      <c r="J17" s="21" cm="1">
        <f t="array" ref="J17">INDEX(W_psid!$B$2:$CZ$104,W_!$A17,W_!J$1)/Ns!$B$1</f>
        <v>116.85998602606817</v>
      </c>
      <c r="K17" s="21" cm="1">
        <f t="array" ref="K17">INDEX(W_psid!$B$2:$CZ$104,W_!$A17,W_!K$1)/Ns!$B$1</f>
        <v>18.250627336894446</v>
      </c>
      <c r="L17" s="21" cm="1">
        <f t="array" ref="L17">INDEX(W_psid!$B$2:$CZ$104,W_!$A17,W_!L$1)/Ns!$B$1</f>
        <v>33.990228906505429</v>
      </c>
      <c r="M17" s="21" cm="1">
        <f t="array" ref="M17">INDEX(W_psid!$B$2:$CZ$104,W_!$A17,W_!M$1)/Ns!$B$1</f>
        <v>30.475213992747385</v>
      </c>
      <c r="N17" s="21" cm="1">
        <f t="array" ref="N17">INDEX(W_psid!$B$2:$CZ$104,W_!$A17,W_!N$1)/Ns!$B$1</f>
        <v>-48.287100899821624</v>
      </c>
      <c r="O17" s="21" cm="1">
        <f t="array" ref="O17">INDEX(W_psid!$B$2:$CZ$104,W_!$A17,W_!O$1)/Ns!$B$1</f>
        <v>-13.512058873063335</v>
      </c>
      <c r="P17" s="21" cm="1">
        <f t="array" ref="P17">INDEX(W_psid!$B$2:$CZ$104,W_!$A17,W_!P$1)/Ns!$B$1</f>
        <v>39.26749590875535</v>
      </c>
      <c r="Q17" s="21" cm="1">
        <f t="array" ref="Q17">INDEX(W_psid!$B$2:$CZ$104,W_!$A17,W_!Q$1)/Ns!$B$1</f>
        <v>1196.221132877668</v>
      </c>
      <c r="R17" s="21" cm="1">
        <f t="array" ref="R17">INDEX(W_psid!$B$2:$CZ$104,W_!$A17,W_!R$1)/Ns!$B$1</f>
        <v>-36.546885381844099</v>
      </c>
      <c r="S17" s="21" cm="1">
        <f t="array" ref="S17">INDEX(W_psid!$B$2:$CZ$104,W_!$A17,W_!S$1)/Ns!$B$1</f>
        <v>-2.8674714563664314E-2</v>
      </c>
      <c r="T17" s="21" cm="1">
        <f t="array" ref="T17">INDEX(W_psid!$B$2:$CZ$104,W_!$A17,W_!T$1)/Ns!$B$1</f>
        <v>-7.6495774892767912E-3</v>
      </c>
      <c r="U17" s="21" cm="1">
        <f t="array" ref="U17">INDEX(W_psid!$B$2:$CZ$104,W_!$A17,W_!U$1)/Ns!$B$1</f>
        <v>-6.5648957022688081E-2</v>
      </c>
      <c r="V17" s="21" cm="1">
        <f t="array" ref="V17">INDEX(W_psid!$B$2:$CZ$104,W_!$A17,W_!V$1)/Ns!$B$1</f>
        <v>4.7452178569251844</v>
      </c>
      <c r="W17" s="21" cm="1">
        <f t="array" ref="W17">INDEX(W_psid!$B$2:$CZ$104,W_!$A17,W_!W$1)/Ns!$B$1</f>
        <v>4.6386406284693908</v>
      </c>
      <c r="X17" s="21" cm="1">
        <f t="array" ref="X17">INDEX(W_psid!$B$2:$CZ$104,W_!$A17,W_!X$1)/Ns!$B$1</f>
        <v>3.7943099820373307</v>
      </c>
      <c r="Y17" s="21" cm="1">
        <f t="array" ref="Y17">INDEX(W_psid!$B$2:$CZ$104,W_!$A17,W_!Y$1)/Ns!$B$1</f>
        <v>3.0791799905168427</v>
      </c>
      <c r="Z17" s="21" cm="1">
        <f t="array" ref="Z17">INDEX(W_psid!$B$2:$CZ$104,W_!$A17,W_!Z$1)/Ns!$B$1</f>
        <v>2.5180846926311444</v>
      </c>
      <c r="AA17" s="21" cm="1">
        <f t="array" ref="AA17">INDEX(W_psid!$B$2:$CZ$104,W_!$A17,W_!AA$1)/Ns!$B$1</f>
        <v>2.9535308097887731</v>
      </c>
      <c r="AB17" s="21" cm="1">
        <f t="array" ref="AB17">INDEX(W_psid!$B$2:$CZ$104,W_!$A17,W_!AB$1)/Ns!$B$1</f>
        <v>-0.64289349934593021</v>
      </c>
      <c r="AC17" s="21" cm="1">
        <f t="array" ref="AC17">INDEX(W_psid!$B$2:$CZ$104,W_!$A17,W_!AC$1)/Ns!$B$1</f>
        <v>-7.0677233342985576E-2</v>
      </c>
      <c r="AD17" s="21" cm="1">
        <f t="array" ref="AD17">INDEX(W_psid!$B$2:$CZ$104,W_!$A17,W_!AD$1)/Ns!$B$1</f>
        <v>1.7221667936394278</v>
      </c>
      <c r="AE17" s="21" cm="1">
        <f t="array" ref="AE17">INDEX(W_psid!$B$2:$CZ$104,W_!$A17,W_!AE$1)/Ns!$B$1</f>
        <v>-0.73190077955316901</v>
      </c>
      <c r="AF17" s="21" cm="1">
        <f t="array" ref="AF17">INDEX(W_psid!$B$2:$CZ$104,W_!$A17,W_!AF$1)/Ns!$B$1</f>
        <v>21.471606413558508</v>
      </c>
      <c r="AG17" s="21" cm="1">
        <f t="array" ref="AG17">INDEX(W_psid!$B$2:$CZ$104,W_!$A17,W_!AG$1)/Ns!$B$1</f>
        <v>17.300620369107168</v>
      </c>
      <c r="AH17" s="21" cm="1">
        <f t="array" ref="AH17">INDEX(W_psid!$B$2:$CZ$104,W_!$A17,W_!AH$1)/Ns!$B$1</f>
        <v>0.23441409181538292</v>
      </c>
      <c r="AI17" s="21" cm="1">
        <f t="array" ref="AI17">INDEX(W_psid!$B$2:$CZ$104,W_!$A17,W_!AI$1)/Ns!$B$1</f>
        <v>0.10485019971983607</v>
      </c>
      <c r="AJ17" s="21" cm="1">
        <f t="array" ref="AJ17">INDEX(W_psid!$B$2:$CZ$104,W_!$A17,W_!AJ$1)/Ns!$B$1</f>
        <v>-3.4205728603731193E-3</v>
      </c>
      <c r="AK17" s="21" cm="1">
        <f t="array" ref="AK17">INDEX(W_psid!$B$2:$CZ$104,W_!$A17,W_!AK$1)/Ns!$B$1</f>
        <v>-4.3623033080328684</v>
      </c>
      <c r="AL17" s="21" cm="1">
        <f t="array" ref="AL17">INDEX(W_psid!$B$2:$CZ$104,W_!$A17,W_!AL$1)/Ns!$B$1</f>
        <v>-10.705116349676027</v>
      </c>
      <c r="AM17" s="21" cm="1">
        <f t="array" ref="AM17">INDEX(W_psid!$B$2:$CZ$104,W_!$A17,W_!AM$1)/Ns!$B$1</f>
        <v>1.9844590314666792</v>
      </c>
      <c r="AN17" s="21" cm="1">
        <f t="array" ref="AN17">INDEX(W_psid!$B$2:$CZ$104,W_!$A17,W_!AN$1)/Ns!$B$1</f>
        <v>1.15446283087839</v>
      </c>
      <c r="AO17" s="21" cm="1">
        <f t="array" ref="AO17">INDEX(W_psid!$B$2:$CZ$104,W_!$A17,W_!AO$1)/Ns!$B$1</f>
        <v>9.6556002898318741E-3</v>
      </c>
      <c r="AP17" s="21" cm="1">
        <f t="array" ref="AP17">INDEX(W_psid!$B$2:$CZ$104,W_!$A17,W_!AP$1)/Ns!$B$1</f>
        <v>-26.738741444666946</v>
      </c>
      <c r="AQ17" s="21" cm="1">
        <f t="array" ref="AQ17">INDEX(W_psid!$B$2:$CZ$104,W_!$A17,W_!AQ$1)/Ns!$B$1</f>
        <v>-21.997133848896411</v>
      </c>
      <c r="AR17" s="21" cm="1">
        <f t="array" ref="AR17">INDEX(W_psid!$B$2:$CZ$104,W_!$A17,W_!AR$1)/Ns!$B$1</f>
        <v>22.27021139019115</v>
      </c>
      <c r="AS17" s="21" cm="1">
        <f t="array" ref="AS17">INDEX(W_psid!$B$2:$CZ$104,W_!$A17,W_!AS$1)/Ns!$B$1</f>
        <v>-1.7659525279157752E-3</v>
      </c>
      <c r="AT17" s="21" cm="1">
        <f t="array" ref="AT17">INDEX(W_psid!$B$2:$CZ$104,W_!$A17,W_!AT$1)/Ns!$B$1</f>
        <v>1.9844823230092942E-2</v>
      </c>
      <c r="AU17" s="21" cm="1">
        <f t="array" ref="AU17">INDEX(W_psid!$B$2:$CZ$104,W_!$A17,W_!AU$1)/Ns!$B$1</f>
        <v>0</v>
      </c>
      <c r="AV17" s="21" cm="1">
        <f t="array" ref="AV17">INDEX(W_psid!$B$2:$CZ$104,W_!$A17,W_!AV$1)/Ns!$B$1</f>
        <v>-14.554650270386208</v>
      </c>
      <c r="AW17" s="21" cm="1">
        <f t="array" ref="AW17">INDEX(W_psid!$B$2:$CZ$104,W_!$A17,W_!AW$1)/Ns!$B$1</f>
        <v>-1.4179029096202442</v>
      </c>
      <c r="AX17" s="21" cm="1">
        <f t="array" ref="AX17">INDEX(W_psid!$B$2:$CZ$104,W_!$A17,W_!AX$1)/Ns!$B$1</f>
        <v>0.65206997973784142</v>
      </c>
      <c r="AY17" s="21">
        <v>0</v>
      </c>
      <c r="AZ17" s="21">
        <v>0</v>
      </c>
      <c r="BA17" s="21">
        <v>0</v>
      </c>
      <c r="BB17" s="21">
        <v>0</v>
      </c>
      <c r="BC17" s="21">
        <v>0</v>
      </c>
      <c r="BD17" s="21">
        <v>0</v>
      </c>
      <c r="BE17" s="21">
        <v>0</v>
      </c>
      <c r="BF17" s="21">
        <v>0</v>
      </c>
    </row>
    <row r="18" spans="1:58" x14ac:dyDescent="0.35">
      <c r="A18" s="19">
        <f>MATCH(C18,W_psid!$A$2:$A$104,0)</f>
        <v>39</v>
      </c>
      <c r="B18" s="19" t="str">
        <f>MOMS!$A$16</f>
        <v>shwk</v>
      </c>
      <c r="C18" s="19" t="str">
        <f>MOMS!$B$16</f>
        <v>shwk</v>
      </c>
      <c r="D18" s="21" cm="1">
        <f t="array" ref="D18">INDEX(W_psid!$B$2:$CZ$104,W_!$A18,W_!D$1)/Ns!$B$1</f>
        <v>0.58147363910938721</v>
      </c>
      <c r="E18" s="21" cm="1">
        <f t="array" ref="E18">INDEX(W_psid!$B$2:$CZ$104,W_!$A18,W_!E$1)/Ns!$B$1</f>
        <v>2.5999301537871151</v>
      </c>
      <c r="F18" s="21" cm="1">
        <f t="array" ref="F18">INDEX(W_psid!$B$2:$CZ$104,W_!$A18,W_!F$1)/Ns!$B$1</f>
        <v>3.187599065670534</v>
      </c>
      <c r="G18" s="21" cm="1">
        <f t="array" ref="G18">INDEX(W_psid!$B$2:$CZ$104,W_!$A18,W_!G$1)/Ns!$B$1</f>
        <v>75.793313992170354</v>
      </c>
      <c r="H18" s="21" cm="1">
        <f t="array" ref="H18">INDEX(W_psid!$B$2:$CZ$104,W_!$A18,W_!H$1)/Ns!$B$1</f>
        <v>-23.210982420542383</v>
      </c>
      <c r="I18" s="21" cm="1">
        <f t="array" ref="I18">INDEX(W_psid!$B$2:$CZ$104,W_!$A18,W_!I$1)/Ns!$B$1</f>
        <v>-60.73926256592047</v>
      </c>
      <c r="J18" s="21" cm="1">
        <f t="array" ref="J18">INDEX(W_psid!$B$2:$CZ$104,W_!$A18,W_!J$1)/Ns!$B$1</f>
        <v>-77.290311344460576</v>
      </c>
      <c r="K18" s="21" cm="1">
        <f t="array" ref="K18">INDEX(W_psid!$B$2:$CZ$104,W_!$A18,W_!K$1)/Ns!$B$1</f>
        <v>-100.04894826827858</v>
      </c>
      <c r="L18" s="21" cm="1">
        <f t="array" ref="L18">INDEX(W_psid!$B$2:$CZ$104,W_!$A18,W_!L$1)/Ns!$B$1</f>
        <v>46.000542130549448</v>
      </c>
      <c r="M18" s="21" cm="1">
        <f t="array" ref="M18">INDEX(W_psid!$B$2:$CZ$104,W_!$A18,W_!M$1)/Ns!$B$1</f>
        <v>28.739326402269835</v>
      </c>
      <c r="N18" s="21" cm="1">
        <f t="array" ref="N18">INDEX(W_psid!$B$2:$CZ$104,W_!$A18,W_!N$1)/Ns!$B$1</f>
        <v>0.75693212338701454</v>
      </c>
      <c r="O18" s="21" cm="1">
        <f t="array" ref="O18">INDEX(W_psid!$B$2:$CZ$104,W_!$A18,W_!O$1)/Ns!$B$1</f>
        <v>-20.6857952975983</v>
      </c>
      <c r="P18" s="21" cm="1">
        <f t="array" ref="P18">INDEX(W_psid!$B$2:$CZ$104,W_!$A18,W_!P$1)/Ns!$B$1</f>
        <v>12.179150355047694</v>
      </c>
      <c r="Q18" s="21" cm="1">
        <f t="array" ref="Q18">INDEX(W_psid!$B$2:$CZ$104,W_!$A18,W_!Q$1)/Ns!$B$1</f>
        <v>-36.546885381844099</v>
      </c>
      <c r="R18" s="21" cm="1">
        <f t="array" ref="R18">INDEX(W_psid!$B$2:$CZ$104,W_!$A18,W_!R$1)/Ns!$B$1</f>
        <v>172.59021886853046</v>
      </c>
      <c r="S18" s="21" cm="1">
        <f t="array" ref="S18">INDEX(W_psid!$B$2:$CZ$104,W_!$A18,W_!S$1)/Ns!$B$1</f>
        <v>-1.0999822460285463E-3</v>
      </c>
      <c r="T18" s="21" cm="1">
        <f t="array" ref="T18">INDEX(W_psid!$B$2:$CZ$104,W_!$A18,W_!T$1)/Ns!$B$1</f>
        <v>-5.4282230657870106E-3</v>
      </c>
      <c r="U18" s="21" cm="1">
        <f t="array" ref="U18">INDEX(W_psid!$B$2:$CZ$104,W_!$A18,W_!U$1)/Ns!$B$1</f>
        <v>-8.1372034850398414E-2</v>
      </c>
      <c r="V18" s="21" cm="1">
        <f t="array" ref="V18">INDEX(W_psid!$B$2:$CZ$104,W_!$A18,W_!V$1)/Ns!$B$1</f>
        <v>-4.7229924117265272</v>
      </c>
      <c r="W18" s="21" cm="1">
        <f t="array" ref="W18">INDEX(W_psid!$B$2:$CZ$104,W_!$A18,W_!W$1)/Ns!$B$1</f>
        <v>-4.5023767824796144</v>
      </c>
      <c r="X18" s="21" cm="1">
        <f t="array" ref="X18">INDEX(W_psid!$B$2:$CZ$104,W_!$A18,W_!X$1)/Ns!$B$1</f>
        <v>-2.7750068472985956</v>
      </c>
      <c r="Y18" s="21" cm="1">
        <f t="array" ref="Y18">INDEX(W_psid!$B$2:$CZ$104,W_!$A18,W_!Y$1)/Ns!$B$1</f>
        <v>-1.4263818249980713</v>
      </c>
      <c r="Z18" s="21" cm="1">
        <f t="array" ref="Z18">INDEX(W_psid!$B$2:$CZ$104,W_!$A18,W_!Z$1)/Ns!$B$1</f>
        <v>-0.95768702618199031</v>
      </c>
      <c r="AA18" s="21" cm="1">
        <f t="array" ref="AA18">INDEX(W_psid!$B$2:$CZ$104,W_!$A18,W_!AA$1)/Ns!$B$1</f>
        <v>-2.2817064415570103</v>
      </c>
      <c r="AB18" s="21" cm="1">
        <f t="array" ref="AB18">INDEX(W_psid!$B$2:$CZ$104,W_!$A18,W_!AB$1)/Ns!$B$1</f>
        <v>1.3231156122718926</v>
      </c>
      <c r="AC18" s="21" cm="1">
        <f t="array" ref="AC18">INDEX(W_psid!$B$2:$CZ$104,W_!$A18,W_!AC$1)/Ns!$B$1</f>
        <v>-9.7776653537335039E-3</v>
      </c>
      <c r="AD18" s="21" cm="1">
        <f t="array" ref="AD18">INDEX(W_psid!$B$2:$CZ$104,W_!$A18,W_!AD$1)/Ns!$B$1</f>
        <v>1.2214151664474922</v>
      </c>
      <c r="AE18" s="21" cm="1">
        <f t="array" ref="AE18">INDEX(W_psid!$B$2:$CZ$104,W_!$A18,W_!AE$1)/Ns!$B$1</f>
        <v>2.367473806744164E-2</v>
      </c>
      <c r="AF18" s="21" cm="1">
        <f t="array" ref="AF18">INDEX(W_psid!$B$2:$CZ$104,W_!$A18,W_!AF$1)/Ns!$B$1</f>
        <v>-74.093544163415288</v>
      </c>
      <c r="AG18" s="21" cm="1">
        <f t="array" ref="AG18">INDEX(W_psid!$B$2:$CZ$104,W_!$A18,W_!AG$1)/Ns!$B$1</f>
        <v>-63.043721017964131</v>
      </c>
      <c r="AH18" s="21" cm="1">
        <f t="array" ref="AH18">INDEX(W_psid!$B$2:$CZ$104,W_!$A18,W_!AH$1)/Ns!$B$1</f>
        <v>-0.18049677139967293</v>
      </c>
      <c r="AI18" s="21" cm="1">
        <f t="array" ref="AI18">INDEX(W_psid!$B$2:$CZ$104,W_!$A18,W_!AI$1)/Ns!$B$1</f>
        <v>-0.10599222346925073</v>
      </c>
      <c r="AJ18" s="21" cm="1">
        <f t="array" ref="AJ18">INDEX(W_psid!$B$2:$CZ$104,W_!$A18,W_!AJ$1)/Ns!$B$1</f>
        <v>1.3924503344605447E-3</v>
      </c>
      <c r="AK18" s="21" cm="1">
        <f t="array" ref="AK18">INDEX(W_psid!$B$2:$CZ$104,W_!$A18,W_!AK$1)/Ns!$B$1</f>
        <v>7.2720216023545996</v>
      </c>
      <c r="AL18" s="21" cm="1">
        <f t="array" ref="AL18">INDEX(W_psid!$B$2:$CZ$104,W_!$A18,W_!AL$1)/Ns!$B$1</f>
        <v>8.7639010884126165</v>
      </c>
      <c r="AM18" s="21" cm="1">
        <f t="array" ref="AM18">INDEX(W_psid!$B$2:$CZ$104,W_!$A18,W_!AM$1)/Ns!$B$1</f>
        <v>-2.1608060285536097</v>
      </c>
      <c r="AN18" s="21" cm="1">
        <f t="array" ref="AN18">INDEX(W_psid!$B$2:$CZ$104,W_!$A18,W_!AN$1)/Ns!$B$1</f>
        <v>-0.55193326065494019</v>
      </c>
      <c r="AO18" s="21" cm="1">
        <f t="array" ref="AO18">INDEX(W_psid!$B$2:$CZ$104,W_!$A18,W_!AO$1)/Ns!$B$1</f>
        <v>-2.2757596970095326E-3</v>
      </c>
      <c r="AP18" s="21" cm="1">
        <f t="array" ref="AP18">INDEX(W_psid!$B$2:$CZ$104,W_!$A18,W_!AP$1)/Ns!$B$1</f>
        <v>7.9021873126290432</v>
      </c>
      <c r="AQ18" s="21" cm="1">
        <f t="array" ref="AQ18">INDEX(W_psid!$B$2:$CZ$104,W_!$A18,W_!AQ$1)/Ns!$B$1</f>
        <v>6.8769408639930028</v>
      </c>
      <c r="AR18" s="21" cm="1">
        <f t="array" ref="AR18">INDEX(W_psid!$B$2:$CZ$104,W_!$A18,W_!AR$1)/Ns!$B$1</f>
        <v>-18.682074008353883</v>
      </c>
      <c r="AS18" s="21" cm="1">
        <f t="array" ref="AS18">INDEX(W_psid!$B$2:$CZ$104,W_!$A18,W_!AS$1)/Ns!$B$1</f>
        <v>-2.0982141386123604E-4</v>
      </c>
      <c r="AT18" s="21" cm="1">
        <f t="array" ref="AT18">INDEX(W_psid!$B$2:$CZ$104,W_!$A18,W_!AT$1)/Ns!$B$1</f>
        <v>5.0376286904272151E-3</v>
      </c>
      <c r="AU18" s="21" cm="1">
        <f t="array" ref="AU18">INDEX(W_psid!$B$2:$CZ$104,W_!$A18,W_!AU$1)/Ns!$B$1</f>
        <v>0</v>
      </c>
      <c r="AV18" s="21" cm="1">
        <f t="array" ref="AV18">INDEX(W_psid!$B$2:$CZ$104,W_!$A18,W_!AV$1)/Ns!$B$1</f>
        <v>-32.777396461746335</v>
      </c>
      <c r="AW18" s="21" cm="1">
        <f t="array" ref="AW18">INDEX(W_psid!$B$2:$CZ$104,W_!$A18,W_!AW$1)/Ns!$B$1</f>
        <v>-0.72184564319645494</v>
      </c>
      <c r="AX18" s="21" cm="1">
        <f t="array" ref="AX18">INDEX(W_psid!$B$2:$CZ$104,W_!$A18,W_!AX$1)/Ns!$B$1</f>
        <v>1.0002264821964526</v>
      </c>
      <c r="AY18" s="21">
        <v>0</v>
      </c>
      <c r="AZ18" s="21">
        <v>0</v>
      </c>
      <c r="BA18" s="21">
        <v>0</v>
      </c>
      <c r="BB18" s="21">
        <v>0</v>
      </c>
      <c r="BC18" s="21">
        <v>0</v>
      </c>
      <c r="BD18" s="21">
        <v>0</v>
      </c>
      <c r="BE18" s="21">
        <v>0</v>
      </c>
      <c r="BF18" s="21">
        <v>0</v>
      </c>
    </row>
    <row r="19" spans="1:58" x14ac:dyDescent="0.35">
      <c r="A19" s="19">
        <f>MATCH(C19,W_psid!$A$2:$A$104,0)</f>
        <v>35</v>
      </c>
      <c r="B19" s="19" t="str">
        <f>MOMS!$A$17</f>
        <v>wlfp_dif</v>
      </c>
      <c r="C19" s="19" t="str">
        <f>MOMS!$B$17</f>
        <v>wlfp_dif</v>
      </c>
      <c r="D19" s="21" cm="1">
        <f t="array" ref="D19">INDEX(W_psid!$B$2:$CZ$104,W_!$A19,W_!D$1)/Ns!$B$1</f>
        <v>1.6404555638092091E-4</v>
      </c>
      <c r="E19" s="21" cm="1">
        <f t="array" ref="E19">INDEX(W_psid!$B$2:$CZ$104,W_!$A19,W_!E$1)/Ns!$B$1</f>
        <v>3.8235820130903087E-4</v>
      </c>
      <c r="F19" s="21" cm="1">
        <f t="array" ref="F19">INDEX(W_psid!$B$2:$CZ$104,W_!$A19,W_!F$1)/Ns!$B$1</f>
        <v>3.080766292763718E-4</v>
      </c>
      <c r="G19" s="21" cm="1">
        <f t="array" ref="G19">INDEX(W_psid!$B$2:$CZ$104,W_!$A19,W_!G$1)/Ns!$B$1</f>
        <v>4.9694127889082354E-2</v>
      </c>
      <c r="H19" s="21" cm="1">
        <f t="array" ref="H19">INDEX(W_psid!$B$2:$CZ$104,W_!$A19,W_!H$1)/Ns!$B$1</f>
        <v>2.2897992100573707E-3</v>
      </c>
      <c r="I19" s="21" cm="1">
        <f t="array" ref="I19">INDEX(W_psid!$B$2:$CZ$104,W_!$A19,W_!I$1)/Ns!$B$1</f>
        <v>-6.3913429607830334E-3</v>
      </c>
      <c r="J19" s="21" cm="1">
        <f t="array" ref="J19">INDEX(W_psid!$B$2:$CZ$104,W_!$A19,W_!J$1)/Ns!$B$1</f>
        <v>-8.0873265758053918E-3</v>
      </c>
      <c r="K19" s="21" cm="1">
        <f t="array" ref="K19">INDEX(W_psid!$B$2:$CZ$104,W_!$A19,W_!K$1)/Ns!$B$1</f>
        <v>-7.932224065922729E-3</v>
      </c>
      <c r="L19" s="21" cm="1">
        <f t="array" ref="L19">INDEX(W_psid!$B$2:$CZ$104,W_!$A19,W_!L$1)/Ns!$B$1</f>
        <v>-2.2014829407432934E-2</v>
      </c>
      <c r="M19" s="21" cm="1">
        <f t="array" ref="M19">INDEX(W_psid!$B$2:$CZ$104,W_!$A19,W_!M$1)/Ns!$B$1</f>
        <v>1.9033316093118426E-3</v>
      </c>
      <c r="N19" s="21" cm="1">
        <f t="array" ref="N19">INDEX(W_psid!$B$2:$CZ$104,W_!$A19,W_!N$1)/Ns!$B$1</f>
        <v>-2.0903175277505303E-3</v>
      </c>
      <c r="O19" s="21" cm="1">
        <f t="array" ref="O19">INDEX(W_psid!$B$2:$CZ$104,W_!$A19,W_!O$1)/Ns!$B$1</f>
        <v>2.3224491819608475E-2</v>
      </c>
      <c r="P19" s="21" cm="1">
        <f t="array" ref="P19">INDEX(W_psid!$B$2:$CZ$104,W_!$A19,W_!P$1)/Ns!$B$1</f>
        <v>3.2804675357705815E-4</v>
      </c>
      <c r="Q19" s="21" cm="1">
        <f t="array" ref="Q19">INDEX(W_psid!$B$2:$CZ$104,W_!$A19,W_!Q$1)/Ns!$B$1</f>
        <v>-2.8674714563664314E-2</v>
      </c>
      <c r="R19" s="21" cm="1">
        <f t="array" ref="R19">INDEX(W_psid!$B$2:$CZ$104,W_!$A19,W_!R$1)/Ns!$B$1</f>
        <v>-1.0999822460285463E-3</v>
      </c>
      <c r="S19" s="21" cm="1">
        <f t="array" ref="S19">INDEX(W_psid!$B$2:$CZ$104,W_!$A19,W_!S$1)/Ns!$B$1</f>
        <v>3.3085821809979652E-5</v>
      </c>
      <c r="T19" s="21" cm="1">
        <f t="array" ref="T19">INDEX(W_psid!$B$2:$CZ$104,W_!$A19,W_!T$1)/Ns!$B$1</f>
        <v>-9.3087667180557145E-7</v>
      </c>
      <c r="U19" s="21" cm="1">
        <f t="array" ref="U19">INDEX(W_psid!$B$2:$CZ$104,W_!$A19,W_!U$1)/Ns!$B$1</f>
        <v>1.8030500715817416E-5</v>
      </c>
      <c r="V19" s="21" cm="1">
        <f t="array" ref="V19">INDEX(W_psid!$B$2:$CZ$104,W_!$A19,W_!V$1)/Ns!$B$1</f>
        <v>-2.4608355312733823E-3</v>
      </c>
      <c r="W19" s="21" cm="1">
        <f t="array" ref="W19">INDEX(W_psid!$B$2:$CZ$104,W_!$A19,W_!W$1)/Ns!$B$1</f>
        <v>-2.4444750438491489E-3</v>
      </c>
      <c r="X19" s="21" cm="1">
        <f t="array" ref="X19">INDEX(W_psid!$B$2:$CZ$104,W_!$A19,W_!X$1)/Ns!$B$1</f>
        <v>-2.0275152773063074E-3</v>
      </c>
      <c r="Y19" s="21" cm="1">
        <f t="array" ref="Y19">INDEX(W_psid!$B$2:$CZ$104,W_!$A19,W_!Y$1)/Ns!$B$1</f>
        <v>-1.7938199019546517E-3</v>
      </c>
      <c r="Z19" s="21" cm="1">
        <f t="array" ref="Z19">INDEX(W_psid!$B$2:$CZ$104,W_!$A19,W_!Z$1)/Ns!$B$1</f>
        <v>-1.6919525015474202E-3</v>
      </c>
      <c r="AA19" s="21" cm="1">
        <f t="array" ref="AA19">INDEX(W_psid!$B$2:$CZ$104,W_!$A19,W_!AA$1)/Ns!$B$1</f>
        <v>-1.916312540180216E-3</v>
      </c>
      <c r="AB19" s="21" cm="1">
        <f t="array" ref="AB19">INDEX(W_psid!$B$2:$CZ$104,W_!$A19,W_!AB$1)/Ns!$B$1</f>
        <v>-4.386765345687592E-4</v>
      </c>
      <c r="AC19" s="21" cm="1">
        <f t="array" ref="AC19">INDEX(W_psid!$B$2:$CZ$104,W_!$A19,W_!AC$1)/Ns!$B$1</f>
        <v>-8.0640938680217363E-6</v>
      </c>
      <c r="AD19" s="21" cm="1">
        <f t="array" ref="AD19">INDEX(W_psid!$B$2:$CZ$104,W_!$A19,W_!AD$1)/Ns!$B$1</f>
        <v>1.496822967759983E-4</v>
      </c>
      <c r="AE19" s="21" cm="1">
        <f t="array" ref="AE19">INDEX(W_psid!$B$2:$CZ$104,W_!$A19,W_!AE$1)/Ns!$B$1</f>
        <v>1.5323663901675204E-4</v>
      </c>
      <c r="AF19" s="21" cm="1">
        <f t="array" ref="AF19">INDEX(W_psid!$B$2:$CZ$104,W_!$A19,W_!AF$1)/Ns!$B$1</f>
        <v>-2.0093577529196344E-2</v>
      </c>
      <c r="AG19" s="21" cm="1">
        <f t="array" ref="AG19">INDEX(W_psid!$B$2:$CZ$104,W_!$A19,W_!AG$1)/Ns!$B$1</f>
        <v>-1.8480624435300578E-2</v>
      </c>
      <c r="AH19" s="21" cm="1">
        <f t="array" ref="AH19">INDEX(W_psid!$B$2:$CZ$104,W_!$A19,W_!AH$1)/Ns!$B$1</f>
        <v>-2.7050326154582082E-5</v>
      </c>
      <c r="AI19" s="21" cm="1">
        <f t="array" ref="AI19">INDEX(W_psid!$B$2:$CZ$104,W_!$A19,W_!AI$1)/Ns!$B$1</f>
        <v>-2.652402622634618E-5</v>
      </c>
      <c r="AJ19" s="21" cm="1">
        <f t="array" ref="AJ19">INDEX(W_psid!$B$2:$CZ$104,W_!$A19,W_!AJ$1)/Ns!$B$1</f>
        <v>7.7944824096572342E-7</v>
      </c>
      <c r="AK19" s="21" cm="1">
        <f t="array" ref="AK19">INDEX(W_psid!$B$2:$CZ$104,W_!$A19,W_!AK$1)/Ns!$B$1</f>
        <v>2.4339433856142927E-3</v>
      </c>
      <c r="AL19" s="21" cm="1">
        <f t="array" ref="AL19">INDEX(W_psid!$B$2:$CZ$104,W_!$A19,W_!AL$1)/Ns!$B$1</f>
        <v>3.9418319682392421E-3</v>
      </c>
      <c r="AM19" s="21" cm="1">
        <f t="array" ref="AM19">INDEX(W_psid!$B$2:$CZ$104,W_!$A19,W_!AM$1)/Ns!$B$1</f>
        <v>-8.9001213500686466E-4</v>
      </c>
      <c r="AN19" s="21" cm="1">
        <f t="array" ref="AN19">INDEX(W_psid!$B$2:$CZ$104,W_!$A19,W_!AN$1)/Ns!$B$1</f>
        <v>-1.1840998320993241E-4</v>
      </c>
      <c r="AO19" s="21" cm="1">
        <f t="array" ref="AO19">INDEX(W_psid!$B$2:$CZ$104,W_!$A19,W_!AO$1)/Ns!$B$1</f>
        <v>-1.7349786237770195E-6</v>
      </c>
      <c r="AP19" s="21" cm="1">
        <f t="array" ref="AP19">INDEX(W_psid!$B$2:$CZ$104,W_!$A19,W_!AP$1)/Ns!$B$1</f>
        <v>9.3063231139873005E-3</v>
      </c>
      <c r="AQ19" s="21" cm="1">
        <f t="array" ref="AQ19">INDEX(W_psid!$B$2:$CZ$104,W_!$A19,W_!AQ$1)/Ns!$B$1</f>
        <v>3.1678833704185359E-3</v>
      </c>
      <c r="AR19" s="21" cm="1">
        <f t="array" ref="AR19">INDEX(W_psid!$B$2:$CZ$104,W_!$A19,W_!AR$1)/Ns!$B$1</f>
        <v>-2.120257135105697E-3</v>
      </c>
      <c r="AS19" s="21" cm="1">
        <f t="array" ref="AS19">INDEX(W_psid!$B$2:$CZ$104,W_!$A19,W_!AS$1)/Ns!$B$1</f>
        <v>1.869428923516468E-7</v>
      </c>
      <c r="AT19" s="21" cm="1">
        <f t="array" ref="AT19">INDEX(W_psid!$B$2:$CZ$104,W_!$A19,W_!AT$1)/Ns!$B$1</f>
        <v>3.1425332741081251E-7</v>
      </c>
      <c r="AU19" s="21" cm="1">
        <f t="array" ref="AU19">INDEX(W_psid!$B$2:$CZ$104,W_!$A19,W_!AU$1)/Ns!$B$1</f>
        <v>0</v>
      </c>
      <c r="AV19" s="21" cm="1">
        <f t="array" ref="AV19">INDEX(W_psid!$B$2:$CZ$104,W_!$A19,W_!AV$1)/Ns!$B$1</f>
        <v>-8.5244534945116569E-3</v>
      </c>
      <c r="AW19" s="21" cm="1">
        <f t="array" ref="AW19">INDEX(W_psid!$B$2:$CZ$104,W_!$A19,W_!AW$1)/Ns!$B$1</f>
        <v>5.6263534237016132E-4</v>
      </c>
      <c r="AX19" s="21" cm="1">
        <f t="array" ref="AX19">INDEX(W_psid!$B$2:$CZ$104,W_!$A19,W_!AX$1)/Ns!$B$1</f>
        <v>4.2376930329549641E-4</v>
      </c>
      <c r="AY19" s="21">
        <v>0</v>
      </c>
      <c r="AZ19" s="21">
        <v>0</v>
      </c>
      <c r="BA19" s="21">
        <v>0</v>
      </c>
      <c r="BB19" s="21">
        <v>0</v>
      </c>
      <c r="BC19" s="21">
        <v>0</v>
      </c>
      <c r="BD19" s="21">
        <v>0</v>
      </c>
      <c r="BE19" s="21">
        <v>0</v>
      </c>
      <c r="BF19" s="21">
        <v>0</v>
      </c>
    </row>
    <row r="20" spans="1:58" x14ac:dyDescent="0.35">
      <c r="A20" s="19">
        <f>MATCH(C20,W_psid!$A$2:$A$104,0)</f>
        <v>34</v>
      </c>
      <c r="B20" s="19" t="str">
        <f>MOMS!$A$18</f>
        <v>hlfp</v>
      </c>
      <c r="C20" s="19" t="str">
        <f>MOMS!$B$18</f>
        <v>hlfp</v>
      </c>
      <c r="D20" s="21" cm="1">
        <f t="array" ref="D20">INDEX(W_psid!$B$2:$CZ$104,W_!$A20,W_!D$1)/Ns!$B$1</f>
        <v>-9.1815233339457756E-5</v>
      </c>
      <c r="E20" s="21" cm="1">
        <f t="array" ref="E20">INDEX(W_psid!$B$2:$CZ$104,W_!$A20,W_!E$1)/Ns!$B$1</f>
        <v>-1.239233749965128E-4</v>
      </c>
      <c r="F20" s="21" cm="1">
        <f t="array" ref="F20">INDEX(W_psid!$B$2:$CZ$104,W_!$A20,W_!F$1)/Ns!$B$1</f>
        <v>-2.2057124625434873E-4</v>
      </c>
      <c r="G20" s="21" cm="1">
        <f t="array" ref="G20">INDEX(W_psid!$B$2:$CZ$104,W_!$A20,W_!G$1)/Ns!$B$1</f>
        <v>-9.3678146378609346E-3</v>
      </c>
      <c r="H20" s="21" cm="1">
        <f t="array" ref="H20">INDEX(W_psid!$B$2:$CZ$104,W_!$A20,W_!H$1)/Ns!$B$1</f>
        <v>5.4200651509371308E-3</v>
      </c>
      <c r="I20" s="21" cm="1">
        <f t="array" ref="I20">INDEX(W_psid!$B$2:$CZ$104,W_!$A20,W_!I$1)/Ns!$B$1</f>
        <v>4.3960023066412727E-3</v>
      </c>
      <c r="J20" s="21" cm="1">
        <f t="array" ref="J20">INDEX(W_psid!$B$2:$CZ$104,W_!$A20,W_!J$1)/Ns!$B$1</f>
        <v>7.1650301256946953E-3</v>
      </c>
      <c r="K20" s="21" cm="1">
        <f t="array" ref="K20">INDEX(W_psid!$B$2:$CZ$104,W_!$A20,W_!K$1)/Ns!$B$1</f>
        <v>5.5629652391202562E-3</v>
      </c>
      <c r="L20" s="21" cm="1">
        <f t="array" ref="L20">INDEX(W_psid!$B$2:$CZ$104,W_!$A20,W_!L$1)/Ns!$B$1</f>
        <v>-1.0741556656109234E-3</v>
      </c>
      <c r="M20" s="21" cm="1">
        <f t="array" ref="M20">INDEX(W_psid!$B$2:$CZ$104,W_!$A20,W_!M$1)/Ns!$B$1</f>
        <v>9.7389171218511031E-4</v>
      </c>
      <c r="N20" s="21" cm="1">
        <f t="array" ref="N20">INDEX(W_psid!$B$2:$CZ$104,W_!$A20,W_!N$1)/Ns!$B$1</f>
        <v>6.4961390225632429E-4</v>
      </c>
      <c r="O20" s="21" cm="1">
        <f t="array" ref="O20">INDEX(W_psid!$B$2:$CZ$104,W_!$A20,W_!O$1)/Ns!$B$1</f>
        <v>-5.4019871641474413E-4</v>
      </c>
      <c r="P20" s="21" cm="1">
        <f t="array" ref="P20">INDEX(W_psid!$B$2:$CZ$104,W_!$A20,W_!P$1)/Ns!$B$1</f>
        <v>2.2650969176257947E-3</v>
      </c>
      <c r="Q20" s="21" cm="1">
        <f t="array" ref="Q20">INDEX(W_psid!$B$2:$CZ$104,W_!$A20,W_!Q$1)/Ns!$B$1</f>
        <v>-7.6495774892767912E-3</v>
      </c>
      <c r="R20" s="21" cm="1">
        <f t="array" ref="R20">INDEX(W_psid!$B$2:$CZ$104,W_!$A20,W_!R$1)/Ns!$B$1</f>
        <v>-5.4282230657870106E-3</v>
      </c>
      <c r="S20" s="21" cm="1">
        <f t="array" ref="S20">INDEX(W_psid!$B$2:$CZ$104,W_!$A20,W_!S$1)/Ns!$B$1</f>
        <v>-9.3087667180557145E-7</v>
      </c>
      <c r="T20" s="21" cm="1">
        <f t="array" ref="T20">INDEX(W_psid!$B$2:$CZ$104,W_!$A20,W_!T$1)/Ns!$B$1</f>
        <v>3.7630141980514969E-6</v>
      </c>
      <c r="U20" s="21" cm="1">
        <f t="array" ref="U20">INDEX(W_psid!$B$2:$CZ$104,W_!$A20,W_!U$1)/Ns!$B$1</f>
        <v>5.56850185849165E-6</v>
      </c>
      <c r="V20" s="21" cm="1">
        <f t="array" ref="V20">INDEX(W_psid!$B$2:$CZ$104,W_!$A20,W_!V$1)/Ns!$B$1</f>
        <v>5.6888508642920926E-4</v>
      </c>
      <c r="W20" s="21" cm="1">
        <f t="array" ref="W20">INDEX(W_psid!$B$2:$CZ$104,W_!$A20,W_!W$1)/Ns!$B$1</f>
        <v>5.7403701464231688E-4</v>
      </c>
      <c r="X20" s="21" cm="1">
        <f t="array" ref="X20">INDEX(W_psid!$B$2:$CZ$104,W_!$A20,W_!X$1)/Ns!$B$1</f>
        <v>3.3395174630067482E-4</v>
      </c>
      <c r="Y20" s="21" cm="1">
        <f t="array" ref="Y20">INDEX(W_psid!$B$2:$CZ$104,W_!$A20,W_!Y$1)/Ns!$B$1</f>
        <v>2.8988782191916978E-4</v>
      </c>
      <c r="Z20" s="21" cm="1">
        <f t="array" ref="Z20">INDEX(W_psid!$B$2:$CZ$104,W_!$A20,W_!Z$1)/Ns!$B$1</f>
        <v>2.8922697934674889E-4</v>
      </c>
      <c r="AA20" s="21" cm="1">
        <f t="array" ref="AA20">INDEX(W_psid!$B$2:$CZ$104,W_!$A20,W_!AA$1)/Ns!$B$1</f>
        <v>3.2500607097535317E-4</v>
      </c>
      <c r="AB20" s="21" cm="1">
        <f t="array" ref="AB20">INDEX(W_psid!$B$2:$CZ$104,W_!$A20,W_!AB$1)/Ns!$B$1</f>
        <v>8.8627850296082842E-5</v>
      </c>
      <c r="AC20" s="21" cm="1">
        <f t="array" ref="AC20">INDEX(W_psid!$B$2:$CZ$104,W_!$A20,W_!AC$1)/Ns!$B$1</f>
        <v>6.402012045040773E-6</v>
      </c>
      <c r="AD20" s="21" cm="1">
        <f t="array" ref="AD20">INDEX(W_psid!$B$2:$CZ$104,W_!$A20,W_!AD$1)/Ns!$B$1</f>
        <v>-3.016521056511834E-4</v>
      </c>
      <c r="AE20" s="21" cm="1">
        <f t="array" ref="AE20">INDEX(W_psid!$B$2:$CZ$104,W_!$A20,W_!AE$1)/Ns!$B$1</f>
        <v>4.0239332772022007E-5</v>
      </c>
      <c r="AF20" s="21" cm="1">
        <f t="array" ref="AF20">INDEX(W_psid!$B$2:$CZ$104,W_!$A20,W_!AF$1)/Ns!$B$1</f>
        <v>6.3006164722277675E-3</v>
      </c>
      <c r="AG20" s="21" cm="1">
        <f t="array" ref="AG20">INDEX(W_psid!$B$2:$CZ$104,W_!$A20,W_!AG$1)/Ns!$B$1</f>
        <v>5.8366682468646135E-3</v>
      </c>
      <c r="AH20" s="21" cm="1">
        <f t="array" ref="AH20">INDEX(W_psid!$B$2:$CZ$104,W_!$A20,W_!AH$1)/Ns!$B$1</f>
        <v>2.707219385102754E-5</v>
      </c>
      <c r="AI20" s="21" cm="1">
        <f t="array" ref="AI20">INDEX(W_psid!$B$2:$CZ$104,W_!$A20,W_!AI$1)/Ns!$B$1</f>
        <v>2.4412677031538338E-5</v>
      </c>
      <c r="AJ20" s="21" cm="1">
        <f t="array" ref="AJ20">INDEX(W_psid!$B$2:$CZ$104,W_!$A20,W_!AJ$1)/Ns!$B$1</f>
        <v>2.1506769084584918E-9</v>
      </c>
      <c r="AK20" s="21" cm="1">
        <f t="array" ref="AK20">INDEX(W_psid!$B$2:$CZ$104,W_!$A20,W_!AK$1)/Ns!$B$1</f>
        <v>-1.2312013403957343E-5</v>
      </c>
      <c r="AL20" s="21" cm="1">
        <f t="array" ref="AL20">INDEX(W_psid!$B$2:$CZ$104,W_!$A20,W_!AL$1)/Ns!$B$1</f>
        <v>-1.632940465147422E-4</v>
      </c>
      <c r="AM20" s="21" cm="1">
        <f t="array" ref="AM20">INDEX(W_psid!$B$2:$CZ$104,W_!$A20,W_!AM$1)/Ns!$B$1</f>
        <v>-2.5694311619734271E-5</v>
      </c>
      <c r="AN20" s="21" cm="1">
        <f t="array" ref="AN20">INDEX(W_psid!$B$2:$CZ$104,W_!$A20,W_!AN$1)/Ns!$B$1</f>
        <v>-9.7657821818359184E-6</v>
      </c>
      <c r="AO20" s="21" cm="1">
        <f t="array" ref="AO20">INDEX(W_psid!$B$2:$CZ$104,W_!$A20,W_!AO$1)/Ns!$B$1</f>
        <v>-4.7172317334649043E-7</v>
      </c>
      <c r="AP20" s="21" cm="1">
        <f t="array" ref="AP20">INDEX(W_psid!$B$2:$CZ$104,W_!$A20,W_!AP$1)/Ns!$B$1</f>
        <v>-4.8244033191779459E-3</v>
      </c>
      <c r="AQ20" s="21" cm="1">
        <f t="array" ref="AQ20">INDEX(W_psid!$B$2:$CZ$104,W_!$A20,W_!AQ$1)/Ns!$B$1</f>
        <v>-4.3353401870465666E-3</v>
      </c>
      <c r="AR20" s="21" cm="1">
        <f t="array" ref="AR20">INDEX(W_psid!$B$2:$CZ$104,W_!$A20,W_!AR$1)/Ns!$B$1</f>
        <v>3.5203935395045466E-3</v>
      </c>
      <c r="AS20" s="21" cm="1">
        <f t="array" ref="AS20">INDEX(W_psid!$B$2:$CZ$104,W_!$A20,W_!AS$1)/Ns!$B$1</f>
        <v>2.0892220021972877E-7</v>
      </c>
      <c r="AT20" s="21" cm="1">
        <f t="array" ref="AT20">INDEX(W_psid!$B$2:$CZ$104,W_!$A20,W_!AT$1)/Ns!$B$1</f>
        <v>-1.4533876281593218E-6</v>
      </c>
      <c r="AU20" s="21" cm="1">
        <f t="array" ref="AU20">INDEX(W_psid!$B$2:$CZ$104,W_!$A20,W_!AU$1)/Ns!$B$1</f>
        <v>0</v>
      </c>
      <c r="AV20" s="21" cm="1">
        <f t="array" ref="AV20">INDEX(W_psid!$B$2:$CZ$104,W_!$A20,W_!AV$1)/Ns!$B$1</f>
        <v>9.372630188177846E-4</v>
      </c>
      <c r="AW20" s="21" cm="1">
        <f t="array" ref="AW20">INDEX(W_psid!$B$2:$CZ$104,W_!$A20,W_!AW$1)/Ns!$B$1</f>
        <v>1.6881099785479381E-4</v>
      </c>
      <c r="AX20" s="21" cm="1">
        <f t="array" ref="AX20">INDEX(W_psid!$B$2:$CZ$104,W_!$A20,W_!AX$1)/Ns!$B$1</f>
        <v>-2.2475172015180568E-4</v>
      </c>
      <c r="AY20" s="21">
        <v>0</v>
      </c>
      <c r="AZ20" s="21">
        <v>0</v>
      </c>
      <c r="BA20" s="21">
        <v>0</v>
      </c>
      <c r="BB20" s="21">
        <v>0</v>
      </c>
      <c r="BC20" s="21">
        <v>0</v>
      </c>
      <c r="BD20" s="21">
        <v>0</v>
      </c>
      <c r="BE20" s="21">
        <v>0</v>
      </c>
      <c r="BF20" s="21">
        <v>0</v>
      </c>
    </row>
    <row r="21" spans="1:58" x14ac:dyDescent="0.35">
      <c r="A21" s="19">
        <f>MATCH(C21,W_psid!$A$2:$A$104,0)</f>
        <v>87</v>
      </c>
      <c r="B21" s="19" t="str">
        <f>MOMS!$A$19</f>
        <v>wagegap_hw_withn</v>
      </c>
      <c r="C21" s="19" t="str">
        <f>MOMS!$B$19</f>
        <v>wagegap_hw_within_1990</v>
      </c>
      <c r="D21" s="21" cm="1">
        <f t="array" ref="D21">INDEX(W_psid!$B$2:$CZ$104,W_!$A21,W_!D$1)/Ns!$B$1</f>
        <v>-9.0630980388274943E-4</v>
      </c>
      <c r="E21" s="21" cm="1">
        <f t="array" ref="E21">INDEX(W_psid!$B$2:$CZ$104,W_!$A21,W_!E$1)/Ns!$B$1</f>
        <v>-4.1851442665314887E-3</v>
      </c>
      <c r="F21" s="21" cm="1">
        <f t="array" ref="F21">INDEX(W_psid!$B$2:$CZ$104,W_!$A21,W_!F$1)/Ns!$B$1</f>
        <v>-1.0414560855824247E-3</v>
      </c>
      <c r="G21" s="21" cm="1">
        <f t="array" ref="G21">INDEX(W_psid!$B$2:$CZ$104,W_!$A21,W_!G$1)/Ns!$B$1</f>
        <v>5.5124757218783314E-2</v>
      </c>
      <c r="H21" s="21" cm="1">
        <f t="array" ref="H21">INDEX(W_psid!$B$2:$CZ$104,W_!$A21,W_!H$1)/Ns!$B$1</f>
        <v>4.2319125724907092E-2</v>
      </c>
      <c r="I21" s="21" cm="1">
        <f t="array" ref="I21">INDEX(W_psid!$B$2:$CZ$104,W_!$A21,W_!I$1)/Ns!$B$1</f>
        <v>2.6141971792049912E-2</v>
      </c>
      <c r="J21" s="21" cm="1">
        <f t="array" ref="J21">INDEX(W_psid!$B$2:$CZ$104,W_!$A21,W_!J$1)/Ns!$B$1</f>
        <v>2.3101827422388768E-2</v>
      </c>
      <c r="K21" s="21" cm="1">
        <f t="array" ref="K21">INDEX(W_psid!$B$2:$CZ$104,W_!$A21,W_!K$1)/Ns!$B$1</f>
        <v>6.7896328942665868E-2</v>
      </c>
      <c r="L21" s="21" cm="1">
        <f t="array" ref="L21">INDEX(W_psid!$B$2:$CZ$104,W_!$A21,W_!L$1)/Ns!$B$1</f>
        <v>-7.4383076206799376E-2</v>
      </c>
      <c r="M21" s="21" cm="1">
        <f t="array" ref="M21">INDEX(W_psid!$B$2:$CZ$104,W_!$A21,W_!M$1)/Ns!$B$1</f>
        <v>-8.1320252723595179E-2</v>
      </c>
      <c r="N21" s="21" cm="1">
        <f t="array" ref="N21">INDEX(W_psid!$B$2:$CZ$104,W_!$A21,W_!N$1)/Ns!$B$1</f>
        <v>1.4391069248797602E-2</v>
      </c>
      <c r="O21" s="21" cm="1">
        <f t="array" ref="O21">INDEX(W_psid!$B$2:$CZ$104,W_!$A21,W_!O$1)/Ns!$B$1</f>
        <v>2.9863648737288553E-2</v>
      </c>
      <c r="P21" s="21" cm="1">
        <f t="array" ref="P21">INDEX(W_psid!$B$2:$CZ$104,W_!$A21,W_!P$1)/Ns!$B$1</f>
        <v>1.0534664335000513E-2</v>
      </c>
      <c r="Q21" s="21" cm="1">
        <f t="array" ref="Q21">INDEX(W_psid!$B$2:$CZ$104,W_!$A21,W_!Q$1)/Ns!$B$1</f>
        <v>-6.5648957022688081E-2</v>
      </c>
      <c r="R21" s="21" cm="1">
        <f t="array" ref="R21">INDEX(W_psid!$B$2:$CZ$104,W_!$A21,W_!R$1)/Ns!$B$1</f>
        <v>-8.1372034850398414E-2</v>
      </c>
      <c r="S21" s="21" cm="1">
        <f t="array" ref="S21">INDEX(W_psid!$B$2:$CZ$104,W_!$A21,W_!S$1)/Ns!$B$1</f>
        <v>1.8030500715817416E-5</v>
      </c>
      <c r="T21" s="21" cm="1">
        <f t="array" ref="T21">INDEX(W_psid!$B$2:$CZ$104,W_!$A21,W_!T$1)/Ns!$B$1</f>
        <v>5.56850185849165E-6</v>
      </c>
      <c r="U21" s="21" cm="1">
        <f t="array" ref="U21">INDEX(W_psid!$B$2:$CZ$104,W_!$A21,W_!U$1)/Ns!$B$1</f>
        <v>5.2408377483177605E-4</v>
      </c>
      <c r="V21" s="21" cm="1">
        <f t="array" ref="V21">INDEX(W_psid!$B$2:$CZ$104,W_!$A21,W_!V$1)/Ns!$B$1</f>
        <v>-1.0377093524344066E-5</v>
      </c>
      <c r="W21" s="21" cm="1">
        <f t="array" ref="W21">INDEX(W_psid!$B$2:$CZ$104,W_!$A21,W_!W$1)/Ns!$B$1</f>
        <v>-2.1850760431038724E-4</v>
      </c>
      <c r="X21" s="21" cm="1">
        <f t="array" ref="X21">INDEX(W_psid!$B$2:$CZ$104,W_!$A21,W_!X$1)/Ns!$B$1</f>
        <v>2.4075853550710232E-3</v>
      </c>
      <c r="Y21" s="21" cm="1">
        <f t="array" ref="Y21">INDEX(W_psid!$B$2:$CZ$104,W_!$A21,W_!Y$1)/Ns!$B$1</f>
        <v>2.4362188306926583E-3</v>
      </c>
      <c r="Z21" s="21" cm="1">
        <f t="array" ref="Z21">INDEX(W_psid!$B$2:$CZ$104,W_!$A21,W_!Z$1)/Ns!$B$1</f>
        <v>2.9929442398620894E-3</v>
      </c>
      <c r="AA21" s="21" cm="1">
        <f t="array" ref="AA21">INDEX(W_psid!$B$2:$CZ$104,W_!$A21,W_!AA$1)/Ns!$B$1</f>
        <v>3.3413441944272356E-3</v>
      </c>
      <c r="AB21" s="21" cm="1">
        <f t="array" ref="AB21">INDEX(W_psid!$B$2:$CZ$104,W_!$A21,W_!AB$1)/Ns!$B$1</f>
        <v>7.3956000894304541E-4</v>
      </c>
      <c r="AC21" s="21" cm="1">
        <f t="array" ref="AC21">INDEX(W_psid!$B$2:$CZ$104,W_!$A21,W_!AC$1)/Ns!$B$1</f>
        <v>-3.3087425754245217E-5</v>
      </c>
      <c r="AD21" s="21" cm="1">
        <f t="array" ref="AD21">INDEX(W_psid!$B$2:$CZ$104,W_!$A21,W_!AD$1)/Ns!$B$1</f>
        <v>-1.2801401029621971E-3</v>
      </c>
      <c r="AE21" s="21" cm="1">
        <f t="array" ref="AE21">INDEX(W_psid!$B$2:$CZ$104,W_!$A21,W_!AE$1)/Ns!$B$1</f>
        <v>6.0261004515246711E-4</v>
      </c>
      <c r="AF21" s="21" cm="1">
        <f t="array" ref="AF21">INDEX(W_psid!$B$2:$CZ$104,W_!$A21,W_!AF$1)/Ns!$B$1</f>
        <v>1.2902948916350153E-2</v>
      </c>
      <c r="AG21" s="21" cm="1">
        <f t="array" ref="AG21">INDEX(W_psid!$B$2:$CZ$104,W_!$A21,W_!AG$1)/Ns!$B$1</f>
        <v>8.0081622011309844E-3</v>
      </c>
      <c r="AH21" s="21" cm="1">
        <f t="array" ref="AH21">INDEX(W_psid!$B$2:$CZ$104,W_!$A21,W_!AH$1)/Ns!$B$1</f>
        <v>-8.6688987054876114E-5</v>
      </c>
      <c r="AI21" s="21" cm="1">
        <f t="array" ref="AI21">INDEX(W_psid!$B$2:$CZ$104,W_!$A21,W_!AI$1)/Ns!$B$1</f>
        <v>7.0514296059762449E-5</v>
      </c>
      <c r="AJ21" s="21" cm="1">
        <f t="array" ref="AJ21">INDEX(W_psid!$B$2:$CZ$104,W_!$A21,W_!AJ$1)/Ns!$B$1</f>
        <v>1.3605971522528948E-6</v>
      </c>
      <c r="AK21" s="21" cm="1">
        <f t="array" ref="AK21">INDEX(W_psid!$B$2:$CZ$104,W_!$A21,W_!AK$1)/Ns!$B$1</f>
        <v>-2.9153960370648154E-3</v>
      </c>
      <c r="AL21" s="21" cm="1">
        <f t="array" ref="AL21">INDEX(W_psid!$B$2:$CZ$104,W_!$A21,W_!AL$1)/Ns!$B$1</f>
        <v>1.6618237691310973E-3</v>
      </c>
      <c r="AM21" s="21" cm="1">
        <f t="array" ref="AM21">INDEX(W_psid!$B$2:$CZ$104,W_!$A21,W_!AM$1)/Ns!$B$1</f>
        <v>-3.5488244132793833E-3</v>
      </c>
      <c r="AN21" s="21" cm="1">
        <f t="array" ref="AN21">INDEX(W_psid!$B$2:$CZ$104,W_!$A21,W_!AN$1)/Ns!$B$1</f>
        <v>1.8809139434090142E-4</v>
      </c>
      <c r="AO21" s="21" cm="1">
        <f t="array" ref="AO21">INDEX(W_psid!$B$2:$CZ$104,W_!$A21,W_!AO$1)/Ns!$B$1</f>
        <v>6.9241985147724297E-6</v>
      </c>
      <c r="AP21" s="21" cm="1">
        <f t="array" ref="AP21">INDEX(W_psid!$B$2:$CZ$104,W_!$A21,W_!AP$1)/Ns!$B$1</f>
        <v>3.4497522957964498E-3</v>
      </c>
      <c r="AQ21" s="21" cm="1">
        <f t="array" ref="AQ21">INDEX(W_psid!$B$2:$CZ$104,W_!$A21,W_!AQ$1)/Ns!$B$1</f>
        <v>1.12278973638405E-2</v>
      </c>
      <c r="AR21" s="21" cm="1">
        <f t="array" ref="AR21">INDEX(W_psid!$B$2:$CZ$104,W_!$A21,W_!AR$1)/Ns!$B$1</f>
        <v>3.3228787434744354E-2</v>
      </c>
      <c r="AS21" s="21" cm="1">
        <f t="array" ref="AS21">INDEX(W_psid!$B$2:$CZ$104,W_!$A21,W_!AS$1)/Ns!$B$1</f>
        <v>1.2722568707285448E-6</v>
      </c>
      <c r="AT21" s="21" cm="1">
        <f t="array" ref="AT21">INDEX(W_psid!$B$2:$CZ$104,W_!$A21,W_!AT$1)/Ns!$B$1</f>
        <v>-3.2900215323586733E-5</v>
      </c>
      <c r="AU21" s="21" cm="1">
        <f t="array" ref="AU21">INDEX(W_psid!$B$2:$CZ$104,W_!$A21,W_!AU$1)/Ns!$B$1</f>
        <v>0</v>
      </c>
      <c r="AV21" s="21" cm="1">
        <f t="array" ref="AV21">INDEX(W_psid!$B$2:$CZ$104,W_!$A21,W_!AV$1)/Ns!$B$1</f>
        <v>1.3840885880352491E-2</v>
      </c>
      <c r="AW21" s="21" cm="1">
        <f t="array" ref="AW21">INDEX(W_psid!$B$2:$CZ$104,W_!$A21,W_!AW$1)/Ns!$B$1</f>
        <v>-1.3027952264439395E-4</v>
      </c>
      <c r="AX21" s="21" cm="1">
        <f t="array" ref="AX21">INDEX(W_psid!$B$2:$CZ$104,W_!$A21,W_!AX$1)/Ns!$B$1</f>
        <v>-3.7844365773835278E-4</v>
      </c>
      <c r="AY21" s="21">
        <v>0</v>
      </c>
      <c r="AZ21" s="21">
        <v>0</v>
      </c>
      <c r="BA21" s="21">
        <v>0</v>
      </c>
      <c r="BB21" s="21">
        <v>0</v>
      </c>
      <c r="BC21" s="21">
        <v>0</v>
      </c>
      <c r="BD21" s="21">
        <v>0</v>
      </c>
      <c r="BE21" s="21">
        <v>0</v>
      </c>
      <c r="BF21" s="21">
        <v>0</v>
      </c>
    </row>
    <row r="22" spans="1:58" x14ac:dyDescent="0.35">
      <c r="A22" s="19">
        <f>MATCH(C22,W_psid!$A$2:$A$104,0)</f>
        <v>29</v>
      </c>
      <c r="B22" s="19" t="str">
        <f>MOMS!$A$20</f>
        <v>hdj</v>
      </c>
      <c r="C22" s="19" t="str">
        <f>MOMS!$B$20</f>
        <v>hdj</v>
      </c>
      <c r="D22" s="21" cm="1">
        <f t="array" ref="D22">INDEX(W_psid!$B$2:$CZ$104,W_!$A22,W_!D$1)/Ns!$B$1</f>
        <v>-3.2270510508470546E-2</v>
      </c>
      <c r="E22" s="21" cm="1">
        <f t="array" ref="E22">INDEX(W_psid!$B$2:$CZ$104,W_!$A22,W_!E$1)/Ns!$B$1</f>
        <v>-0.22250883854526451</v>
      </c>
      <c r="F22" s="21" cm="1">
        <f t="array" ref="F22">INDEX(W_psid!$B$2:$CZ$104,W_!$A22,W_!F$1)/Ns!$B$1</f>
        <v>-0.23256324679938939</v>
      </c>
      <c r="G22" s="21" cm="1">
        <f t="array" ref="G22">INDEX(W_psid!$B$2:$CZ$104,W_!$A22,W_!G$1)/Ns!$B$1</f>
        <v>-10.156293304889534</v>
      </c>
      <c r="H22" s="21" cm="1">
        <f t="array" ref="H22">INDEX(W_psid!$B$2:$CZ$104,W_!$A22,W_!H$1)/Ns!$B$1</f>
        <v>2.6085869553976395</v>
      </c>
      <c r="I22" s="21" cm="1">
        <f t="array" ref="I22">INDEX(W_psid!$B$2:$CZ$104,W_!$A22,W_!I$1)/Ns!$B$1</f>
        <v>3.7387747459842724</v>
      </c>
      <c r="J22" s="21" cm="1">
        <f t="array" ref="J22">INDEX(W_psid!$B$2:$CZ$104,W_!$A22,W_!J$1)/Ns!$B$1</f>
        <v>2.8415236040266367</v>
      </c>
      <c r="K22" s="21" cm="1">
        <f t="array" ref="K22">INDEX(W_psid!$B$2:$CZ$104,W_!$A22,W_!K$1)/Ns!$B$1</f>
        <v>4.8932721023164856</v>
      </c>
      <c r="L22" s="21" cm="1">
        <f t="array" ref="L22">INDEX(W_psid!$B$2:$CZ$104,W_!$A22,W_!L$1)/Ns!$B$1</f>
        <v>-2.0571030328086159</v>
      </c>
      <c r="M22" s="21" cm="1">
        <f t="array" ref="M22">INDEX(W_psid!$B$2:$CZ$104,W_!$A22,W_!M$1)/Ns!$B$1</f>
        <v>-0.74843833634327028</v>
      </c>
      <c r="N22" s="21" cm="1">
        <f t="array" ref="N22">INDEX(W_psid!$B$2:$CZ$104,W_!$A22,W_!N$1)/Ns!$B$1</f>
        <v>0.50716367865579814</v>
      </c>
      <c r="O22" s="21" cm="1">
        <f t="array" ref="O22">INDEX(W_psid!$B$2:$CZ$104,W_!$A22,W_!O$1)/Ns!$B$1</f>
        <v>-5.2266666446561381E-2</v>
      </c>
      <c r="P22" s="21" cm="1">
        <f t="array" ref="P22">INDEX(W_psid!$B$2:$CZ$104,W_!$A22,W_!P$1)/Ns!$B$1</f>
        <v>-0.60345799539401734</v>
      </c>
      <c r="Q22" s="21" cm="1">
        <f t="array" ref="Q22">INDEX(W_psid!$B$2:$CZ$104,W_!$A22,W_!Q$1)/Ns!$B$1</f>
        <v>4.7452178569251844</v>
      </c>
      <c r="R22" s="21" cm="1">
        <f t="array" ref="R22">INDEX(W_psid!$B$2:$CZ$104,W_!$A22,W_!R$1)/Ns!$B$1</f>
        <v>-4.7229924117265272</v>
      </c>
      <c r="S22" s="21" cm="1">
        <f t="array" ref="S22">INDEX(W_psid!$B$2:$CZ$104,W_!$A22,W_!S$1)/Ns!$B$1</f>
        <v>-2.4608355312733823E-3</v>
      </c>
      <c r="T22" s="21" cm="1">
        <f t="array" ref="T22">INDEX(W_psid!$B$2:$CZ$104,W_!$A22,W_!T$1)/Ns!$B$1</f>
        <v>5.6888508642920926E-4</v>
      </c>
      <c r="U22" s="21" cm="1">
        <f t="array" ref="U22">INDEX(W_psid!$B$2:$CZ$104,W_!$A22,W_!U$1)/Ns!$B$1</f>
        <v>-1.0377093524344066E-5</v>
      </c>
      <c r="V22" s="21" cm="1">
        <f t="array" ref="V22">INDEX(W_psid!$B$2:$CZ$104,W_!$A22,W_!V$1)/Ns!$B$1</f>
        <v>1.1837737248862139</v>
      </c>
      <c r="W22" s="21" cm="1">
        <f t="array" ref="W22">INDEX(W_psid!$B$2:$CZ$104,W_!$A22,W_!W$1)/Ns!$B$1</f>
        <v>1.1747635249730002</v>
      </c>
      <c r="X22" s="21" cm="1">
        <f t="array" ref="X22">INDEX(W_psid!$B$2:$CZ$104,W_!$A22,W_!X$1)/Ns!$B$1</f>
        <v>0.73917984227360345</v>
      </c>
      <c r="Y22" s="21" cm="1">
        <f t="array" ref="Y22">INDEX(W_psid!$B$2:$CZ$104,W_!$A22,W_!Y$1)/Ns!$B$1</f>
        <v>0.69284730459563648</v>
      </c>
      <c r="Z22" s="21" cm="1">
        <f t="array" ref="Z22">INDEX(W_psid!$B$2:$CZ$104,W_!$A22,W_!Z$1)/Ns!$B$1</f>
        <v>0.65908870437628053</v>
      </c>
      <c r="AA22" s="21" cm="1">
        <f t="array" ref="AA22">INDEX(W_psid!$B$2:$CZ$104,W_!$A22,W_!AA$1)/Ns!$B$1</f>
        <v>0.73230855531554584</v>
      </c>
      <c r="AB22" s="21" cm="1">
        <f t="array" ref="AB22">INDEX(W_psid!$B$2:$CZ$104,W_!$A22,W_!AB$1)/Ns!$B$1</f>
        <v>0.16703078497042745</v>
      </c>
      <c r="AC22" s="21" cm="1">
        <f t="array" ref="AC22">INDEX(W_psid!$B$2:$CZ$104,W_!$A22,W_!AC$1)/Ns!$B$1</f>
        <v>3.517010263382594E-3</v>
      </c>
      <c r="AD22" s="21" cm="1">
        <f t="array" ref="AD22">INDEX(W_psid!$B$2:$CZ$104,W_!$A22,W_!AD$1)/Ns!$B$1</f>
        <v>-0.13588104316889579</v>
      </c>
      <c r="AE22" s="21" cm="1">
        <f t="array" ref="AE22">INDEX(W_psid!$B$2:$CZ$104,W_!$A22,W_!AE$1)/Ns!$B$1</f>
        <v>-4.804050493766264E-2</v>
      </c>
      <c r="AF22" s="21" cm="1">
        <f t="array" ref="AF22">INDEX(W_psid!$B$2:$CZ$104,W_!$A22,W_!AF$1)/Ns!$B$1</f>
        <v>9.7617157011900453</v>
      </c>
      <c r="AG22" s="21" cm="1">
        <f t="array" ref="AG22">INDEX(W_psid!$B$2:$CZ$104,W_!$A22,W_!AG$1)/Ns!$B$1</f>
        <v>8.7348015658355997</v>
      </c>
      <c r="AH22" s="21" cm="1">
        <f t="array" ref="AH22">INDEX(W_psid!$B$2:$CZ$104,W_!$A22,W_!AH$1)/Ns!$B$1</f>
        <v>3.3642092359635764E-2</v>
      </c>
      <c r="AI22" s="21" cm="1">
        <f t="array" ref="AI22">INDEX(W_psid!$B$2:$CZ$104,W_!$A22,W_!AI$1)/Ns!$B$1</f>
        <v>1.1708891110651251E-2</v>
      </c>
      <c r="AJ22" s="21" cm="1">
        <f t="array" ref="AJ22">INDEX(W_psid!$B$2:$CZ$104,W_!$A22,W_!AJ$1)/Ns!$B$1</f>
        <v>-2.2448913826030904E-4</v>
      </c>
      <c r="AK22" s="21" cm="1">
        <f t="array" ref="AK22">INDEX(W_psid!$B$2:$CZ$104,W_!$A22,W_!AK$1)/Ns!$B$1</f>
        <v>-0.29846371057493082</v>
      </c>
      <c r="AL22" s="21" cm="1">
        <f t="array" ref="AL22">INDEX(W_psid!$B$2:$CZ$104,W_!$A22,W_!AL$1)/Ns!$B$1</f>
        <v>-0.73755269637817011</v>
      </c>
      <c r="AM22" s="21" cm="1">
        <f t="array" ref="AM22">INDEX(W_psid!$B$2:$CZ$104,W_!$A22,W_!AM$1)/Ns!$B$1</f>
        <v>-6.494376775702633E-2</v>
      </c>
      <c r="AN22" s="21" cm="1">
        <f t="array" ref="AN22">INDEX(W_psid!$B$2:$CZ$104,W_!$A22,W_!AN$1)/Ns!$B$1</f>
        <v>4.3905894926830898E-2</v>
      </c>
      <c r="AO22" s="21" cm="1">
        <f t="array" ref="AO22">INDEX(W_psid!$B$2:$CZ$104,W_!$A22,W_!AO$1)/Ns!$B$1</f>
        <v>1.6104659543635203E-4</v>
      </c>
      <c r="AP22" s="21" cm="1">
        <f t="array" ref="AP22">INDEX(W_psid!$B$2:$CZ$104,W_!$A22,W_!AP$1)/Ns!$B$1</f>
        <v>-4.3191672179491158</v>
      </c>
      <c r="AQ22" s="21" cm="1">
        <f t="array" ref="AQ22">INDEX(W_psid!$B$2:$CZ$104,W_!$A22,W_!AQ$1)/Ns!$B$1</f>
        <v>-3.4728970295260684</v>
      </c>
      <c r="AR22" s="21" cm="1">
        <f t="array" ref="AR22">INDEX(W_psid!$B$2:$CZ$104,W_!$A22,W_!AR$1)/Ns!$B$1</f>
        <v>3.6529716455396324</v>
      </c>
      <c r="AS22" s="21" cm="1">
        <f t="array" ref="AS22">INDEX(W_psid!$B$2:$CZ$104,W_!$A22,W_!AS$1)/Ns!$B$1</f>
        <v>4.994022238653593E-5</v>
      </c>
      <c r="AT22" s="21" cm="1">
        <f t="array" ref="AT22">INDEX(W_psid!$B$2:$CZ$104,W_!$A22,W_!AT$1)/Ns!$B$1</f>
        <v>1.1981111660152792E-3</v>
      </c>
      <c r="AU22" s="21" cm="1">
        <f t="array" ref="AU22">INDEX(W_psid!$B$2:$CZ$104,W_!$A22,W_!AU$1)/Ns!$B$1</f>
        <v>0</v>
      </c>
      <c r="AV22" s="21" cm="1">
        <f t="array" ref="AV22">INDEX(W_psid!$B$2:$CZ$104,W_!$A22,W_!AV$1)/Ns!$B$1</f>
        <v>4.5363742872264456</v>
      </c>
      <c r="AW22" s="21" cm="1">
        <f t="array" ref="AW22">INDEX(W_psid!$B$2:$CZ$104,W_!$A22,W_!AW$1)/Ns!$B$1</f>
        <v>0.15595615166767451</v>
      </c>
      <c r="AX22" s="21" cm="1">
        <f t="array" ref="AX22">INDEX(W_psid!$B$2:$CZ$104,W_!$A22,W_!AX$1)/Ns!$B$1</f>
        <v>-0.16287667531216776</v>
      </c>
      <c r="AY22" s="21">
        <v>0</v>
      </c>
      <c r="AZ22" s="21">
        <v>0</v>
      </c>
      <c r="BA22" s="21">
        <v>0</v>
      </c>
      <c r="BB22" s="21">
        <v>0</v>
      </c>
      <c r="BC22" s="21">
        <v>0</v>
      </c>
      <c r="BD22" s="21">
        <v>0</v>
      </c>
      <c r="BE22" s="21">
        <v>0</v>
      </c>
      <c r="BF22" s="21">
        <v>0</v>
      </c>
    </row>
    <row r="23" spans="1:58" x14ac:dyDescent="0.35">
      <c r="A23" s="19">
        <f>MATCH(C23,W_psid!$A$2:$A$104,0)</f>
        <v>24</v>
      </c>
      <c r="B23" s="19" t="str">
        <f>MOMS!$A$21</f>
        <v>hdo</v>
      </c>
      <c r="C23" s="19" t="str">
        <f>MOMS!$B$21</f>
        <v>hdo</v>
      </c>
      <c r="D23" s="21" cm="1">
        <f t="array" ref="D23">INDEX(W_psid!$B$2:$CZ$104,W_!$A23,W_!D$1)/Ns!$B$1</f>
        <v>-3.1786486264284194E-2</v>
      </c>
      <c r="E23" s="21" cm="1">
        <f t="array" ref="E23">INDEX(W_psid!$B$2:$CZ$104,W_!$A23,W_!E$1)/Ns!$B$1</f>
        <v>-0.2074652143915704</v>
      </c>
      <c r="F23" s="21" cm="1">
        <f t="array" ref="F23">INDEX(W_psid!$B$2:$CZ$104,W_!$A23,W_!F$1)/Ns!$B$1</f>
        <v>-0.23054149884791014</v>
      </c>
      <c r="G23" s="21" cm="1">
        <f t="array" ref="G23">INDEX(W_psid!$B$2:$CZ$104,W_!$A23,W_!G$1)/Ns!$B$1</f>
        <v>-10.036088588048495</v>
      </c>
      <c r="H23" s="21" cm="1">
        <f t="array" ref="H23">INDEX(W_psid!$B$2:$CZ$104,W_!$A23,W_!H$1)/Ns!$B$1</f>
        <v>2.5828791666323592</v>
      </c>
      <c r="I23" s="21" cm="1">
        <f t="array" ref="I23">INDEX(W_psid!$B$2:$CZ$104,W_!$A23,W_!I$1)/Ns!$B$1</f>
        <v>3.6524572663500954</v>
      </c>
      <c r="J23" s="21" cm="1">
        <f t="array" ref="J23">INDEX(W_psid!$B$2:$CZ$104,W_!$A23,W_!J$1)/Ns!$B$1</f>
        <v>2.6580224261719252</v>
      </c>
      <c r="K23" s="21" cm="1">
        <f t="array" ref="K23">INDEX(W_psid!$B$2:$CZ$104,W_!$A23,W_!K$1)/Ns!$B$1</f>
        <v>4.8135437542066128</v>
      </c>
      <c r="L23" s="21" cm="1">
        <f t="array" ref="L23">INDEX(W_psid!$B$2:$CZ$104,W_!$A23,W_!L$1)/Ns!$B$1</f>
        <v>-1.7868481187691316</v>
      </c>
      <c r="M23" s="21" cm="1">
        <f t="array" ref="M23">INDEX(W_psid!$B$2:$CZ$104,W_!$A23,W_!M$1)/Ns!$B$1</f>
        <v>-0.62950708823542323</v>
      </c>
      <c r="N23" s="21" cm="1">
        <f t="array" ref="N23">INDEX(W_psid!$B$2:$CZ$104,W_!$A23,W_!N$1)/Ns!$B$1</f>
        <v>0.4858693400339224</v>
      </c>
      <c r="O23" s="21" cm="1">
        <f t="array" ref="O23">INDEX(W_psid!$B$2:$CZ$104,W_!$A23,W_!O$1)/Ns!$B$1</f>
        <v>-0.30167905961548969</v>
      </c>
      <c r="P23" s="21" cm="1">
        <f t="array" ref="P23">INDEX(W_psid!$B$2:$CZ$104,W_!$A23,W_!P$1)/Ns!$B$1</f>
        <v>-0.58589294803888126</v>
      </c>
      <c r="Q23" s="21" cm="1">
        <f t="array" ref="Q23">INDEX(W_psid!$B$2:$CZ$104,W_!$A23,W_!Q$1)/Ns!$B$1</f>
        <v>4.6386406284693908</v>
      </c>
      <c r="R23" s="21" cm="1">
        <f t="array" ref="R23">INDEX(W_psid!$B$2:$CZ$104,W_!$A23,W_!R$1)/Ns!$B$1</f>
        <v>-4.5023767824796144</v>
      </c>
      <c r="S23" s="21" cm="1">
        <f t="array" ref="S23">INDEX(W_psid!$B$2:$CZ$104,W_!$A23,W_!S$1)/Ns!$B$1</f>
        <v>-2.4444750438491489E-3</v>
      </c>
      <c r="T23" s="21" cm="1">
        <f t="array" ref="T23">INDEX(W_psid!$B$2:$CZ$104,W_!$A23,W_!T$1)/Ns!$B$1</f>
        <v>5.7403701464231688E-4</v>
      </c>
      <c r="U23" s="21" cm="1">
        <f t="array" ref="U23">INDEX(W_psid!$B$2:$CZ$104,W_!$A23,W_!U$1)/Ns!$B$1</f>
        <v>-2.1850760431038724E-4</v>
      </c>
      <c r="V23" s="21" cm="1">
        <f t="array" ref="V23">INDEX(W_psid!$B$2:$CZ$104,W_!$A23,W_!V$1)/Ns!$B$1</f>
        <v>1.1747635249730002</v>
      </c>
      <c r="W23" s="21" cm="1">
        <f t="array" ref="W23">INDEX(W_psid!$B$2:$CZ$104,W_!$A23,W_!W$1)/Ns!$B$1</f>
        <v>1.1700846614191827</v>
      </c>
      <c r="X23" s="21" cm="1">
        <f t="array" ref="X23">INDEX(W_psid!$B$2:$CZ$104,W_!$A23,W_!X$1)/Ns!$B$1</f>
        <v>0.71893806278542827</v>
      </c>
      <c r="Y23" s="21" cm="1">
        <f t="array" ref="Y23">INDEX(W_psid!$B$2:$CZ$104,W_!$A23,W_!Y$1)/Ns!$B$1</f>
        <v>0.67503940808200336</v>
      </c>
      <c r="Z23" s="21" cm="1">
        <f t="array" ref="Z23">INDEX(W_psid!$B$2:$CZ$104,W_!$A23,W_!Z$1)/Ns!$B$1</f>
        <v>0.64562253522294388</v>
      </c>
      <c r="AA23" s="21" cm="1">
        <f t="array" ref="AA23">INDEX(W_psid!$B$2:$CZ$104,W_!$A23,W_!AA$1)/Ns!$B$1</f>
        <v>0.71371917044094968</v>
      </c>
      <c r="AB23" s="21" cm="1">
        <f t="array" ref="AB23">INDEX(W_psid!$B$2:$CZ$104,W_!$A23,W_!AB$1)/Ns!$B$1</f>
        <v>0.17108626684150277</v>
      </c>
      <c r="AC23" s="21" cm="1">
        <f t="array" ref="AC23">INDEX(W_psid!$B$2:$CZ$104,W_!$A23,W_!AC$1)/Ns!$B$1</f>
        <v>3.3849538746265713E-3</v>
      </c>
      <c r="AD23" s="21" cm="1">
        <f t="array" ref="AD23">INDEX(W_psid!$B$2:$CZ$104,W_!$A23,W_!AD$1)/Ns!$B$1</f>
        <v>-0.13337629652734712</v>
      </c>
      <c r="AE23" s="21" cm="1">
        <f t="array" ref="AE23">INDEX(W_psid!$B$2:$CZ$104,W_!$A23,W_!AE$1)/Ns!$B$1</f>
        <v>-4.7906120349139859E-2</v>
      </c>
      <c r="AF23" s="21" cm="1">
        <f t="array" ref="AF23">INDEX(W_psid!$B$2:$CZ$104,W_!$A23,W_!AF$1)/Ns!$B$1</f>
        <v>9.6757815071780602</v>
      </c>
      <c r="AG23" s="21" cm="1">
        <f t="array" ref="AG23">INDEX(W_psid!$B$2:$CZ$104,W_!$A23,W_!AG$1)/Ns!$B$1</f>
        <v>8.6627688835358985</v>
      </c>
      <c r="AH23" s="21" cm="1">
        <f t="array" ref="AH23">INDEX(W_psid!$B$2:$CZ$104,W_!$A23,W_!AH$1)/Ns!$B$1</f>
        <v>3.3061631138216148E-2</v>
      </c>
      <c r="AI23" s="21" cm="1">
        <f t="array" ref="AI23">INDEX(W_psid!$B$2:$CZ$104,W_!$A23,W_!AI$1)/Ns!$B$1</f>
        <v>1.1604625437416076E-2</v>
      </c>
      <c r="AJ23" s="21" cm="1">
        <f t="array" ref="AJ23">INDEX(W_psid!$B$2:$CZ$104,W_!$A23,W_!AJ$1)/Ns!$B$1</f>
        <v>-2.1874207071277124E-4</v>
      </c>
      <c r="AK23" s="21" cm="1">
        <f t="array" ref="AK23">INDEX(W_psid!$B$2:$CZ$104,W_!$A23,W_!AK$1)/Ns!$B$1</f>
        <v>-0.2752281659101139</v>
      </c>
      <c r="AL23" s="21" cm="1">
        <f t="array" ref="AL23">INDEX(W_psid!$B$2:$CZ$104,W_!$A23,W_!AL$1)/Ns!$B$1</f>
        <v>-0.70451704426248585</v>
      </c>
      <c r="AM23" s="21" cm="1">
        <f t="array" ref="AM23">INDEX(W_psid!$B$2:$CZ$104,W_!$A23,W_!AM$1)/Ns!$B$1</f>
        <v>-6.7238603502855224E-2</v>
      </c>
      <c r="AN23" s="21" cm="1">
        <f t="array" ref="AN23">INDEX(W_psid!$B$2:$CZ$104,W_!$A23,W_!AN$1)/Ns!$B$1</f>
        <v>4.2739931522903958E-2</v>
      </c>
      <c r="AO23" s="21" cm="1">
        <f t="array" ref="AO23">INDEX(W_psid!$B$2:$CZ$104,W_!$A23,W_!AO$1)/Ns!$B$1</f>
        <v>1.1330866192499276E-4</v>
      </c>
      <c r="AP23" s="21" cm="1">
        <f t="array" ref="AP23">INDEX(W_psid!$B$2:$CZ$104,W_!$A23,W_!AP$1)/Ns!$B$1</f>
        <v>-4.3752446030637726</v>
      </c>
      <c r="AQ23" s="21" cm="1">
        <f t="array" ref="AQ23">INDEX(W_psid!$B$2:$CZ$104,W_!$A23,W_!AQ$1)/Ns!$B$1</f>
        <v>-3.5542489566523812</v>
      </c>
      <c r="AR23" s="21" cm="1">
        <f t="array" ref="AR23">INDEX(W_psid!$B$2:$CZ$104,W_!$A23,W_!AR$1)/Ns!$B$1</f>
        <v>3.5999278343945105</v>
      </c>
      <c r="AS23" s="21" cm="1">
        <f t="array" ref="AS23">INDEX(W_psid!$B$2:$CZ$104,W_!$A23,W_!AS$1)/Ns!$B$1</f>
        <v>4.9792364116906325E-5</v>
      </c>
      <c r="AT23" s="21" cm="1">
        <f t="array" ref="AT23">INDEX(W_psid!$B$2:$CZ$104,W_!$A23,W_!AT$1)/Ns!$B$1</f>
        <v>1.1414073239810205E-3</v>
      </c>
      <c r="AU23" s="21" cm="1">
        <f t="array" ref="AU23">INDEX(W_psid!$B$2:$CZ$104,W_!$A23,W_!AU$1)/Ns!$B$1</f>
        <v>0</v>
      </c>
      <c r="AV23" s="21" cm="1">
        <f t="array" ref="AV23">INDEX(W_psid!$B$2:$CZ$104,W_!$A23,W_!AV$1)/Ns!$B$1</f>
        <v>4.5171002912393323</v>
      </c>
      <c r="AW23" s="21" cm="1">
        <f t="array" ref="AW23">INDEX(W_psid!$B$2:$CZ$104,W_!$A23,W_!AW$1)/Ns!$B$1</f>
        <v>0.14601768080329131</v>
      </c>
      <c r="AX23" s="21" cm="1">
        <f t="array" ref="AX23">INDEX(W_psid!$B$2:$CZ$104,W_!$A23,W_!AX$1)/Ns!$B$1</f>
        <v>-0.15925795708824506</v>
      </c>
      <c r="AY23" s="21">
        <v>0</v>
      </c>
      <c r="AZ23" s="21">
        <v>0</v>
      </c>
      <c r="BA23" s="21">
        <v>0</v>
      </c>
      <c r="BB23" s="21">
        <v>0</v>
      </c>
      <c r="BC23" s="21">
        <v>0</v>
      </c>
      <c r="BD23" s="21">
        <v>0</v>
      </c>
      <c r="BE23" s="21">
        <v>0</v>
      </c>
      <c r="BF23" s="21">
        <v>0</v>
      </c>
    </row>
    <row r="24" spans="1:58" x14ac:dyDescent="0.35">
      <c r="A24" s="19">
        <f>MATCH(C24,W_psid!$A$2:$A$104,0)</f>
        <v>55</v>
      </c>
      <c r="B24" s="19" t="str">
        <f>MOMS!$A$22</f>
        <v>d_jobjob_all_psid</v>
      </c>
      <c r="C24" s="19" t="str">
        <f>MOMS!$B$22</f>
        <v>d_jobjob_all_psid</v>
      </c>
      <c r="D24" s="21" cm="1">
        <f t="array" ref="D24">INDEX(W_psid!$B$2:$CZ$104,W_!$A24,W_!D$1)/Ns!$B$1</f>
        <v>-5.4902005932268981E-2</v>
      </c>
      <c r="E24" s="21" cm="1">
        <f t="array" ref="E24">INDEX(W_psid!$B$2:$CZ$104,W_!$A24,W_!E$1)/Ns!$B$1</f>
        <v>-0.23826414211331268</v>
      </c>
      <c r="F24" s="21" cm="1">
        <f t="array" ref="F24">INDEX(W_psid!$B$2:$CZ$104,W_!$A24,W_!F$1)/Ns!$B$1</f>
        <v>-8.1706624139918471E-2</v>
      </c>
      <c r="G24" s="21" cm="1">
        <f t="array" ref="G24">INDEX(W_psid!$B$2:$CZ$104,W_!$A24,W_!G$1)/Ns!$B$1</f>
        <v>-5.8114909165292792</v>
      </c>
      <c r="H24" s="21" cm="1">
        <f t="array" ref="H24">INDEX(W_psid!$B$2:$CZ$104,W_!$A24,W_!H$1)/Ns!$B$1</f>
        <v>1.7136865009747146</v>
      </c>
      <c r="I24" s="21" cm="1">
        <f t="array" ref="I24">INDEX(W_psid!$B$2:$CZ$104,W_!$A24,W_!I$1)/Ns!$B$1</f>
        <v>2.0513962496968969</v>
      </c>
      <c r="J24" s="21" cm="1">
        <f t="array" ref="J24">INDEX(W_psid!$B$2:$CZ$104,W_!$A24,W_!J$1)/Ns!$B$1</f>
        <v>2.4828175663095302</v>
      </c>
      <c r="K24" s="21" cm="1">
        <f t="array" ref="K24">INDEX(W_psid!$B$2:$CZ$104,W_!$A24,W_!K$1)/Ns!$B$1</f>
        <v>4.0361119251143176</v>
      </c>
      <c r="L24" s="21" cm="1">
        <f t="array" ref="L24">INDEX(W_psid!$B$2:$CZ$104,W_!$A24,W_!L$1)/Ns!$B$1</f>
        <v>-3.284848680577098</v>
      </c>
      <c r="M24" s="21" cm="1">
        <f t="array" ref="M24">INDEX(W_psid!$B$2:$CZ$104,W_!$A24,W_!M$1)/Ns!$B$1</f>
        <v>-2.9620137594063776</v>
      </c>
      <c r="N24" s="21" cm="1">
        <f t="array" ref="N24">INDEX(W_psid!$B$2:$CZ$104,W_!$A24,W_!N$1)/Ns!$B$1</f>
        <v>8.330105698212753E-2</v>
      </c>
      <c r="O24" s="21" cm="1">
        <f t="array" ref="O24">INDEX(W_psid!$B$2:$CZ$104,W_!$A24,W_!O$1)/Ns!$B$1</f>
        <v>1.6559341647018948</v>
      </c>
      <c r="P24" s="21" cm="1">
        <f t="array" ref="P24">INDEX(W_psid!$B$2:$CZ$104,W_!$A24,W_!P$1)/Ns!$B$1</f>
        <v>-0.66488421677028631</v>
      </c>
      <c r="Q24" s="21" cm="1">
        <f t="array" ref="Q24">INDEX(W_psid!$B$2:$CZ$104,W_!$A24,W_!Q$1)/Ns!$B$1</f>
        <v>3.7943099820373307</v>
      </c>
      <c r="R24" s="21" cm="1">
        <f t="array" ref="R24">INDEX(W_psid!$B$2:$CZ$104,W_!$A24,W_!R$1)/Ns!$B$1</f>
        <v>-2.7750068472985956</v>
      </c>
      <c r="S24" s="21" cm="1">
        <f t="array" ref="S24">INDEX(W_psid!$B$2:$CZ$104,W_!$A24,W_!S$1)/Ns!$B$1</f>
        <v>-2.0275152773063074E-3</v>
      </c>
      <c r="T24" s="21" cm="1">
        <f t="array" ref="T24">INDEX(W_psid!$B$2:$CZ$104,W_!$A24,W_!T$1)/Ns!$B$1</f>
        <v>3.3395174630067482E-4</v>
      </c>
      <c r="U24" s="21" cm="1">
        <f t="array" ref="U24">INDEX(W_psid!$B$2:$CZ$104,W_!$A24,W_!U$1)/Ns!$B$1</f>
        <v>2.4075853550710232E-3</v>
      </c>
      <c r="V24" s="21" cm="1">
        <f t="array" ref="V24">INDEX(W_psid!$B$2:$CZ$104,W_!$A24,W_!V$1)/Ns!$B$1</f>
        <v>0.73917984227360345</v>
      </c>
      <c r="W24" s="21" cm="1">
        <f t="array" ref="W24">INDEX(W_psid!$B$2:$CZ$104,W_!$A24,W_!W$1)/Ns!$B$1</f>
        <v>0.71893806278542827</v>
      </c>
      <c r="X24" s="21" cm="1">
        <f t="array" ref="X24">INDEX(W_psid!$B$2:$CZ$104,W_!$A24,W_!X$1)/Ns!$B$1</f>
        <v>0.77910944821894557</v>
      </c>
      <c r="Y24" s="21" cm="1">
        <f t="array" ref="Y24">INDEX(W_psid!$B$2:$CZ$104,W_!$A24,W_!Y$1)/Ns!$B$1</f>
        <v>0.7494679458929574</v>
      </c>
      <c r="Z24" s="21" cm="1">
        <f t="array" ref="Z24">INDEX(W_psid!$B$2:$CZ$104,W_!$A24,W_!Z$1)/Ns!$B$1</f>
        <v>0.69808025315666866</v>
      </c>
      <c r="AA24" s="21" cm="1">
        <f t="array" ref="AA24">INDEX(W_psid!$B$2:$CZ$104,W_!$A24,W_!AA$1)/Ns!$B$1</f>
        <v>0.77458997390455642</v>
      </c>
      <c r="AB24" s="21" cm="1">
        <f t="array" ref="AB24">INDEX(W_psid!$B$2:$CZ$104,W_!$A24,W_!AB$1)/Ns!$B$1</f>
        <v>0.12928429395908989</v>
      </c>
      <c r="AC24" s="21" cm="1">
        <f t="array" ref="AC24">INDEX(W_psid!$B$2:$CZ$104,W_!$A24,W_!AC$1)/Ns!$B$1</f>
        <v>1.32342224707616E-3</v>
      </c>
      <c r="AD24" s="21" cm="1">
        <f t="array" ref="AD24">INDEX(W_psid!$B$2:$CZ$104,W_!$A24,W_!AD$1)/Ns!$B$1</f>
        <v>-0.12135431071622152</v>
      </c>
      <c r="AE24" s="21" cm="1">
        <f t="array" ref="AE24">INDEX(W_psid!$B$2:$CZ$104,W_!$A24,W_!AE$1)/Ns!$B$1</f>
        <v>-3.5180851459039646E-2</v>
      </c>
      <c r="AF24" s="21" cm="1">
        <f t="array" ref="AF24">INDEX(W_psid!$B$2:$CZ$104,W_!$A24,W_!AF$1)/Ns!$B$1</f>
        <v>5.319462110886052</v>
      </c>
      <c r="AG24" s="21" cm="1">
        <f t="array" ref="AG24">INDEX(W_psid!$B$2:$CZ$104,W_!$A24,W_!AG$1)/Ns!$B$1</f>
        <v>4.5563806718211284</v>
      </c>
      <c r="AH24" s="21" cm="1">
        <f t="array" ref="AH24">INDEX(W_psid!$B$2:$CZ$104,W_!$A24,W_!AH$1)/Ns!$B$1</f>
        <v>2.4900855347173231E-2</v>
      </c>
      <c r="AI24" s="21" cm="1">
        <f t="array" ref="AI24">INDEX(W_psid!$B$2:$CZ$104,W_!$A24,W_!AI$1)/Ns!$B$1</f>
        <v>4.5338051566207946E-3</v>
      </c>
      <c r="AJ24" s="21" cm="1">
        <f t="array" ref="AJ24">INDEX(W_psid!$B$2:$CZ$104,W_!$A24,W_!AJ$1)/Ns!$B$1</f>
        <v>-1.3269491105320324E-4</v>
      </c>
      <c r="AK24" s="21" cm="1">
        <f t="array" ref="AK24">INDEX(W_psid!$B$2:$CZ$104,W_!$A24,W_!AK$1)/Ns!$B$1</f>
        <v>-0.20372633960071718</v>
      </c>
      <c r="AL24" s="21" cm="1">
        <f t="array" ref="AL24">INDEX(W_psid!$B$2:$CZ$104,W_!$A24,W_!AL$1)/Ns!$B$1</f>
        <v>-0.51656789555781224</v>
      </c>
      <c r="AM24" s="21" cm="1">
        <f t="array" ref="AM24">INDEX(W_psid!$B$2:$CZ$104,W_!$A24,W_!AM$1)/Ns!$B$1</f>
        <v>-0.13720264922439371</v>
      </c>
      <c r="AN24" s="21" cm="1">
        <f t="array" ref="AN24">INDEX(W_psid!$B$2:$CZ$104,W_!$A24,W_!AN$1)/Ns!$B$1</f>
        <v>2.8871953815078281E-2</v>
      </c>
      <c r="AO24" s="21" cm="1">
        <f t="array" ref="AO24">INDEX(W_psid!$B$2:$CZ$104,W_!$A24,W_!AO$1)/Ns!$B$1</f>
        <v>2.4081060356268729E-4</v>
      </c>
      <c r="AP24" s="21" cm="1">
        <f t="array" ref="AP24">INDEX(W_psid!$B$2:$CZ$104,W_!$A24,W_!AP$1)/Ns!$B$1</f>
        <v>-4.4591386621130003</v>
      </c>
      <c r="AQ24" s="21" cm="1">
        <f t="array" ref="AQ24">INDEX(W_psid!$B$2:$CZ$104,W_!$A24,W_!AQ$1)/Ns!$B$1</f>
        <v>-3.2089785316162209</v>
      </c>
      <c r="AR24" s="21" cm="1">
        <f t="array" ref="AR24">INDEX(W_psid!$B$2:$CZ$104,W_!$A24,W_!AR$1)/Ns!$B$1</f>
        <v>2.8013816206874229</v>
      </c>
      <c r="AS24" s="21" cm="1">
        <f t="array" ref="AS24">INDEX(W_psid!$B$2:$CZ$104,W_!$A24,W_!AS$1)/Ns!$B$1</f>
        <v>-1.1845323693847906E-4</v>
      </c>
      <c r="AT24" s="21" cm="1">
        <f t="array" ref="AT24">INDEX(W_psid!$B$2:$CZ$104,W_!$A24,W_!AT$1)/Ns!$B$1</f>
        <v>1.6703687510118035E-3</v>
      </c>
      <c r="AU24" s="21" cm="1">
        <f t="array" ref="AU24">INDEX(W_psid!$B$2:$CZ$104,W_!$A24,W_!AU$1)/Ns!$B$1</f>
        <v>0</v>
      </c>
      <c r="AV24" s="21" cm="1">
        <f t="array" ref="AV24">INDEX(W_psid!$B$2:$CZ$104,W_!$A24,W_!AV$1)/Ns!$B$1</f>
        <v>2.5876094156049918</v>
      </c>
      <c r="AW24" s="21" cm="1">
        <f t="array" ref="AW24">INDEX(W_psid!$B$2:$CZ$104,W_!$A24,W_!AW$1)/Ns!$B$1</f>
        <v>0.15562350415765139</v>
      </c>
      <c r="AX24" s="21" cm="1">
        <f t="array" ref="AX24">INDEX(W_psid!$B$2:$CZ$104,W_!$A24,W_!AX$1)/Ns!$B$1</f>
        <v>-0.15787800408651992</v>
      </c>
      <c r="AY24" s="21">
        <v>0</v>
      </c>
      <c r="AZ24" s="21">
        <v>0</v>
      </c>
      <c r="BA24" s="21">
        <v>0</v>
      </c>
      <c r="BB24" s="21">
        <v>0</v>
      </c>
      <c r="BC24" s="21">
        <v>0</v>
      </c>
      <c r="BD24" s="21">
        <v>0</v>
      </c>
      <c r="BE24" s="21">
        <v>0</v>
      </c>
      <c r="BF24" s="21">
        <v>0</v>
      </c>
    </row>
    <row r="25" spans="1:58" x14ac:dyDescent="0.35">
      <c r="A25" s="19">
        <f>MATCH(C25,W_psid!$A$2:$A$104,0)</f>
        <v>56</v>
      </c>
      <c r="B25" s="19" t="str">
        <f>MOMS!$A$23</f>
        <v>d_jobjob_within_psid</v>
      </c>
      <c r="C25" s="19" t="str">
        <f>MOMS!$B$23</f>
        <v>d_jobjob_within_psid</v>
      </c>
      <c r="D25" s="21" cm="1">
        <f t="array" ref="D25">INDEX(W_psid!$B$2:$CZ$104,W_!$A25,W_!D$1)/Ns!$B$1</f>
        <v>-3.9006774329265193E-2</v>
      </c>
      <c r="E25" s="21" cm="1">
        <f t="array" ref="E25">INDEX(W_psid!$B$2:$CZ$104,W_!$A25,W_!E$1)/Ns!$B$1</f>
        <v>-0.21303895626676525</v>
      </c>
      <c r="F25" s="21" cm="1">
        <f t="array" ref="F25">INDEX(W_psid!$B$2:$CZ$104,W_!$A25,W_!F$1)/Ns!$B$1</f>
        <v>-4.2781579052046471E-2</v>
      </c>
      <c r="G25" s="21" cm="1">
        <f t="array" ref="G25">INDEX(W_psid!$B$2:$CZ$104,W_!$A25,W_!G$1)/Ns!$B$1</f>
        <v>-4.4112061587029512</v>
      </c>
      <c r="H25" s="21" cm="1">
        <f t="array" ref="H25">INDEX(W_psid!$B$2:$CZ$104,W_!$A25,W_!H$1)/Ns!$B$1</f>
        <v>1.7963035176988975</v>
      </c>
      <c r="I25" s="21" cm="1">
        <f t="array" ref="I25">INDEX(W_psid!$B$2:$CZ$104,W_!$A25,W_!I$1)/Ns!$B$1</f>
        <v>1.4232654763757566</v>
      </c>
      <c r="J25" s="21" cm="1">
        <f t="array" ref="J25">INDEX(W_psid!$B$2:$CZ$104,W_!$A25,W_!J$1)/Ns!$B$1</f>
        <v>1.2466420215588472</v>
      </c>
      <c r="K25" s="21" cm="1">
        <f t="array" ref="K25">INDEX(W_psid!$B$2:$CZ$104,W_!$A25,W_!K$1)/Ns!$B$1</f>
        <v>3.1550534952839455</v>
      </c>
      <c r="L25" s="21" cm="1">
        <f t="array" ref="L25">INDEX(W_psid!$B$2:$CZ$104,W_!$A25,W_!L$1)/Ns!$B$1</f>
        <v>-3.3601319574868058</v>
      </c>
      <c r="M25" s="21" cm="1">
        <f t="array" ref="M25">INDEX(W_psid!$B$2:$CZ$104,W_!$A25,W_!M$1)/Ns!$B$1</f>
        <v>-2.7828884143803916</v>
      </c>
      <c r="N25" s="21" cm="1">
        <f t="array" ref="N25">INDEX(W_psid!$B$2:$CZ$104,W_!$A25,W_!N$1)/Ns!$B$1</f>
        <v>7.2890918368422625E-2</v>
      </c>
      <c r="O25" s="21" cm="1">
        <f t="array" ref="O25">INDEX(W_psid!$B$2:$CZ$104,W_!$A25,W_!O$1)/Ns!$B$1</f>
        <v>1.9609119999708657</v>
      </c>
      <c r="P25" s="21" cm="1">
        <f t="array" ref="P25">INDEX(W_psid!$B$2:$CZ$104,W_!$A25,W_!P$1)/Ns!$B$1</f>
        <v>-0.50122753531170938</v>
      </c>
      <c r="Q25" s="21" cm="1">
        <f t="array" ref="Q25">INDEX(W_psid!$B$2:$CZ$104,W_!$A25,W_!Q$1)/Ns!$B$1</f>
        <v>3.0791799905168427</v>
      </c>
      <c r="R25" s="21" cm="1">
        <f t="array" ref="R25">INDEX(W_psid!$B$2:$CZ$104,W_!$A25,W_!R$1)/Ns!$B$1</f>
        <v>-1.4263818249980713</v>
      </c>
      <c r="S25" s="21" cm="1">
        <f t="array" ref="S25">INDEX(W_psid!$B$2:$CZ$104,W_!$A25,W_!S$1)/Ns!$B$1</f>
        <v>-1.7938199019546517E-3</v>
      </c>
      <c r="T25" s="21" cm="1">
        <f t="array" ref="T25">INDEX(W_psid!$B$2:$CZ$104,W_!$A25,W_!T$1)/Ns!$B$1</f>
        <v>2.8988782191916978E-4</v>
      </c>
      <c r="U25" s="21" cm="1">
        <f t="array" ref="U25">INDEX(W_psid!$B$2:$CZ$104,W_!$A25,W_!U$1)/Ns!$B$1</f>
        <v>2.4362188306926583E-3</v>
      </c>
      <c r="V25" s="21" cm="1">
        <f t="array" ref="V25">INDEX(W_psid!$B$2:$CZ$104,W_!$A25,W_!V$1)/Ns!$B$1</f>
        <v>0.69284730459563648</v>
      </c>
      <c r="W25" s="21" cm="1">
        <f t="array" ref="W25">INDEX(W_psid!$B$2:$CZ$104,W_!$A25,W_!W$1)/Ns!$B$1</f>
        <v>0.67503940808200336</v>
      </c>
      <c r="X25" s="21" cm="1">
        <f t="array" ref="X25">INDEX(W_psid!$B$2:$CZ$104,W_!$A25,W_!X$1)/Ns!$B$1</f>
        <v>0.7494679458929574</v>
      </c>
      <c r="Y25" s="21" cm="1">
        <f t="array" ref="Y25">INDEX(W_psid!$B$2:$CZ$104,W_!$A25,W_!Y$1)/Ns!$B$1</f>
        <v>0.74848461213908635</v>
      </c>
      <c r="Z25" s="21" cm="1">
        <f t="array" ref="Z25">INDEX(W_psid!$B$2:$CZ$104,W_!$A25,W_!Z$1)/Ns!$B$1</f>
        <v>0.70551848294501907</v>
      </c>
      <c r="AA25" s="21" cm="1">
        <f t="array" ref="AA25">INDEX(W_psid!$B$2:$CZ$104,W_!$A25,W_!AA$1)/Ns!$B$1</f>
        <v>0.75978134591975499</v>
      </c>
      <c r="AB25" s="21" cm="1">
        <f t="array" ref="AB25">INDEX(W_psid!$B$2:$CZ$104,W_!$A25,W_!AB$1)/Ns!$B$1</f>
        <v>0.14963823070422003</v>
      </c>
      <c r="AC25" s="21" cm="1">
        <f t="array" ref="AC25">INDEX(W_psid!$B$2:$CZ$104,W_!$A25,W_!AC$1)/Ns!$B$1</f>
        <v>1.2810399927317114E-3</v>
      </c>
      <c r="AD25" s="21" cm="1">
        <f t="array" ref="AD25">INDEX(W_psid!$B$2:$CZ$104,W_!$A25,W_!AD$1)/Ns!$B$1</f>
        <v>-0.10978800838928295</v>
      </c>
      <c r="AE25" s="21" cm="1">
        <f t="array" ref="AE25">INDEX(W_psid!$B$2:$CZ$104,W_!$A25,W_!AE$1)/Ns!$B$1</f>
        <v>-3.2945741066055148E-2</v>
      </c>
      <c r="AF25" s="21" cm="1">
        <f t="array" ref="AF25">INDEX(W_psid!$B$2:$CZ$104,W_!$A25,W_!AF$1)/Ns!$B$1</f>
        <v>4.3685095392803843</v>
      </c>
      <c r="AG25" s="21" cm="1">
        <f t="array" ref="AG25">INDEX(W_psid!$B$2:$CZ$104,W_!$A25,W_!AG$1)/Ns!$B$1</f>
        <v>3.7312871203107041</v>
      </c>
      <c r="AH25" s="21" cm="1">
        <f t="array" ref="AH25">INDEX(W_psid!$B$2:$CZ$104,W_!$A25,W_!AH$1)/Ns!$B$1</f>
        <v>2.3519805982855548E-2</v>
      </c>
      <c r="AI25" s="21" cm="1">
        <f t="array" ref="AI25">INDEX(W_psid!$B$2:$CZ$104,W_!$A25,W_!AI$1)/Ns!$B$1</f>
        <v>3.7999477889172442E-3</v>
      </c>
      <c r="AJ25" s="21" cm="1">
        <f t="array" ref="AJ25">INDEX(W_psid!$B$2:$CZ$104,W_!$A25,W_!AJ$1)/Ns!$B$1</f>
        <v>-1.1617220337066835E-4</v>
      </c>
      <c r="AK25" s="21" cm="1">
        <f t="array" ref="AK25">INDEX(W_psid!$B$2:$CZ$104,W_!$A25,W_!AK$1)/Ns!$B$1</f>
        <v>-0.13214703193476421</v>
      </c>
      <c r="AL25" s="21" cm="1">
        <f t="array" ref="AL25">INDEX(W_psid!$B$2:$CZ$104,W_!$A25,W_!AL$1)/Ns!$B$1</f>
        <v>-0.41234369020342626</v>
      </c>
      <c r="AM25" s="21" cm="1">
        <f t="array" ref="AM25">INDEX(W_psid!$B$2:$CZ$104,W_!$A25,W_!AM$1)/Ns!$B$1</f>
        <v>-0.17762896328257438</v>
      </c>
      <c r="AN25" s="21" cm="1">
        <f t="array" ref="AN25">INDEX(W_psid!$B$2:$CZ$104,W_!$A25,W_!AN$1)/Ns!$B$1</f>
        <v>2.1952265802927338E-2</v>
      </c>
      <c r="AO25" s="21" cm="1">
        <f t="array" ref="AO25">INDEX(W_psid!$B$2:$CZ$104,W_!$A25,W_!AO$1)/Ns!$B$1</f>
        <v>1.9937431162332615E-4</v>
      </c>
      <c r="AP25" s="21" cm="1">
        <f t="array" ref="AP25">INDEX(W_psid!$B$2:$CZ$104,W_!$A25,W_!AP$1)/Ns!$B$1</f>
        <v>-4.0356359392964363</v>
      </c>
      <c r="AQ25" s="21" cm="1">
        <f t="array" ref="AQ25">INDEX(W_psid!$B$2:$CZ$104,W_!$A25,W_!AQ$1)/Ns!$B$1</f>
        <v>-2.9091913241066907</v>
      </c>
      <c r="AR25" s="21" cm="1">
        <f t="array" ref="AR25">INDEX(W_psid!$B$2:$CZ$104,W_!$A25,W_!AR$1)/Ns!$B$1</f>
        <v>2.6865362686158796</v>
      </c>
      <c r="AS25" s="21" cm="1">
        <f t="array" ref="AS25">INDEX(W_psid!$B$2:$CZ$104,W_!$A25,W_!AS$1)/Ns!$B$1</f>
        <v>-1.104476705567402E-4</v>
      </c>
      <c r="AT25" s="21" cm="1">
        <f t="array" ref="AT25">INDEX(W_psid!$B$2:$CZ$104,W_!$A25,W_!AT$1)/Ns!$B$1</f>
        <v>1.7349907963090259E-3</v>
      </c>
      <c r="AU25" s="21" cm="1">
        <f t="array" ref="AU25">INDEX(W_psid!$B$2:$CZ$104,W_!$A25,W_!AU$1)/Ns!$B$1</f>
        <v>0</v>
      </c>
      <c r="AV25" s="21" cm="1">
        <f t="array" ref="AV25">INDEX(W_psid!$B$2:$CZ$104,W_!$A25,W_!AV$1)/Ns!$B$1</f>
        <v>2.1558746338096926</v>
      </c>
      <c r="AW25" s="21" cm="1">
        <f t="array" ref="AW25">INDEX(W_psid!$B$2:$CZ$104,W_!$A25,W_!AW$1)/Ns!$B$1</f>
        <v>0.158186609983445</v>
      </c>
      <c r="AX25" s="21" cm="1">
        <f t="array" ref="AX25">INDEX(W_psid!$B$2:$CZ$104,W_!$A25,W_!AX$1)/Ns!$B$1</f>
        <v>-0.14334287080920879</v>
      </c>
      <c r="AY25" s="21">
        <v>0</v>
      </c>
      <c r="AZ25" s="21">
        <v>0</v>
      </c>
      <c r="BA25" s="21">
        <v>0</v>
      </c>
      <c r="BB25" s="21">
        <v>0</v>
      </c>
      <c r="BC25" s="21">
        <v>0</v>
      </c>
      <c r="BD25" s="21">
        <v>0</v>
      </c>
      <c r="BE25" s="21">
        <v>0</v>
      </c>
      <c r="BF25" s="21">
        <v>0</v>
      </c>
    </row>
    <row r="26" spans="1:58" x14ac:dyDescent="0.35">
      <c r="A26" s="19">
        <f>MATCH(C26,W_psid!$A$2:$A$104,0)</f>
        <v>74</v>
      </c>
      <c r="B26" s="19" t="str">
        <f>MOMS!$A$24</f>
        <v>d_jobjob_hwithin_psid</v>
      </c>
      <c r="C26" s="19" t="str">
        <f>MOMS!$B$24</f>
        <v>d_jobjob_hwithin_psid</v>
      </c>
      <c r="D26" s="21" cm="1">
        <f t="array" ref="D26">INDEX(W_psid!$B$2:$CZ$104,W_!$A26,W_!D$1)/Ns!$B$1</f>
        <v>-3.6933688140424893E-2</v>
      </c>
      <c r="E26" s="21" cm="1">
        <f t="array" ref="E26">INDEX(W_psid!$B$2:$CZ$104,W_!$A26,W_!E$1)/Ns!$B$1</f>
        <v>-0.19354170291956091</v>
      </c>
      <c r="F26" s="21" cm="1">
        <f t="array" ref="F26">INDEX(W_psid!$B$2:$CZ$104,W_!$A26,W_!F$1)/Ns!$B$1</f>
        <v>-4.3256858499435093E-2</v>
      </c>
      <c r="G26" s="21" cm="1">
        <f t="array" ref="G26">INDEX(W_psid!$B$2:$CZ$104,W_!$A26,W_!G$1)/Ns!$B$1</f>
        <v>-3.8019539374599161</v>
      </c>
      <c r="H26" s="21" cm="1">
        <f t="array" ref="H26">INDEX(W_psid!$B$2:$CZ$104,W_!$A26,W_!H$1)/Ns!$B$1</f>
        <v>1.9238626097394409</v>
      </c>
      <c r="I26" s="21" cm="1">
        <f t="array" ref="I26">INDEX(W_psid!$B$2:$CZ$104,W_!$A26,W_!I$1)/Ns!$B$1</f>
        <v>0.99366597020066527</v>
      </c>
      <c r="J26" s="21" cm="1">
        <f t="array" ref="J26">INDEX(W_psid!$B$2:$CZ$104,W_!$A26,W_!J$1)/Ns!$B$1</f>
        <v>0.65501321087979469</v>
      </c>
      <c r="K26" s="21" cm="1">
        <f t="array" ref="K26">INDEX(W_psid!$B$2:$CZ$104,W_!$A26,W_!K$1)/Ns!$B$1</f>
        <v>2.8415736612521116</v>
      </c>
      <c r="L26" s="21" cm="1">
        <f t="array" ref="L26">INDEX(W_psid!$B$2:$CZ$104,W_!$A26,W_!L$1)/Ns!$B$1</f>
        <v>-2.8555642531062055</v>
      </c>
      <c r="M26" s="21" cm="1">
        <f t="array" ref="M26">INDEX(W_psid!$B$2:$CZ$104,W_!$A26,W_!M$1)/Ns!$B$1</f>
        <v>-2.44393638010389</v>
      </c>
      <c r="N26" s="21" cm="1">
        <f t="array" ref="N26">INDEX(W_psid!$B$2:$CZ$104,W_!$A26,W_!N$1)/Ns!$B$1</f>
        <v>0.16380543880850273</v>
      </c>
      <c r="O26" s="21" cm="1">
        <f t="array" ref="O26">INDEX(W_psid!$B$2:$CZ$104,W_!$A26,W_!O$1)/Ns!$B$1</f>
        <v>1.5197799181983216</v>
      </c>
      <c r="P26" s="21" cm="1">
        <f t="array" ref="P26">INDEX(W_psid!$B$2:$CZ$104,W_!$A26,W_!P$1)/Ns!$B$1</f>
        <v>-0.38891122972257697</v>
      </c>
      <c r="Q26" s="21" cm="1">
        <f t="array" ref="Q26">INDEX(W_psid!$B$2:$CZ$104,W_!$A26,W_!Q$1)/Ns!$B$1</f>
        <v>2.5180846926311444</v>
      </c>
      <c r="R26" s="21" cm="1">
        <f t="array" ref="R26">INDEX(W_psid!$B$2:$CZ$104,W_!$A26,W_!R$1)/Ns!$B$1</f>
        <v>-0.95768702618199031</v>
      </c>
      <c r="S26" s="21" cm="1">
        <f t="array" ref="S26">INDEX(W_psid!$B$2:$CZ$104,W_!$A26,W_!S$1)/Ns!$B$1</f>
        <v>-1.6919525015474202E-3</v>
      </c>
      <c r="T26" s="21" cm="1">
        <f t="array" ref="T26">INDEX(W_psid!$B$2:$CZ$104,W_!$A26,W_!T$1)/Ns!$B$1</f>
        <v>2.8922697934674889E-4</v>
      </c>
      <c r="U26" s="21" cm="1">
        <f t="array" ref="U26">INDEX(W_psid!$B$2:$CZ$104,W_!$A26,W_!U$1)/Ns!$B$1</f>
        <v>2.9929442398620894E-3</v>
      </c>
      <c r="V26" s="21" cm="1">
        <f t="array" ref="V26">INDEX(W_psid!$B$2:$CZ$104,W_!$A26,W_!V$1)/Ns!$B$1</f>
        <v>0.65908870437628053</v>
      </c>
      <c r="W26" s="21" cm="1">
        <f t="array" ref="W26">INDEX(W_psid!$B$2:$CZ$104,W_!$A26,W_!W$1)/Ns!$B$1</f>
        <v>0.64562253522294388</v>
      </c>
      <c r="X26" s="21" cm="1">
        <f t="array" ref="X26">INDEX(W_psid!$B$2:$CZ$104,W_!$A26,W_!X$1)/Ns!$B$1</f>
        <v>0.69808025315666866</v>
      </c>
      <c r="Y26" s="21" cm="1">
        <f t="array" ref="Y26">INDEX(W_psid!$B$2:$CZ$104,W_!$A26,W_!Y$1)/Ns!$B$1</f>
        <v>0.70551848294501907</v>
      </c>
      <c r="Z26" s="21" cm="1">
        <f t="array" ref="Z26">INDEX(W_psid!$B$2:$CZ$104,W_!$A26,W_!Z$1)/Ns!$B$1</f>
        <v>0.68100235631041317</v>
      </c>
      <c r="AA26" s="21" cm="1">
        <f t="array" ref="AA26">INDEX(W_psid!$B$2:$CZ$104,W_!$A26,W_!AA$1)/Ns!$B$1</f>
        <v>0.72110739082094866</v>
      </c>
      <c r="AB26" s="21" cm="1">
        <f t="array" ref="AB26">INDEX(W_psid!$B$2:$CZ$104,W_!$A26,W_!AB$1)/Ns!$B$1</f>
        <v>0.16219755646749462</v>
      </c>
      <c r="AC26" s="21" cm="1">
        <f t="array" ref="AC26">INDEX(W_psid!$B$2:$CZ$104,W_!$A26,W_!AC$1)/Ns!$B$1</f>
        <v>1.0196702837208011E-3</v>
      </c>
      <c r="AD26" s="21" cm="1">
        <f t="array" ref="AD26">INDEX(W_psid!$B$2:$CZ$104,W_!$A26,W_!AD$1)/Ns!$B$1</f>
        <v>-0.10209179526126905</v>
      </c>
      <c r="AE26" s="21" cm="1">
        <f t="array" ref="AE26">INDEX(W_psid!$B$2:$CZ$104,W_!$A26,W_!AE$1)/Ns!$B$1</f>
        <v>-2.4415957498807667E-2</v>
      </c>
      <c r="AF26" s="21" cm="1">
        <f t="array" ref="AF26">INDEX(W_psid!$B$2:$CZ$104,W_!$A26,W_!AF$1)/Ns!$B$1</f>
        <v>3.9633315979774451</v>
      </c>
      <c r="AG26" s="21" cm="1">
        <f t="array" ref="AG26">INDEX(W_psid!$B$2:$CZ$104,W_!$A26,W_!AG$1)/Ns!$B$1</f>
        <v>3.3877157345246185</v>
      </c>
      <c r="AH26" s="21" cm="1">
        <f t="array" ref="AH26">INDEX(W_psid!$B$2:$CZ$104,W_!$A26,W_!AH$1)/Ns!$B$1</f>
        <v>2.327535338142047E-2</v>
      </c>
      <c r="AI26" s="21" cm="1">
        <f t="array" ref="AI26">INDEX(W_psid!$B$2:$CZ$104,W_!$A26,W_!AI$1)/Ns!$B$1</f>
        <v>3.4086191819979162E-3</v>
      </c>
      <c r="AJ26" s="21" cm="1">
        <f t="array" ref="AJ26">INDEX(W_psid!$B$2:$CZ$104,W_!$A26,W_!AJ$1)/Ns!$B$1</f>
        <v>-9.482555892760693E-5</v>
      </c>
      <c r="AK26" s="21" cm="1">
        <f t="array" ref="AK26">INDEX(W_psid!$B$2:$CZ$104,W_!$A26,W_!AK$1)/Ns!$B$1</f>
        <v>-7.1746854412721703E-2</v>
      </c>
      <c r="AL26" s="21" cm="1">
        <f t="array" ref="AL26">INDEX(W_psid!$B$2:$CZ$104,W_!$A26,W_!AL$1)/Ns!$B$1</f>
        <v>-0.30979021885714791</v>
      </c>
      <c r="AM26" s="21" cm="1">
        <f t="array" ref="AM26">INDEX(W_psid!$B$2:$CZ$104,W_!$A26,W_!AM$1)/Ns!$B$1</f>
        <v>-0.1986671429372808</v>
      </c>
      <c r="AN26" s="21" cm="1">
        <f t="array" ref="AN26">INDEX(W_psid!$B$2:$CZ$104,W_!$A26,W_!AN$1)/Ns!$B$1</f>
        <v>1.8302172777476273E-2</v>
      </c>
      <c r="AO26" s="21" cm="1">
        <f t="array" ref="AO26">INDEX(W_psid!$B$2:$CZ$104,W_!$A26,W_!AO$1)/Ns!$B$1</f>
        <v>1.4384195571738701E-4</v>
      </c>
      <c r="AP26" s="21" cm="1">
        <f t="array" ref="AP26">INDEX(W_psid!$B$2:$CZ$104,W_!$A26,W_!AP$1)/Ns!$B$1</f>
        <v>-3.8731102655943217</v>
      </c>
      <c r="AQ26" s="21" cm="1">
        <f t="array" ref="AQ26">INDEX(W_psid!$B$2:$CZ$104,W_!$A26,W_!AQ$1)/Ns!$B$1</f>
        <v>-2.8167397393539426</v>
      </c>
      <c r="AR26" s="21" cm="1">
        <f t="array" ref="AR26">INDEX(W_psid!$B$2:$CZ$104,W_!$A26,W_!AR$1)/Ns!$B$1</f>
        <v>2.666714584342476</v>
      </c>
      <c r="AS26" s="21" cm="1">
        <f t="array" ref="AS26">INDEX(W_psid!$B$2:$CZ$104,W_!$A26,W_!AS$1)/Ns!$B$1</f>
        <v>-9.1459995543427108E-5</v>
      </c>
      <c r="AT26" s="21" cm="1">
        <f t="array" ref="AT26">INDEX(W_psid!$B$2:$CZ$104,W_!$A26,W_!AT$1)/Ns!$B$1</f>
        <v>1.5146583573871987E-3</v>
      </c>
      <c r="AU26" s="21" cm="1">
        <f t="array" ref="AU26">INDEX(W_psid!$B$2:$CZ$104,W_!$A26,W_!AU$1)/Ns!$B$1</f>
        <v>0</v>
      </c>
      <c r="AV26" s="21" cm="1">
        <f t="array" ref="AV26">INDEX(W_psid!$B$2:$CZ$104,W_!$A26,W_!AV$1)/Ns!$B$1</f>
        <v>2.0954265753140997</v>
      </c>
      <c r="AW26" s="21" cm="1">
        <f t="array" ref="AW26">INDEX(W_psid!$B$2:$CZ$104,W_!$A26,W_!AW$1)/Ns!$B$1</f>
        <v>0.15627272021862085</v>
      </c>
      <c r="AX26" s="21" cm="1">
        <f t="array" ref="AX26">INDEX(W_psid!$B$2:$CZ$104,W_!$A26,W_!AX$1)/Ns!$B$1</f>
        <v>-0.12957658612997938</v>
      </c>
      <c r="AY26" s="21">
        <v>0</v>
      </c>
      <c r="AZ26" s="21">
        <v>0</v>
      </c>
      <c r="BA26" s="21">
        <v>0</v>
      </c>
      <c r="BB26" s="21">
        <v>0</v>
      </c>
      <c r="BC26" s="21">
        <v>0</v>
      </c>
      <c r="BD26" s="21">
        <v>0</v>
      </c>
      <c r="BE26" s="21">
        <v>0</v>
      </c>
      <c r="BF26" s="21">
        <v>0</v>
      </c>
    </row>
    <row r="27" spans="1:58" x14ac:dyDescent="0.35">
      <c r="A27" s="19">
        <f>MATCH(C27,W_psid!$A$2:$A$104,0)</f>
        <v>58</v>
      </c>
      <c r="B27" s="19" t="str">
        <f>MOMS!$A$25</f>
        <v>d_jobjob_hw</v>
      </c>
      <c r="C27" s="19" t="str">
        <f>MOMS!$B$25</f>
        <v>d_jobjob_hw</v>
      </c>
      <c r="D27" s="21" cm="1">
        <f t="array" ref="D27">INDEX(W_psid!$B$2:$CZ$104,W_!$A27,W_!D$1)/Ns!$B$1</f>
        <v>-5.0280306713128643E-2</v>
      </c>
      <c r="E27" s="21" cm="1">
        <f t="array" ref="E27">INDEX(W_psid!$B$2:$CZ$104,W_!$A27,W_!E$1)/Ns!$B$1</f>
        <v>-0.24818652255884066</v>
      </c>
      <c r="F27" s="21" cm="1">
        <f t="array" ref="F27">INDEX(W_psid!$B$2:$CZ$104,W_!$A27,W_!F$1)/Ns!$B$1</f>
        <v>-7.8149522684286349E-2</v>
      </c>
      <c r="G27" s="21" cm="1">
        <f t="array" ref="G27">INDEX(W_psid!$B$2:$CZ$104,W_!$A27,W_!G$1)/Ns!$B$1</f>
        <v>-5.2502841497510673</v>
      </c>
      <c r="H27" s="21" cm="1">
        <f t="array" ref="H27">INDEX(W_psid!$B$2:$CZ$104,W_!$A27,W_!H$1)/Ns!$B$1</f>
        <v>2.0515247937380416</v>
      </c>
      <c r="I27" s="21" cm="1">
        <f t="array" ref="I27">INDEX(W_psid!$B$2:$CZ$104,W_!$A27,W_!I$1)/Ns!$B$1</f>
        <v>1.7922196911394588</v>
      </c>
      <c r="J27" s="21" cm="1">
        <f t="array" ref="J27">INDEX(W_psid!$B$2:$CZ$104,W_!$A27,W_!J$1)/Ns!$B$1</f>
        <v>1.8945768461738386</v>
      </c>
      <c r="K27" s="21" cm="1">
        <f t="array" ref="K27">INDEX(W_psid!$B$2:$CZ$104,W_!$A27,W_!K$1)/Ns!$B$1</f>
        <v>3.7601388726232878</v>
      </c>
      <c r="L27" s="21" cm="1">
        <f t="array" ref="L27">INDEX(W_psid!$B$2:$CZ$104,W_!$A27,W_!L$1)/Ns!$B$1</f>
        <v>-3.2299626627949154</v>
      </c>
      <c r="M27" s="21" cm="1">
        <f t="array" ref="M27">INDEX(W_psid!$B$2:$CZ$104,W_!$A27,W_!M$1)/Ns!$B$1</f>
        <v>-2.8650949668843966</v>
      </c>
      <c r="N27" s="21" cm="1">
        <f t="array" ref="N27">INDEX(W_psid!$B$2:$CZ$104,W_!$A27,W_!N$1)/Ns!$B$1</f>
        <v>0.24654757717993914</v>
      </c>
      <c r="O27" s="21" cm="1">
        <f t="array" ref="O27">INDEX(W_psid!$B$2:$CZ$104,W_!$A27,W_!O$1)/Ns!$B$1</f>
        <v>1.5919291159276721</v>
      </c>
      <c r="P27" s="21" cm="1">
        <f t="array" ref="P27">INDEX(W_psid!$B$2:$CZ$104,W_!$A27,W_!P$1)/Ns!$B$1</f>
        <v>-0.70168542407958212</v>
      </c>
      <c r="Q27" s="21" cm="1">
        <f t="array" ref="Q27">INDEX(W_psid!$B$2:$CZ$104,W_!$A27,W_!Q$1)/Ns!$B$1</f>
        <v>2.9535308097887731</v>
      </c>
      <c r="R27" s="21" cm="1">
        <f t="array" ref="R27">INDEX(W_psid!$B$2:$CZ$104,W_!$A27,W_!R$1)/Ns!$B$1</f>
        <v>-2.2817064415570103</v>
      </c>
      <c r="S27" s="21" cm="1">
        <f t="array" ref="S27">INDEX(W_psid!$B$2:$CZ$104,W_!$A27,W_!S$1)/Ns!$B$1</f>
        <v>-1.916312540180216E-3</v>
      </c>
      <c r="T27" s="21" cm="1">
        <f t="array" ref="T27">INDEX(W_psid!$B$2:$CZ$104,W_!$A27,W_!T$1)/Ns!$B$1</f>
        <v>3.2500607097535317E-4</v>
      </c>
      <c r="U27" s="21" cm="1">
        <f t="array" ref="U27">INDEX(W_psid!$B$2:$CZ$104,W_!$A27,W_!U$1)/Ns!$B$1</f>
        <v>3.3413441944272356E-3</v>
      </c>
      <c r="V27" s="21" cm="1">
        <f t="array" ref="V27">INDEX(W_psid!$B$2:$CZ$104,W_!$A27,W_!V$1)/Ns!$B$1</f>
        <v>0.73230855531554584</v>
      </c>
      <c r="W27" s="21" cm="1">
        <f t="array" ref="W27">INDEX(W_psid!$B$2:$CZ$104,W_!$A27,W_!W$1)/Ns!$B$1</f>
        <v>0.71371917044094968</v>
      </c>
      <c r="X27" s="21" cm="1">
        <f t="array" ref="X27">INDEX(W_psid!$B$2:$CZ$104,W_!$A27,W_!X$1)/Ns!$B$1</f>
        <v>0.77458997390455642</v>
      </c>
      <c r="Y27" s="21" cm="1">
        <f t="array" ref="Y27">INDEX(W_psid!$B$2:$CZ$104,W_!$A27,W_!Y$1)/Ns!$B$1</f>
        <v>0.75978134591975499</v>
      </c>
      <c r="Z27" s="21" cm="1">
        <f t="array" ref="Z27">INDEX(W_psid!$B$2:$CZ$104,W_!$A27,W_!Z$1)/Ns!$B$1</f>
        <v>0.72110739082094866</v>
      </c>
      <c r="AA27" s="21" cm="1">
        <f t="array" ref="AA27">INDEX(W_psid!$B$2:$CZ$104,W_!$A27,W_!AA$1)/Ns!$B$1</f>
        <v>0.79527305827534944</v>
      </c>
      <c r="AB27" s="21" cm="1">
        <f t="array" ref="AB27">INDEX(W_psid!$B$2:$CZ$104,W_!$A27,W_!AB$1)/Ns!$B$1</f>
        <v>0.15099587637898387</v>
      </c>
      <c r="AC27" s="21" cm="1">
        <f t="array" ref="AC27">INDEX(W_psid!$B$2:$CZ$104,W_!$A27,W_!AC$1)/Ns!$B$1</f>
        <v>1.1937643264677805E-3</v>
      </c>
      <c r="AD27" s="21" cm="1">
        <f t="array" ref="AD27">INDEX(W_psid!$B$2:$CZ$104,W_!$A27,W_!AD$1)/Ns!$B$1</f>
        <v>-0.12628725412125236</v>
      </c>
      <c r="AE27" s="21" cm="1">
        <f t="array" ref="AE27">INDEX(W_psid!$B$2:$CZ$104,W_!$A27,W_!AE$1)/Ns!$B$1</f>
        <v>-2.6475275246766471E-2</v>
      </c>
      <c r="AF27" s="21" cm="1">
        <f t="array" ref="AF27">INDEX(W_psid!$B$2:$CZ$104,W_!$A27,W_!AF$1)/Ns!$B$1</f>
        <v>4.9883986924947061</v>
      </c>
      <c r="AG27" s="21" cm="1">
        <f t="array" ref="AG27">INDEX(W_psid!$B$2:$CZ$104,W_!$A27,W_!AG$1)/Ns!$B$1</f>
        <v>4.259446766872073</v>
      </c>
      <c r="AH27" s="21" cm="1">
        <f t="array" ref="AH27">INDEX(W_psid!$B$2:$CZ$104,W_!$A27,W_!AH$1)/Ns!$B$1</f>
        <v>2.6838574486389932E-2</v>
      </c>
      <c r="AI27" s="21" cm="1">
        <f t="array" ref="AI27">INDEX(W_psid!$B$2:$CZ$104,W_!$A27,W_!AI$1)/Ns!$B$1</f>
        <v>4.4115427687250065E-3</v>
      </c>
      <c r="AJ27" s="21" cm="1">
        <f t="array" ref="AJ27">INDEX(W_psid!$B$2:$CZ$104,W_!$A27,W_!AJ$1)/Ns!$B$1</f>
        <v>-1.1558753543891975E-4</v>
      </c>
      <c r="AK27" s="21" cm="1">
        <f t="array" ref="AK27">INDEX(W_psid!$B$2:$CZ$104,W_!$A27,W_!AK$1)/Ns!$B$1</f>
        <v>-0.13340906686987569</v>
      </c>
      <c r="AL27" s="21" cm="1">
        <f t="array" ref="AL27">INDEX(W_psid!$B$2:$CZ$104,W_!$A27,W_!AL$1)/Ns!$B$1</f>
        <v>-0.41424699041219148</v>
      </c>
      <c r="AM27" s="21" cm="1">
        <f t="array" ref="AM27">INDEX(W_psid!$B$2:$CZ$104,W_!$A27,W_!AM$1)/Ns!$B$1</f>
        <v>-0.17467805837566447</v>
      </c>
      <c r="AN27" s="21" cm="1">
        <f t="array" ref="AN27">INDEX(W_psid!$B$2:$CZ$104,W_!$A27,W_!AN$1)/Ns!$B$1</f>
        <v>2.2447165594873881E-2</v>
      </c>
      <c r="AO27" s="21" cm="1">
        <f t="array" ref="AO27">INDEX(W_psid!$B$2:$CZ$104,W_!$A27,W_!AO$1)/Ns!$B$1</f>
        <v>2.3911746740832153E-4</v>
      </c>
      <c r="AP27" s="21" cm="1">
        <f t="array" ref="AP27">INDEX(W_psid!$B$2:$CZ$104,W_!$A27,W_!AP$1)/Ns!$B$1</f>
        <v>-4.4818020445393607</v>
      </c>
      <c r="AQ27" s="21" cm="1">
        <f t="array" ref="AQ27">INDEX(W_psid!$B$2:$CZ$104,W_!$A27,W_!AQ$1)/Ns!$B$1</f>
        <v>-3.173459406512352</v>
      </c>
      <c r="AR27" s="21" cm="1">
        <f t="array" ref="AR27">INDEX(W_psid!$B$2:$CZ$104,W_!$A27,W_!AR$1)/Ns!$B$1</f>
        <v>2.8876337180569736</v>
      </c>
      <c r="AS27" s="21" cm="1">
        <f t="array" ref="AS27">INDEX(W_psid!$B$2:$CZ$104,W_!$A27,W_!AS$1)/Ns!$B$1</f>
        <v>-1.1751427835946405E-4</v>
      </c>
      <c r="AT27" s="21" cm="1">
        <f t="array" ref="AT27">INDEX(W_psid!$B$2:$CZ$104,W_!$A27,W_!AT$1)/Ns!$B$1</f>
        <v>1.6467086008572032E-3</v>
      </c>
      <c r="AU27" s="21" cm="1">
        <f t="array" ref="AU27">INDEX(W_psid!$B$2:$CZ$104,W_!$A27,W_!AU$1)/Ns!$B$1</f>
        <v>0</v>
      </c>
      <c r="AV27" s="21" cm="1">
        <f t="array" ref="AV27">INDEX(W_psid!$B$2:$CZ$104,W_!$A27,W_!AV$1)/Ns!$B$1</f>
        <v>2.580284586395317</v>
      </c>
      <c r="AW27" s="21" cm="1">
        <f t="array" ref="AW27">INDEX(W_psid!$B$2:$CZ$104,W_!$A27,W_!AW$1)/Ns!$B$1</f>
        <v>0.17342064969610474</v>
      </c>
      <c r="AX27" s="21" cm="1">
        <f t="array" ref="AX27">INDEX(W_psid!$B$2:$CZ$104,W_!$A27,W_!AX$1)/Ns!$B$1</f>
        <v>-0.15784608113321749</v>
      </c>
      <c r="AY27" s="21">
        <v>0</v>
      </c>
      <c r="AZ27" s="21">
        <v>0</v>
      </c>
      <c r="BA27" s="21">
        <v>0</v>
      </c>
      <c r="BB27" s="21">
        <v>0</v>
      </c>
      <c r="BC27" s="21">
        <v>0</v>
      </c>
      <c r="BD27" s="21">
        <v>0</v>
      </c>
      <c r="BE27" s="21">
        <v>0</v>
      </c>
      <c r="BF27" s="21">
        <v>0</v>
      </c>
    </row>
    <row r="28" spans="1:58" x14ac:dyDescent="0.35">
      <c r="A28" s="19">
        <f>MATCH(C28,W_psid!$A$2:$A$104,0)</f>
        <v>59</v>
      </c>
      <c r="B28" s="19" t="str">
        <f>MOMS!$A$26</f>
        <v>d_jobjob_hw_actual</v>
      </c>
      <c r="C28" s="19" t="str">
        <f>MOMS!$B$26</f>
        <v>d_jobjob_hw_actual</v>
      </c>
      <c r="D28" s="21" cm="1">
        <f t="array" ref="D28">INDEX(W_psid!$B$2:$CZ$104,W_!$A28,W_!D$1)/Ns!$B$1</f>
        <v>1.1667639812260747E-2</v>
      </c>
      <c r="E28" s="21" cm="1">
        <f t="array" ref="E28">INDEX(W_psid!$B$2:$CZ$104,W_!$A28,W_!E$1)/Ns!$B$1</f>
        <v>-1.6933649872898024E-3</v>
      </c>
      <c r="F28" s="21" cm="1">
        <f t="array" ref="F28">INDEX(W_psid!$B$2:$CZ$104,W_!$A28,W_!F$1)/Ns!$B$1</f>
        <v>3.58038613716308E-3</v>
      </c>
      <c r="G28" s="21" cm="1">
        <f t="array" ref="G28">INDEX(W_psid!$B$2:$CZ$104,W_!$A28,W_!G$1)/Ns!$B$1</f>
        <v>0.20663652693768039</v>
      </c>
      <c r="H28" s="21" cm="1">
        <f t="array" ref="H28">INDEX(W_psid!$B$2:$CZ$104,W_!$A28,W_!H$1)/Ns!$B$1</f>
        <v>0.71081346536024348</v>
      </c>
      <c r="I28" s="21" cm="1">
        <f t="array" ref="I28">INDEX(W_psid!$B$2:$CZ$104,W_!$A28,W_!I$1)/Ns!$B$1</f>
        <v>-0.67205558716935032</v>
      </c>
      <c r="J28" s="21" cm="1">
        <f t="array" ref="J28">INDEX(W_psid!$B$2:$CZ$104,W_!$A28,W_!J$1)/Ns!$B$1</f>
        <v>-1.427222675609257</v>
      </c>
      <c r="K28" s="21" cm="1">
        <f t="array" ref="K28">INDEX(W_psid!$B$2:$CZ$104,W_!$A28,W_!K$1)/Ns!$B$1</f>
        <v>-7.3617456280690358E-2</v>
      </c>
      <c r="L28" s="21" cm="1">
        <f t="array" ref="L28">INDEX(W_psid!$B$2:$CZ$104,W_!$A28,W_!L$1)/Ns!$B$1</f>
        <v>-0.50605218775696437</v>
      </c>
      <c r="M28" s="21" cm="1">
        <f t="array" ref="M28">INDEX(W_psid!$B$2:$CZ$104,W_!$A28,W_!M$1)/Ns!$B$1</f>
        <v>0.26557819816815292</v>
      </c>
      <c r="N28" s="21" cm="1">
        <f t="array" ref="N28">INDEX(W_psid!$B$2:$CZ$104,W_!$A28,W_!N$1)/Ns!$B$1</f>
        <v>0.35602398877403924</v>
      </c>
      <c r="O28" s="21" cm="1">
        <f t="array" ref="O28">INDEX(W_psid!$B$2:$CZ$104,W_!$A28,W_!O$1)/Ns!$B$1</f>
        <v>4.8548480290894029E-2</v>
      </c>
      <c r="P28" s="21" cm="1">
        <f t="array" ref="P28">INDEX(W_psid!$B$2:$CZ$104,W_!$A28,W_!P$1)/Ns!$B$1</f>
        <v>1.48498572933203E-2</v>
      </c>
      <c r="Q28" s="21" cm="1">
        <f t="array" ref="Q28">INDEX(W_psid!$B$2:$CZ$104,W_!$A28,W_!Q$1)/Ns!$B$1</f>
        <v>-0.64289349934593021</v>
      </c>
      <c r="R28" s="21" cm="1">
        <f t="array" ref="R28">INDEX(W_psid!$B$2:$CZ$104,W_!$A28,W_!R$1)/Ns!$B$1</f>
        <v>1.3231156122718926</v>
      </c>
      <c r="S28" s="21" cm="1">
        <f t="array" ref="S28">INDEX(W_psid!$B$2:$CZ$104,W_!$A28,W_!S$1)/Ns!$B$1</f>
        <v>-4.386765345687592E-4</v>
      </c>
      <c r="T28" s="21" cm="1">
        <f t="array" ref="T28">INDEX(W_psid!$B$2:$CZ$104,W_!$A28,W_!T$1)/Ns!$B$1</f>
        <v>8.8627850296082842E-5</v>
      </c>
      <c r="U28" s="21" cm="1">
        <f t="array" ref="U28">INDEX(W_psid!$B$2:$CZ$104,W_!$A28,W_!U$1)/Ns!$B$1</f>
        <v>7.3956000894304541E-4</v>
      </c>
      <c r="V28" s="21" cm="1">
        <f t="array" ref="V28">INDEX(W_psid!$B$2:$CZ$104,W_!$A28,W_!V$1)/Ns!$B$1</f>
        <v>0.16703078497042745</v>
      </c>
      <c r="W28" s="21" cm="1">
        <f t="array" ref="W28">INDEX(W_psid!$B$2:$CZ$104,W_!$A28,W_!W$1)/Ns!$B$1</f>
        <v>0.17108626684150277</v>
      </c>
      <c r="X28" s="21" cm="1">
        <f t="array" ref="X28">INDEX(W_psid!$B$2:$CZ$104,W_!$A28,W_!X$1)/Ns!$B$1</f>
        <v>0.12928429395908989</v>
      </c>
      <c r="Y28" s="21" cm="1">
        <f t="array" ref="Y28">INDEX(W_psid!$B$2:$CZ$104,W_!$A28,W_!Y$1)/Ns!$B$1</f>
        <v>0.14963823070422003</v>
      </c>
      <c r="Z28" s="21" cm="1">
        <f t="array" ref="Z28">INDEX(W_psid!$B$2:$CZ$104,W_!$A28,W_!Z$1)/Ns!$B$1</f>
        <v>0.16219755646749462</v>
      </c>
      <c r="AA28" s="21" cm="1">
        <f t="array" ref="AA28">INDEX(W_psid!$B$2:$CZ$104,W_!$A28,W_!AA$1)/Ns!$B$1</f>
        <v>0.15099587637898387</v>
      </c>
      <c r="AB28" s="21" cm="1">
        <f t="array" ref="AB28">INDEX(W_psid!$B$2:$CZ$104,W_!$A28,W_!AB$1)/Ns!$B$1</f>
        <v>0.15051401023213565</v>
      </c>
      <c r="AC28" s="21" cm="1">
        <f t="array" ref="AC28">INDEX(W_psid!$B$2:$CZ$104,W_!$A28,W_!AC$1)/Ns!$B$1</f>
        <v>1.9404739029469213E-4</v>
      </c>
      <c r="AD28" s="21" cm="1">
        <f t="array" ref="AD28">INDEX(W_psid!$B$2:$CZ$104,W_!$A28,W_!AD$1)/Ns!$B$1</f>
        <v>-9.773767441235641E-3</v>
      </c>
      <c r="AE28" s="21" cm="1">
        <f t="array" ref="AE28">INDEX(W_psid!$B$2:$CZ$104,W_!$A28,W_!AE$1)/Ns!$B$1</f>
        <v>-8.554702753211945E-3</v>
      </c>
      <c r="AF28" s="21" cm="1">
        <f t="array" ref="AF28">INDEX(W_psid!$B$2:$CZ$104,W_!$A28,W_!AF$1)/Ns!$B$1</f>
        <v>0.33432351040029673</v>
      </c>
      <c r="AG28" s="21" cm="1">
        <f t="array" ref="AG28">INDEX(W_psid!$B$2:$CZ$104,W_!$A28,W_!AG$1)/Ns!$B$1</f>
        <v>0.2788861699097413</v>
      </c>
      <c r="AH28" s="21" cm="1">
        <f t="array" ref="AH28">INDEX(W_psid!$B$2:$CZ$104,W_!$A28,W_!AH$1)/Ns!$B$1</f>
        <v>4.9311898005029303E-3</v>
      </c>
      <c r="AI28" s="21" cm="1">
        <f t="array" ref="AI28">INDEX(W_psid!$B$2:$CZ$104,W_!$A28,W_!AI$1)/Ns!$B$1</f>
        <v>-1.2389704701272206E-3</v>
      </c>
      <c r="AJ28" s="21" cm="1">
        <f t="array" ref="AJ28">INDEX(W_psid!$B$2:$CZ$104,W_!$A28,W_!AJ$1)/Ns!$B$1</f>
        <v>2.0178709405034271E-5</v>
      </c>
      <c r="AK28" s="21" cm="1">
        <f t="array" ref="AK28">INDEX(W_psid!$B$2:$CZ$104,W_!$A28,W_!AK$1)/Ns!$B$1</f>
        <v>0.12008185487924335</v>
      </c>
      <c r="AL28" s="21" cm="1">
        <f t="array" ref="AL28">INDEX(W_psid!$B$2:$CZ$104,W_!$A28,W_!AL$1)/Ns!$B$1</f>
        <v>0.1442145137283487</v>
      </c>
      <c r="AM28" s="21" cm="1">
        <f t="array" ref="AM28">INDEX(W_psid!$B$2:$CZ$104,W_!$A28,W_!AM$1)/Ns!$B$1</f>
        <v>-7.2018522250505326E-2</v>
      </c>
      <c r="AN28" s="21" cm="1">
        <f t="array" ref="AN28">INDEX(W_psid!$B$2:$CZ$104,W_!$A28,W_!AN$1)/Ns!$B$1</f>
        <v>-5.0475449425882828E-3</v>
      </c>
      <c r="AO28" s="21" cm="1">
        <f t="array" ref="AO28">INDEX(W_psid!$B$2:$CZ$104,W_!$A28,W_!AO$1)/Ns!$B$1</f>
        <v>-5.7118747145927298E-5</v>
      </c>
      <c r="AP28" s="21" cm="1">
        <f t="array" ref="AP28">INDEX(W_psid!$B$2:$CZ$104,W_!$A28,W_!AP$1)/Ns!$B$1</f>
        <v>-0.89517590002501157</v>
      </c>
      <c r="AQ28" s="21" cm="1">
        <f t="array" ref="AQ28">INDEX(W_psid!$B$2:$CZ$104,W_!$A28,W_!AQ$1)/Ns!$B$1</f>
        <v>-0.59620916245714939</v>
      </c>
      <c r="AR28" s="21" cm="1">
        <f t="array" ref="AR28">INDEX(W_psid!$B$2:$CZ$104,W_!$A28,W_!AR$1)/Ns!$B$1</f>
        <v>0.57334033908555393</v>
      </c>
      <c r="AS28" s="21" cm="1">
        <f t="array" ref="AS28">INDEX(W_psid!$B$2:$CZ$104,W_!$A28,W_!AS$1)/Ns!$B$1</f>
        <v>1.8967245879111776E-5</v>
      </c>
      <c r="AT28" s="21" cm="1">
        <f t="array" ref="AT28">INDEX(W_psid!$B$2:$CZ$104,W_!$A28,W_!AT$1)/Ns!$B$1</f>
        <v>4.2281244678576544E-5</v>
      </c>
      <c r="AU28" s="21" cm="1">
        <f t="array" ref="AU28">INDEX(W_psid!$B$2:$CZ$104,W_!$A28,W_!AU$1)/Ns!$B$1</f>
        <v>0</v>
      </c>
      <c r="AV28" s="21" cm="1">
        <f t="array" ref="AV28">INDEX(W_psid!$B$2:$CZ$104,W_!$A28,W_!AV$1)/Ns!$B$1</f>
        <v>0.57994354707788542</v>
      </c>
      <c r="AW28" s="21" cm="1">
        <f t="array" ref="AW28">INDEX(W_psid!$B$2:$CZ$104,W_!$A28,W_!AW$1)/Ns!$B$1</f>
        <v>2.663757574831219E-2</v>
      </c>
      <c r="AX28" s="21" cm="1">
        <f t="array" ref="AX28">INDEX(W_psid!$B$2:$CZ$104,W_!$A28,W_!AX$1)/Ns!$B$1</f>
        <v>-3.2914664264450037E-3</v>
      </c>
      <c r="AY28" s="21">
        <v>0</v>
      </c>
      <c r="AZ28" s="21">
        <v>0</v>
      </c>
      <c r="BA28" s="21">
        <v>0</v>
      </c>
      <c r="BB28" s="21">
        <v>0</v>
      </c>
      <c r="BC28" s="21">
        <v>0</v>
      </c>
      <c r="BD28" s="21">
        <v>0</v>
      </c>
      <c r="BE28" s="21">
        <v>0</v>
      </c>
      <c r="BF28" s="21">
        <v>0</v>
      </c>
    </row>
    <row r="29" spans="1:58" x14ac:dyDescent="0.35">
      <c r="A29" s="19">
        <f>MATCH(C29,W_psid!$A$2:$A$104,0)</f>
        <v>33</v>
      </c>
      <c r="B29" s="19" t="str">
        <f>MOMS!$A$27</f>
        <v>scity_dif</v>
      </c>
      <c r="C29" s="19" t="str">
        <f>MOMS!$B$27</f>
        <v>scity_dif_ec</v>
      </c>
      <c r="D29" s="21" cm="1">
        <f t="array" ref="D29">INDEX(W_psid!$B$2:$CZ$104,W_!$A29,W_!D$1)/Ns!$B$1</f>
        <v>-1.2920083692881078E-4</v>
      </c>
      <c r="E29" s="21" cm="1">
        <f t="array" ref="E29">INDEX(W_psid!$B$2:$CZ$104,W_!$A29,W_!E$1)/Ns!$B$1</f>
        <v>1.1961015787948022E-4</v>
      </c>
      <c r="F29" s="21" cm="1">
        <f t="array" ref="F29">INDEX(W_psid!$B$2:$CZ$104,W_!$A29,W_!F$1)/Ns!$B$1</f>
        <v>-2.8972199090760119E-3</v>
      </c>
      <c r="G29" s="21" cm="1">
        <f t="array" ref="G29">INDEX(W_psid!$B$2:$CZ$104,W_!$A29,W_!G$1)/Ns!$B$1</f>
        <v>-4.0340478389971235E-2</v>
      </c>
      <c r="H29" s="21" cm="1">
        <f t="array" ref="H29">INDEX(W_psid!$B$2:$CZ$104,W_!$A29,W_!H$1)/Ns!$B$1</f>
        <v>2.1270513805484583E-2</v>
      </c>
      <c r="I29" s="21" cm="1">
        <f t="array" ref="I29">INDEX(W_psid!$B$2:$CZ$104,W_!$A29,W_!I$1)/Ns!$B$1</f>
        <v>2.6909181382250905E-2</v>
      </c>
      <c r="J29" s="21" cm="1">
        <f t="array" ref="J29">INDEX(W_psid!$B$2:$CZ$104,W_!$A29,W_!J$1)/Ns!$B$1</f>
        <v>-1.9885355931804311E-2</v>
      </c>
      <c r="K29" s="21" cm="1">
        <f t="array" ref="K29">INDEX(W_psid!$B$2:$CZ$104,W_!$A29,W_!K$1)/Ns!$B$1</f>
        <v>8.3958042269926692E-3</v>
      </c>
      <c r="L29" s="21" cm="1">
        <f t="array" ref="L29">INDEX(W_psid!$B$2:$CZ$104,W_!$A29,W_!L$1)/Ns!$B$1</f>
        <v>-2.5097596019104933E-2</v>
      </c>
      <c r="M29" s="21" cm="1">
        <f t="array" ref="M29">INDEX(W_psid!$B$2:$CZ$104,W_!$A29,W_!M$1)/Ns!$B$1</f>
        <v>1.7068047962214502E-2</v>
      </c>
      <c r="N29" s="21" cm="1">
        <f t="array" ref="N29">INDEX(W_psid!$B$2:$CZ$104,W_!$A29,W_!N$1)/Ns!$B$1</f>
        <v>6.8646629791664516E-3</v>
      </c>
      <c r="O29" s="21" cm="1">
        <f t="array" ref="O29">INDEX(W_psid!$B$2:$CZ$104,W_!$A29,W_!O$1)/Ns!$B$1</f>
        <v>4.503093804871678E-2</v>
      </c>
      <c r="P29" s="21" cm="1">
        <f t="array" ref="P29">INDEX(W_psid!$B$2:$CZ$104,W_!$A29,W_!P$1)/Ns!$B$1</f>
        <v>-1.0203518063208095E-2</v>
      </c>
      <c r="Q29" s="21" cm="1">
        <f t="array" ref="Q29">INDEX(W_psid!$B$2:$CZ$104,W_!$A29,W_!Q$1)/Ns!$B$1</f>
        <v>-7.0677233342985576E-2</v>
      </c>
      <c r="R29" s="21" cm="1">
        <f t="array" ref="R29">INDEX(W_psid!$B$2:$CZ$104,W_!$A29,W_!R$1)/Ns!$B$1</f>
        <v>-9.7776653537335039E-3</v>
      </c>
      <c r="S29" s="21" cm="1">
        <f t="array" ref="S29">INDEX(W_psid!$B$2:$CZ$104,W_!$A29,W_!S$1)/Ns!$B$1</f>
        <v>-8.0640938680217363E-6</v>
      </c>
      <c r="T29" s="21" cm="1">
        <f t="array" ref="T29">INDEX(W_psid!$B$2:$CZ$104,W_!$A29,W_!T$1)/Ns!$B$1</f>
        <v>6.402012045040773E-6</v>
      </c>
      <c r="U29" s="21" cm="1">
        <f t="array" ref="U29">INDEX(W_psid!$B$2:$CZ$104,W_!$A29,W_!U$1)/Ns!$B$1</f>
        <v>-3.3087425754245217E-5</v>
      </c>
      <c r="V29" s="21" cm="1">
        <f t="array" ref="V29">INDEX(W_psid!$B$2:$CZ$104,W_!$A29,W_!V$1)/Ns!$B$1</f>
        <v>3.517010263382594E-3</v>
      </c>
      <c r="W29" s="21" cm="1">
        <f t="array" ref="W29">INDEX(W_psid!$B$2:$CZ$104,W_!$A29,W_!W$1)/Ns!$B$1</f>
        <v>3.3849538746265713E-3</v>
      </c>
      <c r="X29" s="21" cm="1">
        <f t="array" ref="X29">INDEX(W_psid!$B$2:$CZ$104,W_!$A29,W_!X$1)/Ns!$B$1</f>
        <v>1.32342224707616E-3</v>
      </c>
      <c r="Y29" s="21" cm="1">
        <f t="array" ref="Y29">INDEX(W_psid!$B$2:$CZ$104,W_!$A29,W_!Y$1)/Ns!$B$1</f>
        <v>1.2810399927317114E-3</v>
      </c>
      <c r="Z29" s="21" cm="1">
        <f t="array" ref="Z29">INDEX(W_psid!$B$2:$CZ$104,W_!$A29,W_!Z$1)/Ns!$B$1</f>
        <v>1.0196702837208011E-3</v>
      </c>
      <c r="AA29" s="21" cm="1">
        <f t="array" ref="AA29">INDEX(W_psid!$B$2:$CZ$104,W_!$A29,W_!AA$1)/Ns!$B$1</f>
        <v>1.1937643264677805E-3</v>
      </c>
      <c r="AB29" s="21" cm="1">
        <f t="array" ref="AB29">INDEX(W_psid!$B$2:$CZ$104,W_!$A29,W_!AB$1)/Ns!$B$1</f>
        <v>1.9404739029469213E-4</v>
      </c>
      <c r="AC29" s="21" cm="1">
        <f t="array" ref="AC29">INDEX(W_psid!$B$2:$CZ$104,W_!$A29,W_!AC$1)/Ns!$B$1</f>
        <v>1.7853610401399485E-4</v>
      </c>
      <c r="AD29" s="21" cm="1">
        <f t="array" ref="AD29">INDEX(W_psid!$B$2:$CZ$104,W_!$A29,W_!AD$1)/Ns!$B$1</f>
        <v>-2.053164728229227E-3</v>
      </c>
      <c r="AE29" s="21" cm="1">
        <f t="array" ref="AE29">INDEX(W_psid!$B$2:$CZ$104,W_!$A29,W_!AE$1)/Ns!$B$1</f>
        <v>-2.4665480806325537E-4</v>
      </c>
      <c r="AF29" s="21" cm="1">
        <f t="array" ref="AF29">INDEX(W_psid!$B$2:$CZ$104,W_!$A29,W_!AF$1)/Ns!$B$1</f>
        <v>2.4049568383608805E-2</v>
      </c>
      <c r="AG29" s="21" cm="1">
        <f t="array" ref="AG29">INDEX(W_psid!$B$2:$CZ$104,W_!$A29,W_!AG$1)/Ns!$B$1</f>
        <v>2.5503389492001257E-2</v>
      </c>
      <c r="AH29" s="21" cm="1">
        <f t="array" ref="AH29">INDEX(W_psid!$B$2:$CZ$104,W_!$A29,W_!AH$1)/Ns!$B$1</f>
        <v>8.4666644027321902E-5</v>
      </c>
      <c r="AI29" s="21" cm="1">
        <f t="array" ref="AI29">INDEX(W_psid!$B$2:$CZ$104,W_!$A29,W_!AI$1)/Ns!$B$1</f>
        <v>1.6779241014001448E-4</v>
      </c>
      <c r="AJ29" s="21" cm="1">
        <f t="array" ref="AJ29">INDEX(W_psid!$B$2:$CZ$104,W_!$A29,W_!AJ$1)/Ns!$B$1</f>
        <v>-1.919747706672847E-6</v>
      </c>
      <c r="AK29" s="21" cm="1">
        <f t="array" ref="AK29">INDEX(W_psid!$B$2:$CZ$104,W_!$A29,W_!AK$1)/Ns!$B$1</f>
        <v>-4.135033114621843E-3</v>
      </c>
      <c r="AL29" s="21" cm="1">
        <f t="array" ref="AL29">INDEX(W_psid!$B$2:$CZ$104,W_!$A29,W_!AL$1)/Ns!$B$1</f>
        <v>-7.5464921961872619E-3</v>
      </c>
      <c r="AM29" s="21" cm="1">
        <f t="array" ref="AM29">INDEX(W_psid!$B$2:$CZ$104,W_!$A29,W_!AM$1)/Ns!$B$1</f>
        <v>1.3252692690717334E-3</v>
      </c>
      <c r="AN29" s="21" cm="1">
        <f t="array" ref="AN29">INDEX(W_psid!$B$2:$CZ$104,W_!$A29,W_!AN$1)/Ns!$B$1</f>
        <v>-6.1009833339954224E-5</v>
      </c>
      <c r="AO29" s="21" cm="1">
        <f t="array" ref="AO29">INDEX(W_psid!$B$2:$CZ$104,W_!$A29,W_!AO$1)/Ns!$B$1</f>
        <v>-4.6548306894436934E-6</v>
      </c>
      <c r="AP29" s="21" cm="1">
        <f t="array" ref="AP29">INDEX(W_psid!$B$2:$CZ$104,W_!$A29,W_!AP$1)/Ns!$B$1</f>
        <v>4.9755627923127972E-3</v>
      </c>
      <c r="AQ29" s="21" cm="1">
        <f t="array" ref="AQ29">INDEX(W_psid!$B$2:$CZ$104,W_!$A29,W_!AQ$1)/Ns!$B$1</f>
        <v>-5.2193323263044584E-3</v>
      </c>
      <c r="AR29" s="21" cm="1">
        <f t="array" ref="AR29">INDEX(W_psid!$B$2:$CZ$104,W_!$A29,W_!AR$1)/Ns!$B$1</f>
        <v>9.3916838616688852E-3</v>
      </c>
      <c r="AS29" s="21" cm="1">
        <f t="array" ref="AS29">INDEX(W_psid!$B$2:$CZ$104,W_!$A29,W_!AS$1)/Ns!$B$1</f>
        <v>7.305425770786936E-7</v>
      </c>
      <c r="AT29" s="21" cm="1">
        <f t="array" ref="AT29">INDEX(W_psid!$B$2:$CZ$104,W_!$A29,W_!AT$1)/Ns!$B$1</f>
        <v>6.6835914487664794E-6</v>
      </c>
      <c r="AU29" s="21" cm="1">
        <f t="array" ref="AU29">INDEX(W_psid!$B$2:$CZ$104,W_!$A29,W_!AU$1)/Ns!$B$1</f>
        <v>0</v>
      </c>
      <c r="AV29" s="21" cm="1">
        <f t="array" ref="AV29">INDEX(W_psid!$B$2:$CZ$104,W_!$A29,W_!AV$1)/Ns!$B$1</f>
        <v>-7.3172830453045335E-3</v>
      </c>
      <c r="AW29" s="21" cm="1">
        <f t="array" ref="AW29">INDEX(W_psid!$B$2:$CZ$104,W_!$A29,W_!AW$1)/Ns!$B$1</f>
        <v>1.2930535353429995E-4</v>
      </c>
      <c r="AX29" s="21" cm="1">
        <f t="array" ref="AX29">INDEX(W_psid!$B$2:$CZ$104,W_!$A29,W_!AX$1)/Ns!$B$1</f>
        <v>-1.9301222169037884E-3</v>
      </c>
      <c r="AY29" s="21">
        <v>0</v>
      </c>
      <c r="AZ29" s="21">
        <v>0</v>
      </c>
      <c r="BA29" s="21">
        <v>0</v>
      </c>
      <c r="BB29" s="21">
        <v>0</v>
      </c>
      <c r="BC29" s="21">
        <v>0</v>
      </c>
      <c r="BD29" s="21">
        <v>0</v>
      </c>
      <c r="BE29" s="21">
        <v>0</v>
      </c>
      <c r="BF29" s="21">
        <v>0</v>
      </c>
    </row>
    <row r="30" spans="1:58" x14ac:dyDescent="0.35">
      <c r="A30" s="19">
        <f>MATCH(C30,W_psid!$A$2:$A$104,0)</f>
        <v>28</v>
      </c>
      <c r="B30" s="19" t="str">
        <f>MOMS!$A$28</f>
        <v>sdo_dif</v>
      </c>
      <c r="C30" s="19" t="str">
        <f>MOMS!$B$28</f>
        <v>sdo_dif_lm</v>
      </c>
      <c r="D30" s="21" cm="1">
        <f t="array" ref="D30">INDEX(W_psid!$B$2:$CZ$104,W_!$A30,W_!D$1)/Ns!$B$1</f>
        <v>5.5266985172226545E-3</v>
      </c>
      <c r="E30" s="21" cm="1">
        <f t="array" ref="E30">INDEX(W_psid!$B$2:$CZ$104,W_!$A30,W_!E$1)/Ns!$B$1</f>
        <v>6.5536704595642911E-2</v>
      </c>
      <c r="F30" s="21" cm="1">
        <f t="array" ref="F30">INDEX(W_psid!$B$2:$CZ$104,W_!$A30,W_!F$1)/Ns!$B$1</f>
        <v>4.6101415684232865E-2</v>
      </c>
      <c r="G30" s="21" cm="1">
        <f t="array" ref="G30">INDEX(W_psid!$B$2:$CZ$104,W_!$A30,W_!G$1)/Ns!$B$1</f>
        <v>1.0547100697018719</v>
      </c>
      <c r="H30" s="21" cm="1">
        <f t="array" ref="H30">INDEX(W_psid!$B$2:$CZ$104,W_!$A30,W_!H$1)/Ns!$B$1</f>
        <v>-0.26559671672620366</v>
      </c>
      <c r="I30" s="21" cm="1">
        <f t="array" ref="I30">INDEX(W_psid!$B$2:$CZ$104,W_!$A30,W_!I$1)/Ns!$B$1</f>
        <v>-1.4357939532350945</v>
      </c>
      <c r="J30" s="21" cm="1">
        <f t="array" ref="J30">INDEX(W_psid!$B$2:$CZ$104,W_!$A30,W_!J$1)/Ns!$B$1</f>
        <v>-0.96358638740564617</v>
      </c>
      <c r="K30" s="21" cm="1">
        <f t="array" ref="K30">INDEX(W_psid!$B$2:$CZ$104,W_!$A30,W_!K$1)/Ns!$B$1</f>
        <v>-1.3364894143973074</v>
      </c>
      <c r="L30" s="21" cm="1">
        <f t="array" ref="L30">INDEX(W_psid!$B$2:$CZ$104,W_!$A30,W_!L$1)/Ns!$B$1</f>
        <v>0.91664784560207468</v>
      </c>
      <c r="M30" s="21" cm="1">
        <f t="array" ref="M30">INDEX(W_psid!$B$2:$CZ$104,W_!$A30,W_!M$1)/Ns!$B$1</f>
        <v>0.70296330373455151</v>
      </c>
      <c r="N30" s="21" cm="1">
        <f t="array" ref="N30">INDEX(W_psid!$B$2:$CZ$104,W_!$A30,W_!N$1)/Ns!$B$1</f>
        <v>-9.615152321366717E-2</v>
      </c>
      <c r="O30" s="21" cm="1">
        <f t="array" ref="O30">INDEX(W_psid!$B$2:$CZ$104,W_!$A30,W_!O$1)/Ns!$B$1</f>
        <v>-0.64247346018794016</v>
      </c>
      <c r="P30" s="21" cm="1">
        <f t="array" ref="P30">INDEX(W_psid!$B$2:$CZ$104,W_!$A30,W_!P$1)/Ns!$B$1</f>
        <v>0.30950696238472508</v>
      </c>
      <c r="Q30" s="21" cm="1">
        <f t="array" ref="Q30">INDEX(W_psid!$B$2:$CZ$104,W_!$A30,W_!Q$1)/Ns!$B$1</f>
        <v>1.7221667936394278</v>
      </c>
      <c r="R30" s="21" cm="1">
        <f t="array" ref="R30">INDEX(W_psid!$B$2:$CZ$104,W_!$A30,W_!R$1)/Ns!$B$1</f>
        <v>1.2214151664474922</v>
      </c>
      <c r="S30" s="21" cm="1">
        <f t="array" ref="S30">INDEX(W_psid!$B$2:$CZ$104,W_!$A30,W_!S$1)/Ns!$B$1</f>
        <v>1.496822967759983E-4</v>
      </c>
      <c r="T30" s="21" cm="1">
        <f t="array" ref="T30">INDEX(W_psid!$B$2:$CZ$104,W_!$A30,W_!T$1)/Ns!$B$1</f>
        <v>-3.016521056511834E-4</v>
      </c>
      <c r="U30" s="21" cm="1">
        <f t="array" ref="U30">INDEX(W_psid!$B$2:$CZ$104,W_!$A30,W_!U$1)/Ns!$B$1</f>
        <v>-1.2801401029621971E-3</v>
      </c>
      <c r="V30" s="21" cm="1">
        <f t="array" ref="V30">INDEX(W_psid!$B$2:$CZ$104,W_!$A30,W_!V$1)/Ns!$B$1</f>
        <v>-0.13588104316889579</v>
      </c>
      <c r="W30" s="21" cm="1">
        <f t="array" ref="W30">INDEX(W_psid!$B$2:$CZ$104,W_!$A30,W_!W$1)/Ns!$B$1</f>
        <v>-0.13337629652734712</v>
      </c>
      <c r="X30" s="21" cm="1">
        <f t="array" ref="X30">INDEX(W_psid!$B$2:$CZ$104,W_!$A30,W_!X$1)/Ns!$B$1</f>
        <v>-0.12135431071622152</v>
      </c>
      <c r="Y30" s="21" cm="1">
        <f t="array" ref="Y30">INDEX(W_psid!$B$2:$CZ$104,W_!$A30,W_!Y$1)/Ns!$B$1</f>
        <v>-0.10978800838928295</v>
      </c>
      <c r="Z30" s="21" cm="1">
        <f t="array" ref="Z30">INDEX(W_psid!$B$2:$CZ$104,W_!$A30,W_!Z$1)/Ns!$B$1</f>
        <v>-0.10209179526126905</v>
      </c>
      <c r="AA30" s="21" cm="1">
        <f t="array" ref="AA30">INDEX(W_psid!$B$2:$CZ$104,W_!$A30,W_!AA$1)/Ns!$B$1</f>
        <v>-0.12628725412125236</v>
      </c>
      <c r="AB30" s="21" cm="1">
        <f t="array" ref="AB30">INDEX(W_psid!$B$2:$CZ$104,W_!$A30,W_!AB$1)/Ns!$B$1</f>
        <v>-9.773767441235641E-3</v>
      </c>
      <c r="AC30" s="21" cm="1">
        <f t="array" ref="AC30">INDEX(W_psid!$B$2:$CZ$104,W_!$A30,W_!AC$1)/Ns!$B$1</f>
        <v>-2.053164728229227E-3</v>
      </c>
      <c r="AD30" s="21" cm="1">
        <f t="array" ref="AD30">INDEX(W_psid!$B$2:$CZ$104,W_!$A30,W_!AD$1)/Ns!$B$1</f>
        <v>0.1156791448945463</v>
      </c>
      <c r="AE30" s="21" cm="1">
        <f t="array" ref="AE30">INDEX(W_psid!$B$2:$CZ$104,W_!$A30,W_!AE$1)/Ns!$B$1</f>
        <v>-5.8887767537862115E-3</v>
      </c>
      <c r="AF30" s="21" cm="1">
        <f t="array" ref="AF30">INDEX(W_psid!$B$2:$CZ$104,W_!$A30,W_!AF$1)/Ns!$B$1</f>
        <v>-1.0182297404895242</v>
      </c>
      <c r="AG30" s="21" cm="1">
        <f t="array" ref="AG30">INDEX(W_psid!$B$2:$CZ$104,W_!$A30,W_!AG$1)/Ns!$B$1</f>
        <v>-0.88765085662722554</v>
      </c>
      <c r="AH30" s="21" cm="1">
        <f t="array" ref="AH30">INDEX(W_psid!$B$2:$CZ$104,W_!$A30,W_!AH$1)/Ns!$B$1</f>
        <v>-6.7929648578460098E-3</v>
      </c>
      <c r="AI30" s="21" cm="1">
        <f t="array" ref="AI30">INDEX(W_psid!$B$2:$CZ$104,W_!$A30,W_!AI$1)/Ns!$B$1</f>
        <v>-6.1370362308152179E-3</v>
      </c>
      <c r="AJ30" s="21" cm="1">
        <f t="array" ref="AJ30">INDEX(W_psid!$B$2:$CZ$104,W_!$A30,W_!AJ$1)/Ns!$B$1</f>
        <v>1.7098610039783467E-5</v>
      </c>
      <c r="AK30" s="21" cm="1">
        <f t="array" ref="AK30">INDEX(W_psid!$B$2:$CZ$104,W_!$A30,W_!AK$1)/Ns!$B$1</f>
        <v>-6.394000041331652E-3</v>
      </c>
      <c r="AL30" s="21" cm="1">
        <f t="array" ref="AL30">INDEX(W_psid!$B$2:$CZ$104,W_!$A30,W_!AL$1)/Ns!$B$1</f>
        <v>5.9390359635492537E-2</v>
      </c>
      <c r="AM30" s="21" cm="1">
        <f t="array" ref="AM30">INDEX(W_psid!$B$2:$CZ$104,W_!$A30,W_!AM$1)/Ns!$B$1</f>
        <v>3.4649981734617426E-2</v>
      </c>
      <c r="AN30" s="21" cm="1">
        <f t="array" ref="AN30">INDEX(W_psid!$B$2:$CZ$104,W_!$A30,W_!AN$1)/Ns!$B$1</f>
        <v>1.9450196812617854E-3</v>
      </c>
      <c r="AO30" s="21" cm="1">
        <f t="array" ref="AO30">INDEX(W_psid!$B$2:$CZ$104,W_!$A30,W_!AO$1)/Ns!$B$1</f>
        <v>5.0117502250737949E-5</v>
      </c>
      <c r="AP30" s="21" cm="1">
        <f t="array" ref="AP30">INDEX(W_psid!$B$2:$CZ$104,W_!$A30,W_!AP$1)/Ns!$B$1</f>
        <v>1.4874061589443395</v>
      </c>
      <c r="AQ30" s="21" cm="1">
        <f t="array" ref="AQ30">INDEX(W_psid!$B$2:$CZ$104,W_!$A30,W_!AQ$1)/Ns!$B$1</f>
        <v>1.1421436367345346</v>
      </c>
      <c r="AR30" s="21" cm="1">
        <f t="array" ref="AR30">INDEX(W_psid!$B$2:$CZ$104,W_!$A30,W_!AR$1)/Ns!$B$1</f>
        <v>-0.59450513893566059</v>
      </c>
      <c r="AS30" s="21" cm="1">
        <f t="array" ref="AS30">INDEX(W_psid!$B$2:$CZ$104,W_!$A30,W_!AS$1)/Ns!$B$1</f>
        <v>2.6171396691856661E-5</v>
      </c>
      <c r="AT30" s="21" cm="1">
        <f t="array" ref="AT30">INDEX(W_psid!$B$2:$CZ$104,W_!$A30,W_!AT$1)/Ns!$B$1</f>
        <v>-4.6957742891632406E-4</v>
      </c>
      <c r="AU30" s="21" cm="1">
        <f t="array" ref="AU30">INDEX(W_psid!$B$2:$CZ$104,W_!$A30,W_!AU$1)/Ns!$B$1</f>
        <v>0</v>
      </c>
      <c r="AV30" s="21" cm="1">
        <f t="array" ref="AV30">INDEX(W_psid!$B$2:$CZ$104,W_!$A30,W_!AV$1)/Ns!$B$1</f>
        <v>-0.26762386860343318</v>
      </c>
      <c r="AW30" s="21" cm="1">
        <f t="array" ref="AW30">INDEX(W_psid!$B$2:$CZ$104,W_!$A30,W_!AW$1)/Ns!$B$1</f>
        <v>-4.6748032210647154E-2</v>
      </c>
      <c r="AX30" s="21" cm="1">
        <f t="array" ref="AX30">INDEX(W_psid!$B$2:$CZ$104,W_!$A30,W_!AX$1)/Ns!$B$1</f>
        <v>0.10601693046960611</v>
      </c>
      <c r="AY30" s="21">
        <v>0</v>
      </c>
      <c r="AZ30" s="21">
        <v>0</v>
      </c>
      <c r="BA30" s="21">
        <v>0</v>
      </c>
      <c r="BB30" s="21">
        <v>0</v>
      </c>
      <c r="BC30" s="21">
        <v>0</v>
      </c>
      <c r="BD30" s="21">
        <v>0</v>
      </c>
      <c r="BE30" s="21">
        <v>0</v>
      </c>
      <c r="BF30" s="21">
        <v>0</v>
      </c>
    </row>
    <row r="31" spans="1:58" x14ac:dyDescent="0.35">
      <c r="A31" s="19">
        <f>MATCH(C31,W_psid!$A$2:$A$104,0)</f>
        <v>27</v>
      </c>
      <c r="B31" s="19" t="str">
        <f>MOMS!$A$29</f>
        <v>wdo_dif</v>
      </c>
      <c r="C31" s="19" t="str">
        <f>MOMS!$B$29</f>
        <v>wdo_dif_lm</v>
      </c>
      <c r="D31" s="21" cm="1">
        <f t="array" ref="D31">INDEX(W_psid!$B$2:$CZ$104,W_!$A31,W_!D$1)/Ns!$B$1</f>
        <v>-1.447866874641032E-3</v>
      </c>
      <c r="E31" s="21" cm="1">
        <f t="array" ref="E31">INDEX(W_psid!$B$2:$CZ$104,W_!$A31,W_!E$1)/Ns!$B$1</f>
        <v>5.5938954686950704E-3</v>
      </c>
      <c r="F31" s="21" cm="1">
        <f t="array" ref="F31">INDEX(W_psid!$B$2:$CZ$104,W_!$A31,W_!F$1)/Ns!$B$1</f>
        <v>4.7111619431384149E-4</v>
      </c>
      <c r="G31" s="21" cm="1">
        <f t="array" ref="G31">INDEX(W_psid!$B$2:$CZ$104,W_!$A31,W_!G$1)/Ns!$B$1</f>
        <v>0.63031186983693155</v>
      </c>
      <c r="H31" s="21" cm="1">
        <f t="array" ref="H31">INDEX(W_psid!$B$2:$CZ$104,W_!$A31,W_!H$1)/Ns!$B$1</f>
        <v>-0.26039377264266361</v>
      </c>
      <c r="I31" s="21" cm="1">
        <f t="array" ref="I31">INDEX(W_psid!$B$2:$CZ$104,W_!$A31,W_!I$1)/Ns!$B$1</f>
        <v>-0.17009984637748227</v>
      </c>
      <c r="J31" s="21" cm="1">
        <f t="array" ref="J31">INDEX(W_psid!$B$2:$CZ$104,W_!$A31,W_!J$1)/Ns!$B$1</f>
        <v>9.7372325762690434E-2</v>
      </c>
      <c r="K31" s="21" cm="1">
        <f t="array" ref="K31">INDEX(W_psid!$B$2:$CZ$104,W_!$A31,W_!K$1)/Ns!$B$1</f>
        <v>-0.37885947032944978</v>
      </c>
      <c r="L31" s="21" cm="1">
        <f t="array" ref="L31">INDEX(W_psid!$B$2:$CZ$104,W_!$A31,W_!L$1)/Ns!$B$1</f>
        <v>0.31789305672521695</v>
      </c>
      <c r="M31" s="21" cm="1">
        <f t="array" ref="M31">INDEX(W_psid!$B$2:$CZ$104,W_!$A31,W_!M$1)/Ns!$B$1</f>
        <v>5.107022415887106E-2</v>
      </c>
      <c r="N31" s="21" cm="1">
        <f t="array" ref="N31">INDEX(W_psid!$B$2:$CZ$104,W_!$A31,W_!N$1)/Ns!$B$1</f>
        <v>-3.0076543513120623E-2</v>
      </c>
      <c r="O31" s="21" cm="1">
        <f t="array" ref="O31">INDEX(W_psid!$B$2:$CZ$104,W_!$A31,W_!O$1)/Ns!$B$1</f>
        <v>-0.27387519055746368</v>
      </c>
      <c r="P31" s="21" cm="1">
        <f t="array" ref="P31">INDEX(W_psid!$B$2:$CZ$104,W_!$A31,W_!P$1)/Ns!$B$1</f>
        <v>-1.0122397587703936E-3</v>
      </c>
      <c r="Q31" s="21" cm="1">
        <f t="array" ref="Q31">INDEX(W_psid!$B$2:$CZ$104,W_!$A31,W_!Q$1)/Ns!$B$1</f>
        <v>-0.73190077955316901</v>
      </c>
      <c r="R31" s="21" cm="1">
        <f t="array" ref="R31">INDEX(W_psid!$B$2:$CZ$104,W_!$A31,W_!R$1)/Ns!$B$1</f>
        <v>2.367473806744164E-2</v>
      </c>
      <c r="S31" s="21" cm="1">
        <f t="array" ref="S31">INDEX(W_psid!$B$2:$CZ$104,W_!$A31,W_!S$1)/Ns!$B$1</f>
        <v>1.5323663901675204E-4</v>
      </c>
      <c r="T31" s="21" cm="1">
        <f t="array" ref="T31">INDEX(W_psid!$B$2:$CZ$104,W_!$A31,W_!T$1)/Ns!$B$1</f>
        <v>4.0239332772022007E-5</v>
      </c>
      <c r="U31" s="21" cm="1">
        <f t="array" ref="U31">INDEX(W_psid!$B$2:$CZ$104,W_!$A31,W_!U$1)/Ns!$B$1</f>
        <v>6.0261004515246711E-4</v>
      </c>
      <c r="V31" s="21" cm="1">
        <f t="array" ref="V31">INDEX(W_psid!$B$2:$CZ$104,W_!$A31,W_!V$1)/Ns!$B$1</f>
        <v>-4.804050493766264E-2</v>
      </c>
      <c r="W31" s="21" cm="1">
        <f t="array" ref="W31">INDEX(W_psid!$B$2:$CZ$104,W_!$A31,W_!W$1)/Ns!$B$1</f>
        <v>-4.7906120349139859E-2</v>
      </c>
      <c r="X31" s="21" cm="1">
        <f t="array" ref="X31">INDEX(W_psid!$B$2:$CZ$104,W_!$A31,W_!X$1)/Ns!$B$1</f>
        <v>-3.5180851459039646E-2</v>
      </c>
      <c r="Y31" s="21" cm="1">
        <f t="array" ref="Y31">INDEX(W_psid!$B$2:$CZ$104,W_!$A31,W_!Y$1)/Ns!$B$1</f>
        <v>-3.2945741066055148E-2</v>
      </c>
      <c r="Z31" s="21" cm="1">
        <f t="array" ref="Z31">INDEX(W_psid!$B$2:$CZ$104,W_!$A31,W_!Z$1)/Ns!$B$1</f>
        <v>-2.4415957498807667E-2</v>
      </c>
      <c r="AA31" s="21" cm="1">
        <f t="array" ref="AA31">INDEX(W_psid!$B$2:$CZ$104,W_!$A31,W_!AA$1)/Ns!$B$1</f>
        <v>-2.6475275246766471E-2</v>
      </c>
      <c r="AB31" s="21" cm="1">
        <f t="array" ref="AB31">INDEX(W_psid!$B$2:$CZ$104,W_!$A31,W_!AB$1)/Ns!$B$1</f>
        <v>-8.554702753211945E-3</v>
      </c>
      <c r="AC31" s="21" cm="1">
        <f t="array" ref="AC31">INDEX(W_psid!$B$2:$CZ$104,W_!$A31,W_!AC$1)/Ns!$B$1</f>
        <v>-2.4665480806325537E-4</v>
      </c>
      <c r="AD31" s="21" cm="1">
        <f t="array" ref="AD31">INDEX(W_psid!$B$2:$CZ$104,W_!$A31,W_!AD$1)/Ns!$B$1</f>
        <v>-5.8887767537862115E-3</v>
      </c>
      <c r="AE31" s="21" cm="1">
        <f t="array" ref="AE31">INDEX(W_psid!$B$2:$CZ$104,W_!$A31,W_!AE$1)/Ns!$B$1</f>
        <v>2.7875274387158443E-2</v>
      </c>
      <c r="AF31" s="21" cm="1">
        <f t="array" ref="AF31">INDEX(W_psid!$B$2:$CZ$104,W_!$A31,W_!AF$1)/Ns!$B$1</f>
        <v>-0.38568065967779824</v>
      </c>
      <c r="AG31" s="21" cm="1">
        <f t="array" ref="AG31">INDEX(W_psid!$B$2:$CZ$104,W_!$A31,W_!AG$1)/Ns!$B$1</f>
        <v>-0.36567184187606339</v>
      </c>
      <c r="AH31" s="21" cm="1">
        <f t="array" ref="AH31">INDEX(W_psid!$B$2:$CZ$104,W_!$A31,W_!AH$1)/Ns!$B$1</f>
        <v>-3.9051509800162404E-4</v>
      </c>
      <c r="AI31" s="21" cm="1">
        <f t="array" ref="AI31">INDEX(W_psid!$B$2:$CZ$104,W_!$A31,W_!AI$1)/Ns!$B$1</f>
        <v>-1.3065711286358369E-3</v>
      </c>
      <c r="AJ31" s="21" cm="1">
        <f t="array" ref="AJ31">INDEX(W_psid!$B$2:$CZ$104,W_!$A31,W_!AJ$1)/Ns!$B$1</f>
        <v>2.7837156811246061E-5</v>
      </c>
      <c r="AK31" s="21" cm="1">
        <f t="array" ref="AK31">INDEX(W_psid!$B$2:$CZ$104,W_!$A31,W_!AK$1)/Ns!$B$1</f>
        <v>8.5416559741717801E-2</v>
      </c>
      <c r="AL31" s="21" cm="1">
        <f t="array" ref="AL31">INDEX(W_psid!$B$2:$CZ$104,W_!$A31,W_!AL$1)/Ns!$B$1</f>
        <v>0.12678892730171853</v>
      </c>
      <c r="AM31" s="21" cm="1">
        <f t="array" ref="AM31">INDEX(W_psid!$B$2:$CZ$104,W_!$A31,W_!AM$1)/Ns!$B$1</f>
        <v>-3.7301706646152635E-3</v>
      </c>
      <c r="AN31" s="21" cm="1">
        <f t="array" ref="AN31">INDEX(W_psid!$B$2:$CZ$104,W_!$A31,W_!AN$1)/Ns!$B$1</f>
        <v>5.2036308219859691E-5</v>
      </c>
      <c r="AO31" s="21" cm="1">
        <f t="array" ref="AO31">INDEX(W_psid!$B$2:$CZ$104,W_!$A31,W_!AO$1)/Ns!$B$1</f>
        <v>-6.2334784853519364E-5</v>
      </c>
      <c r="AP31" s="21" cm="1">
        <f t="array" ref="AP31">INDEX(W_psid!$B$2:$CZ$104,W_!$A31,W_!AP$1)/Ns!$B$1</f>
        <v>-0.25698054514153529</v>
      </c>
      <c r="AQ31" s="21" cm="1">
        <f t="array" ref="AQ31">INDEX(W_psid!$B$2:$CZ$104,W_!$A31,W_!AQ$1)/Ns!$B$1</f>
        <v>-0.27282529006706513</v>
      </c>
      <c r="AR31" s="21" cm="1">
        <f t="array" ref="AR31">INDEX(W_psid!$B$2:$CZ$104,W_!$A31,W_!AR$1)/Ns!$B$1</f>
        <v>1.3402761220599335E-2</v>
      </c>
      <c r="AS31" s="21" cm="1">
        <f t="array" ref="AS31">INDEX(W_psid!$B$2:$CZ$104,W_!$A31,W_!AS$1)/Ns!$B$1</f>
        <v>3.4410414685268221E-6</v>
      </c>
      <c r="AT31" s="21" cm="1">
        <f t="array" ref="AT31">INDEX(W_psid!$B$2:$CZ$104,W_!$A31,W_!AT$1)/Ns!$B$1</f>
        <v>1.0545226744964101E-5</v>
      </c>
      <c r="AU31" s="21" cm="1">
        <f t="array" ref="AU31">INDEX(W_psid!$B$2:$CZ$104,W_!$A31,W_!AU$1)/Ns!$B$1</f>
        <v>0</v>
      </c>
      <c r="AV31" s="21" cm="1">
        <f t="array" ref="AV31">INDEX(W_psid!$B$2:$CZ$104,W_!$A31,W_!AV$1)/Ns!$B$1</f>
        <v>-0.24754567812059189</v>
      </c>
      <c r="AW31" s="21" cm="1">
        <f t="array" ref="AW31">INDEX(W_psid!$B$2:$CZ$104,W_!$A31,W_!AW$1)/Ns!$B$1</f>
        <v>5.482677475681064E-3</v>
      </c>
      <c r="AX31" s="21" cm="1">
        <f t="array" ref="AX31">INDEX(W_psid!$B$2:$CZ$104,W_!$A31,W_!AX$1)/Ns!$B$1</f>
        <v>-1.8954543285797281E-3</v>
      </c>
      <c r="AY31" s="21">
        <v>0</v>
      </c>
      <c r="AZ31" s="21">
        <v>0</v>
      </c>
      <c r="BA31" s="21">
        <v>0</v>
      </c>
      <c r="BB31" s="21">
        <v>0</v>
      </c>
      <c r="BC31" s="21">
        <v>0</v>
      </c>
      <c r="BD31" s="21">
        <v>0</v>
      </c>
      <c r="BE31" s="21">
        <v>0</v>
      </c>
      <c r="BF31" s="21">
        <v>0</v>
      </c>
    </row>
    <row r="32" spans="1:58" x14ac:dyDescent="0.35">
      <c r="A32" s="19">
        <f>MATCH(C32,W_psid!$A$2:$A$104,0)</f>
        <v>63</v>
      </c>
      <c r="B32" s="19" t="str">
        <f>MOMS!$A$30</f>
        <v>do_sd</v>
      </c>
      <c r="C32" s="19" t="str">
        <f>MOMS!$B$30</f>
        <v>do_sd_inmsa</v>
      </c>
      <c r="D32" s="21" cm="1">
        <f t="array" ref="D32">INDEX(W_psid!$B$2:$CZ$104,W_!$A32,W_!D$1)/Ns!$B$1</f>
        <v>-1.0464585743741353</v>
      </c>
      <c r="E32" s="21" cm="1">
        <f t="array" ref="E32">INDEX(W_psid!$B$2:$CZ$104,W_!$A32,W_!E$1)/Ns!$B$1</f>
        <v>-2.2876864466641882</v>
      </c>
      <c r="F32" s="21" cm="1">
        <f t="array" ref="F32">INDEX(W_psid!$B$2:$CZ$104,W_!$A32,W_!F$1)/Ns!$B$1</f>
        <v>-3.3203917938204288</v>
      </c>
      <c r="G32" s="21" cm="1">
        <f t="array" ref="G32">INDEX(W_psid!$B$2:$CZ$104,W_!$A32,W_!G$1)/Ns!$B$1</f>
        <v>-123.54837249714191</v>
      </c>
      <c r="H32" s="21" cm="1">
        <f t="array" ref="H32">INDEX(W_psid!$B$2:$CZ$104,W_!$A32,W_!H$1)/Ns!$B$1</f>
        <v>28.908313366023034</v>
      </c>
      <c r="I32" s="21" cm="1">
        <f t="array" ref="I32">INDEX(W_psid!$B$2:$CZ$104,W_!$A32,W_!I$1)/Ns!$B$1</f>
        <v>51.845177441440271</v>
      </c>
      <c r="J32" s="21" cm="1">
        <f t="array" ref="J32">INDEX(W_psid!$B$2:$CZ$104,W_!$A32,W_!J$1)/Ns!$B$1</f>
        <v>52.3821762171278</v>
      </c>
      <c r="K32" s="21" cm="1">
        <f t="array" ref="K32">INDEX(W_psid!$B$2:$CZ$104,W_!$A32,W_!K$1)/Ns!$B$1</f>
        <v>54.921637570637408</v>
      </c>
      <c r="L32" s="21" cm="1">
        <f t="array" ref="L32">INDEX(W_psid!$B$2:$CZ$104,W_!$A32,W_!L$1)/Ns!$B$1</f>
        <v>-5.3063829625496872</v>
      </c>
      <c r="M32" s="21" cm="1">
        <f t="array" ref="M32">INDEX(W_psid!$B$2:$CZ$104,W_!$A32,W_!M$1)/Ns!$B$1</f>
        <v>-22.107499942753158</v>
      </c>
      <c r="N32" s="21" cm="1">
        <f t="array" ref="N32">INDEX(W_psid!$B$2:$CZ$104,W_!$A32,W_!N$1)/Ns!$B$1</f>
        <v>8.2429462752879576</v>
      </c>
      <c r="O32" s="21" cm="1">
        <f t="array" ref="O32">INDEX(W_psid!$B$2:$CZ$104,W_!$A32,W_!O$1)/Ns!$B$1</f>
        <v>-21.648413594580806</v>
      </c>
      <c r="P32" s="21" cm="1">
        <f t="array" ref="P32">INDEX(W_psid!$B$2:$CZ$104,W_!$A32,W_!P$1)/Ns!$B$1</f>
        <v>-12.294416310687279</v>
      </c>
      <c r="Q32" s="21" cm="1">
        <f t="array" ref="Q32">INDEX(W_psid!$B$2:$CZ$104,W_!$A32,W_!Q$1)/Ns!$B$1</f>
        <v>21.471606413558508</v>
      </c>
      <c r="R32" s="21" cm="1">
        <f t="array" ref="R32">INDEX(W_psid!$B$2:$CZ$104,W_!$A32,W_!R$1)/Ns!$B$1</f>
        <v>-74.093544163415288</v>
      </c>
      <c r="S32" s="21" cm="1">
        <f t="array" ref="S32">INDEX(W_psid!$B$2:$CZ$104,W_!$A32,W_!S$1)/Ns!$B$1</f>
        <v>-2.0093577529196344E-2</v>
      </c>
      <c r="T32" s="21" cm="1">
        <f t="array" ref="T32">INDEX(W_psid!$B$2:$CZ$104,W_!$A32,W_!T$1)/Ns!$B$1</f>
        <v>6.3006164722277675E-3</v>
      </c>
      <c r="U32" s="21" cm="1">
        <f t="array" ref="U32">INDEX(W_psid!$B$2:$CZ$104,W_!$A32,W_!U$1)/Ns!$B$1</f>
        <v>1.2902948916350153E-2</v>
      </c>
      <c r="V32" s="21" cm="1">
        <f t="array" ref="V32">INDEX(W_psid!$B$2:$CZ$104,W_!$A32,W_!V$1)/Ns!$B$1</f>
        <v>9.7617157011900453</v>
      </c>
      <c r="W32" s="21" cm="1">
        <f t="array" ref="W32">INDEX(W_psid!$B$2:$CZ$104,W_!$A32,W_!W$1)/Ns!$B$1</f>
        <v>9.6757815071780602</v>
      </c>
      <c r="X32" s="21" cm="1">
        <f t="array" ref="X32">INDEX(W_psid!$B$2:$CZ$104,W_!$A32,W_!X$1)/Ns!$B$1</f>
        <v>5.319462110886052</v>
      </c>
      <c r="Y32" s="21" cm="1">
        <f t="array" ref="Y32">INDEX(W_psid!$B$2:$CZ$104,W_!$A32,W_!Y$1)/Ns!$B$1</f>
        <v>4.3685095392803843</v>
      </c>
      <c r="Z32" s="21" cm="1">
        <f t="array" ref="Z32">INDEX(W_psid!$B$2:$CZ$104,W_!$A32,W_!Z$1)/Ns!$B$1</f>
        <v>3.9633315979774451</v>
      </c>
      <c r="AA32" s="21" cm="1">
        <f t="array" ref="AA32">INDEX(W_psid!$B$2:$CZ$104,W_!$A32,W_!AA$1)/Ns!$B$1</f>
        <v>4.9883986924947061</v>
      </c>
      <c r="AB32" s="21" cm="1">
        <f t="array" ref="AB32">INDEX(W_psid!$B$2:$CZ$104,W_!$A32,W_!AB$1)/Ns!$B$1</f>
        <v>0.33432351040029673</v>
      </c>
      <c r="AC32" s="21" cm="1">
        <f t="array" ref="AC32">INDEX(W_psid!$B$2:$CZ$104,W_!$A32,W_!AC$1)/Ns!$B$1</f>
        <v>2.4049568383608805E-2</v>
      </c>
      <c r="AD32" s="21" cm="1">
        <f t="array" ref="AD32">INDEX(W_psid!$B$2:$CZ$104,W_!$A32,W_!AD$1)/Ns!$B$1</f>
        <v>-1.0182297404895242</v>
      </c>
      <c r="AE32" s="21" cm="1">
        <f t="array" ref="AE32">INDEX(W_psid!$B$2:$CZ$104,W_!$A32,W_!AE$1)/Ns!$B$1</f>
        <v>-0.38568065967779824</v>
      </c>
      <c r="AF32" s="21" cm="1">
        <f t="array" ref="AF32">INDEX(W_psid!$B$2:$CZ$104,W_!$A32,W_!AF$1)/Ns!$B$1</f>
        <v>115.76372102520766</v>
      </c>
      <c r="AG32" s="21" cm="1">
        <f t="array" ref="AG32">INDEX(W_psid!$B$2:$CZ$104,W_!$A32,W_!AG$1)/Ns!$B$1</f>
        <v>104.03646359675584</v>
      </c>
      <c r="AH32" s="21" cm="1">
        <f t="array" ref="AH32">INDEX(W_psid!$B$2:$CZ$104,W_!$A32,W_!AH$1)/Ns!$B$1</f>
        <v>0.25637094337980576</v>
      </c>
      <c r="AI32" s="21" cm="1">
        <f t="array" ref="AI32">INDEX(W_psid!$B$2:$CZ$104,W_!$A32,W_!AI$1)/Ns!$B$1</f>
        <v>7.7266733810900767E-2</v>
      </c>
      <c r="AJ32" s="21" cm="1">
        <f t="array" ref="AJ32">INDEX(W_psid!$B$2:$CZ$104,W_!$A32,W_!AJ$1)/Ns!$B$1</f>
        <v>-1.9893157929434494E-3</v>
      </c>
      <c r="AK32" s="21" cm="1">
        <f t="array" ref="AK32">INDEX(W_psid!$B$2:$CZ$104,W_!$A32,W_!AK$1)/Ns!$B$1</f>
        <v>-4.6701051936936935</v>
      </c>
      <c r="AL32" s="21" cm="1">
        <f t="array" ref="AL32">INDEX(W_psid!$B$2:$CZ$104,W_!$A32,W_!AL$1)/Ns!$B$1</f>
        <v>-8.3087689012876993</v>
      </c>
      <c r="AM32" s="21" cm="1">
        <f t="array" ref="AM32">INDEX(W_psid!$B$2:$CZ$104,W_!$A32,W_!AM$1)/Ns!$B$1</f>
        <v>0.92379144745822162</v>
      </c>
      <c r="AN32" s="21" cm="1">
        <f t="array" ref="AN32">INDEX(W_psid!$B$2:$CZ$104,W_!$A32,W_!AN$1)/Ns!$B$1</f>
        <v>0.43651259841409895</v>
      </c>
      <c r="AO32" s="21" cm="1">
        <f t="array" ref="AO32">INDEX(W_psid!$B$2:$CZ$104,W_!$A32,W_!AO$1)/Ns!$B$1</f>
        <v>2.3431880989195227E-3</v>
      </c>
      <c r="AP32" s="21" cm="1">
        <f t="array" ref="AP32">INDEX(W_psid!$B$2:$CZ$104,W_!$A32,W_!AP$1)/Ns!$B$1</f>
        <v>-39.952621398723068</v>
      </c>
      <c r="AQ32" s="21" cm="1">
        <f t="array" ref="AQ32">INDEX(W_psid!$B$2:$CZ$104,W_!$A32,W_!AQ$1)/Ns!$B$1</f>
        <v>-34.147072636141289</v>
      </c>
      <c r="AR32" s="21" cm="1">
        <f t="array" ref="AR32">INDEX(W_psid!$B$2:$CZ$104,W_!$A32,W_!AR$1)/Ns!$B$1</f>
        <v>31.867396680927978</v>
      </c>
      <c r="AS32" s="21" cm="1">
        <f t="array" ref="AS32">INDEX(W_psid!$B$2:$CZ$104,W_!$A32,W_!AS$1)/Ns!$B$1</f>
        <v>1.0473584743930075E-3</v>
      </c>
      <c r="AT32" s="21" cm="1">
        <f t="array" ref="AT32">INDEX(W_psid!$B$2:$CZ$104,W_!$A32,W_!AT$1)/Ns!$B$1</f>
        <v>-3.9283865240961387E-3</v>
      </c>
      <c r="AU32" s="21" cm="1">
        <f t="array" ref="AU32">INDEX(W_psid!$B$2:$CZ$104,W_!$A32,W_!AU$1)/Ns!$B$1</f>
        <v>0</v>
      </c>
      <c r="AV32" s="21" cm="1">
        <f t="array" ref="AV32">INDEX(W_psid!$B$2:$CZ$104,W_!$A32,W_!AV$1)/Ns!$B$1</f>
        <v>60.448619112331428</v>
      </c>
      <c r="AW32" s="21" cm="1">
        <f t="array" ref="AW32">INDEX(W_psid!$B$2:$CZ$104,W_!$A32,W_!AW$1)/Ns!$B$1</f>
        <v>1.1331417007402109</v>
      </c>
      <c r="AX32" s="21" cm="1">
        <f t="array" ref="AX32">INDEX(W_psid!$B$2:$CZ$104,W_!$A32,W_!AX$1)/Ns!$B$1</f>
        <v>-1.349283405603154</v>
      </c>
      <c r="AY32" s="21">
        <v>0</v>
      </c>
      <c r="AZ32" s="21">
        <v>0</v>
      </c>
      <c r="BA32" s="21">
        <v>0</v>
      </c>
      <c r="BB32" s="21">
        <v>0</v>
      </c>
      <c r="BC32" s="21">
        <v>0</v>
      </c>
      <c r="BD32" s="21">
        <v>0</v>
      </c>
      <c r="BE32" s="21">
        <v>0</v>
      </c>
      <c r="BF32" s="21">
        <v>0</v>
      </c>
    </row>
    <row r="33" spans="1:58" x14ac:dyDescent="0.35">
      <c r="A33" s="19">
        <f>MATCH(C33,W_psid!$A$2:$A$104,0)</f>
        <v>64</v>
      </c>
      <c r="B33" s="19" t="str">
        <f>MOMS!$A31</f>
        <v>dj_sd</v>
      </c>
      <c r="C33" s="19" t="str">
        <f>MOMS!$B$31</f>
        <v>dj_sd_inmsa</v>
      </c>
      <c r="D33" s="21" cm="1">
        <f t="array" ref="D33">INDEX(W_psid!$B$2:$CZ$104,W_!$A33,W_!D$1)/Ns!$B$1</f>
        <v>-0.94032595329383661</v>
      </c>
      <c r="E33" s="21" cm="1">
        <f t="array" ref="E33">INDEX(W_psid!$B$2:$CZ$104,W_!$A33,W_!E$1)/Ns!$B$1</f>
        <v>-1.9870213895599973</v>
      </c>
      <c r="F33" s="21" cm="1">
        <f t="array" ref="F33">INDEX(W_psid!$B$2:$CZ$104,W_!$A33,W_!F$1)/Ns!$B$1</f>
        <v>-3.0369812641366121</v>
      </c>
      <c r="G33" s="21" cm="1">
        <f t="array" ref="G33">INDEX(W_psid!$B$2:$CZ$104,W_!$A33,W_!G$1)/Ns!$B$1</f>
        <v>-112.23045756153341</v>
      </c>
      <c r="H33" s="21" cm="1">
        <f t="array" ref="H33">INDEX(W_psid!$B$2:$CZ$104,W_!$A33,W_!H$1)/Ns!$B$1</f>
        <v>26.80701487485868</v>
      </c>
      <c r="I33" s="21" cm="1">
        <f t="array" ref="I33">INDEX(W_psid!$B$2:$CZ$104,W_!$A33,W_!I$1)/Ns!$B$1</f>
        <v>45.063780527790215</v>
      </c>
      <c r="J33" s="21" cm="1">
        <f t="array" ref="J33">INDEX(W_psid!$B$2:$CZ$104,W_!$A33,W_!J$1)/Ns!$B$1</f>
        <v>44.432289848033982</v>
      </c>
      <c r="K33" s="21" cm="1">
        <f t="array" ref="K33">INDEX(W_psid!$B$2:$CZ$104,W_!$A33,W_!K$1)/Ns!$B$1</f>
        <v>46.650929217172575</v>
      </c>
      <c r="L33" s="21" cm="1">
        <f t="array" ref="L33">INDEX(W_psid!$B$2:$CZ$104,W_!$A33,W_!L$1)/Ns!$B$1</f>
        <v>-3.2278634343480892</v>
      </c>
      <c r="M33" s="21" cm="1">
        <f t="array" ref="M33">INDEX(W_psid!$B$2:$CZ$104,W_!$A33,W_!M$1)/Ns!$B$1</f>
        <v>-17.064284485574564</v>
      </c>
      <c r="N33" s="21" cm="1">
        <f t="array" ref="N33">INDEX(W_psid!$B$2:$CZ$104,W_!$A33,W_!N$1)/Ns!$B$1</f>
        <v>8.0194735152615628</v>
      </c>
      <c r="O33" s="21" cm="1">
        <f t="array" ref="O33">INDEX(W_psid!$B$2:$CZ$104,W_!$A33,W_!O$1)/Ns!$B$1</f>
        <v>-19.195060326575124</v>
      </c>
      <c r="P33" s="21" cm="1">
        <f t="array" ref="P33">INDEX(W_psid!$B$2:$CZ$104,W_!$A33,W_!P$1)/Ns!$B$1</f>
        <v>-9.5652237032338512</v>
      </c>
      <c r="Q33" s="21" cm="1">
        <f t="array" ref="Q33">INDEX(W_psid!$B$2:$CZ$104,W_!$A33,W_!Q$1)/Ns!$B$1</f>
        <v>17.300620369107168</v>
      </c>
      <c r="R33" s="21" cm="1">
        <f t="array" ref="R33">INDEX(W_psid!$B$2:$CZ$104,W_!$A33,W_!R$1)/Ns!$B$1</f>
        <v>-63.043721017964131</v>
      </c>
      <c r="S33" s="21" cm="1">
        <f t="array" ref="S33">INDEX(W_psid!$B$2:$CZ$104,W_!$A33,W_!S$1)/Ns!$B$1</f>
        <v>-1.8480624435300578E-2</v>
      </c>
      <c r="T33" s="21" cm="1">
        <f t="array" ref="T33">INDEX(W_psid!$B$2:$CZ$104,W_!$A33,W_!T$1)/Ns!$B$1</f>
        <v>5.8366682468646135E-3</v>
      </c>
      <c r="U33" s="21" cm="1">
        <f t="array" ref="U33">INDEX(W_psid!$B$2:$CZ$104,W_!$A33,W_!U$1)/Ns!$B$1</f>
        <v>8.0081622011309844E-3</v>
      </c>
      <c r="V33" s="21" cm="1">
        <f t="array" ref="V33">INDEX(W_psid!$B$2:$CZ$104,W_!$A33,W_!V$1)/Ns!$B$1</f>
        <v>8.7348015658355997</v>
      </c>
      <c r="W33" s="21" cm="1">
        <f t="array" ref="W33">INDEX(W_psid!$B$2:$CZ$104,W_!$A33,W_!W$1)/Ns!$B$1</f>
        <v>8.6627688835358985</v>
      </c>
      <c r="X33" s="21" cm="1">
        <f t="array" ref="X33">INDEX(W_psid!$B$2:$CZ$104,W_!$A33,W_!X$1)/Ns!$B$1</f>
        <v>4.5563806718211284</v>
      </c>
      <c r="Y33" s="21" cm="1">
        <f t="array" ref="Y33">INDEX(W_psid!$B$2:$CZ$104,W_!$A33,W_!Y$1)/Ns!$B$1</f>
        <v>3.7312871203107041</v>
      </c>
      <c r="Z33" s="21" cm="1">
        <f t="array" ref="Z33">INDEX(W_psid!$B$2:$CZ$104,W_!$A33,W_!Z$1)/Ns!$B$1</f>
        <v>3.3877157345246185</v>
      </c>
      <c r="AA33" s="21" cm="1">
        <f t="array" ref="AA33">INDEX(W_psid!$B$2:$CZ$104,W_!$A33,W_!AA$1)/Ns!$B$1</f>
        <v>4.259446766872073</v>
      </c>
      <c r="AB33" s="21" cm="1">
        <f t="array" ref="AB33">INDEX(W_psid!$B$2:$CZ$104,W_!$A33,W_!AB$1)/Ns!$B$1</f>
        <v>0.2788861699097413</v>
      </c>
      <c r="AC33" s="21" cm="1">
        <f t="array" ref="AC33">INDEX(W_psid!$B$2:$CZ$104,W_!$A33,W_!AC$1)/Ns!$B$1</f>
        <v>2.5503389492001257E-2</v>
      </c>
      <c r="AD33" s="21" cm="1">
        <f t="array" ref="AD33">INDEX(W_psid!$B$2:$CZ$104,W_!$A33,W_!AD$1)/Ns!$B$1</f>
        <v>-0.88765085662722554</v>
      </c>
      <c r="AE33" s="21" cm="1">
        <f t="array" ref="AE33">INDEX(W_psid!$B$2:$CZ$104,W_!$A33,W_!AE$1)/Ns!$B$1</f>
        <v>-0.36567184187606339</v>
      </c>
      <c r="AF33" s="21" cm="1">
        <f t="array" ref="AF33">INDEX(W_psid!$B$2:$CZ$104,W_!$A33,W_!AF$1)/Ns!$B$1</f>
        <v>104.03646359675584</v>
      </c>
      <c r="AG33" s="21" cm="1">
        <f t="array" ref="AG33">INDEX(W_psid!$B$2:$CZ$104,W_!$A33,W_!AG$1)/Ns!$B$1</f>
        <v>94.238069585945553</v>
      </c>
      <c r="AH33" s="21" cm="1">
        <f t="array" ref="AH33">INDEX(W_psid!$B$2:$CZ$104,W_!$A33,W_!AH$1)/Ns!$B$1</f>
        <v>0.22024641648374993</v>
      </c>
      <c r="AI33" s="21" cm="1">
        <f t="array" ref="AI33">INDEX(W_psid!$B$2:$CZ$104,W_!$A33,W_!AI$1)/Ns!$B$1</f>
        <v>8.2602610232676871E-2</v>
      </c>
      <c r="AJ33" s="21" cm="1">
        <f t="array" ref="AJ33">INDEX(W_psid!$B$2:$CZ$104,W_!$A33,W_!AJ$1)/Ns!$B$1</f>
        <v>-1.9033079453710669E-3</v>
      </c>
      <c r="AK33" s="21" cm="1">
        <f t="array" ref="AK33">INDEX(W_psid!$B$2:$CZ$104,W_!$A33,W_!AK$1)/Ns!$B$1</f>
        <v>-4.4955186035251202</v>
      </c>
      <c r="AL33" s="21" cm="1">
        <f t="array" ref="AL33">INDEX(W_psid!$B$2:$CZ$104,W_!$A33,W_!AL$1)/Ns!$B$1</f>
        <v>-7.95228609594768</v>
      </c>
      <c r="AM33" s="21" cm="1">
        <f t="array" ref="AM33">INDEX(W_psid!$B$2:$CZ$104,W_!$A33,W_!AM$1)/Ns!$B$1</f>
        <v>0.96403812146753343</v>
      </c>
      <c r="AN33" s="21" cm="1">
        <f t="array" ref="AN33">INDEX(W_psid!$B$2:$CZ$104,W_!$A33,W_!AN$1)/Ns!$B$1</f>
        <v>0.36564350654102568</v>
      </c>
      <c r="AO33" s="21" cm="1">
        <f t="array" ref="AO33">INDEX(W_psid!$B$2:$CZ$104,W_!$A33,W_!AO$1)/Ns!$B$1</f>
        <v>2.1335807911744623E-3</v>
      </c>
      <c r="AP33" s="21" cm="1">
        <f t="array" ref="AP33">INDEX(W_psid!$B$2:$CZ$104,W_!$A33,W_!AP$1)/Ns!$B$1</f>
        <v>-32.903980457533372</v>
      </c>
      <c r="AQ33" s="21" cm="1">
        <f t="array" ref="AQ33">INDEX(W_psid!$B$2:$CZ$104,W_!$A33,W_!AQ$1)/Ns!$B$1</f>
        <v>-28.657789910200247</v>
      </c>
      <c r="AR33" s="21" cm="1">
        <f t="array" ref="AR33">INDEX(W_psid!$B$2:$CZ$104,W_!$A33,W_!AR$1)/Ns!$B$1</f>
        <v>28.086631200130697</v>
      </c>
      <c r="AS33" s="21" cm="1">
        <f t="array" ref="AS33">INDEX(W_psid!$B$2:$CZ$104,W_!$A33,W_!AS$1)/Ns!$B$1</f>
        <v>1.0181811991359399E-3</v>
      </c>
      <c r="AT33" s="21" cm="1">
        <f t="array" ref="AT33">INDEX(W_psid!$B$2:$CZ$104,W_!$A33,W_!AT$1)/Ns!$B$1</f>
        <v>-4.3330826489570186E-3</v>
      </c>
      <c r="AU33" s="21" cm="1">
        <f t="array" ref="AU33">INDEX(W_psid!$B$2:$CZ$104,W_!$A33,W_!AU$1)/Ns!$B$1</f>
        <v>0</v>
      </c>
      <c r="AV33" s="21" cm="1">
        <f t="array" ref="AV33">INDEX(W_psid!$B$2:$CZ$104,W_!$A33,W_!AV$1)/Ns!$B$1</f>
        <v>53.612302932834567</v>
      </c>
      <c r="AW33" s="21" cm="1">
        <f t="array" ref="AW33">INDEX(W_psid!$B$2:$CZ$104,W_!$A33,W_!AW$1)/Ns!$B$1</f>
        <v>0.92152441336175184</v>
      </c>
      <c r="AX33" s="21" cm="1">
        <f t="array" ref="AX33">INDEX(W_psid!$B$2:$CZ$104,W_!$A33,W_!AX$1)/Ns!$B$1</f>
        <v>-1.1703070423011432</v>
      </c>
      <c r="AY33" s="21">
        <v>0</v>
      </c>
      <c r="AZ33" s="21">
        <v>0</v>
      </c>
      <c r="BA33" s="21">
        <v>0</v>
      </c>
      <c r="BB33" s="21">
        <v>0</v>
      </c>
      <c r="BC33" s="21">
        <v>0</v>
      </c>
      <c r="BD33" s="21">
        <v>0</v>
      </c>
      <c r="BE33" s="21">
        <v>0</v>
      </c>
      <c r="BF33" s="21">
        <v>0</v>
      </c>
    </row>
    <row r="34" spans="1:58" x14ac:dyDescent="0.35">
      <c r="A34" s="19">
        <f>MATCH(C34,W_psid!$A$2:$A$104,0)</f>
        <v>60</v>
      </c>
      <c r="B34" s="19" t="str">
        <f>MOMS!$A$32</f>
        <v>abs_hdo_wdo</v>
      </c>
      <c r="C34" s="19" t="str">
        <f>MOMS!$B$32</f>
        <v>abs_hdo_wdo</v>
      </c>
      <c r="D34" s="21" cm="1">
        <f t="array" ref="D34">INDEX(W_psid!$B$2:$CZ$104,W_!$A34,W_!D$1)/Ns!$B$1</f>
        <v>-8.4879076514409032E-4</v>
      </c>
      <c r="E34" s="21" cm="1">
        <f t="array" ref="E34">INDEX(W_psid!$B$2:$CZ$104,W_!$A34,W_!E$1)/Ns!$B$1</f>
        <v>-1.059240996512001E-2</v>
      </c>
      <c r="F34" s="21" cm="1">
        <f t="array" ref="F34">INDEX(W_psid!$B$2:$CZ$104,W_!$A34,W_!F$1)/Ns!$B$1</f>
        <v>-4.2578016101899518E-3</v>
      </c>
      <c r="G34" s="21" cm="1">
        <f t="array" ref="G34">INDEX(W_psid!$B$2:$CZ$104,W_!$A34,W_!G$1)/Ns!$B$1</f>
        <v>-0.25002223925863598</v>
      </c>
      <c r="H34" s="21" cm="1">
        <f t="array" ref="H34">INDEX(W_psid!$B$2:$CZ$104,W_!$A34,W_!H$1)/Ns!$B$1</f>
        <v>0.13730988708007258</v>
      </c>
      <c r="I34" s="21" cm="1">
        <f t="array" ref="I34">INDEX(W_psid!$B$2:$CZ$104,W_!$A34,W_!I$1)/Ns!$B$1</f>
        <v>0.11090465530879039</v>
      </c>
      <c r="J34" s="21" cm="1">
        <f t="array" ref="J34">INDEX(W_psid!$B$2:$CZ$104,W_!$A34,W_!J$1)/Ns!$B$1</f>
        <v>5.2979720223526795E-2</v>
      </c>
      <c r="K34" s="21" cm="1">
        <f t="array" ref="K34">INDEX(W_psid!$B$2:$CZ$104,W_!$A34,W_!K$1)/Ns!$B$1</f>
        <v>0.1458308263057925</v>
      </c>
      <c r="L34" s="21" cm="1">
        <f t="array" ref="L34">INDEX(W_psid!$B$2:$CZ$104,W_!$A34,W_!L$1)/Ns!$B$1</f>
        <v>-7.784244932106095E-2</v>
      </c>
      <c r="M34" s="21" cm="1">
        <f t="array" ref="M34">INDEX(W_psid!$B$2:$CZ$104,W_!$A34,W_!M$1)/Ns!$B$1</f>
        <v>-2.2444978045422538E-2</v>
      </c>
      <c r="N34" s="21" cm="1">
        <f t="array" ref="N34">INDEX(W_psid!$B$2:$CZ$104,W_!$A34,W_!N$1)/Ns!$B$1</f>
        <v>3.3783956275549157E-2</v>
      </c>
      <c r="O34" s="21" cm="1">
        <f t="array" ref="O34">INDEX(W_psid!$B$2:$CZ$104,W_!$A34,W_!O$1)/Ns!$B$1</f>
        <v>3.8262370924965185E-2</v>
      </c>
      <c r="P34" s="21" cm="1">
        <f t="array" ref="P34">INDEX(W_psid!$B$2:$CZ$104,W_!$A34,W_!P$1)/Ns!$B$1</f>
        <v>-6.2171600398451016E-2</v>
      </c>
      <c r="Q34" s="21" cm="1">
        <f t="array" ref="Q34">INDEX(W_psid!$B$2:$CZ$104,W_!$A34,W_!Q$1)/Ns!$B$1</f>
        <v>0.23441409181538292</v>
      </c>
      <c r="R34" s="21" cm="1">
        <f t="array" ref="R34">INDEX(W_psid!$B$2:$CZ$104,W_!$A34,W_!R$1)/Ns!$B$1</f>
        <v>-0.18049677139967293</v>
      </c>
      <c r="S34" s="21" cm="1">
        <f t="array" ref="S34">INDEX(W_psid!$B$2:$CZ$104,W_!$A34,W_!S$1)/Ns!$B$1</f>
        <v>-2.7050326154582082E-5</v>
      </c>
      <c r="T34" s="21" cm="1">
        <f t="array" ref="T34">INDEX(W_psid!$B$2:$CZ$104,W_!$A34,W_!T$1)/Ns!$B$1</f>
        <v>2.707219385102754E-5</v>
      </c>
      <c r="U34" s="21" cm="1">
        <f t="array" ref="U34">INDEX(W_psid!$B$2:$CZ$104,W_!$A34,W_!U$1)/Ns!$B$1</f>
        <v>-8.6688987054876114E-5</v>
      </c>
      <c r="V34" s="21" cm="1">
        <f t="array" ref="V34">INDEX(W_psid!$B$2:$CZ$104,W_!$A34,W_!V$1)/Ns!$B$1</f>
        <v>3.3642092359635764E-2</v>
      </c>
      <c r="W34" s="21" cm="1">
        <f t="array" ref="W34">INDEX(W_psid!$B$2:$CZ$104,W_!$A34,W_!W$1)/Ns!$B$1</f>
        <v>3.3061631138216148E-2</v>
      </c>
      <c r="X34" s="21" cm="1">
        <f t="array" ref="X34">INDEX(W_psid!$B$2:$CZ$104,W_!$A34,W_!X$1)/Ns!$B$1</f>
        <v>2.4900855347173231E-2</v>
      </c>
      <c r="Y34" s="21" cm="1">
        <f t="array" ref="Y34">INDEX(W_psid!$B$2:$CZ$104,W_!$A34,W_!Y$1)/Ns!$B$1</f>
        <v>2.3519805982855548E-2</v>
      </c>
      <c r="Z34" s="21" cm="1">
        <f t="array" ref="Z34">INDEX(W_psid!$B$2:$CZ$104,W_!$A34,W_!Z$1)/Ns!$B$1</f>
        <v>2.327535338142047E-2</v>
      </c>
      <c r="AA34" s="21" cm="1">
        <f t="array" ref="AA34">INDEX(W_psid!$B$2:$CZ$104,W_!$A34,W_!AA$1)/Ns!$B$1</f>
        <v>2.6838574486389932E-2</v>
      </c>
      <c r="AB34" s="21" cm="1">
        <f t="array" ref="AB34">INDEX(W_psid!$B$2:$CZ$104,W_!$A34,W_!AB$1)/Ns!$B$1</f>
        <v>4.9311898005029303E-3</v>
      </c>
      <c r="AC34" s="21" cm="1">
        <f t="array" ref="AC34">INDEX(W_psid!$B$2:$CZ$104,W_!$A34,W_!AC$1)/Ns!$B$1</f>
        <v>8.4666644027321902E-5</v>
      </c>
      <c r="AD34" s="21" cm="1">
        <f t="array" ref="AD34">INDEX(W_psid!$B$2:$CZ$104,W_!$A34,W_!AD$1)/Ns!$B$1</f>
        <v>-6.7929648578460098E-3</v>
      </c>
      <c r="AE34" s="21" cm="1">
        <f t="array" ref="AE34">INDEX(W_psid!$B$2:$CZ$104,W_!$A34,W_!AE$1)/Ns!$B$1</f>
        <v>-3.9051509800162404E-4</v>
      </c>
      <c r="AF34" s="21" cm="1">
        <f t="array" ref="AF34">INDEX(W_psid!$B$2:$CZ$104,W_!$A34,W_!AF$1)/Ns!$B$1</f>
        <v>0.25637094337980576</v>
      </c>
      <c r="AG34" s="21" cm="1">
        <f t="array" ref="AG34">INDEX(W_psid!$B$2:$CZ$104,W_!$A34,W_!AG$1)/Ns!$B$1</f>
        <v>0.22024641648374993</v>
      </c>
      <c r="AH34" s="21" cm="1">
        <f t="array" ref="AH34">INDEX(W_psid!$B$2:$CZ$104,W_!$A34,W_!AH$1)/Ns!$B$1</f>
        <v>3.1829748718153173E-3</v>
      </c>
      <c r="AI34" s="21" cm="1">
        <f t="array" ref="AI34">INDEX(W_psid!$B$2:$CZ$104,W_!$A34,W_!AI$1)/Ns!$B$1</f>
        <v>1.9875286471815682E-4</v>
      </c>
      <c r="AJ34" s="21" cm="1">
        <f t="array" ref="AJ34">INDEX(W_psid!$B$2:$CZ$104,W_!$A34,W_!AJ$1)/Ns!$B$1</f>
        <v>-3.7364240905624892E-7</v>
      </c>
      <c r="AK34" s="21" cm="1">
        <f t="array" ref="AK34">INDEX(W_psid!$B$2:$CZ$104,W_!$A34,W_!AK$1)/Ns!$B$1</f>
        <v>2.2676023628633808E-2</v>
      </c>
      <c r="AL34" s="21" cm="1">
        <f t="array" ref="AL34">INDEX(W_psid!$B$2:$CZ$104,W_!$A34,W_!AL$1)/Ns!$B$1</f>
        <v>1.3910416734026541E-2</v>
      </c>
      <c r="AM34" s="21" cm="1">
        <f t="array" ref="AM34">INDEX(W_psid!$B$2:$CZ$104,W_!$A34,W_!AM$1)/Ns!$B$1</f>
        <v>-1.3135812898263811E-2</v>
      </c>
      <c r="AN34" s="21" cm="1">
        <f t="array" ref="AN34">INDEX(W_psid!$B$2:$CZ$104,W_!$A34,W_!AN$1)/Ns!$B$1</f>
        <v>9.0808856237600279E-4</v>
      </c>
      <c r="AO34" s="21" cm="1">
        <f t="array" ref="AO34">INDEX(W_psid!$B$2:$CZ$104,W_!$A34,W_!AO$1)/Ns!$B$1</f>
        <v>-8.5191941960395607E-7</v>
      </c>
      <c r="AP34" s="21" cm="1">
        <f t="array" ref="AP34">INDEX(W_psid!$B$2:$CZ$104,W_!$A34,W_!AP$1)/Ns!$B$1</f>
        <v>-0.20445737614044579</v>
      </c>
      <c r="AQ34" s="21" cm="1">
        <f t="array" ref="AQ34">INDEX(W_psid!$B$2:$CZ$104,W_!$A34,W_!AQ$1)/Ns!$B$1</f>
        <v>-0.14654632149916827</v>
      </c>
      <c r="AR34" s="21" cm="1">
        <f t="array" ref="AR34">INDEX(W_psid!$B$2:$CZ$104,W_!$A34,W_!AR$1)/Ns!$B$1</f>
        <v>0.12464638238601385</v>
      </c>
      <c r="AS34" s="21" cm="1">
        <f t="array" ref="AS34">INDEX(W_psid!$B$2:$CZ$104,W_!$A34,W_!AS$1)/Ns!$B$1</f>
        <v>5.096064861408605E-6</v>
      </c>
      <c r="AT34" s="21" cm="1">
        <f t="array" ref="AT34">INDEX(W_psid!$B$2:$CZ$104,W_!$A34,W_!AT$1)/Ns!$B$1</f>
        <v>4.8389532806483253E-5</v>
      </c>
      <c r="AU34" s="21" cm="1">
        <f t="array" ref="AU34">INDEX(W_psid!$B$2:$CZ$104,W_!$A34,W_!AU$1)/Ns!$B$1</f>
        <v>0</v>
      </c>
      <c r="AV34" s="21" cm="1">
        <f t="array" ref="AV34">INDEX(W_psid!$B$2:$CZ$104,W_!$A34,W_!AV$1)/Ns!$B$1</f>
        <v>0.11535873793911056</v>
      </c>
      <c r="AW34" s="21" cm="1">
        <f t="array" ref="AW34">INDEX(W_psid!$B$2:$CZ$104,W_!$A34,W_!AW$1)/Ns!$B$1</f>
        <v>2.4658689233715364E-2</v>
      </c>
      <c r="AX34" s="21" cm="1">
        <f t="array" ref="AX34">INDEX(W_psid!$B$2:$CZ$104,W_!$A34,W_!AX$1)/Ns!$B$1</f>
        <v>-5.5274410439935537E-3</v>
      </c>
      <c r="AY34" s="21">
        <v>0</v>
      </c>
      <c r="AZ34" s="21">
        <v>0</v>
      </c>
      <c r="BA34" s="21">
        <v>0</v>
      </c>
      <c r="BB34" s="21">
        <v>0</v>
      </c>
      <c r="BC34" s="21">
        <v>0</v>
      </c>
      <c r="BD34" s="21">
        <v>0</v>
      </c>
      <c r="BE34" s="21">
        <v>0</v>
      </c>
      <c r="BF34" s="21">
        <v>0</v>
      </c>
    </row>
    <row r="35" spans="1:58" x14ac:dyDescent="0.35">
      <c r="A35" s="19">
        <f>MATCH(C35,W_psid!$A$2:$A$104,0)</f>
        <v>91</v>
      </c>
      <c r="B35" s="19" t="str">
        <f>MOMS!$A$33</f>
        <v>betacom_w</v>
      </c>
      <c r="C35" s="19" t="str">
        <f>MOMS!$B$33</f>
        <v>betacom_w</v>
      </c>
      <c r="D35" s="21" cm="1">
        <f t="array" ref="D35">INDEX(W_psid!$B$2:$CZ$104,W_!$A35,W_!D$1)/Ns!$B$1</f>
        <v>4.9453706138347098E-4</v>
      </c>
      <c r="E35" s="21" cm="1">
        <f t="array" ref="E35">INDEX(W_psid!$B$2:$CZ$104,W_!$A35,W_!E$1)/Ns!$B$1</f>
        <v>-4.0730295313961429E-3</v>
      </c>
      <c r="F35" s="21" cm="1">
        <f t="array" ref="F35">INDEX(W_psid!$B$2:$CZ$104,W_!$A35,W_!F$1)/Ns!$B$1</f>
        <v>-4.8963317057525262E-3</v>
      </c>
      <c r="G35" s="21" cm="1">
        <f t="array" ref="G35">INDEX(W_psid!$B$2:$CZ$104,W_!$A35,W_!G$1)/Ns!$B$1</f>
        <v>-0.20023714802509623</v>
      </c>
      <c r="H35" s="21" cm="1">
        <f t="array" ref="H35">INDEX(W_psid!$B$2:$CZ$104,W_!$A35,W_!H$1)/Ns!$B$1</f>
        <v>4.4966380764230499E-2</v>
      </c>
      <c r="I35" s="21" cm="1">
        <f t="array" ref="I35">INDEX(W_psid!$B$2:$CZ$104,W_!$A35,W_!I$1)/Ns!$B$1</f>
        <v>8.5553593942637132E-2</v>
      </c>
      <c r="J35" s="21" cm="1">
        <f t="array" ref="J35">INDEX(W_psid!$B$2:$CZ$104,W_!$A35,W_!J$1)/Ns!$B$1</f>
        <v>0.10926641859152236</v>
      </c>
      <c r="K35" s="21" cm="1">
        <f t="array" ref="K35">INDEX(W_psid!$B$2:$CZ$104,W_!$A35,W_!K$1)/Ns!$B$1</f>
        <v>6.1821735569757605E-2</v>
      </c>
      <c r="L35" s="21" cm="1">
        <f t="array" ref="L35">INDEX(W_psid!$B$2:$CZ$104,W_!$A35,W_!L$1)/Ns!$B$1</f>
        <v>-1.8517955555324553E-2</v>
      </c>
      <c r="M35" s="21" cm="1">
        <f t="array" ref="M35">INDEX(W_psid!$B$2:$CZ$104,W_!$A35,W_!M$1)/Ns!$B$1</f>
        <v>0.12289817287191754</v>
      </c>
      <c r="N35" s="21" cm="1">
        <f t="array" ref="N35">INDEX(W_psid!$B$2:$CZ$104,W_!$A35,W_!N$1)/Ns!$B$1</f>
        <v>-1.0768392840734536E-2</v>
      </c>
      <c r="O35" s="21" cm="1">
        <f t="array" ref="O35">INDEX(W_psid!$B$2:$CZ$104,W_!$A35,W_!O$1)/Ns!$B$1</f>
        <v>5.732041008199168E-2</v>
      </c>
      <c r="P35" s="21" cm="1">
        <f t="array" ref="P35">INDEX(W_psid!$B$2:$CZ$104,W_!$A35,W_!P$1)/Ns!$B$1</f>
        <v>6.3074251424118336E-2</v>
      </c>
      <c r="Q35" s="21" cm="1">
        <f t="array" ref="Q35">INDEX(W_psid!$B$2:$CZ$104,W_!$A35,W_!Q$1)/Ns!$B$1</f>
        <v>0.10485019971983607</v>
      </c>
      <c r="R35" s="21" cm="1">
        <f t="array" ref="R35">INDEX(W_psid!$B$2:$CZ$104,W_!$A35,W_!R$1)/Ns!$B$1</f>
        <v>-0.10599222346925073</v>
      </c>
      <c r="S35" s="21" cm="1">
        <f t="array" ref="S35">INDEX(W_psid!$B$2:$CZ$104,W_!$A35,W_!S$1)/Ns!$B$1</f>
        <v>-2.652402622634618E-5</v>
      </c>
      <c r="T35" s="21" cm="1">
        <f t="array" ref="T35">INDEX(W_psid!$B$2:$CZ$104,W_!$A35,W_!T$1)/Ns!$B$1</f>
        <v>2.4412677031538338E-5</v>
      </c>
      <c r="U35" s="21" cm="1">
        <f t="array" ref="U35">INDEX(W_psid!$B$2:$CZ$104,W_!$A35,W_!U$1)/Ns!$B$1</f>
        <v>7.0514296059762449E-5</v>
      </c>
      <c r="V35" s="21" cm="1">
        <f t="array" ref="V35">INDEX(W_psid!$B$2:$CZ$104,W_!$A35,W_!V$1)/Ns!$B$1</f>
        <v>1.1708891110651251E-2</v>
      </c>
      <c r="W35" s="21" cm="1">
        <f t="array" ref="W35">INDEX(W_psid!$B$2:$CZ$104,W_!$A35,W_!W$1)/Ns!$B$1</f>
        <v>1.1604625437416076E-2</v>
      </c>
      <c r="X35" s="21" cm="1">
        <f t="array" ref="X35">INDEX(W_psid!$B$2:$CZ$104,W_!$A35,W_!X$1)/Ns!$B$1</f>
        <v>4.5338051566207946E-3</v>
      </c>
      <c r="Y35" s="21" cm="1">
        <f t="array" ref="Y35">INDEX(W_psid!$B$2:$CZ$104,W_!$A35,W_!Y$1)/Ns!$B$1</f>
        <v>3.7999477889172442E-3</v>
      </c>
      <c r="Z35" s="21" cm="1">
        <f t="array" ref="Z35">INDEX(W_psid!$B$2:$CZ$104,W_!$A35,W_!Z$1)/Ns!$B$1</f>
        <v>3.4086191819979162E-3</v>
      </c>
      <c r="AA35" s="21" cm="1">
        <f t="array" ref="AA35">INDEX(W_psid!$B$2:$CZ$104,W_!$A35,W_!AA$1)/Ns!$B$1</f>
        <v>4.4115427687250065E-3</v>
      </c>
      <c r="AB35" s="21" cm="1">
        <f t="array" ref="AB35">INDEX(W_psid!$B$2:$CZ$104,W_!$A35,W_!AB$1)/Ns!$B$1</f>
        <v>-1.2389704701272206E-3</v>
      </c>
      <c r="AC35" s="21" cm="1">
        <f t="array" ref="AC35">INDEX(W_psid!$B$2:$CZ$104,W_!$A35,W_!AC$1)/Ns!$B$1</f>
        <v>1.6779241014001448E-4</v>
      </c>
      <c r="AD35" s="21" cm="1">
        <f t="array" ref="AD35">INDEX(W_psid!$B$2:$CZ$104,W_!$A35,W_!AD$1)/Ns!$B$1</f>
        <v>-6.1370362308152179E-3</v>
      </c>
      <c r="AE35" s="21" cm="1">
        <f t="array" ref="AE35">INDEX(W_psid!$B$2:$CZ$104,W_!$A35,W_!AE$1)/Ns!$B$1</f>
        <v>-1.3065711286358369E-3</v>
      </c>
      <c r="AF35" s="21" cm="1">
        <f t="array" ref="AF35">INDEX(W_psid!$B$2:$CZ$104,W_!$A35,W_!AF$1)/Ns!$B$1</f>
        <v>7.7266733810900767E-2</v>
      </c>
      <c r="AG35" s="21" cm="1">
        <f t="array" ref="AG35">INDEX(W_psid!$B$2:$CZ$104,W_!$A35,W_!AG$1)/Ns!$B$1</f>
        <v>8.2602610232676871E-2</v>
      </c>
      <c r="AH35" s="21" cm="1">
        <f t="array" ref="AH35">INDEX(W_psid!$B$2:$CZ$104,W_!$A35,W_!AH$1)/Ns!$B$1</f>
        <v>1.9875286471815682E-4</v>
      </c>
      <c r="AI35" s="21" cm="1">
        <f t="array" ref="AI35">INDEX(W_psid!$B$2:$CZ$104,W_!$A35,W_!AI$1)/Ns!$B$1</f>
        <v>1.6978386854297753E-3</v>
      </c>
      <c r="AJ35" s="21" cm="1">
        <f t="array" ref="AJ35">INDEX(W_psid!$B$2:$CZ$104,W_!$A35,W_!AJ$1)/Ns!$B$1</f>
        <v>-8.2139877624619022E-6</v>
      </c>
      <c r="AK35" s="21" cm="1">
        <f t="array" ref="AK35">INDEX(W_psid!$B$2:$CZ$104,W_!$A35,W_!AK$1)/Ns!$B$1</f>
        <v>-2.3028672192494392E-2</v>
      </c>
      <c r="AL35" s="21" cm="1">
        <f t="array" ref="AL35">INDEX(W_psid!$B$2:$CZ$104,W_!$A35,W_!AL$1)/Ns!$B$1</f>
        <v>-3.680372415123534E-2</v>
      </c>
      <c r="AM35" s="21" cm="1">
        <f t="array" ref="AM35">INDEX(W_psid!$B$2:$CZ$104,W_!$A35,W_!AM$1)/Ns!$B$1</f>
        <v>7.0569102074508701E-4</v>
      </c>
      <c r="AN35" s="21" cm="1">
        <f t="array" ref="AN35">INDEX(W_psid!$B$2:$CZ$104,W_!$A35,W_!AN$1)/Ns!$B$1</f>
        <v>-4.0278923003072659E-4</v>
      </c>
      <c r="AO35" s="21" cm="1">
        <f t="array" ref="AO35">INDEX(W_psid!$B$2:$CZ$104,W_!$A35,W_!AO$1)/Ns!$B$1</f>
        <v>1.9084820517752438E-6</v>
      </c>
      <c r="AP35" s="21" cm="1">
        <f t="array" ref="AP35">INDEX(W_psid!$B$2:$CZ$104,W_!$A35,W_!AP$1)/Ns!$B$1</f>
        <v>3.5958507255325615E-2</v>
      </c>
      <c r="AQ35" s="21" cm="1">
        <f t="array" ref="AQ35">INDEX(W_psid!$B$2:$CZ$104,W_!$A35,W_!AQ$1)/Ns!$B$1</f>
        <v>1.6572954146534369E-2</v>
      </c>
      <c r="AR35" s="21" cm="1">
        <f t="array" ref="AR35">INDEX(W_psid!$B$2:$CZ$104,W_!$A35,W_!AR$1)/Ns!$B$1</f>
        <v>6.9263507796325119E-2</v>
      </c>
      <c r="AS35" s="21" cm="1">
        <f t="array" ref="AS35">INDEX(W_psid!$B$2:$CZ$104,W_!$A35,W_!AS$1)/Ns!$B$1</f>
        <v>2.6945590730157223E-6</v>
      </c>
      <c r="AT35" s="21" cm="1">
        <f t="array" ref="AT35">INDEX(W_psid!$B$2:$CZ$104,W_!$A35,W_!AT$1)/Ns!$B$1</f>
        <v>-7.4091881145935584E-6</v>
      </c>
      <c r="AU35" s="21" cm="1">
        <f t="array" ref="AU35">INDEX(W_psid!$B$2:$CZ$104,W_!$A35,W_!AU$1)/Ns!$B$1</f>
        <v>0</v>
      </c>
      <c r="AV35" s="21" cm="1">
        <f t="array" ref="AV35">INDEX(W_psid!$B$2:$CZ$104,W_!$A35,W_!AV$1)/Ns!$B$1</f>
        <v>-5.1459075599971919E-2</v>
      </c>
      <c r="AW35" s="21" cm="1">
        <f t="array" ref="AW35">INDEX(W_psid!$B$2:$CZ$104,W_!$A35,W_!AW$1)/Ns!$B$1</f>
        <v>-1.7758252567469986E-3</v>
      </c>
      <c r="AX35" s="21" cm="1">
        <f t="array" ref="AX35">INDEX(W_psid!$B$2:$CZ$104,W_!$A35,W_!AX$1)/Ns!$B$1</f>
        <v>-4.226844112016178E-3</v>
      </c>
      <c r="AY35" s="21">
        <v>0</v>
      </c>
      <c r="AZ35" s="21">
        <v>0</v>
      </c>
      <c r="BA35" s="21">
        <v>0</v>
      </c>
      <c r="BB35" s="21">
        <v>0</v>
      </c>
      <c r="BC35" s="21">
        <v>0</v>
      </c>
      <c r="BD35" s="21">
        <v>0</v>
      </c>
      <c r="BE35" s="21">
        <v>0</v>
      </c>
      <c r="BF35" s="21">
        <v>0</v>
      </c>
    </row>
    <row r="36" spans="1:58" x14ac:dyDescent="0.35">
      <c r="A36" s="19">
        <f>MATCH(C36,W_psid!$A$2:$A$104,0)</f>
        <v>93</v>
      </c>
      <c r="B36" s="19" t="str">
        <f>MOMS!$A$34</f>
        <v>betalfp_w</v>
      </c>
      <c r="C36" s="19" t="str">
        <f>MOMS!$B$34</f>
        <v>betalfp_w</v>
      </c>
      <c r="D36" s="21" cm="1">
        <f t="array" ref="D36">INDEX(W_psid!$B$2:$CZ$104,W_!$A36,W_!D$1)/Ns!$B$1</f>
        <v>2.0348400898520773E-5</v>
      </c>
      <c r="E36" s="21" cm="1">
        <f t="array" ref="E36">INDEX(W_psid!$B$2:$CZ$104,W_!$A36,W_!E$1)/Ns!$B$1</f>
        <v>7.3560517490551801E-5</v>
      </c>
      <c r="F36" s="21" cm="1">
        <f t="array" ref="F36">INDEX(W_psid!$B$2:$CZ$104,W_!$A36,W_!F$1)/Ns!$B$1</f>
        <v>8.2055668442183562E-5</v>
      </c>
      <c r="G36" s="21" cm="1">
        <f t="array" ref="G36">INDEX(W_psid!$B$2:$CZ$104,W_!$A36,W_!G$1)/Ns!$B$1</f>
        <v>3.9009449369285963E-3</v>
      </c>
      <c r="H36" s="21" cm="1">
        <f t="array" ref="H36">INDEX(W_psid!$B$2:$CZ$104,W_!$A36,W_!H$1)/Ns!$B$1</f>
        <v>-4.9854796004483867E-4</v>
      </c>
      <c r="I36" s="21" cm="1">
        <f t="array" ref="I36">INDEX(W_psid!$B$2:$CZ$104,W_!$A36,W_!I$1)/Ns!$B$1</f>
        <v>-1.6772834508330245E-3</v>
      </c>
      <c r="J36" s="21" cm="1">
        <f t="array" ref="J36">INDEX(W_psid!$B$2:$CZ$104,W_!$A36,W_!J$1)/Ns!$B$1</f>
        <v>-1.8123753928289941E-3</v>
      </c>
      <c r="K36" s="21" cm="1">
        <f t="array" ref="K36">INDEX(W_psid!$B$2:$CZ$104,W_!$A36,W_!K$1)/Ns!$B$1</f>
        <v>-3.4508351909658222E-4</v>
      </c>
      <c r="L36" s="21" cm="1">
        <f t="array" ref="L36">INDEX(W_psid!$B$2:$CZ$104,W_!$A36,W_!L$1)/Ns!$B$1</f>
        <v>5.0370915490814347E-4</v>
      </c>
      <c r="M36" s="21" cm="1">
        <f t="array" ref="M36">INDEX(W_psid!$B$2:$CZ$104,W_!$A36,W_!M$1)/Ns!$B$1</f>
        <v>-1.4944448934027957E-3</v>
      </c>
      <c r="N36" s="21" cm="1">
        <f t="array" ref="N36">INDEX(W_psid!$B$2:$CZ$104,W_!$A36,W_!N$1)/Ns!$B$1</f>
        <v>5.6828490397741646E-5</v>
      </c>
      <c r="O36" s="21" cm="1">
        <f t="array" ref="O36">INDEX(W_psid!$B$2:$CZ$104,W_!$A36,W_!O$1)/Ns!$B$1</f>
        <v>-3.8106056129042951E-4</v>
      </c>
      <c r="P36" s="21" cm="1">
        <f t="array" ref="P36">INDEX(W_psid!$B$2:$CZ$104,W_!$A36,W_!P$1)/Ns!$B$1</f>
        <v>-2.0768676717635486E-4</v>
      </c>
      <c r="Q36" s="21" cm="1">
        <f t="array" ref="Q36">INDEX(W_psid!$B$2:$CZ$104,W_!$A36,W_!Q$1)/Ns!$B$1</f>
        <v>-3.4205728603731193E-3</v>
      </c>
      <c r="R36" s="21" cm="1">
        <f t="array" ref="R36">INDEX(W_psid!$B$2:$CZ$104,W_!$A36,W_!R$1)/Ns!$B$1</f>
        <v>1.3924503344605447E-3</v>
      </c>
      <c r="S36" s="21" cm="1">
        <f t="array" ref="S36">INDEX(W_psid!$B$2:$CZ$104,W_!$A36,W_!S$1)/Ns!$B$1</f>
        <v>7.7944824096572342E-7</v>
      </c>
      <c r="T36" s="21" cm="1">
        <f t="array" ref="T36">INDEX(W_psid!$B$2:$CZ$104,W_!$A36,W_!T$1)/Ns!$B$1</f>
        <v>2.1506769084584918E-9</v>
      </c>
      <c r="U36" s="21" cm="1">
        <f t="array" ref="U36">INDEX(W_psid!$B$2:$CZ$104,W_!$A36,W_!U$1)/Ns!$B$1</f>
        <v>1.3605971522528948E-6</v>
      </c>
      <c r="V36" s="21" cm="1">
        <f t="array" ref="V36">INDEX(W_psid!$B$2:$CZ$104,W_!$A36,W_!V$1)/Ns!$B$1</f>
        <v>-2.2448913826030904E-4</v>
      </c>
      <c r="W36" s="21" cm="1">
        <f t="array" ref="W36">INDEX(W_psid!$B$2:$CZ$104,W_!$A36,W_!W$1)/Ns!$B$1</f>
        <v>-2.1874207071277124E-4</v>
      </c>
      <c r="X36" s="21" cm="1">
        <f t="array" ref="X36">INDEX(W_psid!$B$2:$CZ$104,W_!$A36,W_!X$1)/Ns!$B$1</f>
        <v>-1.3269491105320324E-4</v>
      </c>
      <c r="Y36" s="21" cm="1">
        <f t="array" ref="Y36">INDEX(W_psid!$B$2:$CZ$104,W_!$A36,W_!Y$1)/Ns!$B$1</f>
        <v>-1.1617220337066835E-4</v>
      </c>
      <c r="Z36" s="21" cm="1">
        <f t="array" ref="Z36">INDEX(W_psid!$B$2:$CZ$104,W_!$A36,W_!Z$1)/Ns!$B$1</f>
        <v>-9.482555892760693E-5</v>
      </c>
      <c r="AA36" s="21" cm="1">
        <f t="array" ref="AA36">INDEX(W_psid!$B$2:$CZ$104,W_!$A36,W_!AA$1)/Ns!$B$1</f>
        <v>-1.1558753543891975E-4</v>
      </c>
      <c r="AB36" s="21" cm="1">
        <f t="array" ref="AB36">INDEX(W_psid!$B$2:$CZ$104,W_!$A36,W_!AB$1)/Ns!$B$1</f>
        <v>2.0178709405034271E-5</v>
      </c>
      <c r="AC36" s="21" cm="1">
        <f t="array" ref="AC36">INDEX(W_psid!$B$2:$CZ$104,W_!$A36,W_!AC$1)/Ns!$B$1</f>
        <v>-1.919747706672847E-6</v>
      </c>
      <c r="AD36" s="21" cm="1">
        <f t="array" ref="AD36">INDEX(W_psid!$B$2:$CZ$104,W_!$A36,W_!AD$1)/Ns!$B$1</f>
        <v>1.7098610039783467E-5</v>
      </c>
      <c r="AE36" s="21" cm="1">
        <f t="array" ref="AE36">INDEX(W_psid!$B$2:$CZ$104,W_!$A36,W_!AE$1)/Ns!$B$1</f>
        <v>2.7837156811246061E-5</v>
      </c>
      <c r="AF36" s="21" cm="1">
        <f t="array" ref="AF36">INDEX(W_psid!$B$2:$CZ$104,W_!$A36,W_!AF$1)/Ns!$B$1</f>
        <v>-1.9893157929434494E-3</v>
      </c>
      <c r="AG36" s="21" cm="1">
        <f t="array" ref="AG36">INDEX(W_psid!$B$2:$CZ$104,W_!$A36,W_!AG$1)/Ns!$B$1</f>
        <v>-1.9033079453710669E-3</v>
      </c>
      <c r="AH36" s="21" cm="1">
        <f t="array" ref="AH36">INDEX(W_psid!$B$2:$CZ$104,W_!$A36,W_!AH$1)/Ns!$B$1</f>
        <v>-3.7364240905624892E-7</v>
      </c>
      <c r="AI36" s="21" cm="1">
        <f t="array" ref="AI36">INDEX(W_psid!$B$2:$CZ$104,W_!$A36,W_!AI$1)/Ns!$B$1</f>
        <v>-8.2139877624619022E-6</v>
      </c>
      <c r="AJ36" s="21" cm="1">
        <f t="array" ref="AJ36">INDEX(W_psid!$B$2:$CZ$104,W_!$A36,W_!AJ$1)/Ns!$B$1</f>
        <v>2.5099418983164411E-7</v>
      </c>
      <c r="AK36" s="21" cm="1">
        <f t="array" ref="AK36">INDEX(W_psid!$B$2:$CZ$104,W_!$A36,W_!AK$1)/Ns!$B$1</f>
        <v>5.5454306841603261E-4</v>
      </c>
      <c r="AL36" s="21" cm="1">
        <f t="array" ref="AL36">INDEX(W_psid!$B$2:$CZ$104,W_!$A36,W_!AL$1)/Ns!$B$1</f>
        <v>9.8221222570365053E-4</v>
      </c>
      <c r="AM36" s="21" cm="1">
        <f t="array" ref="AM36">INDEX(W_psid!$B$2:$CZ$104,W_!$A36,W_!AM$1)/Ns!$B$1</f>
        <v>-2.2640819798148387E-4</v>
      </c>
      <c r="AN36" s="21" cm="1">
        <f t="array" ref="AN36">INDEX(W_psid!$B$2:$CZ$104,W_!$A36,W_!AN$1)/Ns!$B$1</f>
        <v>-1.5840170677510168E-5</v>
      </c>
      <c r="AO36" s="21" cm="1">
        <f t="array" ref="AO36">INDEX(W_psid!$B$2:$CZ$104,W_!$A36,W_!AO$1)/Ns!$B$1</f>
        <v>-6.8752412463464582E-7</v>
      </c>
      <c r="AP36" s="21" cm="1">
        <f t="array" ref="AP36">INDEX(W_psid!$B$2:$CZ$104,W_!$A36,W_!AP$1)/Ns!$B$1</f>
        <v>-8.0951445337495889E-4</v>
      </c>
      <c r="AQ36" s="21" cm="1">
        <f t="array" ref="AQ36">INDEX(W_psid!$B$2:$CZ$104,W_!$A36,W_!AQ$1)/Ns!$B$1</f>
        <v>-1.5637565659704456E-3</v>
      </c>
      <c r="AR36" s="21" cm="1">
        <f t="array" ref="AR36">INDEX(W_psid!$B$2:$CZ$104,W_!$A36,W_!AR$1)/Ns!$B$1</f>
        <v>-2.1337564217589446E-4</v>
      </c>
      <c r="AS36" s="21" cm="1">
        <f t="array" ref="AS36">INDEX(W_psid!$B$2:$CZ$104,W_!$A36,W_!AS$1)/Ns!$B$1</f>
        <v>1.2693615479993685E-8</v>
      </c>
      <c r="AT36" s="21" cm="1">
        <f t="array" ref="AT36">INDEX(W_psid!$B$2:$CZ$104,W_!$A36,W_!AT$1)/Ns!$B$1</f>
        <v>-1.6203308753322448E-7</v>
      </c>
      <c r="AU36" s="21" cm="1">
        <f t="array" ref="AU36">INDEX(W_psid!$B$2:$CZ$104,W_!$A36,W_!AU$1)/Ns!$B$1</f>
        <v>0</v>
      </c>
      <c r="AV36" s="21" cm="1">
        <f t="array" ref="AV36">INDEX(W_psid!$B$2:$CZ$104,W_!$A36,W_!AV$1)/Ns!$B$1</f>
        <v>-2.3890838955957562E-4</v>
      </c>
      <c r="AW36" s="21" cm="1">
        <f t="array" ref="AW36">INDEX(W_psid!$B$2:$CZ$104,W_!$A36,W_!AW$1)/Ns!$B$1</f>
        <v>5.1308821777017695E-5</v>
      </c>
      <c r="AX36" s="21" cm="1">
        <f t="array" ref="AX36">INDEX(W_psid!$B$2:$CZ$104,W_!$A36,W_!AX$1)/Ns!$B$1</f>
        <v>2.6715033360729402E-5</v>
      </c>
      <c r="AY36" s="21">
        <v>0</v>
      </c>
      <c r="AZ36" s="21">
        <v>0</v>
      </c>
      <c r="BA36" s="21">
        <v>0</v>
      </c>
      <c r="BB36" s="21">
        <v>0</v>
      </c>
      <c r="BC36" s="21">
        <v>0</v>
      </c>
      <c r="BD36" s="21">
        <v>0</v>
      </c>
      <c r="BE36" s="21">
        <v>0</v>
      </c>
      <c r="BF36" s="21">
        <v>0</v>
      </c>
    </row>
    <row r="37" spans="1:58" x14ac:dyDescent="0.35">
      <c r="A37" s="19">
        <f>MATCH(C37,W_psid!$A$2:$A$104,0)</f>
        <v>89</v>
      </c>
      <c r="B37" s="19" t="str">
        <f>MOMS!$A$35</f>
        <v>betahrs_w</v>
      </c>
      <c r="C37" s="19" t="str">
        <f>MOMS!$B$35</f>
        <v>betahrs_w</v>
      </c>
      <c r="D37" s="21" cm="1">
        <f t="array" ref="D37">INDEX(W_psid!$B$2:$CZ$104,W_!$A37,W_!D$1)/Ns!$B$1</f>
        <v>8.9085890674188026E-2</v>
      </c>
      <c r="E37" s="21" cm="1">
        <f t="array" ref="E37">INDEX(W_psid!$B$2:$CZ$104,W_!$A37,W_!E$1)/Ns!$B$1</f>
        <v>0.15224834406318549</v>
      </c>
      <c r="F37" s="21" cm="1">
        <f t="array" ref="F37">INDEX(W_psid!$B$2:$CZ$104,W_!$A37,W_!F$1)/Ns!$B$1</f>
        <v>0.32674575618329021</v>
      </c>
      <c r="G37" s="21" cm="1">
        <f t="array" ref="G37">INDEX(W_psid!$B$2:$CZ$104,W_!$A37,W_!G$1)/Ns!$B$1</f>
        <v>9.6845008567579391</v>
      </c>
      <c r="H37" s="21" cm="1">
        <f t="array" ref="H37">INDEX(W_psid!$B$2:$CZ$104,W_!$A37,W_!H$1)/Ns!$B$1</f>
        <v>-1.3021487116769972</v>
      </c>
      <c r="I37" s="21" cm="1">
        <f t="array" ref="I37">INDEX(W_psid!$B$2:$CZ$104,W_!$A37,W_!I$1)/Ns!$B$1</f>
        <v>-5.8160138972161999</v>
      </c>
      <c r="J37" s="21" cm="1">
        <f t="array" ref="J37">INDEX(W_psid!$B$2:$CZ$104,W_!$A37,W_!J$1)/Ns!$B$1</f>
        <v>-4.5835942392348343</v>
      </c>
      <c r="K37" s="21" cm="1">
        <f t="array" ref="K37">INDEX(W_psid!$B$2:$CZ$104,W_!$A37,W_!K$1)/Ns!$B$1</f>
        <v>-3.5354752189726661</v>
      </c>
      <c r="L37" s="21" cm="1">
        <f t="array" ref="L37">INDEX(W_psid!$B$2:$CZ$104,W_!$A37,W_!L$1)/Ns!$B$1</f>
        <v>1.5508882361500211</v>
      </c>
      <c r="M37" s="21" cm="1">
        <f t="array" ref="M37">INDEX(W_psid!$B$2:$CZ$104,W_!$A37,W_!M$1)/Ns!$B$1</f>
        <v>-2.363642981037807</v>
      </c>
      <c r="N37" s="21" cm="1">
        <f t="array" ref="N37">INDEX(W_psid!$B$2:$CZ$104,W_!$A37,W_!N$1)/Ns!$B$1</f>
        <v>0.41982301174556053</v>
      </c>
      <c r="O37" s="21" cm="1">
        <f t="array" ref="O37">INDEX(W_psid!$B$2:$CZ$104,W_!$A37,W_!O$1)/Ns!$B$1</f>
        <v>-0.81966717897400898</v>
      </c>
      <c r="P37" s="21" cm="1">
        <f t="array" ref="P37">INDEX(W_psid!$B$2:$CZ$104,W_!$A37,W_!P$1)/Ns!$B$1</f>
        <v>-5.3276783834579362E-3</v>
      </c>
      <c r="Q37" s="21" cm="1">
        <f t="array" ref="Q37">INDEX(W_psid!$B$2:$CZ$104,W_!$A37,W_!Q$1)/Ns!$B$1</f>
        <v>-4.3623033080328684</v>
      </c>
      <c r="R37" s="21" cm="1">
        <f t="array" ref="R37">INDEX(W_psid!$B$2:$CZ$104,W_!$A37,W_!R$1)/Ns!$B$1</f>
        <v>7.2720216023545996</v>
      </c>
      <c r="S37" s="21" cm="1">
        <f t="array" ref="S37">INDEX(W_psid!$B$2:$CZ$104,W_!$A37,W_!S$1)/Ns!$B$1</f>
        <v>2.4339433856142927E-3</v>
      </c>
      <c r="T37" s="21" cm="1">
        <f t="array" ref="T37">INDEX(W_psid!$B$2:$CZ$104,W_!$A37,W_!T$1)/Ns!$B$1</f>
        <v>-1.2312013403957343E-5</v>
      </c>
      <c r="U37" s="21" cm="1">
        <f t="array" ref="U37">INDEX(W_psid!$B$2:$CZ$104,W_!$A37,W_!U$1)/Ns!$B$1</f>
        <v>-2.9153960370648154E-3</v>
      </c>
      <c r="V37" s="21" cm="1">
        <f t="array" ref="V37">INDEX(W_psid!$B$2:$CZ$104,W_!$A37,W_!V$1)/Ns!$B$1</f>
        <v>-0.29846371057493082</v>
      </c>
      <c r="W37" s="21" cm="1">
        <f t="array" ref="W37">INDEX(W_psid!$B$2:$CZ$104,W_!$A37,W_!W$1)/Ns!$B$1</f>
        <v>-0.2752281659101139</v>
      </c>
      <c r="X37" s="21" cm="1">
        <f t="array" ref="X37">INDEX(W_psid!$B$2:$CZ$104,W_!$A37,W_!X$1)/Ns!$B$1</f>
        <v>-0.20372633960071718</v>
      </c>
      <c r="Y37" s="21" cm="1">
        <f t="array" ref="Y37">INDEX(W_psid!$B$2:$CZ$104,W_!$A37,W_!Y$1)/Ns!$B$1</f>
        <v>-0.13214703193476421</v>
      </c>
      <c r="Z37" s="21" cm="1">
        <f t="array" ref="Z37">INDEX(W_psid!$B$2:$CZ$104,W_!$A37,W_!Z$1)/Ns!$B$1</f>
        <v>-7.1746854412721703E-2</v>
      </c>
      <c r="AA37" s="21" cm="1">
        <f t="array" ref="AA37">INDEX(W_psid!$B$2:$CZ$104,W_!$A37,W_!AA$1)/Ns!$B$1</f>
        <v>-0.13340906686987569</v>
      </c>
      <c r="AB37" s="21" cm="1">
        <f t="array" ref="AB37">INDEX(W_psid!$B$2:$CZ$104,W_!$A37,W_!AB$1)/Ns!$B$1</f>
        <v>0.12008185487924335</v>
      </c>
      <c r="AC37" s="21" cm="1">
        <f t="array" ref="AC37">INDEX(W_psid!$B$2:$CZ$104,W_!$A37,W_!AC$1)/Ns!$B$1</f>
        <v>-4.135033114621843E-3</v>
      </c>
      <c r="AD37" s="21" cm="1">
        <f t="array" ref="AD37">INDEX(W_psid!$B$2:$CZ$104,W_!$A37,W_!AD$1)/Ns!$B$1</f>
        <v>-6.394000041331652E-3</v>
      </c>
      <c r="AE37" s="21" cm="1">
        <f t="array" ref="AE37">INDEX(W_psid!$B$2:$CZ$104,W_!$A37,W_!AE$1)/Ns!$B$1</f>
        <v>8.5416559741717801E-2</v>
      </c>
      <c r="AF37" s="21" cm="1">
        <f t="array" ref="AF37">INDEX(W_psid!$B$2:$CZ$104,W_!$A37,W_!AF$1)/Ns!$B$1</f>
        <v>-4.6701051936936935</v>
      </c>
      <c r="AG37" s="21" cm="1">
        <f t="array" ref="AG37">INDEX(W_psid!$B$2:$CZ$104,W_!$A37,W_!AG$1)/Ns!$B$1</f>
        <v>-4.4955186035251202</v>
      </c>
      <c r="AH37" s="21" cm="1">
        <f t="array" ref="AH37">INDEX(W_psid!$B$2:$CZ$104,W_!$A37,W_!AH$1)/Ns!$B$1</f>
        <v>2.2676023628633808E-2</v>
      </c>
      <c r="AI37" s="21" cm="1">
        <f t="array" ref="AI37">INDEX(W_psid!$B$2:$CZ$104,W_!$A37,W_!AI$1)/Ns!$B$1</f>
        <v>-2.3028672192494392E-2</v>
      </c>
      <c r="AJ37" s="21" cm="1">
        <f t="array" ref="AJ37">INDEX(W_psid!$B$2:$CZ$104,W_!$A37,W_!AJ$1)/Ns!$B$1</f>
        <v>5.5454306841603261E-4</v>
      </c>
      <c r="AK37" s="21" cm="1">
        <f t="array" ref="AK37">INDEX(W_psid!$B$2:$CZ$104,W_!$A37,W_!AK$1)/Ns!$B$1</f>
        <v>2.8841979603544092</v>
      </c>
      <c r="AL37" s="21" cm="1">
        <f t="array" ref="AL37">INDEX(W_psid!$B$2:$CZ$104,W_!$A37,W_!AL$1)/Ns!$B$1</f>
        <v>3.5555883296242961</v>
      </c>
      <c r="AM37" s="21" cm="1">
        <f t="array" ref="AM37">INDEX(W_psid!$B$2:$CZ$104,W_!$A37,W_!AM$1)/Ns!$B$1</f>
        <v>-0.91551049512640437</v>
      </c>
      <c r="AN37" s="21" cm="1">
        <f t="array" ref="AN37">INDEX(W_psid!$B$2:$CZ$104,W_!$A37,W_!AN$1)/Ns!$B$1</f>
        <v>-4.2886659294828738E-2</v>
      </c>
      <c r="AO37" s="21" cm="1">
        <f t="array" ref="AO37">INDEX(W_psid!$B$2:$CZ$104,W_!$A37,W_!AO$1)/Ns!$B$1</f>
        <v>-1.6723124911109534E-3</v>
      </c>
      <c r="AP37" s="21" cm="1">
        <f t="array" ref="AP37">INDEX(W_psid!$B$2:$CZ$104,W_!$A37,W_!AP$1)/Ns!$B$1</f>
        <v>-7.0901210807636161</v>
      </c>
      <c r="AQ37" s="21" cm="1">
        <f t="array" ref="AQ37">INDEX(W_psid!$B$2:$CZ$104,W_!$A37,W_!AQ$1)/Ns!$B$1</f>
        <v>-7.4309540095954878</v>
      </c>
      <c r="AR37" s="21" cm="1">
        <f t="array" ref="AR37">INDEX(W_psid!$B$2:$CZ$104,W_!$A37,W_!AR$1)/Ns!$B$1</f>
        <v>0.59622413348235936</v>
      </c>
      <c r="AS37" s="21" cm="1">
        <f t="array" ref="AS37">INDEX(W_psid!$B$2:$CZ$104,W_!$A37,W_!AS$1)/Ns!$B$1</f>
        <v>2.9204200764289049E-6</v>
      </c>
      <c r="AT37" s="21" cm="1">
        <f t="array" ref="AT37">INDEX(W_psid!$B$2:$CZ$104,W_!$A37,W_!AT$1)/Ns!$B$1</f>
        <v>2.3761379514992825E-3</v>
      </c>
      <c r="AU37" s="21" cm="1">
        <f t="array" ref="AU37">INDEX(W_psid!$B$2:$CZ$104,W_!$A37,W_!AU$1)/Ns!$B$1</f>
        <v>0</v>
      </c>
      <c r="AV37" s="21" cm="1">
        <f t="array" ref="AV37">INDEX(W_psid!$B$2:$CZ$104,W_!$A37,W_!AV$1)/Ns!$B$1</f>
        <v>-1.0645539842064728</v>
      </c>
      <c r="AW37" s="21" cm="1">
        <f t="array" ref="AW37">INDEX(W_psid!$B$2:$CZ$104,W_!$A37,W_!AW$1)/Ns!$B$1</f>
        <v>0.34558325707019516</v>
      </c>
      <c r="AX37" s="21" cm="1">
        <f t="array" ref="AX37">INDEX(W_psid!$B$2:$CZ$104,W_!$A37,W_!AX$1)/Ns!$B$1</f>
        <v>3.5287245167457536E-2</v>
      </c>
      <c r="AY37" s="21">
        <v>0</v>
      </c>
      <c r="AZ37" s="21">
        <v>0</v>
      </c>
      <c r="BA37" s="21">
        <v>0</v>
      </c>
      <c r="BB37" s="21">
        <v>0</v>
      </c>
      <c r="BC37" s="21">
        <v>0</v>
      </c>
      <c r="BD37" s="21">
        <v>0</v>
      </c>
      <c r="BE37" s="21">
        <v>0</v>
      </c>
      <c r="BF37" s="21">
        <v>0</v>
      </c>
    </row>
    <row r="38" spans="1:58" x14ac:dyDescent="0.35">
      <c r="A38" s="19">
        <f>MATCH(C38,W_psid!$A$2:$A$104,0)</f>
        <v>97</v>
      </c>
      <c r="B38" s="19" t="str">
        <f>MOMS!$A$36</f>
        <v>betahrs0_w</v>
      </c>
      <c r="C38" s="19" t="str">
        <f>MOMS!$B$36</f>
        <v>betahrs0_w</v>
      </c>
      <c r="D38" s="21" cm="1">
        <f t="array" ref="D38">INDEX(W_psid!$B$2:$CZ$104,W_!$A38,W_!D$1)/Ns!$B$1</f>
        <v>0.14021692764172106</v>
      </c>
      <c r="E38" s="21" cm="1">
        <f t="array" ref="E38">INDEX(W_psid!$B$2:$CZ$104,W_!$A38,W_!E$1)/Ns!$B$1</f>
        <v>0.30377692678966633</v>
      </c>
      <c r="F38" s="21" cm="1">
        <f t="array" ref="F38">INDEX(W_psid!$B$2:$CZ$104,W_!$A38,W_!F$1)/Ns!$B$1</f>
        <v>0.44813250237325675</v>
      </c>
      <c r="G38" s="21" cm="1">
        <f t="array" ref="G38">INDEX(W_psid!$B$2:$CZ$104,W_!$A38,W_!G$1)/Ns!$B$1</f>
        <v>17.449720940823376</v>
      </c>
      <c r="H38" s="21" cm="1">
        <f t="array" ref="H38">INDEX(W_psid!$B$2:$CZ$104,W_!$A38,W_!H$1)/Ns!$B$1</f>
        <v>-2.7962130401665544</v>
      </c>
      <c r="I38" s="21" cm="1">
        <f t="array" ref="I38">INDEX(W_psid!$B$2:$CZ$104,W_!$A38,W_!I$1)/Ns!$B$1</f>
        <v>-8.7611688845451337</v>
      </c>
      <c r="J38" s="21" cm="1">
        <f t="array" ref="J38">INDEX(W_psid!$B$2:$CZ$104,W_!$A38,W_!J$1)/Ns!$B$1</f>
        <v>-8.6321741005811301</v>
      </c>
      <c r="K38" s="21" cm="1">
        <f t="array" ref="K38">INDEX(W_psid!$B$2:$CZ$104,W_!$A38,W_!K$1)/Ns!$B$1</f>
        <v>-4.3601617038206903</v>
      </c>
      <c r="L38" s="21" cm="1">
        <f t="array" ref="L38">INDEX(W_psid!$B$2:$CZ$104,W_!$A38,W_!L$1)/Ns!$B$1</f>
        <v>2.2943901123318047</v>
      </c>
      <c r="M38" s="21" cm="1">
        <f t="array" ref="M38">INDEX(W_psid!$B$2:$CZ$104,W_!$A38,W_!M$1)/Ns!$B$1</f>
        <v>-4.5559895958142986</v>
      </c>
      <c r="N38" s="21" cm="1">
        <f t="array" ref="N38">INDEX(W_psid!$B$2:$CZ$104,W_!$A38,W_!N$1)/Ns!$B$1</f>
        <v>0.57374104647262947</v>
      </c>
      <c r="O38" s="21" cm="1">
        <f t="array" ref="O38">INDEX(W_psid!$B$2:$CZ$104,W_!$A38,W_!O$1)/Ns!$B$1</f>
        <v>-1.4224655266011572</v>
      </c>
      <c r="P38" s="21" cm="1">
        <f t="array" ref="P38">INDEX(W_psid!$B$2:$CZ$104,W_!$A38,W_!P$1)/Ns!$B$1</f>
        <v>-3.9445329933461462E-2</v>
      </c>
      <c r="Q38" s="21" cm="1">
        <f t="array" ref="Q38">INDEX(W_psid!$B$2:$CZ$104,W_!$A38,W_!Q$1)/Ns!$B$1</f>
        <v>-10.705116349676027</v>
      </c>
      <c r="R38" s="21" cm="1">
        <f t="array" ref="R38">INDEX(W_psid!$B$2:$CZ$104,W_!$A38,W_!R$1)/Ns!$B$1</f>
        <v>8.7639010884126165</v>
      </c>
      <c r="S38" s="21" cm="1">
        <f t="array" ref="S38">INDEX(W_psid!$B$2:$CZ$104,W_!$A38,W_!S$1)/Ns!$B$1</f>
        <v>3.9418319682392421E-3</v>
      </c>
      <c r="T38" s="21" cm="1">
        <f t="array" ref="T38">INDEX(W_psid!$B$2:$CZ$104,W_!$A38,W_!T$1)/Ns!$B$1</f>
        <v>-1.632940465147422E-4</v>
      </c>
      <c r="U38" s="21" cm="1">
        <f t="array" ref="U38">INDEX(W_psid!$B$2:$CZ$104,W_!$A38,W_!U$1)/Ns!$B$1</f>
        <v>1.6618237691310973E-3</v>
      </c>
      <c r="V38" s="21" cm="1">
        <f t="array" ref="V38">INDEX(W_psid!$B$2:$CZ$104,W_!$A38,W_!V$1)/Ns!$B$1</f>
        <v>-0.73755269637817011</v>
      </c>
      <c r="W38" s="21" cm="1">
        <f t="array" ref="W38">INDEX(W_psid!$B$2:$CZ$104,W_!$A38,W_!W$1)/Ns!$B$1</f>
        <v>-0.70451704426248585</v>
      </c>
      <c r="X38" s="21" cm="1">
        <f t="array" ref="X38">INDEX(W_psid!$B$2:$CZ$104,W_!$A38,W_!X$1)/Ns!$B$1</f>
        <v>-0.51656789555781224</v>
      </c>
      <c r="Y38" s="21" cm="1">
        <f t="array" ref="Y38">INDEX(W_psid!$B$2:$CZ$104,W_!$A38,W_!Y$1)/Ns!$B$1</f>
        <v>-0.41234369020342626</v>
      </c>
      <c r="Z38" s="21" cm="1">
        <f t="array" ref="Z38">INDEX(W_psid!$B$2:$CZ$104,W_!$A38,W_!Z$1)/Ns!$B$1</f>
        <v>-0.30979021885714791</v>
      </c>
      <c r="AA38" s="21" cm="1">
        <f t="array" ref="AA38">INDEX(W_psid!$B$2:$CZ$104,W_!$A38,W_!AA$1)/Ns!$B$1</f>
        <v>-0.41424699041219148</v>
      </c>
      <c r="AB38" s="21" cm="1">
        <f t="array" ref="AB38">INDEX(W_psid!$B$2:$CZ$104,W_!$A38,W_!AB$1)/Ns!$B$1</f>
        <v>0.1442145137283487</v>
      </c>
      <c r="AC38" s="21" cm="1">
        <f t="array" ref="AC38">INDEX(W_psid!$B$2:$CZ$104,W_!$A38,W_!AC$1)/Ns!$B$1</f>
        <v>-7.5464921961872619E-3</v>
      </c>
      <c r="AD38" s="21" cm="1">
        <f t="array" ref="AD38">INDEX(W_psid!$B$2:$CZ$104,W_!$A38,W_!AD$1)/Ns!$B$1</f>
        <v>5.9390359635492537E-2</v>
      </c>
      <c r="AE38" s="21" cm="1">
        <f t="array" ref="AE38">INDEX(W_psid!$B$2:$CZ$104,W_!$A38,W_!AE$1)/Ns!$B$1</f>
        <v>0.12678892730171853</v>
      </c>
      <c r="AF38" s="21" cm="1">
        <f t="array" ref="AF38">INDEX(W_psid!$B$2:$CZ$104,W_!$A38,W_!AF$1)/Ns!$B$1</f>
        <v>-8.3087689012876993</v>
      </c>
      <c r="AG38" s="21" cm="1">
        <f t="array" ref="AG38">INDEX(W_psid!$B$2:$CZ$104,W_!$A38,W_!AG$1)/Ns!$B$1</f>
        <v>-7.95228609594768</v>
      </c>
      <c r="AH38" s="21" cm="1">
        <f t="array" ref="AH38">INDEX(W_psid!$B$2:$CZ$104,W_!$A38,W_!AH$1)/Ns!$B$1</f>
        <v>1.3910416734026541E-2</v>
      </c>
      <c r="AI38" s="21" cm="1">
        <f t="array" ref="AI38">INDEX(W_psid!$B$2:$CZ$104,W_!$A38,W_!AI$1)/Ns!$B$1</f>
        <v>-3.680372415123534E-2</v>
      </c>
      <c r="AJ38" s="21" cm="1">
        <f t="array" ref="AJ38">INDEX(W_psid!$B$2:$CZ$104,W_!$A38,W_!AJ$1)/Ns!$B$1</f>
        <v>9.8221222570365053E-4</v>
      </c>
      <c r="AK38" s="21" cm="1">
        <f t="array" ref="AK38">INDEX(W_psid!$B$2:$CZ$104,W_!$A38,W_!AK$1)/Ns!$B$1</f>
        <v>3.5555883296242961</v>
      </c>
      <c r="AL38" s="21" cm="1">
        <f t="array" ref="AL38">INDEX(W_psid!$B$2:$CZ$104,W_!$A38,W_!AL$1)/Ns!$B$1</f>
        <v>5.1010326037136213</v>
      </c>
      <c r="AM38" s="21" cm="1">
        <f t="array" ref="AM38">INDEX(W_psid!$B$2:$CZ$104,W_!$A38,W_!AM$1)/Ns!$B$1</f>
        <v>-1.2230757375223653</v>
      </c>
      <c r="AN38" s="21" cm="1">
        <f t="array" ref="AN38">INDEX(W_psid!$B$2:$CZ$104,W_!$A38,W_!AN$1)/Ns!$B$1</f>
        <v>-6.6196058341054659E-2</v>
      </c>
      <c r="AO38" s="21" cm="1">
        <f t="array" ref="AO38">INDEX(W_psid!$B$2:$CZ$104,W_!$A38,W_!AO$1)/Ns!$B$1</f>
        <v>-2.7629502260267291E-3</v>
      </c>
      <c r="AP38" s="21" cm="1">
        <f t="array" ref="AP38">INDEX(W_psid!$B$2:$CZ$104,W_!$A38,W_!AP$1)/Ns!$B$1</f>
        <v>-6.5845512090791969</v>
      </c>
      <c r="AQ38" s="21" cm="1">
        <f t="array" ref="AQ38">INDEX(W_psid!$B$2:$CZ$104,W_!$A38,W_!AQ$1)/Ns!$B$1</f>
        <v>-8.8616473185841098</v>
      </c>
      <c r="AR38" s="21" cm="1">
        <f t="array" ref="AR38">INDEX(W_psid!$B$2:$CZ$104,W_!$A38,W_!AR$1)/Ns!$B$1</f>
        <v>-0.21551293007649822</v>
      </c>
      <c r="AS38" s="21" cm="1">
        <f t="array" ref="AS38">INDEX(W_psid!$B$2:$CZ$104,W_!$A38,W_!AS$1)/Ns!$B$1</f>
        <v>5.2979660206330756E-5</v>
      </c>
      <c r="AT38" s="21" cm="1">
        <f t="array" ref="AT38">INDEX(W_psid!$B$2:$CZ$104,W_!$A38,W_!AT$1)/Ns!$B$1</f>
        <v>1.4502780721509778E-3</v>
      </c>
      <c r="AU38" s="21" cm="1">
        <f t="array" ref="AU38">INDEX(W_psid!$B$2:$CZ$104,W_!$A38,W_!AU$1)/Ns!$B$1</f>
        <v>0</v>
      </c>
      <c r="AV38" s="21" cm="1">
        <f t="array" ref="AV38">INDEX(W_psid!$B$2:$CZ$104,W_!$A38,W_!AV$1)/Ns!$B$1</f>
        <v>-1.5876811761477403</v>
      </c>
      <c r="AW38" s="21" cm="1">
        <f t="array" ref="AW38">INDEX(W_psid!$B$2:$CZ$104,W_!$A38,W_!AW$1)/Ns!$B$1</f>
        <v>0.34485840276493518</v>
      </c>
      <c r="AX38" s="21" cm="1">
        <f t="array" ref="AX38">INDEX(W_psid!$B$2:$CZ$104,W_!$A38,W_!AX$1)/Ns!$B$1</f>
        <v>0.11935785304220023</v>
      </c>
      <c r="AY38" s="21">
        <v>0</v>
      </c>
      <c r="AZ38" s="21">
        <v>0</v>
      </c>
      <c r="BA38" s="21">
        <v>0</v>
      </c>
      <c r="BB38" s="21">
        <v>0</v>
      </c>
      <c r="BC38" s="21">
        <v>0</v>
      </c>
      <c r="BD38" s="21">
        <v>0</v>
      </c>
      <c r="BE38" s="21">
        <v>0</v>
      </c>
      <c r="BF38" s="21">
        <v>0</v>
      </c>
    </row>
    <row r="39" spans="1:58" x14ac:dyDescent="0.35">
      <c r="A39" s="19">
        <f>MATCH(C39,W_psid!$A$2:$A$104,0)</f>
        <v>99</v>
      </c>
      <c r="B39" s="19" t="str">
        <f>MOMS!$A$37</f>
        <v>betahwk_w</v>
      </c>
      <c r="C39" s="19" t="str">
        <f>MOMS!$B$37</f>
        <v>betahwk_w</v>
      </c>
      <c r="D39" s="21" cm="1">
        <f t="array" ref="D39">INDEX(W_psid!$B$2:$CZ$104,W_!$A39,W_!D$1)/Ns!$B$1</f>
        <v>-2.8461074889114219E-2</v>
      </c>
      <c r="E39" s="21" cm="1">
        <f t="array" ref="E39">INDEX(W_psid!$B$2:$CZ$104,W_!$A39,W_!E$1)/Ns!$B$1</f>
        <v>5.1505124469242505E-2</v>
      </c>
      <c r="F39" s="21" cm="1">
        <f t="array" ref="F39">INDEX(W_psid!$B$2:$CZ$104,W_!$A39,W_!F$1)/Ns!$B$1</f>
        <v>-8.8305435662053844E-2</v>
      </c>
      <c r="G39" s="21" cm="1">
        <f t="array" ref="G39">INDEX(W_psid!$B$2:$CZ$104,W_!$A39,W_!G$1)/Ns!$B$1</f>
        <v>-4.3639392008010383</v>
      </c>
      <c r="H39" s="21" cm="1">
        <f t="array" ref="H39">INDEX(W_psid!$B$2:$CZ$104,W_!$A39,W_!H$1)/Ns!$B$1</f>
        <v>-0.6773253472438856</v>
      </c>
      <c r="I39" s="21" cm="1">
        <f t="array" ref="I39">INDEX(W_psid!$B$2:$CZ$104,W_!$A39,W_!I$1)/Ns!$B$1</f>
        <v>1.6149390164666908</v>
      </c>
      <c r="J39" s="21" cm="1">
        <f t="array" ref="J39">INDEX(W_psid!$B$2:$CZ$104,W_!$A39,W_!J$1)/Ns!$B$1</f>
        <v>1.9954229263422412</v>
      </c>
      <c r="K39" s="21" cm="1">
        <f t="array" ref="K39">INDEX(W_psid!$B$2:$CZ$104,W_!$A39,W_!K$1)/Ns!$B$1</f>
        <v>-0.89512704722000325</v>
      </c>
      <c r="L39" s="21" cm="1">
        <f t="array" ref="L39">INDEX(W_psid!$B$2:$CZ$104,W_!$A39,W_!L$1)/Ns!$B$1</f>
        <v>0.85770556198722403</v>
      </c>
      <c r="M39" s="21" cm="1">
        <f t="array" ref="M39">INDEX(W_psid!$B$2:$CZ$104,W_!$A39,W_!M$1)/Ns!$B$1</f>
        <v>2.2288258055699006</v>
      </c>
      <c r="N39" s="21" cm="1">
        <f t="array" ref="N39">INDEX(W_psid!$B$2:$CZ$104,W_!$A39,W_!N$1)/Ns!$B$1</f>
        <v>-0.42925235078162455</v>
      </c>
      <c r="O39" s="21" cm="1">
        <f t="array" ref="O39">INDEX(W_psid!$B$2:$CZ$104,W_!$A39,W_!O$1)/Ns!$B$1</f>
        <v>-0.53975292499347238</v>
      </c>
      <c r="P39" s="21" cm="1">
        <f t="array" ref="P39">INDEX(W_psid!$B$2:$CZ$104,W_!$A39,W_!P$1)/Ns!$B$1</f>
        <v>0.24521314630293212</v>
      </c>
      <c r="Q39" s="21" cm="1">
        <f t="array" ref="Q39">INDEX(W_psid!$B$2:$CZ$104,W_!$A39,W_!Q$1)/Ns!$B$1</f>
        <v>1.9844590314666792</v>
      </c>
      <c r="R39" s="21" cm="1">
        <f t="array" ref="R39">INDEX(W_psid!$B$2:$CZ$104,W_!$A39,W_!R$1)/Ns!$B$1</f>
        <v>-2.1608060285536097</v>
      </c>
      <c r="S39" s="21" cm="1">
        <f t="array" ref="S39">INDEX(W_psid!$B$2:$CZ$104,W_!$A39,W_!S$1)/Ns!$B$1</f>
        <v>-8.9001213500686466E-4</v>
      </c>
      <c r="T39" s="21" cm="1">
        <f t="array" ref="T39">INDEX(W_psid!$B$2:$CZ$104,W_!$A39,W_!T$1)/Ns!$B$1</f>
        <v>-2.5694311619734271E-5</v>
      </c>
      <c r="U39" s="21" cm="1">
        <f t="array" ref="U39">INDEX(W_psid!$B$2:$CZ$104,W_!$A39,W_!U$1)/Ns!$B$1</f>
        <v>-3.5488244132793833E-3</v>
      </c>
      <c r="V39" s="21" cm="1">
        <f t="array" ref="V39">INDEX(W_psid!$B$2:$CZ$104,W_!$A39,W_!V$1)/Ns!$B$1</f>
        <v>-6.494376775702633E-2</v>
      </c>
      <c r="W39" s="21" cm="1">
        <f t="array" ref="W39">INDEX(W_psid!$B$2:$CZ$104,W_!$A39,W_!W$1)/Ns!$B$1</f>
        <v>-6.7238603502855224E-2</v>
      </c>
      <c r="X39" s="21" cm="1">
        <f t="array" ref="X39">INDEX(W_psid!$B$2:$CZ$104,W_!$A39,W_!X$1)/Ns!$B$1</f>
        <v>-0.13720264922439371</v>
      </c>
      <c r="Y39" s="21" cm="1">
        <f t="array" ref="Y39">INDEX(W_psid!$B$2:$CZ$104,W_!$A39,W_!Y$1)/Ns!$B$1</f>
        <v>-0.17762896328257438</v>
      </c>
      <c r="Z39" s="21" cm="1">
        <f t="array" ref="Z39">INDEX(W_psid!$B$2:$CZ$104,W_!$A39,W_!Z$1)/Ns!$B$1</f>
        <v>-0.1986671429372808</v>
      </c>
      <c r="AA39" s="21" cm="1">
        <f t="array" ref="AA39">INDEX(W_psid!$B$2:$CZ$104,W_!$A39,W_!AA$1)/Ns!$B$1</f>
        <v>-0.17467805837566447</v>
      </c>
      <c r="AB39" s="21" cm="1">
        <f t="array" ref="AB39">INDEX(W_psid!$B$2:$CZ$104,W_!$A39,W_!AB$1)/Ns!$B$1</f>
        <v>-7.2018522250505326E-2</v>
      </c>
      <c r="AC39" s="21" cm="1">
        <f t="array" ref="AC39">INDEX(W_psid!$B$2:$CZ$104,W_!$A39,W_!AC$1)/Ns!$B$1</f>
        <v>1.3252692690717334E-3</v>
      </c>
      <c r="AD39" s="21" cm="1">
        <f t="array" ref="AD39">INDEX(W_psid!$B$2:$CZ$104,W_!$A39,W_!AD$1)/Ns!$B$1</f>
        <v>3.4649981734617426E-2</v>
      </c>
      <c r="AE39" s="21" cm="1">
        <f t="array" ref="AE39">INDEX(W_psid!$B$2:$CZ$104,W_!$A39,W_!AE$1)/Ns!$B$1</f>
        <v>-3.7301706646152635E-3</v>
      </c>
      <c r="AF39" s="21" cm="1">
        <f t="array" ref="AF39">INDEX(W_psid!$B$2:$CZ$104,W_!$A39,W_!AF$1)/Ns!$B$1</f>
        <v>0.92379144745822162</v>
      </c>
      <c r="AG39" s="21" cm="1">
        <f t="array" ref="AG39">INDEX(W_psid!$B$2:$CZ$104,W_!$A39,W_!AG$1)/Ns!$B$1</f>
        <v>0.96403812146753343</v>
      </c>
      <c r="AH39" s="21" cm="1">
        <f t="array" ref="AH39">INDEX(W_psid!$B$2:$CZ$104,W_!$A39,W_!AH$1)/Ns!$B$1</f>
        <v>-1.3135812898263811E-2</v>
      </c>
      <c r="AI39" s="21" cm="1">
        <f t="array" ref="AI39">INDEX(W_psid!$B$2:$CZ$104,W_!$A39,W_!AI$1)/Ns!$B$1</f>
        <v>7.0569102074508701E-4</v>
      </c>
      <c r="AJ39" s="21" cm="1">
        <f t="array" ref="AJ39">INDEX(W_psid!$B$2:$CZ$104,W_!$A39,W_!AJ$1)/Ns!$B$1</f>
        <v>-2.2640819798148387E-4</v>
      </c>
      <c r="AK39" s="21" cm="1">
        <f t="array" ref="AK39">INDEX(W_psid!$B$2:$CZ$104,W_!$A39,W_!AK$1)/Ns!$B$1</f>
        <v>-0.91551049512640437</v>
      </c>
      <c r="AL39" s="21" cm="1">
        <f t="array" ref="AL39">INDEX(W_psid!$B$2:$CZ$104,W_!$A39,W_!AL$1)/Ns!$B$1</f>
        <v>-1.2230757375223653</v>
      </c>
      <c r="AM39" s="21" cm="1">
        <f t="array" ref="AM39">INDEX(W_psid!$B$2:$CZ$104,W_!$A39,W_!AM$1)/Ns!$B$1</f>
        <v>0.74617217151214066</v>
      </c>
      <c r="AN39" s="21" cm="1">
        <f t="array" ref="AN39">INDEX(W_psid!$B$2:$CZ$104,W_!$A39,W_!AN$1)/Ns!$B$1</f>
        <v>2.2871431799020136E-2</v>
      </c>
      <c r="AO39" s="21" cm="1">
        <f t="array" ref="AO39">INDEX(W_psid!$B$2:$CZ$104,W_!$A39,W_!AO$1)/Ns!$B$1</f>
        <v>8.1580032316464803E-4</v>
      </c>
      <c r="AP39" s="21" cm="1">
        <f t="array" ref="AP39">INDEX(W_psid!$B$2:$CZ$104,W_!$A39,W_!AP$1)/Ns!$B$1</f>
        <v>2.5590092764055119</v>
      </c>
      <c r="AQ39" s="21" cm="1">
        <f t="array" ref="AQ39">INDEX(W_psid!$B$2:$CZ$104,W_!$A39,W_!AQ$1)/Ns!$B$1</f>
        <v>3.2159213955603625</v>
      </c>
      <c r="AR39" s="21" cm="1">
        <f t="array" ref="AR39">INDEX(W_psid!$B$2:$CZ$104,W_!$A39,W_!AR$1)/Ns!$B$1</f>
        <v>-1.973197768554767</v>
      </c>
      <c r="AS39" s="21" cm="1">
        <f t="array" ref="AS39">INDEX(W_psid!$B$2:$CZ$104,W_!$A39,W_!AS$1)/Ns!$B$1</f>
        <v>1.3958659659155129E-5</v>
      </c>
      <c r="AT39" s="21" cm="1">
        <f t="array" ref="AT39">INDEX(W_psid!$B$2:$CZ$104,W_!$A39,W_!AT$1)/Ns!$B$1</f>
        <v>-1.4498701777755773E-3</v>
      </c>
      <c r="AU39" s="21" cm="1">
        <f t="array" ref="AU39">INDEX(W_psid!$B$2:$CZ$104,W_!$A39,W_!AU$1)/Ns!$B$1</f>
        <v>0</v>
      </c>
      <c r="AV39" s="21" cm="1">
        <f t="array" ref="AV39">INDEX(W_psid!$B$2:$CZ$104,W_!$A39,W_!AV$1)/Ns!$B$1</f>
        <v>-0.15180097190275266</v>
      </c>
      <c r="AW39" s="21" cm="1">
        <f t="array" ref="AW39">INDEX(W_psid!$B$2:$CZ$104,W_!$A39,W_!AW$1)/Ns!$B$1</f>
        <v>-0.17876183684662375</v>
      </c>
      <c r="AX39" s="21" cm="1">
        <f t="array" ref="AX39">INDEX(W_psid!$B$2:$CZ$104,W_!$A39,W_!AX$1)/Ns!$B$1</f>
        <v>2.3249606954764523E-2</v>
      </c>
      <c r="AY39" s="21">
        <v>0</v>
      </c>
      <c r="AZ39" s="21">
        <v>0</v>
      </c>
      <c r="BA39" s="21">
        <v>0</v>
      </c>
      <c r="BB39" s="21">
        <v>0</v>
      </c>
      <c r="BC39" s="21">
        <v>0</v>
      </c>
      <c r="BD39" s="21">
        <v>0</v>
      </c>
      <c r="BE39" s="21">
        <v>0</v>
      </c>
      <c r="BF39" s="21">
        <v>0</v>
      </c>
    </row>
    <row r="40" spans="1:58" x14ac:dyDescent="0.35">
      <c r="A40" s="19">
        <f>MATCH(C40,W_psid!$A$2:$A$104,0)</f>
        <v>90</v>
      </c>
      <c r="B40" s="19" t="str">
        <f>MOMS!$A$38</f>
        <v>betacom</v>
      </c>
      <c r="C40" s="19" t="str">
        <f>MOMS!$B$38</f>
        <v>betacom</v>
      </c>
      <c r="D40" s="21" cm="1">
        <f t="array" ref="D40">INDEX(W_psid!$B$2:$CZ$104,W_!$A40,W_!D$1)/Ns!$B$1</f>
        <v>-5.3623203356500913E-3</v>
      </c>
      <c r="E40" s="21" cm="1">
        <f t="array" ref="E40">INDEX(W_psid!$B$2:$CZ$104,W_!$A40,W_!E$1)/Ns!$B$1</f>
        <v>-8.6294955870413297E-3</v>
      </c>
      <c r="F40" s="21" cm="1">
        <f t="array" ref="F40">INDEX(W_psid!$B$2:$CZ$104,W_!$A40,W_!F$1)/Ns!$B$1</f>
        <v>-1.1023985276747516E-2</v>
      </c>
      <c r="G40" s="21" cm="1">
        <f t="array" ref="G40">INDEX(W_psid!$B$2:$CZ$104,W_!$A40,W_!G$1)/Ns!$B$1</f>
        <v>-0.59736431841097892</v>
      </c>
      <c r="H40" s="21" cm="1">
        <f t="array" ref="H40">INDEX(W_psid!$B$2:$CZ$104,W_!$A40,W_!H$1)/Ns!$B$1</f>
        <v>-0.17962414737248109</v>
      </c>
      <c r="I40" s="21" cm="1">
        <f t="array" ref="I40">INDEX(W_psid!$B$2:$CZ$104,W_!$A40,W_!I$1)/Ns!$B$1</f>
        <v>0.25407926025586514</v>
      </c>
      <c r="J40" s="21" cm="1">
        <f t="array" ref="J40">INDEX(W_psid!$B$2:$CZ$104,W_!$A40,W_!J$1)/Ns!$B$1</f>
        <v>0.36221517568126227</v>
      </c>
      <c r="K40" s="21" cm="1">
        <f t="array" ref="K40">INDEX(W_psid!$B$2:$CZ$104,W_!$A40,W_!K$1)/Ns!$B$1</f>
        <v>0.19066363843696074</v>
      </c>
      <c r="L40" s="21" cm="1">
        <f t="array" ref="L40">INDEX(W_psid!$B$2:$CZ$104,W_!$A40,W_!L$1)/Ns!$B$1</f>
        <v>9.4590071681646334E-2</v>
      </c>
      <c r="M40" s="21" cm="1">
        <f t="array" ref="M40">INDEX(W_psid!$B$2:$CZ$104,W_!$A40,W_!M$1)/Ns!$B$1</f>
        <v>2.0952311896691785E-2</v>
      </c>
      <c r="N40" s="21" cm="1">
        <f t="array" ref="N40">INDEX(W_psid!$B$2:$CZ$104,W_!$A40,W_!N$1)/Ns!$B$1</f>
        <v>-0.20504726432727796</v>
      </c>
      <c r="O40" s="21" cm="1">
        <f t="array" ref="O40">INDEX(W_psid!$B$2:$CZ$104,W_!$A40,W_!O$1)/Ns!$B$1</f>
        <v>-0.11030683653697052</v>
      </c>
      <c r="P40" s="21" cm="1">
        <f t="array" ref="P40">INDEX(W_psid!$B$2:$CZ$104,W_!$A40,W_!P$1)/Ns!$B$1</f>
        <v>-9.1463954627892932E-2</v>
      </c>
      <c r="Q40" s="21" cm="1">
        <f t="array" ref="Q40">INDEX(W_psid!$B$2:$CZ$104,W_!$A40,W_!Q$1)/Ns!$B$1</f>
        <v>1.15446283087839</v>
      </c>
      <c r="R40" s="21" cm="1">
        <f t="array" ref="R40">INDEX(W_psid!$B$2:$CZ$104,W_!$A40,W_!R$1)/Ns!$B$1</f>
        <v>-0.55193326065494019</v>
      </c>
      <c r="S40" s="21" cm="1">
        <f t="array" ref="S40">INDEX(W_psid!$B$2:$CZ$104,W_!$A40,W_!S$1)/Ns!$B$1</f>
        <v>-1.1840998320993241E-4</v>
      </c>
      <c r="T40" s="21" cm="1">
        <f t="array" ref="T40">INDEX(W_psid!$B$2:$CZ$104,W_!$A40,W_!T$1)/Ns!$B$1</f>
        <v>-9.7657821818359184E-6</v>
      </c>
      <c r="U40" s="21" cm="1">
        <f t="array" ref="U40">INDEX(W_psid!$B$2:$CZ$104,W_!$A40,W_!U$1)/Ns!$B$1</f>
        <v>1.8809139434090142E-4</v>
      </c>
      <c r="V40" s="21" cm="1">
        <f t="array" ref="V40">INDEX(W_psid!$B$2:$CZ$104,W_!$A40,W_!V$1)/Ns!$B$1</f>
        <v>4.3905894926830898E-2</v>
      </c>
      <c r="W40" s="21" cm="1">
        <f t="array" ref="W40">INDEX(W_psid!$B$2:$CZ$104,W_!$A40,W_!W$1)/Ns!$B$1</f>
        <v>4.2739931522903958E-2</v>
      </c>
      <c r="X40" s="21" cm="1">
        <f t="array" ref="X40">INDEX(W_psid!$B$2:$CZ$104,W_!$A40,W_!X$1)/Ns!$B$1</f>
        <v>2.8871953815078281E-2</v>
      </c>
      <c r="Y40" s="21" cm="1">
        <f t="array" ref="Y40">INDEX(W_psid!$B$2:$CZ$104,W_!$A40,W_!Y$1)/Ns!$B$1</f>
        <v>2.1952265802927338E-2</v>
      </c>
      <c r="Z40" s="21" cm="1">
        <f t="array" ref="Z40">INDEX(W_psid!$B$2:$CZ$104,W_!$A40,W_!Z$1)/Ns!$B$1</f>
        <v>1.8302172777476273E-2</v>
      </c>
      <c r="AA40" s="21" cm="1">
        <f t="array" ref="AA40">INDEX(W_psid!$B$2:$CZ$104,W_!$A40,W_!AA$1)/Ns!$B$1</f>
        <v>2.2447165594873881E-2</v>
      </c>
      <c r="AB40" s="21" cm="1">
        <f t="array" ref="AB40">INDEX(W_psid!$B$2:$CZ$104,W_!$A40,W_!AB$1)/Ns!$B$1</f>
        <v>-5.0475449425882828E-3</v>
      </c>
      <c r="AC40" s="21" cm="1">
        <f t="array" ref="AC40">INDEX(W_psid!$B$2:$CZ$104,W_!$A40,W_!AC$1)/Ns!$B$1</f>
        <v>-6.1009833339954224E-5</v>
      </c>
      <c r="AD40" s="21" cm="1">
        <f t="array" ref="AD40">INDEX(W_psid!$B$2:$CZ$104,W_!$A40,W_!AD$1)/Ns!$B$1</f>
        <v>1.9450196812617854E-3</v>
      </c>
      <c r="AE40" s="21" cm="1">
        <f t="array" ref="AE40">INDEX(W_psid!$B$2:$CZ$104,W_!$A40,W_!AE$1)/Ns!$B$1</f>
        <v>5.2036308219859691E-5</v>
      </c>
      <c r="AF40" s="21" cm="1">
        <f t="array" ref="AF40">INDEX(W_psid!$B$2:$CZ$104,W_!$A40,W_!AF$1)/Ns!$B$1</f>
        <v>0.43651259841409895</v>
      </c>
      <c r="AG40" s="21" cm="1">
        <f t="array" ref="AG40">INDEX(W_psid!$B$2:$CZ$104,W_!$A40,W_!AG$1)/Ns!$B$1</f>
        <v>0.36564350654102568</v>
      </c>
      <c r="AH40" s="21" cm="1">
        <f t="array" ref="AH40">INDEX(W_psid!$B$2:$CZ$104,W_!$A40,W_!AH$1)/Ns!$B$1</f>
        <v>9.0808856237600279E-4</v>
      </c>
      <c r="AI40" s="21" cm="1">
        <f t="array" ref="AI40">INDEX(W_psid!$B$2:$CZ$104,W_!$A40,W_!AI$1)/Ns!$B$1</f>
        <v>-4.0278923003072659E-4</v>
      </c>
      <c r="AJ40" s="21" cm="1">
        <f t="array" ref="AJ40">INDEX(W_psid!$B$2:$CZ$104,W_!$A40,W_!AJ$1)/Ns!$B$1</f>
        <v>-1.5840170677510168E-5</v>
      </c>
      <c r="AK40" s="21" cm="1">
        <f t="array" ref="AK40">INDEX(W_psid!$B$2:$CZ$104,W_!$A40,W_!AK$1)/Ns!$B$1</f>
        <v>-4.2886659294828738E-2</v>
      </c>
      <c r="AL40" s="21" cm="1">
        <f t="array" ref="AL40">INDEX(W_psid!$B$2:$CZ$104,W_!$A40,W_!AL$1)/Ns!$B$1</f>
        <v>-6.6196058341054659E-2</v>
      </c>
      <c r="AM40" s="21" cm="1">
        <f t="array" ref="AM40">INDEX(W_psid!$B$2:$CZ$104,W_!$A40,W_!AM$1)/Ns!$B$1</f>
        <v>2.2871431799020136E-2</v>
      </c>
      <c r="AN40" s="21" cm="1">
        <f t="array" ref="AN40">INDEX(W_psid!$B$2:$CZ$104,W_!$A40,W_!AN$1)/Ns!$B$1</f>
        <v>1.4680435571194523E-2</v>
      </c>
      <c r="AO40" s="21" cm="1">
        <f t="array" ref="AO40">INDEX(W_psid!$B$2:$CZ$104,W_!$A40,W_!AO$1)/Ns!$B$1</f>
        <v>2.3190405022475783E-5</v>
      </c>
      <c r="AP40" s="21" cm="1">
        <f t="array" ref="AP40">INDEX(W_psid!$B$2:$CZ$104,W_!$A40,W_!AP$1)/Ns!$B$1</f>
        <v>-0.12671210568716751</v>
      </c>
      <c r="AQ40" s="21" cm="1">
        <f t="array" ref="AQ40">INDEX(W_psid!$B$2:$CZ$104,W_!$A40,W_!AQ$1)/Ns!$B$1</f>
        <v>-0.13183708575618153</v>
      </c>
      <c r="AR40" s="21" cm="1">
        <f t="array" ref="AR40">INDEX(W_psid!$B$2:$CZ$104,W_!$A40,W_!AR$1)/Ns!$B$1</f>
        <v>0.20142637797622295</v>
      </c>
      <c r="AS40" s="21" cm="1">
        <f t="array" ref="AS40">INDEX(W_psid!$B$2:$CZ$104,W_!$A40,W_!AS$1)/Ns!$B$1</f>
        <v>2.9722716194984094E-6</v>
      </c>
      <c r="AT40" s="21" cm="1">
        <f t="array" ref="AT40">INDEX(W_psid!$B$2:$CZ$104,W_!$A40,W_!AT$1)/Ns!$B$1</f>
        <v>6.3657567097755786E-6</v>
      </c>
      <c r="AU40" s="21" cm="1">
        <f t="array" ref="AU40">INDEX(W_psid!$B$2:$CZ$104,W_!$A40,W_!AU$1)/Ns!$B$1</f>
        <v>0</v>
      </c>
      <c r="AV40" s="21" cm="1">
        <f t="array" ref="AV40">INDEX(W_psid!$B$2:$CZ$104,W_!$A40,W_!AV$1)/Ns!$B$1</f>
        <v>1.0632501199078274E-2</v>
      </c>
      <c r="AW40" s="21" cm="1">
        <f t="array" ref="AW40">INDEX(W_psid!$B$2:$CZ$104,W_!$A40,W_!AW$1)/Ns!$B$1</f>
        <v>-5.5136161975131049E-4</v>
      </c>
      <c r="AX40" s="21" cm="1">
        <f t="array" ref="AX40">INDEX(W_psid!$B$2:$CZ$104,W_!$A40,W_!AX$1)/Ns!$B$1</f>
        <v>2.6366899553613237E-3</v>
      </c>
      <c r="AY40" s="21">
        <v>0</v>
      </c>
      <c r="AZ40" s="21">
        <v>0</v>
      </c>
      <c r="BA40" s="21">
        <v>0</v>
      </c>
      <c r="BB40" s="21">
        <v>0</v>
      </c>
      <c r="BC40" s="21">
        <v>0</v>
      </c>
      <c r="BD40" s="21">
        <v>0</v>
      </c>
      <c r="BE40" s="21">
        <v>0</v>
      </c>
      <c r="BF40" s="21">
        <v>0</v>
      </c>
    </row>
    <row r="41" spans="1:58" x14ac:dyDescent="0.35">
      <c r="A41" s="19">
        <f>MATCH(C41,W_psid!$A$2:$A$104,0)</f>
        <v>92</v>
      </c>
      <c r="B41" s="19" t="str">
        <f>MOMS!$A$39</f>
        <v>betalfp</v>
      </c>
      <c r="C41" s="19" t="str">
        <f>MOMS!$B$39</f>
        <v>betalfp</v>
      </c>
      <c r="D41" s="21" cm="1">
        <f t="array" ref="D41">INDEX(W_psid!$B$2:$CZ$104,W_!$A41,W_!D$1)/Ns!$B$1</f>
        <v>-2.8598718190060682E-5</v>
      </c>
      <c r="E41" s="21" cm="1">
        <f t="array" ref="E41">INDEX(W_psid!$B$2:$CZ$104,W_!$A41,W_!E$1)/Ns!$B$1</f>
        <v>-4.4798889089126627E-4</v>
      </c>
      <c r="F41" s="21" cm="1">
        <f t="array" ref="F41">INDEX(W_psid!$B$2:$CZ$104,W_!$A41,W_!F$1)/Ns!$B$1</f>
        <v>8.1145447449764235E-5</v>
      </c>
      <c r="G41" s="21" cm="1">
        <f t="array" ref="G41">INDEX(W_psid!$B$2:$CZ$104,W_!$A41,W_!G$1)/Ns!$B$1</f>
        <v>-2.9786419284305401E-3</v>
      </c>
      <c r="H41" s="21" cm="1">
        <f t="array" ref="H41">INDEX(W_psid!$B$2:$CZ$104,W_!$A41,W_!H$1)/Ns!$B$1</f>
        <v>-8.5093612571747468E-4</v>
      </c>
      <c r="I41" s="21" cm="1">
        <f t="array" ref="I41">INDEX(W_psid!$B$2:$CZ$104,W_!$A41,W_!I$1)/Ns!$B$1</f>
        <v>7.0343246419764475E-3</v>
      </c>
      <c r="J41" s="21" cm="1">
        <f t="array" ref="J41">INDEX(W_psid!$B$2:$CZ$104,W_!$A41,W_!J$1)/Ns!$B$1</f>
        <v>4.9341955940738957E-3</v>
      </c>
      <c r="K41" s="21" cm="1">
        <f t="array" ref="K41">INDEX(W_psid!$B$2:$CZ$104,W_!$A41,W_!K$1)/Ns!$B$1</f>
        <v>-1.9079729319314588E-3</v>
      </c>
      <c r="L41" s="21" cm="1">
        <f t="array" ref="L41">INDEX(W_psid!$B$2:$CZ$104,W_!$A41,W_!L$1)/Ns!$B$1</f>
        <v>-3.9737506886554494E-3</v>
      </c>
      <c r="M41" s="21" cm="1">
        <f t="array" ref="M41">INDEX(W_psid!$B$2:$CZ$104,W_!$A41,W_!M$1)/Ns!$B$1</f>
        <v>-2.2152197060234551E-4</v>
      </c>
      <c r="N41" s="21" cm="1">
        <f t="array" ref="N41">INDEX(W_psid!$B$2:$CZ$104,W_!$A41,W_!N$1)/Ns!$B$1</f>
        <v>1.6238967737109888E-3</v>
      </c>
      <c r="O41" s="21" cm="1">
        <f t="array" ref="O41">INDEX(W_psid!$B$2:$CZ$104,W_!$A41,W_!O$1)/Ns!$B$1</f>
        <v>-6.5912781929759713E-5</v>
      </c>
      <c r="P41" s="21" cm="1">
        <f t="array" ref="P41">INDEX(W_psid!$B$2:$CZ$104,W_!$A41,W_!P$1)/Ns!$B$1</f>
        <v>2.1294941760165173E-3</v>
      </c>
      <c r="Q41" s="21" cm="1">
        <f t="array" ref="Q41">INDEX(W_psid!$B$2:$CZ$104,W_!$A41,W_!Q$1)/Ns!$B$1</f>
        <v>9.6556002898318741E-3</v>
      </c>
      <c r="R41" s="21" cm="1">
        <f t="array" ref="R41">INDEX(W_psid!$B$2:$CZ$104,W_!$A41,W_!R$1)/Ns!$B$1</f>
        <v>-2.2757596970095326E-3</v>
      </c>
      <c r="S41" s="21" cm="1">
        <f t="array" ref="S41">INDEX(W_psid!$B$2:$CZ$104,W_!$A41,W_!S$1)/Ns!$B$1</f>
        <v>-1.7349786237770195E-6</v>
      </c>
      <c r="T41" s="21" cm="1">
        <f t="array" ref="T41">INDEX(W_psid!$B$2:$CZ$104,W_!$A41,W_!T$1)/Ns!$B$1</f>
        <v>-4.7172317334649043E-7</v>
      </c>
      <c r="U41" s="21" cm="1">
        <f t="array" ref="U41">INDEX(W_psid!$B$2:$CZ$104,W_!$A41,W_!U$1)/Ns!$B$1</f>
        <v>6.9241985147724297E-6</v>
      </c>
      <c r="V41" s="21" cm="1">
        <f t="array" ref="V41">INDEX(W_psid!$B$2:$CZ$104,W_!$A41,W_!V$1)/Ns!$B$1</f>
        <v>1.6104659543635203E-4</v>
      </c>
      <c r="W41" s="21" cm="1">
        <f t="array" ref="W41">INDEX(W_psid!$B$2:$CZ$104,W_!$A41,W_!W$1)/Ns!$B$1</f>
        <v>1.1330866192499276E-4</v>
      </c>
      <c r="X41" s="21" cm="1">
        <f t="array" ref="X41">INDEX(W_psid!$B$2:$CZ$104,W_!$A41,W_!X$1)/Ns!$B$1</f>
        <v>2.4081060356268729E-4</v>
      </c>
      <c r="Y41" s="21" cm="1">
        <f t="array" ref="Y41">INDEX(W_psid!$B$2:$CZ$104,W_!$A41,W_!Y$1)/Ns!$B$1</f>
        <v>1.9937431162332615E-4</v>
      </c>
      <c r="Z41" s="21" cm="1">
        <f t="array" ref="Z41">INDEX(W_psid!$B$2:$CZ$104,W_!$A41,W_!Z$1)/Ns!$B$1</f>
        <v>1.4384195571738701E-4</v>
      </c>
      <c r="AA41" s="21" cm="1">
        <f t="array" ref="AA41">INDEX(W_psid!$B$2:$CZ$104,W_!$A41,W_!AA$1)/Ns!$B$1</f>
        <v>2.3911746740832153E-4</v>
      </c>
      <c r="AB41" s="21" cm="1">
        <f t="array" ref="AB41">INDEX(W_psid!$B$2:$CZ$104,W_!$A41,W_!AB$1)/Ns!$B$1</f>
        <v>-5.7118747145927298E-5</v>
      </c>
      <c r="AC41" s="21" cm="1">
        <f t="array" ref="AC41">INDEX(W_psid!$B$2:$CZ$104,W_!$A41,W_!AC$1)/Ns!$B$1</f>
        <v>-4.6548306894436934E-6</v>
      </c>
      <c r="AD41" s="21" cm="1">
        <f t="array" ref="AD41">INDEX(W_psid!$B$2:$CZ$104,W_!$A41,W_!AD$1)/Ns!$B$1</f>
        <v>5.0117502250737949E-5</v>
      </c>
      <c r="AE41" s="21" cm="1">
        <f t="array" ref="AE41">INDEX(W_psid!$B$2:$CZ$104,W_!$A41,W_!AE$1)/Ns!$B$1</f>
        <v>-6.2334784853519364E-5</v>
      </c>
      <c r="AF41" s="21" cm="1">
        <f t="array" ref="AF41">INDEX(W_psid!$B$2:$CZ$104,W_!$A41,W_!AF$1)/Ns!$B$1</f>
        <v>2.3431880989195227E-3</v>
      </c>
      <c r="AG41" s="21" cm="1">
        <f t="array" ref="AG41">INDEX(W_psid!$B$2:$CZ$104,W_!$A41,W_!AG$1)/Ns!$B$1</f>
        <v>2.1335807911744623E-3</v>
      </c>
      <c r="AH41" s="21" cm="1">
        <f t="array" ref="AH41">INDEX(W_psid!$B$2:$CZ$104,W_!$A41,W_!AH$1)/Ns!$B$1</f>
        <v>-8.5191941960395607E-7</v>
      </c>
      <c r="AI41" s="21" cm="1">
        <f t="array" ref="AI41">INDEX(W_psid!$B$2:$CZ$104,W_!$A41,W_!AI$1)/Ns!$B$1</f>
        <v>1.9084820517752438E-6</v>
      </c>
      <c r="AJ41" s="21" cm="1">
        <f t="array" ref="AJ41">INDEX(W_psid!$B$2:$CZ$104,W_!$A41,W_!AJ$1)/Ns!$B$1</f>
        <v>-6.8752412463464582E-7</v>
      </c>
      <c r="AK41" s="21" cm="1">
        <f t="array" ref="AK41">INDEX(W_psid!$B$2:$CZ$104,W_!$A41,W_!AK$1)/Ns!$B$1</f>
        <v>-1.6723124911109534E-3</v>
      </c>
      <c r="AL41" s="21" cm="1">
        <f t="array" ref="AL41">INDEX(W_psid!$B$2:$CZ$104,W_!$A41,W_!AL$1)/Ns!$B$1</f>
        <v>-2.7629502260267291E-3</v>
      </c>
      <c r="AM41" s="21" cm="1">
        <f t="array" ref="AM41">INDEX(W_psid!$B$2:$CZ$104,W_!$A41,W_!AM$1)/Ns!$B$1</f>
        <v>8.1580032316464803E-4</v>
      </c>
      <c r="AN41" s="21" cm="1">
        <f t="array" ref="AN41">INDEX(W_psid!$B$2:$CZ$104,W_!$A41,W_!AN$1)/Ns!$B$1</f>
        <v>2.3190405022475783E-5</v>
      </c>
      <c r="AO41" s="21" cm="1">
        <f t="array" ref="AO41">INDEX(W_psid!$B$2:$CZ$104,W_!$A41,W_!AO$1)/Ns!$B$1</f>
        <v>5.7399703524626461E-6</v>
      </c>
      <c r="AP41" s="21" cm="1">
        <f t="array" ref="AP41">INDEX(W_psid!$B$2:$CZ$104,W_!$A41,W_!AP$1)/Ns!$B$1</f>
        <v>6.5851865653465159E-3</v>
      </c>
      <c r="AQ41" s="21" cm="1">
        <f t="array" ref="AQ41">INDEX(W_psid!$B$2:$CZ$104,W_!$A41,W_!AQ$1)/Ns!$B$1</f>
        <v>1.4767944990978981E-2</v>
      </c>
      <c r="AR41" s="21" cm="1">
        <f t="array" ref="AR41">INDEX(W_psid!$B$2:$CZ$104,W_!$A41,W_!AR$1)/Ns!$B$1</f>
        <v>-4.3807791638730432E-3</v>
      </c>
      <c r="AS41" s="21" cm="1">
        <f t="array" ref="AS41">INDEX(W_psid!$B$2:$CZ$104,W_!$A41,W_!AS$1)/Ns!$B$1</f>
        <v>1.2521211211533672E-7</v>
      </c>
      <c r="AT41" s="21" cm="1">
        <f t="array" ref="AT41">INDEX(W_psid!$B$2:$CZ$104,W_!$A41,W_!AT$1)/Ns!$B$1</f>
        <v>-8.1059776711433713E-7</v>
      </c>
      <c r="AU41" s="21" cm="1">
        <f t="array" ref="AU41">INDEX(W_psid!$B$2:$CZ$104,W_!$A41,W_!AU$1)/Ns!$B$1</f>
        <v>0</v>
      </c>
      <c r="AV41" s="21" cm="1">
        <f t="array" ref="AV41">INDEX(W_psid!$B$2:$CZ$104,W_!$A41,W_!AV$1)/Ns!$B$1</f>
        <v>1.7908144940826959E-3</v>
      </c>
      <c r="AW41" s="21" cm="1">
        <f t="array" ref="AW41">INDEX(W_psid!$B$2:$CZ$104,W_!$A41,W_!AW$1)/Ns!$B$1</f>
        <v>-8.0873541186015242E-5</v>
      </c>
      <c r="AX41" s="21" cm="1">
        <f t="array" ref="AX41">INDEX(W_psid!$B$2:$CZ$104,W_!$A41,W_!AX$1)/Ns!$B$1</f>
        <v>1.3104652161062165E-6</v>
      </c>
      <c r="AY41" s="21">
        <v>0</v>
      </c>
      <c r="AZ41" s="21">
        <v>0</v>
      </c>
      <c r="BA41" s="21">
        <v>0</v>
      </c>
      <c r="BB41" s="21">
        <v>0</v>
      </c>
      <c r="BC41" s="21">
        <v>0</v>
      </c>
      <c r="BD41" s="21">
        <v>0</v>
      </c>
      <c r="BE41" s="21">
        <v>0</v>
      </c>
      <c r="BF41" s="21">
        <v>0</v>
      </c>
    </row>
    <row r="42" spans="1:58" x14ac:dyDescent="0.35">
      <c r="A42" s="19">
        <f>MATCH(C42,W_psid!$A$2:$A$104,0)</f>
        <v>88</v>
      </c>
      <c r="B42" s="19" t="str">
        <f>MOMS!$A$40</f>
        <v>betahrs</v>
      </c>
      <c r="C42" s="19" t="str">
        <f>MOMS!$B$40</f>
        <v>betahrs</v>
      </c>
      <c r="D42" s="21" cm="1">
        <f t="array" ref="D42">INDEX(W_psid!$B$2:$CZ$104,W_!$A42,W_!D$1)/Ns!$B$1</f>
        <v>0.78019229937178458</v>
      </c>
      <c r="E42" s="21" cm="1">
        <f t="array" ref="E42">INDEX(W_psid!$B$2:$CZ$104,W_!$A42,W_!E$1)/Ns!$B$1</f>
        <v>1.3961660478597249</v>
      </c>
      <c r="F42" s="21" cm="1">
        <f t="array" ref="F42">INDEX(W_psid!$B$2:$CZ$104,W_!$A42,W_!F$1)/Ns!$B$1</f>
        <v>0.88764832509860148</v>
      </c>
      <c r="G42" s="21" cm="1">
        <f t="array" ref="G42">INDEX(W_psid!$B$2:$CZ$104,W_!$A42,W_!G$1)/Ns!$B$1</f>
        <v>38.251949018252837</v>
      </c>
      <c r="H42" s="21" cm="1">
        <f t="array" ref="H42">INDEX(W_psid!$B$2:$CZ$104,W_!$A42,W_!H$1)/Ns!$B$1</f>
        <v>2.5138056360901047</v>
      </c>
      <c r="I42" s="21" cm="1">
        <f t="array" ref="I42">INDEX(W_psid!$B$2:$CZ$104,W_!$A42,W_!I$1)/Ns!$B$1</f>
        <v>-10.577590245927539</v>
      </c>
      <c r="J42" s="21" cm="1">
        <f t="array" ref="J42">INDEX(W_psid!$B$2:$CZ$104,W_!$A42,W_!J$1)/Ns!$B$1</f>
        <v>-42.827532147009741</v>
      </c>
      <c r="K42" s="21" cm="1">
        <f t="array" ref="K42">INDEX(W_psid!$B$2:$CZ$104,W_!$A42,W_!K$1)/Ns!$B$1</f>
        <v>-24.755393801206246</v>
      </c>
      <c r="L42" s="21" cm="1">
        <f t="array" ref="L42">INDEX(W_psid!$B$2:$CZ$104,W_!$A42,W_!L$1)/Ns!$B$1</f>
        <v>-1.0280702068389354</v>
      </c>
      <c r="M42" s="21" cm="1">
        <f t="array" ref="M42">INDEX(W_psid!$B$2:$CZ$104,W_!$A42,W_!M$1)/Ns!$B$1</f>
        <v>22.674530878758258</v>
      </c>
      <c r="N42" s="21" cm="1">
        <f t="array" ref="N42">INDEX(W_psid!$B$2:$CZ$104,W_!$A42,W_!N$1)/Ns!$B$1</f>
        <v>0.64671794178374431</v>
      </c>
      <c r="O42" s="21" cm="1">
        <f t="array" ref="O42">INDEX(W_psid!$B$2:$CZ$104,W_!$A42,W_!O$1)/Ns!$B$1</f>
        <v>13.77640660501863</v>
      </c>
      <c r="P42" s="21" cm="1">
        <f t="array" ref="P42">INDEX(W_psid!$B$2:$CZ$104,W_!$A42,W_!P$1)/Ns!$B$1</f>
        <v>5.7317873816886031</v>
      </c>
      <c r="Q42" s="21" cm="1">
        <f t="array" ref="Q42">INDEX(W_psid!$B$2:$CZ$104,W_!$A42,W_!Q$1)/Ns!$B$1</f>
        <v>-26.738741444666946</v>
      </c>
      <c r="R42" s="21" cm="1">
        <f t="array" ref="R42">INDEX(W_psid!$B$2:$CZ$104,W_!$A42,W_!R$1)/Ns!$B$1</f>
        <v>7.9021873126290432</v>
      </c>
      <c r="S42" s="21" cm="1">
        <f t="array" ref="S42">INDEX(W_psid!$B$2:$CZ$104,W_!$A42,W_!S$1)/Ns!$B$1</f>
        <v>9.3063231139873005E-3</v>
      </c>
      <c r="T42" s="21" cm="1">
        <f t="array" ref="T42">INDEX(W_psid!$B$2:$CZ$104,W_!$A42,W_!T$1)/Ns!$B$1</f>
        <v>-4.8244033191779459E-3</v>
      </c>
      <c r="U42" s="21" cm="1">
        <f t="array" ref="U42">INDEX(W_psid!$B$2:$CZ$104,W_!$A42,W_!U$1)/Ns!$B$1</f>
        <v>3.4497522957964498E-3</v>
      </c>
      <c r="V42" s="21" cm="1">
        <f t="array" ref="V42">INDEX(W_psid!$B$2:$CZ$104,W_!$A42,W_!V$1)/Ns!$B$1</f>
        <v>-4.3191672179491158</v>
      </c>
      <c r="W42" s="21" cm="1">
        <f t="array" ref="W42">INDEX(W_psid!$B$2:$CZ$104,W_!$A42,W_!W$1)/Ns!$B$1</f>
        <v>-4.3752446030637726</v>
      </c>
      <c r="X42" s="21" cm="1">
        <f t="array" ref="X42">INDEX(W_psid!$B$2:$CZ$104,W_!$A42,W_!X$1)/Ns!$B$1</f>
        <v>-4.4591386621130003</v>
      </c>
      <c r="Y42" s="21" cm="1">
        <f t="array" ref="Y42">INDEX(W_psid!$B$2:$CZ$104,W_!$A42,W_!Y$1)/Ns!$B$1</f>
        <v>-4.0356359392964363</v>
      </c>
      <c r="Z42" s="21" cm="1">
        <f t="array" ref="Z42">INDEX(W_psid!$B$2:$CZ$104,W_!$A42,W_!Z$1)/Ns!$B$1</f>
        <v>-3.8731102655943217</v>
      </c>
      <c r="AA42" s="21" cm="1">
        <f t="array" ref="AA42">INDEX(W_psid!$B$2:$CZ$104,W_!$A42,W_!AA$1)/Ns!$B$1</f>
        <v>-4.4818020445393607</v>
      </c>
      <c r="AB42" s="21" cm="1">
        <f t="array" ref="AB42">INDEX(W_psid!$B$2:$CZ$104,W_!$A42,W_!AB$1)/Ns!$B$1</f>
        <v>-0.89517590002501157</v>
      </c>
      <c r="AC42" s="21" cm="1">
        <f t="array" ref="AC42">INDEX(W_psid!$B$2:$CZ$104,W_!$A42,W_!AC$1)/Ns!$B$1</f>
        <v>4.9755627923127972E-3</v>
      </c>
      <c r="AD42" s="21" cm="1">
        <f t="array" ref="AD42">INDEX(W_psid!$B$2:$CZ$104,W_!$A42,W_!AD$1)/Ns!$B$1</f>
        <v>1.4874061589443395</v>
      </c>
      <c r="AE42" s="21" cm="1">
        <f t="array" ref="AE42">INDEX(W_psid!$B$2:$CZ$104,W_!$A42,W_!AE$1)/Ns!$B$1</f>
        <v>-0.25698054514153529</v>
      </c>
      <c r="AF42" s="21" cm="1">
        <f t="array" ref="AF42">INDEX(W_psid!$B$2:$CZ$104,W_!$A42,W_!AF$1)/Ns!$B$1</f>
        <v>-39.952621398723068</v>
      </c>
      <c r="AG42" s="21" cm="1">
        <f t="array" ref="AG42">INDEX(W_psid!$B$2:$CZ$104,W_!$A42,W_!AG$1)/Ns!$B$1</f>
        <v>-32.903980457533372</v>
      </c>
      <c r="AH42" s="21" cm="1">
        <f t="array" ref="AH42">INDEX(W_psid!$B$2:$CZ$104,W_!$A42,W_!AH$1)/Ns!$B$1</f>
        <v>-0.20445737614044579</v>
      </c>
      <c r="AI42" s="21" cm="1">
        <f t="array" ref="AI42">INDEX(W_psid!$B$2:$CZ$104,W_!$A42,W_!AI$1)/Ns!$B$1</f>
        <v>3.5958507255325615E-2</v>
      </c>
      <c r="AJ42" s="21" cm="1">
        <f t="array" ref="AJ42">INDEX(W_psid!$B$2:$CZ$104,W_!$A42,W_!AJ$1)/Ns!$B$1</f>
        <v>-8.0951445337495889E-4</v>
      </c>
      <c r="AK42" s="21" cm="1">
        <f t="array" ref="AK42">INDEX(W_psid!$B$2:$CZ$104,W_!$A42,W_!AK$1)/Ns!$B$1</f>
        <v>-7.0901210807636161</v>
      </c>
      <c r="AL42" s="21" cm="1">
        <f t="array" ref="AL42">INDEX(W_psid!$B$2:$CZ$104,W_!$A42,W_!AL$1)/Ns!$B$1</f>
        <v>-6.5845512090791969</v>
      </c>
      <c r="AM42" s="21" cm="1">
        <f t="array" ref="AM42">INDEX(W_psid!$B$2:$CZ$104,W_!$A42,W_!AM$1)/Ns!$B$1</f>
        <v>2.5590092764055119</v>
      </c>
      <c r="AN42" s="21" cm="1">
        <f t="array" ref="AN42">INDEX(W_psid!$B$2:$CZ$104,W_!$A42,W_!AN$1)/Ns!$B$1</f>
        <v>-0.12671210568716751</v>
      </c>
      <c r="AO42" s="21" cm="1">
        <f t="array" ref="AO42">INDEX(W_psid!$B$2:$CZ$104,W_!$A42,W_!AO$1)/Ns!$B$1</f>
        <v>6.5851865653465159E-3</v>
      </c>
      <c r="AP42" s="21" cm="1">
        <f t="array" ref="AP42">INDEX(W_psid!$B$2:$CZ$104,W_!$A42,W_!AP$1)/Ns!$B$1</f>
        <v>94.422291906946427</v>
      </c>
      <c r="AQ42" s="21" cm="1">
        <f t="array" ref="AQ42">INDEX(W_psid!$B$2:$CZ$104,W_!$A42,W_!AQ$1)/Ns!$B$1</f>
        <v>84.849172437880313</v>
      </c>
      <c r="AR42" s="21" cm="1">
        <f t="array" ref="AR42">INDEX(W_psid!$B$2:$CZ$104,W_!$A42,W_!AR$1)/Ns!$B$1</f>
        <v>-29.600313208691347</v>
      </c>
      <c r="AS42" s="21" cm="1">
        <f t="array" ref="AS42">INDEX(W_psid!$B$2:$CZ$104,W_!$A42,W_!AS$1)/Ns!$B$1</f>
        <v>1.6677404536610775E-3</v>
      </c>
      <c r="AT42" s="21" cm="1">
        <f t="array" ref="AT42">INDEX(W_psid!$B$2:$CZ$104,W_!$A42,W_!AT$1)/Ns!$B$1</f>
        <v>-1.3772609115036952E-2</v>
      </c>
      <c r="AU42" s="21" cm="1">
        <f t="array" ref="AU42">INDEX(W_psid!$B$2:$CZ$104,W_!$A42,W_!AU$1)/Ns!$B$1</f>
        <v>0</v>
      </c>
      <c r="AV42" s="21" cm="1">
        <f t="array" ref="AV42">INDEX(W_psid!$B$2:$CZ$104,W_!$A42,W_!AV$1)/Ns!$B$1</f>
        <v>-25.310559138999409</v>
      </c>
      <c r="AW42" s="21" cm="1">
        <f t="array" ref="AW42">INDEX(W_psid!$B$2:$CZ$104,W_!$A42,W_!AW$1)/Ns!$B$1</f>
        <v>-1.4067055951263208</v>
      </c>
      <c r="AX42" s="21" cm="1">
        <f t="array" ref="AX42">INDEX(W_psid!$B$2:$CZ$104,W_!$A42,W_!AX$1)/Ns!$B$1</f>
        <v>1.8002544581106821</v>
      </c>
      <c r="AY42" s="21">
        <v>0</v>
      </c>
      <c r="AZ42" s="21">
        <v>0</v>
      </c>
      <c r="BA42" s="21">
        <v>0</v>
      </c>
      <c r="BB42" s="21">
        <v>0</v>
      </c>
      <c r="BC42" s="21">
        <v>0</v>
      </c>
      <c r="BD42" s="21">
        <v>0</v>
      </c>
      <c r="BE42" s="21">
        <v>0</v>
      </c>
      <c r="BF42" s="21">
        <v>0</v>
      </c>
    </row>
    <row r="43" spans="1:58" x14ac:dyDescent="0.35">
      <c r="A43" s="19">
        <f>MATCH(C43,W_psid!$A$2:$A$104,0)</f>
        <v>96</v>
      </c>
      <c r="B43" s="19" t="str">
        <f>MOMS!$A$41</f>
        <v>betahrs0</v>
      </c>
      <c r="C43" s="19" t="str">
        <f>MOMS!$B$41</f>
        <v>betahrs0</v>
      </c>
      <c r="D43" s="21" cm="1">
        <f t="array" ref="D43">INDEX(W_psid!$B$2:$CZ$104,W_!$A43,W_!D$1)/Ns!$B$1</f>
        <v>0.63581028402348438</v>
      </c>
      <c r="E43" s="21" cm="1">
        <f t="array" ref="E43">INDEX(W_psid!$B$2:$CZ$104,W_!$A43,W_!E$1)/Ns!$B$1</f>
        <v>0.63941277867111612</v>
      </c>
      <c r="F43" s="21" cm="1">
        <f t="array" ref="F43">INDEX(W_psid!$B$2:$CZ$104,W_!$A43,W_!F$1)/Ns!$B$1</f>
        <v>1.2906369533533169</v>
      </c>
      <c r="G43" s="21" cm="1">
        <f t="array" ref="G43">INDEX(W_psid!$B$2:$CZ$104,W_!$A43,W_!G$1)/Ns!$B$1</f>
        <v>29.208661238095363</v>
      </c>
      <c r="H43" s="21" cm="1">
        <f t="array" ref="H43">INDEX(W_psid!$B$2:$CZ$104,W_!$A43,W_!H$1)/Ns!$B$1</f>
        <v>3.5500448759195637</v>
      </c>
      <c r="I43" s="21" cm="1">
        <f t="array" ref="I43">INDEX(W_psid!$B$2:$CZ$104,W_!$A43,W_!I$1)/Ns!$B$1</f>
        <v>6.177235352163331</v>
      </c>
      <c r="J43" s="21" cm="1">
        <f t="array" ref="J43">INDEX(W_psid!$B$2:$CZ$104,W_!$A43,W_!J$1)/Ns!$B$1</f>
        <v>-30.056665982105834</v>
      </c>
      <c r="K43" s="21" cm="1">
        <f t="array" ref="K43">INDEX(W_psid!$B$2:$CZ$104,W_!$A43,W_!K$1)/Ns!$B$1</f>
        <v>-18.800107075499536</v>
      </c>
      <c r="L43" s="21" cm="1">
        <f t="array" ref="L43">INDEX(W_psid!$B$2:$CZ$104,W_!$A43,W_!L$1)/Ns!$B$1</f>
        <v>-7.7122028628801713</v>
      </c>
      <c r="M43" s="21" cm="1">
        <f t="array" ref="M43">INDEX(W_psid!$B$2:$CZ$104,W_!$A43,W_!M$1)/Ns!$B$1</f>
        <v>12.15459471988361</v>
      </c>
      <c r="N43" s="21" cm="1">
        <f t="array" ref="N43">INDEX(W_psid!$B$2:$CZ$104,W_!$A43,W_!N$1)/Ns!$B$1</f>
        <v>3.7448439410466765</v>
      </c>
      <c r="O43" s="21" cm="1">
        <f t="array" ref="O43">INDEX(W_psid!$B$2:$CZ$104,W_!$A43,W_!O$1)/Ns!$B$1</f>
        <v>9.7475784829171754</v>
      </c>
      <c r="P43" s="21" cm="1">
        <f t="array" ref="P43">INDEX(W_psid!$B$2:$CZ$104,W_!$A43,W_!P$1)/Ns!$B$1</f>
        <v>4.5180039198399236</v>
      </c>
      <c r="Q43" s="21" cm="1">
        <f t="array" ref="Q43">INDEX(W_psid!$B$2:$CZ$104,W_!$A43,W_!Q$1)/Ns!$B$1</f>
        <v>-21.997133848896411</v>
      </c>
      <c r="R43" s="21" cm="1">
        <f t="array" ref="R43">INDEX(W_psid!$B$2:$CZ$104,W_!$A43,W_!R$1)/Ns!$B$1</f>
        <v>6.8769408639930028</v>
      </c>
      <c r="S43" s="21" cm="1">
        <f t="array" ref="S43">INDEX(W_psid!$B$2:$CZ$104,W_!$A43,W_!S$1)/Ns!$B$1</f>
        <v>3.1678833704185359E-3</v>
      </c>
      <c r="T43" s="21" cm="1">
        <f t="array" ref="T43">INDEX(W_psid!$B$2:$CZ$104,W_!$A43,W_!T$1)/Ns!$B$1</f>
        <v>-4.3353401870465666E-3</v>
      </c>
      <c r="U43" s="21" cm="1">
        <f t="array" ref="U43">INDEX(W_psid!$B$2:$CZ$104,W_!$A43,W_!U$1)/Ns!$B$1</f>
        <v>1.12278973638405E-2</v>
      </c>
      <c r="V43" s="21" cm="1">
        <f t="array" ref="V43">INDEX(W_psid!$B$2:$CZ$104,W_!$A43,W_!V$1)/Ns!$B$1</f>
        <v>-3.4728970295260684</v>
      </c>
      <c r="W43" s="21" cm="1">
        <f t="array" ref="W43">INDEX(W_psid!$B$2:$CZ$104,W_!$A43,W_!W$1)/Ns!$B$1</f>
        <v>-3.5542489566523812</v>
      </c>
      <c r="X43" s="21" cm="1">
        <f t="array" ref="X43">INDEX(W_psid!$B$2:$CZ$104,W_!$A43,W_!X$1)/Ns!$B$1</f>
        <v>-3.2089785316162209</v>
      </c>
      <c r="Y43" s="21" cm="1">
        <f t="array" ref="Y43">INDEX(W_psid!$B$2:$CZ$104,W_!$A43,W_!Y$1)/Ns!$B$1</f>
        <v>-2.9091913241066907</v>
      </c>
      <c r="Z43" s="21" cm="1">
        <f t="array" ref="Z43">INDEX(W_psid!$B$2:$CZ$104,W_!$A43,W_!Z$1)/Ns!$B$1</f>
        <v>-2.8167397393539426</v>
      </c>
      <c r="AA43" s="21" cm="1">
        <f t="array" ref="AA43">INDEX(W_psid!$B$2:$CZ$104,W_!$A43,W_!AA$1)/Ns!$B$1</f>
        <v>-3.173459406512352</v>
      </c>
      <c r="AB43" s="21" cm="1">
        <f t="array" ref="AB43">INDEX(W_psid!$B$2:$CZ$104,W_!$A43,W_!AB$1)/Ns!$B$1</f>
        <v>-0.59620916245714939</v>
      </c>
      <c r="AC43" s="21" cm="1">
        <f t="array" ref="AC43">INDEX(W_psid!$B$2:$CZ$104,W_!$A43,W_!AC$1)/Ns!$B$1</f>
        <v>-5.2193323263044584E-3</v>
      </c>
      <c r="AD43" s="21" cm="1">
        <f t="array" ref="AD43">INDEX(W_psid!$B$2:$CZ$104,W_!$A43,W_!AD$1)/Ns!$B$1</f>
        <v>1.1421436367345346</v>
      </c>
      <c r="AE43" s="21" cm="1">
        <f t="array" ref="AE43">INDEX(W_psid!$B$2:$CZ$104,W_!$A43,W_!AE$1)/Ns!$B$1</f>
        <v>-0.27282529006706513</v>
      </c>
      <c r="AF43" s="21" cm="1">
        <f t="array" ref="AF43">INDEX(W_psid!$B$2:$CZ$104,W_!$A43,W_!AF$1)/Ns!$B$1</f>
        <v>-34.147072636141289</v>
      </c>
      <c r="AG43" s="21" cm="1">
        <f t="array" ref="AG43">INDEX(W_psid!$B$2:$CZ$104,W_!$A43,W_!AG$1)/Ns!$B$1</f>
        <v>-28.657789910200247</v>
      </c>
      <c r="AH43" s="21" cm="1">
        <f t="array" ref="AH43">INDEX(W_psid!$B$2:$CZ$104,W_!$A43,W_!AH$1)/Ns!$B$1</f>
        <v>-0.14654632149916827</v>
      </c>
      <c r="AI43" s="21" cm="1">
        <f t="array" ref="AI43">INDEX(W_psid!$B$2:$CZ$104,W_!$A43,W_!AI$1)/Ns!$B$1</f>
        <v>1.6572954146534369E-2</v>
      </c>
      <c r="AJ43" s="21" cm="1">
        <f t="array" ref="AJ43">INDEX(W_psid!$B$2:$CZ$104,W_!$A43,W_!AJ$1)/Ns!$B$1</f>
        <v>-1.5637565659704456E-3</v>
      </c>
      <c r="AK43" s="21" cm="1">
        <f t="array" ref="AK43">INDEX(W_psid!$B$2:$CZ$104,W_!$A43,W_!AK$1)/Ns!$B$1</f>
        <v>-7.4309540095954878</v>
      </c>
      <c r="AL43" s="21" cm="1">
        <f t="array" ref="AL43">INDEX(W_psid!$B$2:$CZ$104,W_!$A43,W_!AL$1)/Ns!$B$1</f>
        <v>-8.8616473185841098</v>
      </c>
      <c r="AM43" s="21" cm="1">
        <f t="array" ref="AM43">INDEX(W_psid!$B$2:$CZ$104,W_!$A43,W_!AM$1)/Ns!$B$1</f>
        <v>3.2159213955603625</v>
      </c>
      <c r="AN43" s="21" cm="1">
        <f t="array" ref="AN43">INDEX(W_psid!$B$2:$CZ$104,W_!$A43,W_!AN$1)/Ns!$B$1</f>
        <v>-0.13183708575618153</v>
      </c>
      <c r="AO43" s="21" cm="1">
        <f t="array" ref="AO43">INDEX(W_psid!$B$2:$CZ$104,W_!$A43,W_!AO$1)/Ns!$B$1</f>
        <v>1.4767944990978981E-2</v>
      </c>
      <c r="AP43" s="21" cm="1">
        <f t="array" ref="AP43">INDEX(W_psid!$B$2:$CZ$104,W_!$A43,W_!AP$1)/Ns!$B$1</f>
        <v>84.849172437880313</v>
      </c>
      <c r="AQ43" s="21" cm="1">
        <f t="array" ref="AQ43">INDEX(W_psid!$B$2:$CZ$104,W_!$A43,W_!AQ$1)/Ns!$B$1</f>
        <v>96.32595744925095</v>
      </c>
      <c r="AR43" s="21" cm="1">
        <f t="array" ref="AR43">INDEX(W_psid!$B$2:$CZ$104,W_!$A43,W_!AR$1)/Ns!$B$1</f>
        <v>-34.575406644732887</v>
      </c>
      <c r="AS43" s="21" cm="1">
        <f t="array" ref="AS43">INDEX(W_psid!$B$2:$CZ$104,W_!$A43,W_!AS$1)/Ns!$B$1</f>
        <v>1.534920202220844E-3</v>
      </c>
      <c r="AT43" s="21" cm="1">
        <f t="array" ref="AT43">INDEX(W_psid!$B$2:$CZ$104,W_!$A43,W_!AT$1)/Ns!$B$1</f>
        <v>-1.082858132873625E-2</v>
      </c>
      <c r="AU43" s="21" cm="1">
        <f t="array" ref="AU43">INDEX(W_psid!$B$2:$CZ$104,W_!$A43,W_!AU$1)/Ns!$B$1</f>
        <v>0</v>
      </c>
      <c r="AV43" s="21" cm="1">
        <f t="array" ref="AV43">INDEX(W_psid!$B$2:$CZ$104,W_!$A43,W_!AV$1)/Ns!$B$1</f>
        <v>-17.414296058940831</v>
      </c>
      <c r="AW43" s="21" cm="1">
        <f t="array" ref="AW43">INDEX(W_psid!$B$2:$CZ$104,W_!$A43,W_!AW$1)/Ns!$B$1</f>
        <v>-1.0374373211801249</v>
      </c>
      <c r="AX43" s="21" cm="1">
        <f t="array" ref="AX43">INDEX(W_psid!$B$2:$CZ$104,W_!$A43,W_!AX$1)/Ns!$B$1</f>
        <v>1.3554870533530505</v>
      </c>
      <c r="AY43" s="21">
        <v>0</v>
      </c>
      <c r="AZ43" s="21">
        <v>0</v>
      </c>
      <c r="BA43" s="21">
        <v>0</v>
      </c>
      <c r="BB43" s="21">
        <v>0</v>
      </c>
      <c r="BC43" s="21">
        <v>0</v>
      </c>
      <c r="BD43" s="21">
        <v>0</v>
      </c>
      <c r="BE43" s="21">
        <v>0</v>
      </c>
      <c r="BF43" s="21">
        <v>0</v>
      </c>
    </row>
    <row r="44" spans="1:58" x14ac:dyDescent="0.35">
      <c r="A44" s="19">
        <f>MATCH(C44,W_psid!$A$2:$A$104,0)</f>
        <v>98</v>
      </c>
      <c r="B44" s="19" t="str">
        <f>MOMS!$A$42</f>
        <v>betahwk</v>
      </c>
      <c r="C44" s="19" t="str">
        <f>MOMS!$B$42</f>
        <v>betahwk</v>
      </c>
      <c r="D44" s="21" cm="1">
        <f t="array" ref="D44">INDEX(W_psid!$B$2:$CZ$104,W_!$A44,W_!D$1)/Ns!$B$1</f>
        <v>-0.40230270245290478</v>
      </c>
      <c r="E44" s="21" cm="1">
        <f t="array" ref="E44">INDEX(W_psid!$B$2:$CZ$104,W_!$A44,W_!E$1)/Ns!$B$1</f>
        <v>-1.1831974263430594</v>
      </c>
      <c r="F44" s="21" cm="1">
        <f t="array" ref="F44">INDEX(W_psid!$B$2:$CZ$104,W_!$A44,W_!F$1)/Ns!$B$1</f>
        <v>-1.2623895991841376</v>
      </c>
      <c r="G44" s="21" cm="1">
        <f t="array" ref="G44">INDEX(W_psid!$B$2:$CZ$104,W_!$A44,W_!G$1)/Ns!$B$1</f>
        <v>-38.757353197480946</v>
      </c>
      <c r="H44" s="21" cm="1">
        <f t="array" ref="H44">INDEX(W_psid!$B$2:$CZ$104,W_!$A44,W_!H$1)/Ns!$B$1</f>
        <v>16.65563956510692</v>
      </c>
      <c r="I44" s="21" cm="1">
        <f t="array" ref="I44">INDEX(W_psid!$B$2:$CZ$104,W_!$A44,W_!I$1)/Ns!$B$1</f>
        <v>9.0633200993681093</v>
      </c>
      <c r="J44" s="21" cm="1">
        <f t="array" ref="J44">INDEX(W_psid!$B$2:$CZ$104,W_!$A44,W_!J$1)/Ns!$B$1</f>
        <v>24.21310693932935</v>
      </c>
      <c r="K44" s="21" cm="1">
        <f t="array" ref="K44">INDEX(W_psid!$B$2:$CZ$104,W_!$A44,W_!K$1)/Ns!$B$1</f>
        <v>13.811580375231909</v>
      </c>
      <c r="L44" s="21" cm="1">
        <f t="array" ref="L44">INDEX(W_psid!$B$2:$CZ$104,W_!$A44,W_!L$1)/Ns!$B$1</f>
        <v>-6.2786813841680171</v>
      </c>
      <c r="M44" s="21" cm="1">
        <f t="array" ref="M44">INDEX(W_psid!$B$2:$CZ$104,W_!$A44,W_!M$1)/Ns!$B$1</f>
        <v>0.91473757891688467</v>
      </c>
      <c r="N44" s="21" cm="1">
        <f t="array" ref="N44">INDEX(W_psid!$B$2:$CZ$104,W_!$A44,W_!N$1)/Ns!$B$1</f>
        <v>0.42345146679983864</v>
      </c>
      <c r="O44" s="21" cm="1">
        <f t="array" ref="O44">INDEX(W_psid!$B$2:$CZ$104,W_!$A44,W_!O$1)/Ns!$B$1</f>
        <v>1.6825050014821856</v>
      </c>
      <c r="P44" s="21" cm="1">
        <f t="array" ref="P44">INDEX(W_psid!$B$2:$CZ$104,W_!$A44,W_!P$1)/Ns!$B$1</f>
        <v>-1.8926461945954194</v>
      </c>
      <c r="Q44" s="21" cm="1">
        <f t="array" ref="Q44">INDEX(W_psid!$B$2:$CZ$104,W_!$A44,W_!Q$1)/Ns!$B$1</f>
        <v>22.27021139019115</v>
      </c>
      <c r="R44" s="21" cm="1">
        <f t="array" ref="R44">INDEX(W_psid!$B$2:$CZ$104,W_!$A44,W_!R$1)/Ns!$B$1</f>
        <v>-18.682074008353883</v>
      </c>
      <c r="S44" s="21" cm="1">
        <f t="array" ref="S44">INDEX(W_psid!$B$2:$CZ$104,W_!$A44,W_!S$1)/Ns!$B$1</f>
        <v>-2.120257135105697E-3</v>
      </c>
      <c r="T44" s="21" cm="1">
        <f t="array" ref="T44">INDEX(W_psid!$B$2:$CZ$104,W_!$A44,W_!T$1)/Ns!$B$1</f>
        <v>3.5203935395045466E-3</v>
      </c>
      <c r="U44" s="21" cm="1">
        <f t="array" ref="U44">INDEX(W_psid!$B$2:$CZ$104,W_!$A44,W_!U$1)/Ns!$B$1</f>
        <v>3.3228787434744354E-2</v>
      </c>
      <c r="V44" s="21" cm="1">
        <f t="array" ref="V44">INDEX(W_psid!$B$2:$CZ$104,W_!$A44,W_!V$1)/Ns!$B$1</f>
        <v>3.6529716455396324</v>
      </c>
      <c r="W44" s="21" cm="1">
        <f t="array" ref="W44">INDEX(W_psid!$B$2:$CZ$104,W_!$A44,W_!W$1)/Ns!$B$1</f>
        <v>3.5999278343945105</v>
      </c>
      <c r="X44" s="21" cm="1">
        <f t="array" ref="X44">INDEX(W_psid!$B$2:$CZ$104,W_!$A44,W_!X$1)/Ns!$B$1</f>
        <v>2.8013816206874229</v>
      </c>
      <c r="Y44" s="21" cm="1">
        <f t="array" ref="Y44">INDEX(W_psid!$B$2:$CZ$104,W_!$A44,W_!Y$1)/Ns!$B$1</f>
        <v>2.6865362686158796</v>
      </c>
      <c r="Z44" s="21" cm="1">
        <f t="array" ref="Z44">INDEX(W_psid!$B$2:$CZ$104,W_!$A44,W_!Z$1)/Ns!$B$1</f>
        <v>2.666714584342476</v>
      </c>
      <c r="AA44" s="21" cm="1">
        <f t="array" ref="AA44">INDEX(W_psid!$B$2:$CZ$104,W_!$A44,W_!AA$1)/Ns!$B$1</f>
        <v>2.8876337180569736</v>
      </c>
      <c r="AB44" s="21" cm="1">
        <f t="array" ref="AB44">INDEX(W_psid!$B$2:$CZ$104,W_!$A44,W_!AB$1)/Ns!$B$1</f>
        <v>0.57334033908555393</v>
      </c>
      <c r="AC44" s="21" cm="1">
        <f t="array" ref="AC44">INDEX(W_psid!$B$2:$CZ$104,W_!$A44,W_!AC$1)/Ns!$B$1</f>
        <v>9.3916838616688852E-3</v>
      </c>
      <c r="AD44" s="21" cm="1">
        <f t="array" ref="AD44">INDEX(W_psid!$B$2:$CZ$104,W_!$A44,W_!AD$1)/Ns!$B$1</f>
        <v>-0.59450513893566059</v>
      </c>
      <c r="AE44" s="21" cm="1">
        <f t="array" ref="AE44">INDEX(W_psid!$B$2:$CZ$104,W_!$A44,W_!AE$1)/Ns!$B$1</f>
        <v>1.3402761220599335E-2</v>
      </c>
      <c r="AF44" s="21" cm="1">
        <f t="array" ref="AF44">INDEX(W_psid!$B$2:$CZ$104,W_!$A44,W_!AF$1)/Ns!$B$1</f>
        <v>31.867396680927978</v>
      </c>
      <c r="AG44" s="21" cm="1">
        <f t="array" ref="AG44">INDEX(W_psid!$B$2:$CZ$104,W_!$A44,W_!AG$1)/Ns!$B$1</f>
        <v>28.086631200130697</v>
      </c>
      <c r="AH44" s="21" cm="1">
        <f t="array" ref="AH44">INDEX(W_psid!$B$2:$CZ$104,W_!$A44,W_!AH$1)/Ns!$B$1</f>
        <v>0.12464638238601385</v>
      </c>
      <c r="AI44" s="21" cm="1">
        <f t="array" ref="AI44">INDEX(W_psid!$B$2:$CZ$104,W_!$A44,W_!AI$1)/Ns!$B$1</f>
        <v>6.9263507796325119E-2</v>
      </c>
      <c r="AJ44" s="21" cm="1">
        <f t="array" ref="AJ44">INDEX(W_psid!$B$2:$CZ$104,W_!$A44,W_!AJ$1)/Ns!$B$1</f>
        <v>-2.1337564217589446E-4</v>
      </c>
      <c r="AK44" s="21" cm="1">
        <f t="array" ref="AK44">INDEX(W_psid!$B$2:$CZ$104,W_!$A44,W_!AK$1)/Ns!$B$1</f>
        <v>0.59622413348235936</v>
      </c>
      <c r="AL44" s="21" cm="1">
        <f t="array" ref="AL44">INDEX(W_psid!$B$2:$CZ$104,W_!$A44,W_!AL$1)/Ns!$B$1</f>
        <v>-0.21551293007649822</v>
      </c>
      <c r="AM44" s="21" cm="1">
        <f t="array" ref="AM44">INDEX(W_psid!$B$2:$CZ$104,W_!$A44,W_!AM$1)/Ns!$B$1</f>
        <v>-1.973197768554767</v>
      </c>
      <c r="AN44" s="21" cm="1">
        <f t="array" ref="AN44">INDEX(W_psid!$B$2:$CZ$104,W_!$A44,W_!AN$1)/Ns!$B$1</f>
        <v>0.20142637797622295</v>
      </c>
      <c r="AO44" s="21" cm="1">
        <f t="array" ref="AO44">INDEX(W_psid!$B$2:$CZ$104,W_!$A44,W_!AO$1)/Ns!$B$1</f>
        <v>-4.3807791638730432E-3</v>
      </c>
      <c r="AP44" s="21" cm="1">
        <f t="array" ref="AP44">INDEX(W_psid!$B$2:$CZ$104,W_!$A44,W_!AP$1)/Ns!$B$1</f>
        <v>-29.600313208691347</v>
      </c>
      <c r="AQ44" s="21" cm="1">
        <f t="array" ref="AQ44">INDEX(W_psid!$B$2:$CZ$104,W_!$A44,W_!AQ$1)/Ns!$B$1</f>
        <v>-34.575406644732887</v>
      </c>
      <c r="AR44" s="21" cm="1">
        <f t="array" ref="AR44">INDEX(W_psid!$B$2:$CZ$104,W_!$A44,W_!AR$1)/Ns!$B$1</f>
        <v>33.345663232532566</v>
      </c>
      <c r="AS44" s="21" cm="1">
        <f t="array" ref="AS44">INDEX(W_psid!$B$2:$CZ$104,W_!$A44,W_!AS$1)/Ns!$B$1</f>
        <v>1.6769091546092093E-4</v>
      </c>
      <c r="AT44" s="21" cm="1">
        <f t="array" ref="AT44">INDEX(W_psid!$B$2:$CZ$104,W_!$A44,W_!AT$1)/Ns!$B$1</f>
        <v>2.7651383795084324E-3</v>
      </c>
      <c r="AU44" s="21" cm="1">
        <f t="array" ref="AU44">INDEX(W_psid!$B$2:$CZ$104,W_!$A44,W_!AU$1)/Ns!$B$1</f>
        <v>0</v>
      </c>
      <c r="AV44" s="21" cm="1">
        <f t="array" ref="AV44">INDEX(W_psid!$B$2:$CZ$104,W_!$A44,W_!AV$1)/Ns!$B$1</f>
        <v>13.068562335114603</v>
      </c>
      <c r="AW44" s="21" cm="1">
        <f t="array" ref="AW44">INDEX(W_psid!$B$2:$CZ$104,W_!$A44,W_!AW$1)/Ns!$B$1</f>
        <v>0.79361644698765343</v>
      </c>
      <c r="AX44" s="21" cm="1">
        <f t="array" ref="AX44">INDEX(W_psid!$B$2:$CZ$104,W_!$A44,W_!AX$1)/Ns!$B$1</f>
        <v>-0.50913826257245864</v>
      </c>
      <c r="AY44" s="21">
        <v>0</v>
      </c>
      <c r="AZ44" s="21">
        <v>0</v>
      </c>
      <c r="BA44" s="21">
        <v>0</v>
      </c>
      <c r="BB44" s="21">
        <v>0</v>
      </c>
      <c r="BC44" s="21">
        <v>0</v>
      </c>
      <c r="BD44" s="21">
        <v>0</v>
      </c>
      <c r="BE44" s="21">
        <v>0</v>
      </c>
      <c r="BF44" s="21">
        <v>0</v>
      </c>
    </row>
    <row r="45" spans="1:58" x14ac:dyDescent="0.35">
      <c r="A45" s="19">
        <f>MATCH(C45,W_psid!$A$2:$A$104,0)</f>
        <v>103</v>
      </c>
      <c r="B45" s="19" t="str">
        <f>MOMS!$A$43</f>
        <v>betalwg_w</v>
      </c>
      <c r="C45" s="19" t="str">
        <f>MOMS!$B$43</f>
        <v>betalwg_w</v>
      </c>
      <c r="D45" s="21" cm="1">
        <f t="array" ref="D45">INDEX(W_psid!$B$2:$CZ$104,W_!$A45,W_!D$1)/Ns!$B$1</f>
        <v>-2.2280172019381602E-5</v>
      </c>
      <c r="E45" s="21" cm="1">
        <f t="array" ref="E45">INDEX(W_psid!$B$2:$CZ$104,W_!$A45,W_!E$1)/Ns!$B$1</f>
        <v>1.5478065331958623E-5</v>
      </c>
      <c r="F45" s="21" cm="1">
        <f t="array" ref="F45">INDEX(W_psid!$B$2:$CZ$104,W_!$A45,W_!F$1)/Ns!$B$1</f>
        <v>-1.8002352793176632E-5</v>
      </c>
      <c r="G45" s="21" cm="1">
        <f t="array" ref="G45">INDEX(W_psid!$B$2:$CZ$104,W_!$A45,W_!G$1)/Ns!$B$1</f>
        <v>-2.1940925594440817E-3</v>
      </c>
      <c r="H45" s="21" cm="1">
        <f t="array" ref="H45">INDEX(W_psid!$B$2:$CZ$104,W_!$A45,W_!H$1)/Ns!$B$1</f>
        <v>1.3486814913574866E-3</v>
      </c>
      <c r="I45" s="21" cm="1">
        <f t="array" ref="I45">INDEX(W_psid!$B$2:$CZ$104,W_!$A45,W_!I$1)/Ns!$B$1</f>
        <v>8.5430689106581379E-4</v>
      </c>
      <c r="J45" s="21" cm="1">
        <f t="array" ref="J45">INDEX(W_psid!$B$2:$CZ$104,W_!$A45,W_!J$1)/Ns!$B$1</f>
        <v>3.4385646535548442E-4</v>
      </c>
      <c r="K45" s="21" cm="1">
        <f t="array" ref="K45">INDEX(W_psid!$B$2:$CZ$104,W_!$A45,W_!K$1)/Ns!$B$1</f>
        <v>-1.5758266968334396E-4</v>
      </c>
      <c r="L45" s="21" cm="1">
        <f t="array" ref="L45">INDEX(W_psid!$B$2:$CZ$104,W_!$A45,W_!L$1)/Ns!$B$1</f>
        <v>2.4228228084715968E-3</v>
      </c>
      <c r="M45" s="21" cm="1">
        <f t="array" ref="M45">INDEX(W_psid!$B$2:$CZ$104,W_!$A45,W_!M$1)/Ns!$B$1</f>
        <v>8.0843652449672247E-4</v>
      </c>
      <c r="N45" s="21" cm="1">
        <f t="array" ref="N45">INDEX(W_psid!$B$2:$CZ$104,W_!$A45,W_!N$1)/Ns!$B$1</f>
        <v>4.4392322980419015E-4</v>
      </c>
      <c r="O45" s="21" cm="1">
        <f t="array" ref="O45">INDEX(W_psid!$B$2:$CZ$104,W_!$A45,W_!O$1)/Ns!$B$1</f>
        <v>-2.6007390919419496E-3</v>
      </c>
      <c r="P45" s="21" cm="1">
        <f t="array" ref="P45">INDEX(W_psid!$B$2:$CZ$104,W_!$A45,W_!P$1)/Ns!$B$1</f>
        <v>2.1905977817385771E-5</v>
      </c>
      <c r="Q45" s="21" cm="1">
        <f t="array" ref="Q45">INDEX(W_psid!$B$2:$CZ$104,W_!$A45,W_!Q$1)/Ns!$B$1</f>
        <v>-1.7659525279157752E-3</v>
      </c>
      <c r="R45" s="21" cm="1">
        <f t="array" ref="R45">INDEX(W_psid!$B$2:$CZ$104,W_!$A45,W_!R$1)/Ns!$B$1</f>
        <v>-2.0982141386123604E-4</v>
      </c>
      <c r="S45" s="21" cm="1">
        <f t="array" ref="S45">INDEX(W_psid!$B$2:$CZ$104,W_!$A45,W_!S$1)/Ns!$B$1</f>
        <v>1.869428923516468E-7</v>
      </c>
      <c r="T45" s="21" cm="1">
        <f t="array" ref="T45">INDEX(W_psid!$B$2:$CZ$104,W_!$A45,W_!T$1)/Ns!$B$1</f>
        <v>2.0892220021972877E-7</v>
      </c>
      <c r="U45" s="21" cm="1">
        <f t="array" ref="U45">INDEX(W_psid!$B$2:$CZ$104,W_!$A45,W_!U$1)/Ns!$B$1</f>
        <v>1.2722568707285448E-6</v>
      </c>
      <c r="V45" s="21" cm="1">
        <f t="array" ref="V45">INDEX(W_psid!$B$2:$CZ$104,W_!$A45,W_!V$1)/Ns!$B$1</f>
        <v>4.994022238653593E-5</v>
      </c>
      <c r="W45" s="21" cm="1">
        <f t="array" ref="W45">INDEX(W_psid!$B$2:$CZ$104,W_!$A45,W_!W$1)/Ns!$B$1</f>
        <v>4.9792364116906325E-5</v>
      </c>
      <c r="X45" s="21" cm="1">
        <f t="array" ref="X45">INDEX(W_psid!$B$2:$CZ$104,W_!$A45,W_!X$1)/Ns!$B$1</f>
        <v>-1.1845323693847906E-4</v>
      </c>
      <c r="Y45" s="21" cm="1">
        <f t="array" ref="Y45">INDEX(W_psid!$B$2:$CZ$104,W_!$A45,W_!Y$1)/Ns!$B$1</f>
        <v>-1.104476705567402E-4</v>
      </c>
      <c r="Z45" s="21" cm="1">
        <f t="array" ref="Z45">INDEX(W_psid!$B$2:$CZ$104,W_!$A45,W_!Z$1)/Ns!$B$1</f>
        <v>-9.1459995543427108E-5</v>
      </c>
      <c r="AA45" s="21" cm="1">
        <f t="array" ref="AA45">INDEX(W_psid!$B$2:$CZ$104,W_!$A45,W_!AA$1)/Ns!$B$1</f>
        <v>-1.1751427835946405E-4</v>
      </c>
      <c r="AB45" s="21" cm="1">
        <f t="array" ref="AB45">INDEX(W_psid!$B$2:$CZ$104,W_!$A45,W_!AB$1)/Ns!$B$1</f>
        <v>1.8967245879111776E-5</v>
      </c>
      <c r="AC45" s="21" cm="1">
        <f t="array" ref="AC45">INDEX(W_psid!$B$2:$CZ$104,W_!$A45,W_!AC$1)/Ns!$B$1</f>
        <v>7.305425770786936E-7</v>
      </c>
      <c r="AD45" s="21" cm="1">
        <f t="array" ref="AD45">INDEX(W_psid!$B$2:$CZ$104,W_!$A45,W_!AD$1)/Ns!$B$1</f>
        <v>2.6171396691856661E-5</v>
      </c>
      <c r="AE45" s="21" cm="1">
        <f t="array" ref="AE45">INDEX(W_psid!$B$2:$CZ$104,W_!$A45,W_!AE$1)/Ns!$B$1</f>
        <v>3.4410414685268221E-6</v>
      </c>
      <c r="AF45" s="21" cm="1">
        <f t="array" ref="AF45">INDEX(W_psid!$B$2:$CZ$104,W_!$A45,W_!AF$1)/Ns!$B$1</f>
        <v>1.0473584743930075E-3</v>
      </c>
      <c r="AG45" s="21" cm="1">
        <f t="array" ref="AG45">INDEX(W_psid!$B$2:$CZ$104,W_!$A45,W_!AG$1)/Ns!$B$1</f>
        <v>1.0181811991359399E-3</v>
      </c>
      <c r="AH45" s="21" cm="1">
        <f t="array" ref="AH45">INDEX(W_psid!$B$2:$CZ$104,W_!$A45,W_!AH$1)/Ns!$B$1</f>
        <v>5.096064861408605E-6</v>
      </c>
      <c r="AI45" s="21" cm="1">
        <f t="array" ref="AI45">INDEX(W_psid!$B$2:$CZ$104,W_!$A45,W_!AI$1)/Ns!$B$1</f>
        <v>2.6945590730157223E-6</v>
      </c>
      <c r="AJ45" s="21" cm="1">
        <f t="array" ref="AJ45">INDEX(W_psid!$B$2:$CZ$104,W_!$A45,W_!AJ$1)/Ns!$B$1</f>
        <v>1.2693615479993685E-8</v>
      </c>
      <c r="AK45" s="21" cm="1">
        <f t="array" ref="AK45">INDEX(W_psid!$B$2:$CZ$104,W_!$A45,W_!AK$1)/Ns!$B$1</f>
        <v>2.9204200764289049E-6</v>
      </c>
      <c r="AL45" s="21" cm="1">
        <f t="array" ref="AL45">INDEX(W_psid!$B$2:$CZ$104,W_!$A45,W_!AL$1)/Ns!$B$1</f>
        <v>5.2979660206330756E-5</v>
      </c>
      <c r="AM45" s="21" cm="1">
        <f t="array" ref="AM45">INDEX(W_psid!$B$2:$CZ$104,W_!$A45,W_!AM$1)/Ns!$B$1</f>
        <v>1.3958659659155129E-5</v>
      </c>
      <c r="AN45" s="21" cm="1">
        <f t="array" ref="AN45">INDEX(W_psid!$B$2:$CZ$104,W_!$A45,W_!AN$1)/Ns!$B$1</f>
        <v>2.9722716194984094E-6</v>
      </c>
      <c r="AO45" s="21" cm="1">
        <f t="array" ref="AO45">INDEX(W_psid!$B$2:$CZ$104,W_!$A45,W_!AO$1)/Ns!$B$1</f>
        <v>1.2521211211533672E-7</v>
      </c>
      <c r="AP45" s="21" cm="1">
        <f t="array" ref="AP45">INDEX(W_psid!$B$2:$CZ$104,W_!$A45,W_!AP$1)/Ns!$B$1</f>
        <v>1.6677404536610775E-3</v>
      </c>
      <c r="AQ45" s="21" cm="1">
        <f t="array" ref="AQ45">INDEX(W_psid!$B$2:$CZ$104,W_!$A45,W_!AQ$1)/Ns!$B$1</f>
        <v>1.534920202220844E-3</v>
      </c>
      <c r="AR45" s="21" cm="1">
        <f t="array" ref="AR45">INDEX(W_psid!$B$2:$CZ$104,W_!$A45,W_!AR$1)/Ns!$B$1</f>
        <v>1.6769091546092093E-4</v>
      </c>
      <c r="AS45" s="21" cm="1">
        <f t="array" ref="AS45">INDEX(W_psid!$B$2:$CZ$104,W_!$A45,W_!AS$1)/Ns!$B$1</f>
        <v>6.3672373399557075E-7</v>
      </c>
      <c r="AT45" s="21" cm="1">
        <f t="array" ref="AT45">INDEX(W_psid!$B$2:$CZ$104,W_!$A45,W_!AT$1)/Ns!$B$1</f>
        <v>-3.048821855819751E-6</v>
      </c>
      <c r="AU45" s="21" cm="1">
        <f t="array" ref="AU45">INDEX(W_psid!$B$2:$CZ$104,W_!$A45,W_!AU$1)/Ns!$B$1</f>
        <v>0</v>
      </c>
      <c r="AV45" s="21" cm="1">
        <f t="array" ref="AV45">INDEX(W_psid!$B$2:$CZ$104,W_!$A45,W_!AV$1)/Ns!$B$1</f>
        <v>1.5460056201449879E-4</v>
      </c>
      <c r="AW45" s="21" cm="1">
        <f t="array" ref="AW45">INDEX(W_psid!$B$2:$CZ$104,W_!$A45,W_!AW$1)/Ns!$B$1</f>
        <v>5.7965262066105922E-5</v>
      </c>
      <c r="AX45" s="21" cm="1">
        <f t="array" ref="AX45">INDEX(W_psid!$B$2:$CZ$104,W_!$A45,W_!AX$1)/Ns!$B$1</f>
        <v>5.6132753190989284E-5</v>
      </c>
      <c r="AY45" s="21">
        <v>0</v>
      </c>
      <c r="AZ45" s="21">
        <v>0</v>
      </c>
      <c r="BA45" s="21">
        <v>0</v>
      </c>
      <c r="BB45" s="21">
        <v>0</v>
      </c>
      <c r="BC45" s="21">
        <v>0</v>
      </c>
      <c r="BD45" s="21">
        <v>0</v>
      </c>
      <c r="BE45" s="21">
        <v>0</v>
      </c>
      <c r="BF45" s="21">
        <v>0</v>
      </c>
    </row>
    <row r="46" spans="1:58" x14ac:dyDescent="0.35">
      <c r="A46" s="19">
        <f>MATCH(C46,W_psid!$A$2:$A$104,0)</f>
        <v>102</v>
      </c>
      <c r="B46" s="19" t="str">
        <f>MOMS!$A$44</f>
        <v>betalwg</v>
      </c>
      <c r="C46" s="19" t="str">
        <f>MOMS!$B$44</f>
        <v>betalwg</v>
      </c>
      <c r="D46" s="21" cm="1">
        <f t="array" ref="D46">INDEX(W_psid!$B$2:$CZ$104,W_!$A46,W_!D$1)/Ns!$B$1</f>
        <v>4.2417394142281895E-4</v>
      </c>
      <c r="E46" s="21" cm="1">
        <f t="array" ref="E46">INDEX(W_psid!$B$2:$CZ$104,W_!$A46,W_!E$1)/Ns!$B$1</f>
        <v>-2.756414468033688E-4</v>
      </c>
      <c r="F46" s="21" cm="1">
        <f t="array" ref="F46">INDEX(W_psid!$B$2:$CZ$104,W_!$A46,W_!F$1)/Ns!$B$1</f>
        <v>5.4582229857315671E-4</v>
      </c>
      <c r="G46" s="21" cm="1">
        <f t="array" ref="G46">INDEX(W_psid!$B$2:$CZ$104,W_!$A46,W_!G$1)/Ns!$B$1</f>
        <v>2.1997341341296179E-2</v>
      </c>
      <c r="H46" s="21" cm="1">
        <f t="array" ref="H46">INDEX(W_psid!$B$2:$CZ$104,W_!$A46,W_!H$1)/Ns!$B$1</f>
        <v>-1.1092964699444183E-2</v>
      </c>
      <c r="I46" s="21" cm="1">
        <f t="array" ref="I46">INDEX(W_psid!$B$2:$CZ$104,W_!$A46,W_!I$1)/Ns!$B$1</f>
        <v>-1.1951702949294478E-3</v>
      </c>
      <c r="J46" s="21" cm="1">
        <f t="array" ref="J46">INDEX(W_psid!$B$2:$CZ$104,W_!$A46,W_!J$1)/Ns!$B$1</f>
        <v>-7.6583882507152493E-3</v>
      </c>
      <c r="K46" s="21" cm="1">
        <f t="array" ref="K46">INDEX(W_psid!$B$2:$CZ$104,W_!$A46,W_!K$1)/Ns!$B$1</f>
        <v>6.1975189143148434E-3</v>
      </c>
      <c r="L46" s="21" cm="1">
        <f t="array" ref="L46">INDEX(W_psid!$B$2:$CZ$104,W_!$A46,W_!L$1)/Ns!$B$1</f>
        <v>-2.2900639527555337E-2</v>
      </c>
      <c r="M46" s="21" cm="1">
        <f t="array" ref="M46">INDEX(W_psid!$B$2:$CZ$104,W_!$A46,W_!M$1)/Ns!$B$1</f>
        <v>-8.9051696866563317E-3</v>
      </c>
      <c r="N46" s="21" cm="1">
        <f t="array" ref="N46">INDEX(W_psid!$B$2:$CZ$104,W_!$A46,W_!N$1)/Ns!$B$1</f>
        <v>-3.3595282986962731E-3</v>
      </c>
      <c r="O46" s="21" cm="1">
        <f t="array" ref="O46">INDEX(W_psid!$B$2:$CZ$104,W_!$A46,W_!O$1)/Ns!$B$1</f>
        <v>2.3954240972004121E-2</v>
      </c>
      <c r="P46" s="21" cm="1">
        <f t="array" ref="P46">INDEX(W_psid!$B$2:$CZ$104,W_!$A46,W_!P$1)/Ns!$B$1</f>
        <v>-4.8459647724024696E-3</v>
      </c>
      <c r="Q46" s="21" cm="1">
        <f t="array" ref="Q46">INDEX(W_psid!$B$2:$CZ$104,W_!$A46,W_!Q$1)/Ns!$B$1</f>
        <v>1.9844823230092942E-2</v>
      </c>
      <c r="R46" s="21" cm="1">
        <f t="array" ref="R46">INDEX(W_psid!$B$2:$CZ$104,W_!$A46,W_!R$1)/Ns!$B$1</f>
        <v>5.0376286904272151E-3</v>
      </c>
      <c r="S46" s="21" cm="1">
        <f t="array" ref="S46">INDEX(W_psid!$B$2:$CZ$104,W_!$A46,W_!S$1)/Ns!$B$1</f>
        <v>3.1425332741081251E-7</v>
      </c>
      <c r="T46" s="21" cm="1">
        <f t="array" ref="T46">INDEX(W_psid!$B$2:$CZ$104,W_!$A46,W_!T$1)/Ns!$B$1</f>
        <v>-1.4533876281593218E-6</v>
      </c>
      <c r="U46" s="21" cm="1">
        <f t="array" ref="U46">INDEX(W_psid!$B$2:$CZ$104,W_!$A46,W_!U$1)/Ns!$B$1</f>
        <v>-3.2900215323586733E-5</v>
      </c>
      <c r="V46" s="21" cm="1">
        <f t="array" ref="V46">INDEX(W_psid!$B$2:$CZ$104,W_!$A46,W_!V$1)/Ns!$B$1</f>
        <v>1.1981111660152792E-3</v>
      </c>
      <c r="W46" s="21" cm="1">
        <f t="array" ref="W46">INDEX(W_psid!$B$2:$CZ$104,W_!$A46,W_!W$1)/Ns!$B$1</f>
        <v>1.1414073239810205E-3</v>
      </c>
      <c r="X46" s="21" cm="1">
        <f t="array" ref="X46">INDEX(W_psid!$B$2:$CZ$104,W_!$A46,W_!X$1)/Ns!$B$1</f>
        <v>1.6703687510118035E-3</v>
      </c>
      <c r="Y46" s="21" cm="1">
        <f t="array" ref="Y46">INDEX(W_psid!$B$2:$CZ$104,W_!$A46,W_!Y$1)/Ns!$B$1</f>
        <v>1.7349907963090259E-3</v>
      </c>
      <c r="Z46" s="21" cm="1">
        <f t="array" ref="Z46">INDEX(W_psid!$B$2:$CZ$104,W_!$A46,W_!Z$1)/Ns!$B$1</f>
        <v>1.5146583573871987E-3</v>
      </c>
      <c r="AA46" s="21" cm="1">
        <f t="array" ref="AA46">INDEX(W_psid!$B$2:$CZ$104,W_!$A46,W_!AA$1)/Ns!$B$1</f>
        <v>1.6467086008572032E-3</v>
      </c>
      <c r="AB46" s="21" cm="1">
        <f t="array" ref="AB46">INDEX(W_psid!$B$2:$CZ$104,W_!$A46,W_!AB$1)/Ns!$B$1</f>
        <v>4.2281244678576544E-5</v>
      </c>
      <c r="AC46" s="21" cm="1">
        <f t="array" ref="AC46">INDEX(W_psid!$B$2:$CZ$104,W_!$A46,W_!AC$1)/Ns!$B$1</f>
        <v>6.6835914487664794E-6</v>
      </c>
      <c r="AD46" s="21" cm="1">
        <f t="array" ref="AD46">INDEX(W_psid!$B$2:$CZ$104,W_!$A46,W_!AD$1)/Ns!$B$1</f>
        <v>-4.6957742891632406E-4</v>
      </c>
      <c r="AE46" s="21" cm="1">
        <f t="array" ref="AE46">INDEX(W_psid!$B$2:$CZ$104,W_!$A46,W_!AE$1)/Ns!$B$1</f>
        <v>1.0545226744964101E-5</v>
      </c>
      <c r="AF46" s="21" cm="1">
        <f t="array" ref="AF46">INDEX(W_psid!$B$2:$CZ$104,W_!$A46,W_!AF$1)/Ns!$B$1</f>
        <v>-3.9283865240961387E-3</v>
      </c>
      <c r="AG46" s="21" cm="1">
        <f t="array" ref="AG46">INDEX(W_psid!$B$2:$CZ$104,W_!$A46,W_!AG$1)/Ns!$B$1</f>
        <v>-4.3330826489570186E-3</v>
      </c>
      <c r="AH46" s="21" cm="1">
        <f t="array" ref="AH46">INDEX(W_psid!$B$2:$CZ$104,W_!$A46,W_!AH$1)/Ns!$B$1</f>
        <v>4.8389532806483253E-5</v>
      </c>
      <c r="AI46" s="21" cm="1">
        <f t="array" ref="AI46">INDEX(W_psid!$B$2:$CZ$104,W_!$A46,W_!AI$1)/Ns!$B$1</f>
        <v>-7.4091881145935584E-6</v>
      </c>
      <c r="AJ46" s="21" cm="1">
        <f t="array" ref="AJ46">INDEX(W_psid!$B$2:$CZ$104,W_!$A46,W_!AJ$1)/Ns!$B$1</f>
        <v>-1.6203308753322448E-7</v>
      </c>
      <c r="AK46" s="21" cm="1">
        <f t="array" ref="AK46">INDEX(W_psid!$B$2:$CZ$104,W_!$A46,W_!AK$1)/Ns!$B$1</f>
        <v>2.3761379514992825E-3</v>
      </c>
      <c r="AL46" s="21" cm="1">
        <f t="array" ref="AL46">INDEX(W_psid!$B$2:$CZ$104,W_!$A46,W_!AL$1)/Ns!$B$1</f>
        <v>1.4502780721509778E-3</v>
      </c>
      <c r="AM46" s="21" cm="1">
        <f t="array" ref="AM46">INDEX(W_psid!$B$2:$CZ$104,W_!$A46,W_!AM$1)/Ns!$B$1</f>
        <v>-1.4498701777755773E-3</v>
      </c>
      <c r="AN46" s="21" cm="1">
        <f t="array" ref="AN46">INDEX(W_psid!$B$2:$CZ$104,W_!$A46,W_!AN$1)/Ns!$B$1</f>
        <v>6.3657567097755786E-6</v>
      </c>
      <c r="AO46" s="21" cm="1">
        <f t="array" ref="AO46">INDEX(W_psid!$B$2:$CZ$104,W_!$A46,W_!AO$1)/Ns!$B$1</f>
        <v>-8.1059776711433713E-7</v>
      </c>
      <c r="AP46" s="21" cm="1">
        <f t="array" ref="AP46">INDEX(W_psid!$B$2:$CZ$104,W_!$A46,W_!AP$1)/Ns!$B$1</f>
        <v>-1.3772609115036952E-2</v>
      </c>
      <c r="AQ46" s="21" cm="1">
        <f t="array" ref="AQ46">INDEX(W_psid!$B$2:$CZ$104,W_!$A46,W_!AQ$1)/Ns!$B$1</f>
        <v>-1.082858132873625E-2</v>
      </c>
      <c r="AR46" s="21" cm="1">
        <f t="array" ref="AR46">INDEX(W_psid!$B$2:$CZ$104,W_!$A46,W_!AR$1)/Ns!$B$1</f>
        <v>2.7651383795084324E-3</v>
      </c>
      <c r="AS46" s="21" cm="1">
        <f t="array" ref="AS46">INDEX(W_psid!$B$2:$CZ$104,W_!$A46,W_!AS$1)/Ns!$B$1</f>
        <v>-3.048821855819751E-6</v>
      </c>
      <c r="AT46" s="21" cm="1">
        <f t="array" ref="AT46">INDEX(W_psid!$B$2:$CZ$104,W_!$A46,W_!AT$1)/Ns!$B$1</f>
        <v>3.4619081588174891E-5</v>
      </c>
      <c r="AU46" s="21" cm="1">
        <f t="array" ref="AU46">INDEX(W_psid!$B$2:$CZ$104,W_!$A46,W_!AU$1)/Ns!$B$1</f>
        <v>0</v>
      </c>
      <c r="AV46" s="21" cm="1">
        <f t="array" ref="AV46">INDEX(W_psid!$B$2:$CZ$104,W_!$A46,W_!AV$1)/Ns!$B$1</f>
        <v>-2.7023038321302099E-3</v>
      </c>
      <c r="AW46" s="21" cm="1">
        <f t="array" ref="AW46">INDEX(W_psid!$B$2:$CZ$104,W_!$A46,W_!AW$1)/Ns!$B$1</f>
        <v>3.5999537694579689E-4</v>
      </c>
      <c r="AX46" s="21" cm="1">
        <f t="array" ref="AX46">INDEX(W_psid!$B$2:$CZ$104,W_!$A46,W_!AX$1)/Ns!$B$1</f>
        <v>-6.3135265413495601E-4</v>
      </c>
      <c r="AY46" s="21">
        <v>0</v>
      </c>
      <c r="AZ46" s="21">
        <v>0</v>
      </c>
      <c r="BA46" s="21">
        <v>0</v>
      </c>
      <c r="BB46" s="21">
        <v>0</v>
      </c>
      <c r="BC46" s="21">
        <v>0</v>
      </c>
      <c r="BD46" s="21">
        <v>0</v>
      </c>
      <c r="BE46" s="21">
        <v>0</v>
      </c>
      <c r="BF46" s="21">
        <v>0</v>
      </c>
    </row>
    <row r="47" spans="1:58" x14ac:dyDescent="0.35">
      <c r="A47" s="19">
        <f>MATCH(C47,W_psid!$A$2:$A$104,0)</f>
        <v>17</v>
      </c>
      <c r="B47" s="19" t="str">
        <f>MOMS!$A$45</f>
        <v>b</v>
      </c>
      <c r="C47" s="19" t="str">
        <f>MOMS!$B$45</f>
        <v>beta_meansmm</v>
      </c>
      <c r="D47" s="21" cm="1">
        <f t="array" ref="D47">INDEX(W_psid!$B$2:$CZ$104,W_!$A47,W_!D$1)/Ns!$B$1</f>
        <v>0</v>
      </c>
      <c r="E47" s="21" cm="1">
        <f t="array" ref="E47">INDEX(W_psid!$B$2:$CZ$104,W_!$A47,W_!E$1)/Ns!$B$1</f>
        <v>0</v>
      </c>
      <c r="F47" s="21" cm="1">
        <f t="array" ref="F47">INDEX(W_psid!$B$2:$CZ$104,W_!$A47,W_!F$1)/Ns!$B$1</f>
        <v>0</v>
      </c>
      <c r="G47" s="21" cm="1">
        <f t="array" ref="G47">INDEX(W_psid!$B$2:$CZ$104,W_!$A47,W_!G$1)/Ns!$B$1</f>
        <v>0</v>
      </c>
      <c r="H47" s="21" cm="1">
        <f t="array" ref="H47">INDEX(W_psid!$B$2:$CZ$104,W_!$A47,W_!H$1)/Ns!$B$1</f>
        <v>0</v>
      </c>
      <c r="I47" s="21" cm="1">
        <f t="array" ref="I47">INDEX(W_psid!$B$2:$CZ$104,W_!$A47,W_!I$1)/Ns!$B$1</f>
        <v>0</v>
      </c>
      <c r="J47" s="21" cm="1">
        <f t="array" ref="J47">INDEX(W_psid!$B$2:$CZ$104,W_!$A47,W_!J$1)/Ns!$B$1</f>
        <v>0</v>
      </c>
      <c r="K47" s="21" cm="1">
        <f t="array" ref="K47">INDEX(W_psid!$B$2:$CZ$104,W_!$A47,W_!K$1)/Ns!$B$1</f>
        <v>0</v>
      </c>
      <c r="L47" s="21" cm="1">
        <f t="array" ref="L47">INDEX(W_psid!$B$2:$CZ$104,W_!$A47,W_!L$1)/Ns!$B$1</f>
        <v>0</v>
      </c>
      <c r="M47" s="21" cm="1">
        <f t="array" ref="M47">INDEX(W_psid!$B$2:$CZ$104,W_!$A47,W_!M$1)/Ns!$B$1</f>
        <v>0</v>
      </c>
      <c r="N47" s="21" cm="1">
        <f t="array" ref="N47">INDEX(W_psid!$B$2:$CZ$104,W_!$A47,W_!N$1)/Ns!$B$1</f>
        <v>0</v>
      </c>
      <c r="O47" s="21" cm="1">
        <f t="array" ref="O47">INDEX(W_psid!$B$2:$CZ$104,W_!$A47,W_!O$1)/Ns!$B$1</f>
        <v>0</v>
      </c>
      <c r="P47" s="21" cm="1">
        <f t="array" ref="P47">INDEX(W_psid!$B$2:$CZ$104,W_!$A47,W_!P$1)/Ns!$B$1</f>
        <v>0</v>
      </c>
      <c r="Q47" s="21" cm="1">
        <f t="array" ref="Q47">INDEX(W_psid!$B$2:$CZ$104,W_!$A47,W_!Q$1)/Ns!$B$1</f>
        <v>0</v>
      </c>
      <c r="R47" s="21" cm="1">
        <f t="array" ref="R47">INDEX(W_psid!$B$2:$CZ$104,W_!$A47,W_!R$1)/Ns!$B$1</f>
        <v>0</v>
      </c>
      <c r="S47" s="21" cm="1">
        <f t="array" ref="S47">INDEX(W_psid!$B$2:$CZ$104,W_!$A47,W_!S$1)/Ns!$B$1</f>
        <v>0</v>
      </c>
      <c r="T47" s="21" cm="1">
        <f t="array" ref="T47">INDEX(W_psid!$B$2:$CZ$104,W_!$A47,W_!T$1)/Ns!$B$1</f>
        <v>0</v>
      </c>
      <c r="U47" s="21" cm="1">
        <f t="array" ref="U47">INDEX(W_psid!$B$2:$CZ$104,W_!$A47,W_!U$1)/Ns!$B$1</f>
        <v>0</v>
      </c>
      <c r="V47" s="21" cm="1">
        <f t="array" ref="V47">INDEX(W_psid!$B$2:$CZ$104,W_!$A47,W_!V$1)/Ns!$B$1</f>
        <v>0</v>
      </c>
      <c r="W47" s="21" cm="1">
        <f t="array" ref="W47">INDEX(W_psid!$B$2:$CZ$104,W_!$A47,W_!W$1)/Ns!$B$1</f>
        <v>0</v>
      </c>
      <c r="X47" s="21" cm="1">
        <f t="array" ref="X47">INDEX(W_psid!$B$2:$CZ$104,W_!$A47,W_!X$1)/Ns!$B$1</f>
        <v>0</v>
      </c>
      <c r="Y47" s="21" cm="1">
        <f t="array" ref="Y47">INDEX(W_psid!$B$2:$CZ$104,W_!$A47,W_!Y$1)/Ns!$B$1</f>
        <v>0</v>
      </c>
      <c r="Z47" s="21" cm="1">
        <f t="array" ref="Z47">INDEX(W_psid!$B$2:$CZ$104,W_!$A47,W_!Z$1)/Ns!$B$1</f>
        <v>0</v>
      </c>
      <c r="AA47" s="21" cm="1">
        <f t="array" ref="AA47">INDEX(W_psid!$B$2:$CZ$104,W_!$A47,W_!AA$1)/Ns!$B$1</f>
        <v>0</v>
      </c>
      <c r="AB47" s="21" cm="1">
        <f t="array" ref="AB47">INDEX(W_psid!$B$2:$CZ$104,W_!$A47,W_!AB$1)/Ns!$B$1</f>
        <v>0</v>
      </c>
      <c r="AC47" s="21" cm="1">
        <f t="array" ref="AC47">INDEX(W_psid!$B$2:$CZ$104,W_!$A47,W_!AC$1)/Ns!$B$1</f>
        <v>0</v>
      </c>
      <c r="AD47" s="21" cm="1">
        <f t="array" ref="AD47">INDEX(W_psid!$B$2:$CZ$104,W_!$A47,W_!AD$1)/Ns!$B$1</f>
        <v>0</v>
      </c>
      <c r="AE47" s="21" cm="1">
        <f t="array" ref="AE47">INDEX(W_psid!$B$2:$CZ$104,W_!$A47,W_!AE$1)/Ns!$B$1</f>
        <v>0</v>
      </c>
      <c r="AF47" s="21" cm="1">
        <f t="array" ref="AF47">INDEX(W_psid!$B$2:$CZ$104,W_!$A47,W_!AF$1)/Ns!$B$1</f>
        <v>0</v>
      </c>
      <c r="AG47" s="21" cm="1">
        <f t="array" ref="AG47">INDEX(W_psid!$B$2:$CZ$104,W_!$A47,W_!AG$1)/Ns!$B$1</f>
        <v>0</v>
      </c>
      <c r="AH47" s="21" cm="1">
        <f t="array" ref="AH47">INDEX(W_psid!$B$2:$CZ$104,W_!$A47,W_!AH$1)/Ns!$B$1</f>
        <v>0</v>
      </c>
      <c r="AI47" s="21" cm="1">
        <f t="array" ref="AI47">INDEX(W_psid!$B$2:$CZ$104,W_!$A47,W_!AI$1)/Ns!$B$1</f>
        <v>0</v>
      </c>
      <c r="AJ47" s="21" cm="1">
        <f t="array" ref="AJ47">INDEX(W_psid!$B$2:$CZ$104,W_!$A47,W_!AJ$1)/Ns!$B$1</f>
        <v>0</v>
      </c>
      <c r="AK47" s="21" cm="1">
        <f t="array" ref="AK47">INDEX(W_psid!$B$2:$CZ$104,W_!$A47,W_!AK$1)/Ns!$B$1</f>
        <v>0</v>
      </c>
      <c r="AL47" s="21" cm="1">
        <f t="array" ref="AL47">INDEX(W_psid!$B$2:$CZ$104,W_!$A47,W_!AL$1)/Ns!$B$1</f>
        <v>0</v>
      </c>
      <c r="AM47" s="21" cm="1">
        <f t="array" ref="AM47">INDEX(W_psid!$B$2:$CZ$104,W_!$A47,W_!AM$1)/Ns!$B$1</f>
        <v>0</v>
      </c>
      <c r="AN47" s="21" cm="1">
        <f t="array" ref="AN47">INDEX(W_psid!$B$2:$CZ$104,W_!$A47,W_!AN$1)/Ns!$B$1</f>
        <v>0</v>
      </c>
      <c r="AO47" s="21" cm="1">
        <f t="array" ref="AO47">INDEX(W_psid!$B$2:$CZ$104,W_!$A47,W_!AO$1)/Ns!$B$1</f>
        <v>0</v>
      </c>
      <c r="AP47" s="21" cm="1">
        <f t="array" ref="AP47">INDEX(W_psid!$B$2:$CZ$104,W_!$A47,W_!AP$1)/Ns!$B$1</f>
        <v>0</v>
      </c>
      <c r="AQ47" s="21" cm="1">
        <f t="array" ref="AQ47">INDEX(W_psid!$B$2:$CZ$104,W_!$A47,W_!AQ$1)/Ns!$B$1</f>
        <v>0</v>
      </c>
      <c r="AR47" s="21" cm="1">
        <f t="array" ref="AR47">INDEX(W_psid!$B$2:$CZ$104,W_!$A47,W_!AR$1)/Ns!$B$1</f>
        <v>0</v>
      </c>
      <c r="AS47" s="21" cm="1">
        <f t="array" ref="AS47">INDEX(W_psid!$B$2:$CZ$104,W_!$A47,W_!AS$1)/Ns!$B$1</f>
        <v>0</v>
      </c>
      <c r="AT47" s="21" cm="1">
        <f t="array" ref="AT47">INDEX(W_psid!$B$2:$CZ$104,W_!$A47,W_!AT$1)/Ns!$B$1</f>
        <v>0</v>
      </c>
      <c r="AU47" s="21" cm="1">
        <f t="array" ref="AU47">INDEX(W_psid!$B$2:$CZ$104,W_!$A47,W_!AU$1)/Ns!$B$1</f>
        <v>0</v>
      </c>
      <c r="AV47" s="21" cm="1">
        <f t="array" ref="AV47">INDEX(W_psid!$B$2:$CZ$104,W_!$A47,W_!AV$1)/Ns!$B$1</f>
        <v>0</v>
      </c>
      <c r="AW47" s="21" cm="1">
        <f t="array" ref="AW47">INDEX(W_psid!$B$2:$CZ$104,W_!$A47,W_!AW$1)/Ns!$B$1</f>
        <v>0</v>
      </c>
      <c r="AX47" s="21" cm="1">
        <f t="array" ref="AX47">INDEX(W_psid!$B$2:$CZ$104,W_!$A47,W_!AX$1)/Ns!$B$1</f>
        <v>0</v>
      </c>
      <c r="AY47" s="21">
        <v>0</v>
      </c>
      <c r="AZ47" s="21">
        <v>0</v>
      </c>
      <c r="BA47" s="21">
        <v>0</v>
      </c>
      <c r="BB47" s="21">
        <v>0</v>
      </c>
      <c r="BC47" s="21">
        <v>0</v>
      </c>
      <c r="BD47" s="21">
        <v>0</v>
      </c>
      <c r="BE47" s="21">
        <v>0</v>
      </c>
      <c r="BF47" s="21">
        <v>0</v>
      </c>
    </row>
    <row r="48" spans="1:58" x14ac:dyDescent="0.35">
      <c r="A48" s="19">
        <f>MATCH(C48,W_psid!$A$2:$A$104,0)</f>
        <v>68</v>
      </c>
      <c r="B48" s="19" t="str">
        <f>MOMS!$A$46</f>
        <v>commiles_sd</v>
      </c>
      <c r="C48" s="19" t="str">
        <f>MOMS!$B$46</f>
        <v>commiles_sd_inmsa</v>
      </c>
      <c r="D48" s="21" cm="1">
        <f t="array" ref="D48">INDEX(W_psid!$B$2:$CZ$104,W_!$A48,W_!D$1)/Ns!$B$1</f>
        <v>-0.7520384173790714</v>
      </c>
      <c r="E48" s="21" cm="1">
        <f t="array" ref="E48">INDEX(W_psid!$B$2:$CZ$104,W_!$A48,W_!E$1)/Ns!$B$1</f>
        <v>-2.1094164463100538</v>
      </c>
      <c r="F48" s="21" cm="1">
        <f t="array" ref="F48">INDEX(W_psid!$B$2:$CZ$104,W_!$A48,W_!F$1)/Ns!$B$1</f>
        <v>-1.7462127499138047</v>
      </c>
      <c r="G48" s="21" cm="1">
        <f t="array" ref="G48">INDEX(W_psid!$B$2:$CZ$104,W_!$A48,W_!G$1)/Ns!$B$1</f>
        <v>-41.982175406508176</v>
      </c>
      <c r="H48" s="21" cm="1">
        <f t="array" ref="H48">INDEX(W_psid!$B$2:$CZ$104,W_!$A48,W_!H$1)/Ns!$B$1</f>
        <v>21.083875855888977</v>
      </c>
      <c r="I48" s="21" cm="1">
        <f t="array" ref="I48">INDEX(W_psid!$B$2:$CZ$104,W_!$A48,W_!I$1)/Ns!$B$1</f>
        <v>28.935042558319978</v>
      </c>
      <c r="J48" s="21" cm="1">
        <f t="array" ref="J48">INDEX(W_psid!$B$2:$CZ$104,W_!$A48,W_!J$1)/Ns!$B$1</f>
        <v>10.869401176670483</v>
      </c>
      <c r="K48" s="21" cm="1">
        <f t="array" ref="K48">INDEX(W_psid!$B$2:$CZ$104,W_!$A48,W_!K$1)/Ns!$B$1</f>
        <v>24.342941174552273</v>
      </c>
      <c r="L48" s="21" cm="1">
        <f t="array" ref="L48">INDEX(W_psid!$B$2:$CZ$104,W_!$A48,W_!L$1)/Ns!$B$1</f>
        <v>-9.7978525834385159</v>
      </c>
      <c r="M48" s="21" cm="1">
        <f t="array" ref="M48">INDEX(W_psid!$B$2:$CZ$104,W_!$A48,W_!M$1)/Ns!$B$1</f>
        <v>-30.740531624322113</v>
      </c>
      <c r="N48" s="21" cm="1">
        <f t="array" ref="N48">INDEX(W_psid!$B$2:$CZ$104,W_!$A48,W_!N$1)/Ns!$B$1</f>
        <v>11.500296885428261</v>
      </c>
      <c r="O48" s="21" cm="1">
        <f t="array" ref="O48">INDEX(W_psid!$B$2:$CZ$104,W_!$A48,W_!O$1)/Ns!$B$1</f>
        <v>-13.675057620330946</v>
      </c>
      <c r="P48" s="21" cm="1">
        <f t="array" ref="P48">INDEX(W_psid!$B$2:$CZ$104,W_!$A48,W_!P$1)/Ns!$B$1</f>
        <v>-17.023527871051975</v>
      </c>
      <c r="Q48" s="21" cm="1">
        <f t="array" ref="Q48">INDEX(W_psid!$B$2:$CZ$104,W_!$A48,W_!Q$1)/Ns!$B$1</f>
        <v>-14.554650270386208</v>
      </c>
      <c r="R48" s="21" cm="1">
        <f t="array" ref="R48">INDEX(W_psid!$B$2:$CZ$104,W_!$A48,W_!R$1)/Ns!$B$1</f>
        <v>-32.777396461746335</v>
      </c>
      <c r="S48" s="21" cm="1">
        <f t="array" ref="S48">INDEX(W_psid!$B$2:$CZ$104,W_!$A48,W_!S$1)/Ns!$B$1</f>
        <v>-8.5244534945116569E-3</v>
      </c>
      <c r="T48" s="21" cm="1">
        <f t="array" ref="T48">INDEX(W_psid!$B$2:$CZ$104,W_!$A48,W_!T$1)/Ns!$B$1</f>
        <v>9.372630188177846E-4</v>
      </c>
      <c r="U48" s="21" cm="1">
        <f t="array" ref="U48">INDEX(W_psid!$B$2:$CZ$104,W_!$A48,W_!U$1)/Ns!$B$1</f>
        <v>1.3840885880352491E-2</v>
      </c>
      <c r="V48" s="21" cm="1">
        <f t="array" ref="V48">INDEX(W_psid!$B$2:$CZ$104,W_!$A48,W_!V$1)/Ns!$B$1</f>
        <v>4.5363742872264456</v>
      </c>
      <c r="W48" s="21" cm="1">
        <f t="array" ref="W48">INDEX(W_psid!$B$2:$CZ$104,W_!$A48,W_!W$1)/Ns!$B$1</f>
        <v>4.5171002912393323</v>
      </c>
      <c r="X48" s="21" cm="1">
        <f t="array" ref="X48">INDEX(W_psid!$B$2:$CZ$104,W_!$A48,W_!X$1)/Ns!$B$1</f>
        <v>2.5876094156049918</v>
      </c>
      <c r="Y48" s="21" cm="1">
        <f t="array" ref="Y48">INDEX(W_psid!$B$2:$CZ$104,W_!$A48,W_!Y$1)/Ns!$B$1</f>
        <v>2.1558746338096926</v>
      </c>
      <c r="Z48" s="21" cm="1">
        <f t="array" ref="Z48">INDEX(W_psid!$B$2:$CZ$104,W_!$A48,W_!Z$1)/Ns!$B$1</f>
        <v>2.0954265753140997</v>
      </c>
      <c r="AA48" s="21" cm="1">
        <f t="array" ref="AA48">INDEX(W_psid!$B$2:$CZ$104,W_!$A48,W_!AA$1)/Ns!$B$1</f>
        <v>2.580284586395317</v>
      </c>
      <c r="AB48" s="21" cm="1">
        <f t="array" ref="AB48">INDEX(W_psid!$B$2:$CZ$104,W_!$A48,W_!AB$1)/Ns!$B$1</f>
        <v>0.57994354707788542</v>
      </c>
      <c r="AC48" s="21" cm="1">
        <f t="array" ref="AC48">INDEX(W_psid!$B$2:$CZ$104,W_!$A48,W_!AC$1)/Ns!$B$1</f>
        <v>-7.3172830453045335E-3</v>
      </c>
      <c r="AD48" s="21" cm="1">
        <f t="array" ref="AD48">INDEX(W_psid!$B$2:$CZ$104,W_!$A48,W_!AD$1)/Ns!$B$1</f>
        <v>-0.26762386860343318</v>
      </c>
      <c r="AE48" s="21" cm="1">
        <f t="array" ref="AE48">INDEX(W_psid!$B$2:$CZ$104,W_!$A48,W_!AE$1)/Ns!$B$1</f>
        <v>-0.24754567812059189</v>
      </c>
      <c r="AF48" s="21" cm="1">
        <f t="array" ref="AF48">INDEX(W_psid!$B$2:$CZ$104,W_!$A48,W_!AF$1)/Ns!$B$1</f>
        <v>60.448619112331428</v>
      </c>
      <c r="AG48" s="21" cm="1">
        <f t="array" ref="AG48">INDEX(W_psid!$B$2:$CZ$104,W_!$A48,W_!AG$1)/Ns!$B$1</f>
        <v>53.612302932834567</v>
      </c>
      <c r="AH48" s="21" cm="1">
        <f t="array" ref="AH48">INDEX(W_psid!$B$2:$CZ$104,W_!$A48,W_!AH$1)/Ns!$B$1</f>
        <v>0.11535873793911056</v>
      </c>
      <c r="AI48" s="21" cm="1">
        <f t="array" ref="AI48">INDEX(W_psid!$B$2:$CZ$104,W_!$A48,W_!AI$1)/Ns!$B$1</f>
        <v>-5.1459075599971919E-2</v>
      </c>
      <c r="AJ48" s="21" cm="1">
        <f t="array" ref="AJ48">INDEX(W_psid!$B$2:$CZ$104,W_!$A48,W_!AJ$1)/Ns!$B$1</f>
        <v>-2.3890838955957562E-4</v>
      </c>
      <c r="AK48" s="21" cm="1">
        <f t="array" ref="AK48">INDEX(W_psid!$B$2:$CZ$104,W_!$A48,W_!AK$1)/Ns!$B$1</f>
        <v>-1.0645539842064728</v>
      </c>
      <c r="AL48" s="21" cm="1">
        <f t="array" ref="AL48">INDEX(W_psid!$B$2:$CZ$104,W_!$A48,W_!AL$1)/Ns!$B$1</f>
        <v>-1.5876811761477403</v>
      </c>
      <c r="AM48" s="21" cm="1">
        <f t="array" ref="AM48">INDEX(W_psid!$B$2:$CZ$104,W_!$A48,W_!AM$1)/Ns!$B$1</f>
        <v>-0.15180097190275266</v>
      </c>
      <c r="AN48" s="21" cm="1">
        <f t="array" ref="AN48">INDEX(W_psid!$B$2:$CZ$104,W_!$A48,W_!AN$1)/Ns!$B$1</f>
        <v>1.0632501199078274E-2</v>
      </c>
      <c r="AO48" s="21" cm="1">
        <f t="array" ref="AO48">INDEX(W_psid!$B$2:$CZ$104,W_!$A48,W_!AO$1)/Ns!$B$1</f>
        <v>1.7908144940826959E-3</v>
      </c>
      <c r="AP48" s="21" cm="1">
        <f t="array" ref="AP48">INDEX(W_psid!$B$2:$CZ$104,W_!$A48,W_!AP$1)/Ns!$B$1</f>
        <v>-25.310559138999409</v>
      </c>
      <c r="AQ48" s="21" cm="1">
        <f t="array" ref="AQ48">INDEX(W_psid!$B$2:$CZ$104,W_!$A48,W_!AQ$1)/Ns!$B$1</f>
        <v>-17.414296058940831</v>
      </c>
      <c r="AR48" s="21" cm="1">
        <f t="array" ref="AR48">INDEX(W_psid!$B$2:$CZ$104,W_!$A48,W_!AR$1)/Ns!$B$1</f>
        <v>13.068562335114603</v>
      </c>
      <c r="AS48" s="21" cm="1">
        <f t="array" ref="AS48">INDEX(W_psid!$B$2:$CZ$104,W_!$A48,W_!AS$1)/Ns!$B$1</f>
        <v>1.5460056201449879E-4</v>
      </c>
      <c r="AT48" s="21" cm="1">
        <f t="array" ref="AT48">INDEX(W_psid!$B$2:$CZ$104,W_!$A48,W_!AT$1)/Ns!$B$1</f>
        <v>-2.7023038321302099E-3</v>
      </c>
      <c r="AU48" s="21" cm="1">
        <f t="array" ref="AU48">INDEX(W_psid!$B$2:$CZ$104,W_!$A48,W_!AU$1)/Ns!$B$1</f>
        <v>0</v>
      </c>
      <c r="AV48" s="21" cm="1">
        <f t="array" ref="AV48">INDEX(W_psid!$B$2:$CZ$104,W_!$A48,W_!AV$1)/Ns!$B$1</f>
        <v>67.229585247183721</v>
      </c>
      <c r="AW48" s="21" cm="1">
        <f t="array" ref="AW48">INDEX(W_psid!$B$2:$CZ$104,W_!$A48,W_!AW$1)/Ns!$B$1</f>
        <v>1.0165991295103367</v>
      </c>
      <c r="AX48" s="21" cm="1">
        <f t="array" ref="AX48">INDEX(W_psid!$B$2:$CZ$104,W_!$A48,W_!AX$1)/Ns!$B$1</f>
        <v>-0.64416174011283345</v>
      </c>
      <c r="AY48" s="21">
        <v>0</v>
      </c>
      <c r="AZ48" s="21" cm="1">
        <f t="array" ref="AZ48">INDEX(W_other!$B$2:$CT$98,W_!$A48,W_!AZ$1)</f>
        <v>0</v>
      </c>
      <c r="BA48" s="21" cm="1">
        <f t="array" ref="BA48">INDEX(W_other!$B$2:$CT$98,W_!$A48,W_!BA$1)</f>
        <v>0</v>
      </c>
      <c r="BB48" s="21" cm="1">
        <f t="array" ref="BB48">INDEX(W_other!$B$2:$CT$98,W_!$A48,W_!BB$1)</f>
        <v>0</v>
      </c>
      <c r="BC48" s="21" cm="1">
        <f t="array" ref="BC48">INDEX(W_other!$B$2:$CT$98,W_!$A48,W_!BC$1)</f>
        <v>0</v>
      </c>
      <c r="BD48" s="21" cm="1">
        <f t="array" ref="BD48">INDEX(W_other!$B$2:$CT$98,W_!$A48,W_!BD$1)</f>
        <v>0</v>
      </c>
      <c r="BE48" s="21" cm="1">
        <f t="array" ref="BE48">INDEX(W_other!$B$2:$CT$98,W_!$A48,W_!BE$1)</f>
        <v>0</v>
      </c>
      <c r="BF48" s="21" cm="1">
        <f t="array" ref="BF48">INDEX(W_other!$B$2:$CT$98,W_!$A48,W_!BF$1)</f>
        <v>0</v>
      </c>
    </row>
    <row r="49" spans="1:58" x14ac:dyDescent="0.35">
      <c r="A49" s="19">
        <f>MATCH(C49,W_psid!$A$2:$A$104,0)</f>
        <v>72</v>
      </c>
      <c r="B49" s="19" t="str">
        <f>MOMS!$A$47</f>
        <v>sd_hdo_wdo</v>
      </c>
      <c r="C49" s="19" t="str">
        <f>MOMS!$B$47</f>
        <v>sd_hdo_wdo_inmsa</v>
      </c>
      <c r="D49" s="21" cm="1">
        <f t="array" ref="D49">INDEX(W_psid!$B$2:$CZ$104,W_!$A49,W_!D$1)/Ns!$B$1</f>
        <v>-5.4548963219724555E-3</v>
      </c>
      <c r="E49" s="21" cm="1">
        <f t="array" ref="E49">INDEX(W_psid!$B$2:$CZ$104,W_!$A49,W_!E$1)/Ns!$B$1</f>
        <v>-7.1100079091587359E-2</v>
      </c>
      <c r="F49" s="21" cm="1">
        <f t="array" ref="F49">INDEX(W_psid!$B$2:$CZ$104,W_!$A49,W_!F$1)/Ns!$B$1</f>
        <v>4.2593638033966881E-3</v>
      </c>
      <c r="G49" s="21" cm="1">
        <f t="array" ref="G49">INDEX(W_psid!$B$2:$CZ$104,W_!$A49,W_!G$1)/Ns!$B$1</f>
        <v>0.39892294125107586</v>
      </c>
      <c r="H49" s="21" cm="1">
        <f t="array" ref="H49">INDEX(W_psid!$B$2:$CZ$104,W_!$A49,W_!H$1)/Ns!$B$1</f>
        <v>1.3543894767043383</v>
      </c>
      <c r="I49" s="21" cm="1">
        <f t="array" ref="I49">INDEX(W_psid!$B$2:$CZ$104,W_!$A49,W_!I$1)/Ns!$B$1</f>
        <v>0.6349885477885564</v>
      </c>
      <c r="J49" s="21" cm="1">
        <f t="array" ref="J49">INDEX(W_psid!$B$2:$CZ$104,W_!$A49,W_!J$1)/Ns!$B$1</f>
        <v>-0.35129325722644195</v>
      </c>
      <c r="K49" s="21" cm="1">
        <f t="array" ref="K49">INDEX(W_psid!$B$2:$CZ$104,W_!$A49,W_!K$1)/Ns!$B$1</f>
        <v>0.89610685505077003</v>
      </c>
      <c r="L49" s="21" cm="1">
        <f t="array" ref="L49">INDEX(W_psid!$B$2:$CZ$104,W_!$A49,W_!L$1)/Ns!$B$1</f>
        <v>-1.2658683220624518</v>
      </c>
      <c r="M49" s="21" cm="1">
        <f t="array" ref="M49">INDEX(W_psid!$B$2:$CZ$104,W_!$A49,W_!M$1)/Ns!$B$1</f>
        <v>-0.76993934161583721</v>
      </c>
      <c r="N49" s="21" cm="1">
        <f t="array" ref="N49">INDEX(W_psid!$B$2:$CZ$104,W_!$A49,W_!N$1)/Ns!$B$1</f>
        <v>0.25001019800871183</v>
      </c>
      <c r="O49" s="21" cm="1">
        <f t="array" ref="O49">INDEX(W_psid!$B$2:$CZ$104,W_!$A49,W_!O$1)/Ns!$B$1</f>
        <v>1.0079393811256363</v>
      </c>
      <c r="P49" s="21" cm="1">
        <f t="array" ref="P49">INDEX(W_psid!$B$2:$CZ$104,W_!$A49,W_!P$1)/Ns!$B$1</f>
        <v>-0.90333909039851346</v>
      </c>
      <c r="Q49" s="21" cm="1">
        <f t="array" ref="Q49">INDEX(W_psid!$B$2:$CZ$104,W_!$A49,W_!Q$1)/Ns!$B$1</f>
        <v>-1.4179029096202442</v>
      </c>
      <c r="R49" s="21" cm="1">
        <f t="array" ref="R49">INDEX(W_psid!$B$2:$CZ$104,W_!$A49,W_!R$1)/Ns!$B$1</f>
        <v>-0.72184564319645494</v>
      </c>
      <c r="S49" s="21" cm="1">
        <f t="array" ref="S49">INDEX(W_psid!$B$2:$CZ$104,W_!$A49,W_!S$1)/Ns!$B$1</f>
        <v>5.6263534237016132E-4</v>
      </c>
      <c r="T49" s="21" cm="1">
        <f t="array" ref="T49">INDEX(W_psid!$B$2:$CZ$104,W_!$A49,W_!T$1)/Ns!$B$1</f>
        <v>1.6881099785479381E-4</v>
      </c>
      <c r="U49" s="21" cm="1">
        <f t="array" ref="U49">INDEX(W_psid!$B$2:$CZ$104,W_!$A49,W_!U$1)/Ns!$B$1</f>
        <v>-1.3027952264439395E-4</v>
      </c>
      <c r="V49" s="21" cm="1">
        <f t="array" ref="V49">INDEX(W_psid!$B$2:$CZ$104,W_!$A49,W_!V$1)/Ns!$B$1</f>
        <v>0.15595615166767451</v>
      </c>
      <c r="W49" s="21" cm="1">
        <f t="array" ref="W49">INDEX(W_psid!$B$2:$CZ$104,W_!$A49,W_!W$1)/Ns!$B$1</f>
        <v>0.14601768080329131</v>
      </c>
      <c r="X49" s="21" cm="1">
        <f t="array" ref="X49">INDEX(W_psid!$B$2:$CZ$104,W_!$A49,W_!X$1)/Ns!$B$1</f>
        <v>0.15562350415765139</v>
      </c>
      <c r="Y49" s="21" cm="1">
        <f t="array" ref="Y49">INDEX(W_psid!$B$2:$CZ$104,W_!$A49,W_!Y$1)/Ns!$B$1</f>
        <v>0.158186609983445</v>
      </c>
      <c r="Z49" s="21" cm="1">
        <f t="array" ref="Z49">INDEX(W_psid!$B$2:$CZ$104,W_!$A49,W_!Z$1)/Ns!$B$1</f>
        <v>0.15627272021862085</v>
      </c>
      <c r="AA49" s="21" cm="1">
        <f t="array" ref="AA49">INDEX(W_psid!$B$2:$CZ$104,W_!$A49,W_!AA$1)/Ns!$B$1</f>
        <v>0.17342064969610474</v>
      </c>
      <c r="AB49" s="21" cm="1">
        <f t="array" ref="AB49">INDEX(W_psid!$B$2:$CZ$104,W_!$A49,W_!AB$1)/Ns!$B$1</f>
        <v>2.663757574831219E-2</v>
      </c>
      <c r="AC49" s="21" cm="1">
        <f t="array" ref="AC49">INDEX(W_psid!$B$2:$CZ$104,W_!$A49,W_!AC$1)/Ns!$B$1</f>
        <v>1.2930535353429995E-4</v>
      </c>
      <c r="AD49" s="21" cm="1">
        <f t="array" ref="AD49">INDEX(W_psid!$B$2:$CZ$104,W_!$A49,W_!AD$1)/Ns!$B$1</f>
        <v>-4.6748032210647154E-2</v>
      </c>
      <c r="AE49" s="21" cm="1">
        <f t="array" ref="AE49">INDEX(W_psid!$B$2:$CZ$104,W_!$A49,W_!AE$1)/Ns!$B$1</f>
        <v>5.482677475681064E-3</v>
      </c>
      <c r="AF49" s="21" cm="1">
        <f t="array" ref="AF49">INDEX(W_psid!$B$2:$CZ$104,W_!$A49,W_!AF$1)/Ns!$B$1</f>
        <v>1.1331417007402109</v>
      </c>
      <c r="AG49" s="21" cm="1">
        <f t="array" ref="AG49">INDEX(W_psid!$B$2:$CZ$104,W_!$A49,W_!AG$1)/Ns!$B$1</f>
        <v>0.92152441336175184</v>
      </c>
      <c r="AH49" s="21" cm="1">
        <f t="array" ref="AH49">INDEX(W_psid!$B$2:$CZ$104,W_!$A49,W_!AH$1)/Ns!$B$1</f>
        <v>2.4658689233715364E-2</v>
      </c>
      <c r="AI49" s="21" cm="1">
        <f t="array" ref="AI49">INDEX(W_psid!$B$2:$CZ$104,W_!$A49,W_!AI$1)/Ns!$B$1</f>
        <v>-1.7758252567469986E-3</v>
      </c>
      <c r="AJ49" s="21" cm="1">
        <f t="array" ref="AJ49">INDEX(W_psid!$B$2:$CZ$104,W_!$A49,W_!AJ$1)/Ns!$B$1</f>
        <v>5.1308821777017695E-5</v>
      </c>
      <c r="AK49" s="21" cm="1">
        <f t="array" ref="AK49">INDEX(W_psid!$B$2:$CZ$104,W_!$A49,W_!AK$1)/Ns!$B$1</f>
        <v>0.34558325707019516</v>
      </c>
      <c r="AL49" s="21" cm="1">
        <f t="array" ref="AL49">INDEX(W_psid!$B$2:$CZ$104,W_!$A49,W_!AL$1)/Ns!$B$1</f>
        <v>0.34485840276493518</v>
      </c>
      <c r="AM49" s="21" cm="1">
        <f t="array" ref="AM49">INDEX(W_psid!$B$2:$CZ$104,W_!$A49,W_!AM$1)/Ns!$B$1</f>
        <v>-0.17876183684662375</v>
      </c>
      <c r="AN49" s="21" cm="1">
        <f t="array" ref="AN49">INDEX(W_psid!$B$2:$CZ$104,W_!$A49,W_!AN$1)/Ns!$B$1</f>
        <v>-5.5136161975131049E-4</v>
      </c>
      <c r="AO49" s="21" cm="1">
        <f t="array" ref="AO49">INDEX(W_psid!$B$2:$CZ$104,W_!$A49,W_!AO$1)/Ns!$B$1</f>
        <v>-8.0873541186015242E-5</v>
      </c>
      <c r="AP49" s="21" cm="1">
        <f t="array" ref="AP49">INDEX(W_psid!$B$2:$CZ$104,W_!$A49,W_!AP$1)/Ns!$B$1</f>
        <v>-1.4067055951263208</v>
      </c>
      <c r="AQ49" s="21" cm="1">
        <f t="array" ref="AQ49">INDEX(W_psid!$B$2:$CZ$104,W_!$A49,W_!AQ$1)/Ns!$B$1</f>
        <v>-1.0374373211801249</v>
      </c>
      <c r="AR49" s="21" cm="1">
        <f t="array" ref="AR49">INDEX(W_psid!$B$2:$CZ$104,W_!$A49,W_!AR$1)/Ns!$B$1</f>
        <v>0.79361644698765343</v>
      </c>
      <c r="AS49" s="21" cm="1">
        <f t="array" ref="AS49">INDEX(W_psid!$B$2:$CZ$104,W_!$A49,W_!AS$1)/Ns!$B$1</f>
        <v>5.7965262066105922E-5</v>
      </c>
      <c r="AT49" s="21" cm="1">
        <f t="array" ref="AT49">INDEX(W_psid!$B$2:$CZ$104,W_!$A49,W_!AT$1)/Ns!$B$1</f>
        <v>3.5999537694579689E-4</v>
      </c>
      <c r="AU49" s="21" cm="1">
        <f t="array" ref="AU49">INDEX(W_psid!$B$2:$CZ$104,W_!$A49,W_!AU$1)/Ns!$B$1</f>
        <v>0</v>
      </c>
      <c r="AV49" s="21" cm="1">
        <f t="array" ref="AV49">INDEX(W_psid!$B$2:$CZ$104,W_!$A49,W_!AV$1)/Ns!$B$1</f>
        <v>1.0165991295103367</v>
      </c>
      <c r="AW49" s="21" cm="1">
        <f t="array" ref="AW49">INDEX(W_psid!$B$2:$CZ$104,W_!$A49,W_!AW$1)/Ns!$B$1</f>
        <v>0.30240473130539386</v>
      </c>
      <c r="AX49" s="21" cm="1">
        <f t="array" ref="AX49">INDEX(W_psid!$B$2:$CZ$104,W_!$A49,W_!AX$1)/Ns!$B$1</f>
        <v>-3.3984293956567435E-2</v>
      </c>
      <c r="AY49" s="21">
        <v>0</v>
      </c>
      <c r="AZ49" s="21">
        <v>0</v>
      </c>
      <c r="BA49" s="21">
        <v>0</v>
      </c>
      <c r="BB49" s="21">
        <v>0</v>
      </c>
      <c r="BC49" s="21">
        <v>0</v>
      </c>
      <c r="BD49" s="21">
        <v>0</v>
      </c>
      <c r="BE49" s="21">
        <v>0</v>
      </c>
      <c r="BF49" s="21">
        <v>0</v>
      </c>
    </row>
    <row r="50" spans="1:58" x14ac:dyDescent="0.35">
      <c r="A50" s="19">
        <f>MATCH(C50,W_psid!$A$2:$A$104,0)</f>
        <v>30</v>
      </c>
      <c r="B50" s="19" t="str">
        <f>MOMS!$A$48</f>
        <v>sdj_dif</v>
      </c>
      <c r="C50" s="19" t="str">
        <f>MOMS!$B$48</f>
        <v>sdj_dif</v>
      </c>
      <c r="D50" s="21" cm="1">
        <f t="array" ref="D50">INDEX(W_psid!$B$2:$CZ$104,W_!$A50,W_!D$1)/Ns!$B$1</f>
        <v>1.1929012188305461E-2</v>
      </c>
      <c r="E50" s="21" cm="1">
        <f t="array" ref="E50">INDEX(W_psid!$B$2:$CZ$104,W_!$A50,W_!E$1)/Ns!$B$1</f>
        <v>7.3203937945769265E-2</v>
      </c>
      <c r="F50" s="21" cm="1">
        <f t="array" ref="F50">INDEX(W_psid!$B$2:$CZ$104,W_!$A50,W_!F$1)/Ns!$B$1</f>
        <v>4.7168123484154327E-2</v>
      </c>
      <c r="G50" s="21" cm="1">
        <f t="array" ref="G50">INDEX(W_psid!$B$2:$CZ$104,W_!$A50,W_!G$1)/Ns!$B$1</f>
        <v>1.4294378864730664</v>
      </c>
      <c r="H50" s="21" cm="1">
        <f t="array" ref="H50">INDEX(W_psid!$B$2:$CZ$104,W_!$A50,W_!H$1)/Ns!$B$1</f>
        <v>-0.10169793643099743</v>
      </c>
      <c r="I50" s="21" cm="1">
        <f t="array" ref="I50">INDEX(W_psid!$B$2:$CZ$104,W_!$A50,W_!I$1)/Ns!$B$1</f>
        <v>-1.4636958202516124</v>
      </c>
      <c r="J50" s="21" cm="1">
        <f t="array" ref="J50">INDEX(W_psid!$B$2:$CZ$104,W_!$A50,W_!J$1)/Ns!$B$1</f>
        <v>-1.203157585419723</v>
      </c>
      <c r="K50" s="21" cm="1">
        <f t="array" ref="K50">INDEX(W_psid!$B$2:$CZ$104,W_!$A50,W_!K$1)/Ns!$B$1</f>
        <v>-1.3332224657434482</v>
      </c>
      <c r="L50" s="21" cm="1">
        <f t="array" ref="L50">INDEX(W_psid!$B$2:$CZ$104,W_!$A50,W_!L$1)/Ns!$B$1</f>
        <v>0.86393979975070012</v>
      </c>
      <c r="M50" s="21" cm="1">
        <f t="array" ref="M50">INDEX(W_psid!$B$2:$CZ$104,W_!$A50,W_!M$1)/Ns!$B$1</f>
        <v>1.1216874168235829</v>
      </c>
      <c r="N50" s="21" cm="1">
        <f t="array" ref="N50">INDEX(W_psid!$B$2:$CZ$104,W_!$A50,W_!N$1)/Ns!$B$1</f>
        <v>-6.4307143333198938E-2</v>
      </c>
      <c r="O50" s="21" cm="1">
        <f t="array" ref="O50">INDEX(W_psid!$B$2:$CZ$104,W_!$A50,W_!O$1)/Ns!$B$1</f>
        <v>-0.4975601355112389</v>
      </c>
      <c r="P50" s="21" cm="1">
        <f t="array" ref="P50">INDEX(W_psid!$B$2:$CZ$104,W_!$A50,W_!P$1)/Ns!$B$1</f>
        <v>0.38751112762763223</v>
      </c>
      <c r="Q50" s="21" cm="1">
        <f t="array" ref="Q50">INDEX(W_psid!$B$2:$CZ$104,W_!$A50,W_!Q$1)/Ns!$B$1</f>
        <v>0.65206997973784142</v>
      </c>
      <c r="R50" s="21" cm="1">
        <f t="array" ref="R50">INDEX(W_psid!$B$2:$CZ$104,W_!$A50,W_!R$1)/Ns!$B$1</f>
        <v>1.0002264821964526</v>
      </c>
      <c r="S50" s="21" cm="1">
        <f t="array" ref="S50">INDEX(W_psid!$B$2:$CZ$104,W_!$A50,W_!S$1)/Ns!$B$1</f>
        <v>4.2376930329549641E-4</v>
      </c>
      <c r="T50" s="21" cm="1">
        <f t="array" ref="T50">INDEX(W_psid!$B$2:$CZ$104,W_!$A50,W_!T$1)/Ns!$B$1</f>
        <v>-2.2475172015180568E-4</v>
      </c>
      <c r="U50" s="21" cm="1">
        <f t="array" ref="U50">INDEX(W_psid!$B$2:$CZ$104,W_!$A50,W_!U$1)/Ns!$B$1</f>
        <v>-3.7844365773835278E-4</v>
      </c>
      <c r="V50" s="21" cm="1">
        <f t="array" ref="V50">INDEX(W_psid!$B$2:$CZ$104,W_!$A50,W_!V$1)/Ns!$B$1</f>
        <v>-0.16287667531216776</v>
      </c>
      <c r="W50" s="21" cm="1">
        <f t="array" ref="W50">INDEX(W_psid!$B$2:$CZ$104,W_!$A50,W_!W$1)/Ns!$B$1</f>
        <v>-0.15925795708824506</v>
      </c>
      <c r="X50" s="21" cm="1">
        <f t="array" ref="X50">INDEX(W_psid!$B$2:$CZ$104,W_!$A50,W_!X$1)/Ns!$B$1</f>
        <v>-0.15787800408651992</v>
      </c>
      <c r="Y50" s="21" cm="1">
        <f t="array" ref="Y50">INDEX(W_psid!$B$2:$CZ$104,W_!$A50,W_!Y$1)/Ns!$B$1</f>
        <v>-0.14334287080920879</v>
      </c>
      <c r="Z50" s="21" cm="1">
        <f t="array" ref="Z50">INDEX(W_psid!$B$2:$CZ$104,W_!$A50,W_!Z$1)/Ns!$B$1</f>
        <v>-0.12957658612997938</v>
      </c>
      <c r="AA50" s="21" cm="1">
        <f t="array" ref="AA50">INDEX(W_psid!$B$2:$CZ$104,W_!$A50,W_!AA$1)/Ns!$B$1</f>
        <v>-0.15784608113321749</v>
      </c>
      <c r="AB50" s="21" cm="1">
        <f t="array" ref="AB50">INDEX(W_psid!$B$2:$CZ$104,W_!$A50,W_!AB$1)/Ns!$B$1</f>
        <v>-3.2914664264450037E-3</v>
      </c>
      <c r="AC50" s="21" cm="1">
        <f t="array" ref="AC50">INDEX(W_psid!$B$2:$CZ$104,W_!$A50,W_!AC$1)/Ns!$B$1</f>
        <v>-1.9301222169037884E-3</v>
      </c>
      <c r="AD50" s="21" cm="1">
        <f t="array" ref="AD50">INDEX(W_psid!$B$2:$CZ$104,W_!$A50,W_!AD$1)/Ns!$B$1</f>
        <v>0.10601693046960611</v>
      </c>
      <c r="AE50" s="21" cm="1">
        <f t="array" ref="AE50">INDEX(W_psid!$B$2:$CZ$104,W_!$A50,W_!AE$1)/Ns!$B$1</f>
        <v>-1.8954543285797281E-3</v>
      </c>
      <c r="AF50" s="21" cm="1">
        <f t="array" ref="AF50">INDEX(W_psid!$B$2:$CZ$104,W_!$A50,W_!AF$1)/Ns!$B$1</f>
        <v>-1.349283405603154</v>
      </c>
      <c r="AG50" s="21" cm="1">
        <f t="array" ref="AG50">INDEX(W_psid!$B$2:$CZ$104,W_!$A50,W_!AG$1)/Ns!$B$1</f>
        <v>-1.1703070423011432</v>
      </c>
      <c r="AH50" s="21" cm="1">
        <f t="array" ref="AH50">INDEX(W_psid!$B$2:$CZ$104,W_!$A50,W_!AH$1)/Ns!$B$1</f>
        <v>-5.5274410439935537E-3</v>
      </c>
      <c r="AI50" s="21" cm="1">
        <f t="array" ref="AI50">INDEX(W_psid!$B$2:$CZ$104,W_!$A50,W_!AI$1)/Ns!$B$1</f>
        <v>-4.226844112016178E-3</v>
      </c>
      <c r="AJ50" s="21" cm="1">
        <f t="array" ref="AJ50">INDEX(W_psid!$B$2:$CZ$104,W_!$A50,W_!AJ$1)/Ns!$B$1</f>
        <v>2.6715033360729402E-5</v>
      </c>
      <c r="AK50" s="21" cm="1">
        <f t="array" ref="AK50">INDEX(W_psid!$B$2:$CZ$104,W_!$A50,W_!AK$1)/Ns!$B$1</f>
        <v>3.5287245167457536E-2</v>
      </c>
      <c r="AL50" s="21" cm="1">
        <f t="array" ref="AL50">INDEX(W_psid!$B$2:$CZ$104,W_!$A50,W_!AL$1)/Ns!$B$1</f>
        <v>0.11935785304220023</v>
      </c>
      <c r="AM50" s="21" cm="1">
        <f t="array" ref="AM50">INDEX(W_psid!$B$2:$CZ$104,W_!$A50,W_!AM$1)/Ns!$B$1</f>
        <v>2.3249606954764523E-2</v>
      </c>
      <c r="AN50" s="21" cm="1">
        <f t="array" ref="AN50">INDEX(W_psid!$B$2:$CZ$104,W_!$A50,W_!AN$1)/Ns!$B$1</f>
        <v>2.6366899553613237E-3</v>
      </c>
      <c r="AO50" s="21" cm="1">
        <f t="array" ref="AO50">INDEX(W_psid!$B$2:$CZ$104,W_!$A50,W_!AO$1)/Ns!$B$1</f>
        <v>1.3104652161062165E-6</v>
      </c>
      <c r="AP50" s="21" cm="1">
        <f t="array" ref="AP50">INDEX(W_psid!$B$2:$CZ$104,W_!$A50,W_!AP$1)/Ns!$B$1</f>
        <v>1.8002544581106821</v>
      </c>
      <c r="AQ50" s="21" cm="1">
        <f t="array" ref="AQ50">INDEX(W_psid!$B$2:$CZ$104,W_!$A50,W_!AQ$1)/Ns!$B$1</f>
        <v>1.3554870533530505</v>
      </c>
      <c r="AR50" s="21" cm="1">
        <f t="array" ref="AR50">INDEX(W_psid!$B$2:$CZ$104,W_!$A50,W_!AR$1)/Ns!$B$1</f>
        <v>-0.50913826257245864</v>
      </c>
      <c r="AS50" s="21" cm="1">
        <f t="array" ref="AS50">INDEX(W_psid!$B$2:$CZ$104,W_!$A50,W_!AS$1)/Ns!$B$1</f>
        <v>5.6132753190989284E-5</v>
      </c>
      <c r="AT50" s="21" cm="1">
        <f t="array" ref="AT50">INDEX(W_psid!$B$2:$CZ$104,W_!$A50,W_!AT$1)/Ns!$B$1</f>
        <v>-6.3135265413495601E-4</v>
      </c>
      <c r="AU50" s="21" cm="1">
        <f t="array" ref="AU50">INDEX(W_psid!$B$2:$CZ$104,W_!$A50,W_!AU$1)/Ns!$B$1</f>
        <v>0</v>
      </c>
      <c r="AV50" s="21" cm="1">
        <f t="array" ref="AV50">INDEX(W_psid!$B$2:$CZ$104,W_!$A50,W_!AV$1)/Ns!$B$1</f>
        <v>-0.64416174011283345</v>
      </c>
      <c r="AW50" s="21" cm="1">
        <f t="array" ref="AW50">INDEX(W_psid!$B$2:$CZ$104,W_!$A50,W_!AW$1)/Ns!$B$1</f>
        <v>-3.3984293956567435E-2</v>
      </c>
      <c r="AX50" s="21" cm="1">
        <f t="array" ref="AX50">INDEX(W_psid!$B$2:$CZ$104,W_!$A50,W_!AX$1)/Ns!$B$1</f>
        <v>0.11765595476552017</v>
      </c>
      <c r="AY50" s="21">
        <v>0</v>
      </c>
      <c r="AZ50" s="21">
        <v>0</v>
      </c>
      <c r="BA50" s="21">
        <v>0</v>
      </c>
      <c r="BB50" s="21">
        <v>0</v>
      </c>
      <c r="BC50" s="21">
        <v>0</v>
      </c>
      <c r="BD50" s="21">
        <v>0</v>
      </c>
      <c r="BE50" s="21">
        <v>0</v>
      </c>
      <c r="BF50" s="21">
        <v>0</v>
      </c>
    </row>
    <row r="51" spans="1:58" x14ac:dyDescent="0.35">
      <c r="A51" s="19">
        <f>MATCH(C51,W_other!$A$2:$A$98,0)</f>
        <v>7</v>
      </c>
      <c r="B51" s="19" t="str">
        <f>MOMS!$A$49</f>
        <v>NLY_</v>
      </c>
      <c r="C51" s="19" t="str">
        <f>MOMS!$B$49</f>
        <v>NLY_</v>
      </c>
      <c r="D51" s="22">
        <v>0</v>
      </c>
      <c r="E51" s="22">
        <v>0</v>
      </c>
      <c r="F51" s="22">
        <v>0</v>
      </c>
      <c r="G51" s="22">
        <v>0</v>
      </c>
      <c r="H51" s="22">
        <v>0</v>
      </c>
      <c r="I51" s="22">
        <v>0</v>
      </c>
      <c r="J51" s="22">
        <v>0</v>
      </c>
      <c r="K51" s="22">
        <v>0</v>
      </c>
      <c r="L51" s="22">
        <v>0</v>
      </c>
      <c r="M51" s="22">
        <v>0</v>
      </c>
      <c r="N51" s="22">
        <v>0</v>
      </c>
      <c r="O51" s="22">
        <v>0</v>
      </c>
      <c r="P51" s="22">
        <v>0</v>
      </c>
      <c r="Q51" s="22">
        <v>0</v>
      </c>
      <c r="R51" s="22">
        <v>0</v>
      </c>
      <c r="S51" s="22">
        <v>0</v>
      </c>
      <c r="T51" s="22">
        <v>0</v>
      </c>
      <c r="U51" s="22">
        <v>0</v>
      </c>
      <c r="V51" s="22">
        <v>0</v>
      </c>
      <c r="W51" s="22">
        <v>0</v>
      </c>
      <c r="X51" s="22">
        <v>0</v>
      </c>
      <c r="Y51" s="22">
        <v>0</v>
      </c>
      <c r="Z51" s="22">
        <v>0</v>
      </c>
      <c r="AA51" s="22">
        <v>0</v>
      </c>
      <c r="AB51" s="22">
        <v>0</v>
      </c>
      <c r="AC51" s="22">
        <v>0</v>
      </c>
      <c r="AD51" s="22">
        <v>0</v>
      </c>
      <c r="AE51" s="22">
        <v>0</v>
      </c>
      <c r="AF51" s="22">
        <v>0</v>
      </c>
      <c r="AG51" s="22">
        <v>0</v>
      </c>
      <c r="AH51" s="22">
        <v>0</v>
      </c>
      <c r="AI51" s="22">
        <v>0</v>
      </c>
      <c r="AJ51" s="22">
        <v>0</v>
      </c>
      <c r="AK51" s="22">
        <v>0</v>
      </c>
      <c r="AL51" s="22">
        <v>0</v>
      </c>
      <c r="AM51" s="22">
        <v>0</v>
      </c>
      <c r="AN51" s="22">
        <v>0</v>
      </c>
      <c r="AO51" s="22">
        <v>0</v>
      </c>
      <c r="AP51" s="22">
        <v>0</v>
      </c>
      <c r="AQ51" s="22">
        <v>0</v>
      </c>
      <c r="AR51" s="22">
        <v>0</v>
      </c>
      <c r="AS51" s="22">
        <v>0</v>
      </c>
      <c r="AT51" s="22">
        <v>0</v>
      </c>
      <c r="AU51" s="22">
        <v>0</v>
      </c>
      <c r="AV51" s="22">
        <v>0</v>
      </c>
      <c r="AW51" s="22">
        <v>0</v>
      </c>
      <c r="AX51" s="22">
        <v>0</v>
      </c>
      <c r="AY51" s="21" cm="1">
        <f t="array" ref="AY51">INDEX(W_other!$B$2:$CT$98,W_!$A51,W_!AY$1)</f>
        <v>1</v>
      </c>
      <c r="AZ51" s="21" cm="1">
        <f t="array" ref="AZ51">INDEX(W_other!$B$2:$CT$98,W_!$A51,W_!AZ$1)</f>
        <v>0</v>
      </c>
      <c r="BA51" s="21" cm="1">
        <f t="array" ref="BA51">INDEX(W_other!$B$2:$CT$98,W_!$A51,W_!BA$1)</f>
        <v>0</v>
      </c>
      <c r="BB51" s="21" cm="1">
        <f t="array" ref="BB51">INDEX(W_other!$B$2:$CT$98,W_!$A51,W_!BB$1)</f>
        <v>0</v>
      </c>
      <c r="BC51" s="21" cm="1">
        <f t="array" ref="BC51">INDEX(W_other!$B$2:$CT$98,W_!$A51,W_!BC$1)</f>
        <v>0</v>
      </c>
      <c r="BD51" s="21" cm="1">
        <f t="array" ref="BD51">INDEX(W_other!$B$2:$CT$98,W_!$A51,W_!BD$1)</f>
        <v>0</v>
      </c>
      <c r="BE51" s="21" cm="1">
        <f t="array" ref="BE51">INDEX(W_other!$B$2:$CT$98,W_!$A51,W_!BE$1)</f>
        <v>0</v>
      </c>
      <c r="BF51" s="21" cm="1">
        <f t="array" ref="BF51">INDEX(W_other!$B$2:$CT$98,W_!$A51,W_!BF$1)</f>
        <v>0</v>
      </c>
    </row>
    <row r="52" spans="1:58" x14ac:dyDescent="0.35">
      <c r="A52" s="19">
        <f>MATCH(C52,W_other!$A$2:$A$98,0)</f>
        <v>5</v>
      </c>
      <c r="B52" s="19" t="str">
        <f>MOMS!$A$50</f>
        <v>shouseexp</v>
      </c>
      <c r="C52" s="19" t="str">
        <f>MOMS!$B$50</f>
        <v>shouseexp</v>
      </c>
      <c r="D52" s="22">
        <v>0</v>
      </c>
      <c r="E52" s="22">
        <v>0</v>
      </c>
      <c r="F52" s="22">
        <v>0</v>
      </c>
      <c r="G52" s="22">
        <v>0</v>
      </c>
      <c r="H52" s="22">
        <v>0</v>
      </c>
      <c r="I52" s="22">
        <v>0</v>
      </c>
      <c r="J52" s="22">
        <v>0</v>
      </c>
      <c r="K52" s="22">
        <v>0</v>
      </c>
      <c r="L52" s="22">
        <v>0</v>
      </c>
      <c r="M52" s="22">
        <v>0</v>
      </c>
      <c r="N52" s="22">
        <v>0</v>
      </c>
      <c r="O52" s="22">
        <v>0</v>
      </c>
      <c r="P52" s="22">
        <v>0</v>
      </c>
      <c r="Q52" s="22">
        <v>0</v>
      </c>
      <c r="R52" s="22">
        <v>0</v>
      </c>
      <c r="S52" s="22">
        <v>0</v>
      </c>
      <c r="T52" s="22">
        <v>0</v>
      </c>
      <c r="U52" s="22">
        <v>0</v>
      </c>
      <c r="V52" s="22">
        <v>0</v>
      </c>
      <c r="W52" s="22">
        <v>0</v>
      </c>
      <c r="X52" s="22">
        <v>0</v>
      </c>
      <c r="Y52" s="22">
        <v>0</v>
      </c>
      <c r="Z52" s="22">
        <v>0</v>
      </c>
      <c r="AA52" s="22">
        <v>0</v>
      </c>
      <c r="AB52" s="22">
        <v>0</v>
      </c>
      <c r="AC52" s="22">
        <v>0</v>
      </c>
      <c r="AD52" s="22">
        <v>0</v>
      </c>
      <c r="AE52" s="22">
        <v>0</v>
      </c>
      <c r="AF52" s="22">
        <v>0</v>
      </c>
      <c r="AG52" s="22">
        <v>0</v>
      </c>
      <c r="AH52" s="22">
        <v>0</v>
      </c>
      <c r="AI52" s="22">
        <v>0</v>
      </c>
      <c r="AJ52" s="22">
        <v>0</v>
      </c>
      <c r="AK52" s="22">
        <v>0</v>
      </c>
      <c r="AL52" s="22">
        <v>0</v>
      </c>
      <c r="AM52" s="22">
        <v>0</v>
      </c>
      <c r="AN52" s="22">
        <v>0</v>
      </c>
      <c r="AO52" s="22">
        <v>0</v>
      </c>
      <c r="AP52" s="22">
        <v>0</v>
      </c>
      <c r="AQ52" s="22">
        <v>0</v>
      </c>
      <c r="AR52" s="22">
        <v>0</v>
      </c>
      <c r="AS52" s="22">
        <v>0</v>
      </c>
      <c r="AT52" s="22">
        <v>0</v>
      </c>
      <c r="AU52" s="22">
        <v>0</v>
      </c>
      <c r="AV52" s="22">
        <v>0</v>
      </c>
      <c r="AW52" s="22">
        <v>0</v>
      </c>
      <c r="AX52" s="22">
        <v>0</v>
      </c>
      <c r="AY52" s="21" cm="1">
        <f t="array" ref="AY52">INDEX(W_other!$B$2:$CT$98,W_!$A52,W_!AY$1)</f>
        <v>0</v>
      </c>
      <c r="AZ52" s="21" cm="1">
        <f t="array" ref="AZ52">INDEX(W_other!$B$2:$CT$98,W_!$A52,W_!AZ$1)</f>
        <v>9.9999999999999995E-7</v>
      </c>
      <c r="BA52" s="21" cm="1">
        <f t="array" ref="BA52">INDEX(W_other!$B$2:$CT$98,W_!$A52,W_!BA$1)</f>
        <v>0</v>
      </c>
      <c r="BB52" s="21" cm="1">
        <f t="array" ref="BB52">INDEX(W_other!$B$2:$CT$98,W_!$A52,W_!BB$1)</f>
        <v>0</v>
      </c>
      <c r="BC52" s="21" cm="1">
        <f t="array" ref="BC52">INDEX(W_other!$B$2:$CT$98,W_!$A52,W_!BC$1)</f>
        <v>0</v>
      </c>
      <c r="BD52" s="21" cm="1">
        <f t="array" ref="BD52">INDEX(W_other!$B$2:$CT$98,W_!$A52,W_!BD$1)</f>
        <v>0</v>
      </c>
      <c r="BE52" s="21" cm="1">
        <f t="array" ref="BE52">INDEX(W_other!$B$2:$CT$98,W_!$A52,W_!BE$1)</f>
        <v>0</v>
      </c>
      <c r="BF52" s="21" cm="1">
        <f t="array" ref="BF52">INDEX(W_other!$B$2:$CT$98,W_!$A52,W_!BF$1)</f>
        <v>0</v>
      </c>
    </row>
    <row r="53" spans="1:58" x14ac:dyDescent="0.35">
      <c r="A53" s="19">
        <f>MATCH(C53,W_other!$A$2:$A$98,0)</f>
        <v>1</v>
      </c>
      <c r="B53" s="19" t="str">
        <f>MOMS!$A$51</f>
        <v>scity</v>
      </c>
      <c r="C53" s="19" t="str">
        <f>MOMS!$B$51</f>
        <v>scity</v>
      </c>
      <c r="D53" s="22">
        <v>0</v>
      </c>
      <c r="E53" s="22">
        <v>0</v>
      </c>
      <c r="F53" s="22">
        <v>0</v>
      </c>
      <c r="G53" s="22">
        <v>0</v>
      </c>
      <c r="H53" s="22">
        <v>0</v>
      </c>
      <c r="I53" s="22">
        <v>0</v>
      </c>
      <c r="J53" s="22">
        <v>0</v>
      </c>
      <c r="K53" s="22">
        <v>0</v>
      </c>
      <c r="L53" s="22">
        <v>0</v>
      </c>
      <c r="M53" s="22">
        <v>0</v>
      </c>
      <c r="N53" s="22">
        <v>0</v>
      </c>
      <c r="O53" s="22">
        <v>0</v>
      </c>
      <c r="P53" s="22">
        <v>0</v>
      </c>
      <c r="Q53" s="22">
        <v>0</v>
      </c>
      <c r="R53" s="22">
        <v>0</v>
      </c>
      <c r="S53" s="22">
        <v>0</v>
      </c>
      <c r="T53" s="22">
        <v>0</v>
      </c>
      <c r="U53" s="22">
        <v>0</v>
      </c>
      <c r="V53" s="22">
        <v>0</v>
      </c>
      <c r="W53" s="22">
        <v>0</v>
      </c>
      <c r="X53" s="22">
        <v>0</v>
      </c>
      <c r="Y53" s="22">
        <v>0</v>
      </c>
      <c r="Z53" s="22">
        <v>0</v>
      </c>
      <c r="AA53" s="22">
        <v>0</v>
      </c>
      <c r="AB53" s="22">
        <v>0</v>
      </c>
      <c r="AC53" s="22">
        <v>0</v>
      </c>
      <c r="AD53" s="22">
        <v>0</v>
      </c>
      <c r="AE53" s="22">
        <v>0</v>
      </c>
      <c r="AF53" s="22">
        <v>0</v>
      </c>
      <c r="AG53" s="22">
        <v>0</v>
      </c>
      <c r="AH53" s="22">
        <v>0</v>
      </c>
      <c r="AI53" s="22">
        <v>0</v>
      </c>
      <c r="AJ53" s="22">
        <v>0</v>
      </c>
      <c r="AK53" s="22">
        <v>0</v>
      </c>
      <c r="AL53" s="22">
        <v>0</v>
      </c>
      <c r="AM53" s="22">
        <v>0</v>
      </c>
      <c r="AN53" s="22">
        <v>0</v>
      </c>
      <c r="AO53" s="22">
        <v>0</v>
      </c>
      <c r="AP53" s="22">
        <v>0</v>
      </c>
      <c r="AQ53" s="22">
        <v>0</v>
      </c>
      <c r="AR53" s="22">
        <v>0</v>
      </c>
      <c r="AS53" s="22">
        <v>0</v>
      </c>
      <c r="AT53" s="22">
        <v>0</v>
      </c>
      <c r="AU53" s="22">
        <v>0</v>
      </c>
      <c r="AV53" s="22">
        <v>0</v>
      </c>
      <c r="AW53" s="22">
        <v>0</v>
      </c>
      <c r="AX53" s="22">
        <v>0</v>
      </c>
      <c r="AY53" s="21" cm="1">
        <f t="array" ref="AY53">INDEX(W_other!$B$2:$CT$98,W_!$A53,W_!AY$1)</f>
        <v>0</v>
      </c>
      <c r="AZ53" s="21" cm="1">
        <f t="array" ref="AZ53">INDEX(W_other!$B$2:$CT$98,W_!$A53,W_!AZ$1)</f>
        <v>0</v>
      </c>
      <c r="BA53" s="21" cm="1">
        <f t="array" ref="BA53">INDEX(W_other!$B$2:$CT$98,W_!$A53,W_!BA$1)/Ns!$B$2</f>
        <v>3.9262297701702086E-4</v>
      </c>
      <c r="BB53" s="21" cm="1">
        <f t="array" ref="BB53">INDEX(W_other!$B$2:$CT$98,W_!$A53,W_!BB$1)/Ns!$B$2</f>
        <v>5.2458658101740558E-4</v>
      </c>
      <c r="BC53" s="21" cm="1">
        <f t="array" ref="BC53">INDEX(W_other!$B$2:$CT$98,W_!$A53,W_!BC$1)/Ns!$B$2</f>
        <v>-1.059771510722185E-5</v>
      </c>
      <c r="BD53" s="21" cm="1">
        <f t="array" ref="BD53">INDEX(W_other!$B$2:$CT$98,W_!$A53,W_!BD$1)/Ns!$B$2</f>
        <v>2.7317085315895759E-5</v>
      </c>
      <c r="BE53" s="21" cm="1">
        <f t="array" ref="BE53">INDEX(W_other!$B$2:$CT$98,W_!$A53,W_!BE$1)</f>
        <v>0</v>
      </c>
      <c r="BF53" s="21" cm="1">
        <f t="array" ref="BF53">INDEX(W_other!$B$2:$CT$98,W_!$A53,W_!BF$1)</f>
        <v>0</v>
      </c>
    </row>
    <row r="54" spans="1:58" x14ac:dyDescent="0.35">
      <c r="A54" s="19">
        <f>MATCH(C54,W_other!$A$2:$A$98,0)</f>
        <v>2</v>
      </c>
      <c r="B54" s="19" t="str">
        <f>MOMS!$A$52</f>
        <v>sjobscity</v>
      </c>
      <c r="C54" s="19" t="str">
        <f>MOMS!$B$52</f>
        <v>sjobscity</v>
      </c>
      <c r="D54" s="22">
        <v>0</v>
      </c>
      <c r="E54" s="22">
        <v>0</v>
      </c>
      <c r="F54" s="22">
        <v>0</v>
      </c>
      <c r="G54" s="22">
        <v>0</v>
      </c>
      <c r="H54" s="22">
        <v>0</v>
      </c>
      <c r="I54" s="22">
        <v>0</v>
      </c>
      <c r="J54" s="22">
        <v>0</v>
      </c>
      <c r="K54" s="22">
        <v>0</v>
      </c>
      <c r="L54" s="22">
        <v>0</v>
      </c>
      <c r="M54" s="22">
        <v>0</v>
      </c>
      <c r="N54" s="22">
        <v>0</v>
      </c>
      <c r="O54" s="22">
        <v>0</v>
      </c>
      <c r="P54" s="22">
        <v>0</v>
      </c>
      <c r="Q54" s="22">
        <v>0</v>
      </c>
      <c r="R54" s="22">
        <v>0</v>
      </c>
      <c r="S54" s="22">
        <v>0</v>
      </c>
      <c r="T54" s="22">
        <v>0</v>
      </c>
      <c r="U54" s="22">
        <v>0</v>
      </c>
      <c r="V54" s="22">
        <v>0</v>
      </c>
      <c r="W54" s="22">
        <v>0</v>
      </c>
      <c r="X54" s="22">
        <v>0</v>
      </c>
      <c r="Y54" s="22">
        <v>0</v>
      </c>
      <c r="Z54" s="22">
        <v>0</v>
      </c>
      <c r="AA54" s="22">
        <v>0</v>
      </c>
      <c r="AB54" s="22">
        <v>0</v>
      </c>
      <c r="AC54" s="22">
        <v>0</v>
      </c>
      <c r="AD54" s="22">
        <v>0</v>
      </c>
      <c r="AE54" s="22">
        <v>0</v>
      </c>
      <c r="AF54" s="22">
        <v>0</v>
      </c>
      <c r="AG54" s="22">
        <v>0</v>
      </c>
      <c r="AH54" s="22">
        <v>0</v>
      </c>
      <c r="AI54" s="22">
        <v>0</v>
      </c>
      <c r="AJ54" s="22">
        <v>0</v>
      </c>
      <c r="AK54" s="22">
        <v>0</v>
      </c>
      <c r="AL54" s="22">
        <v>0</v>
      </c>
      <c r="AM54" s="22">
        <v>0</v>
      </c>
      <c r="AN54" s="22">
        <v>0</v>
      </c>
      <c r="AO54" s="22">
        <v>0</v>
      </c>
      <c r="AP54" s="22">
        <v>0</v>
      </c>
      <c r="AQ54" s="22">
        <v>0</v>
      </c>
      <c r="AR54" s="22">
        <v>0</v>
      </c>
      <c r="AS54" s="22">
        <v>0</v>
      </c>
      <c r="AT54" s="22">
        <v>0</v>
      </c>
      <c r="AU54" s="22">
        <v>0</v>
      </c>
      <c r="AV54" s="22">
        <v>0</v>
      </c>
      <c r="AW54" s="22">
        <v>0</v>
      </c>
      <c r="AX54" s="22">
        <v>0</v>
      </c>
      <c r="AY54" s="21" cm="1">
        <f t="array" ref="AY54">INDEX(W_other!$B$2:$CT$98,W_!$A54,W_!AY$1)</f>
        <v>0</v>
      </c>
      <c r="AZ54" s="21" cm="1">
        <f t="array" ref="AZ54">INDEX(W_other!$B$2:$CT$98,W_!$A54,W_!AZ$1)</f>
        <v>0</v>
      </c>
      <c r="BA54" s="21" cm="1">
        <f t="array" ref="BA54">INDEX(W_other!$B$2:$CT$98,W_!$A54,W_!BA$1)/Ns!$B$2</f>
        <v>5.2458658101740558E-4</v>
      </c>
      <c r="BB54" s="21" cm="1">
        <f t="array" ref="BB54">INDEX(W_other!$B$2:$CT$98,W_!$A54,W_!BB$1)/Ns!$B$2</f>
        <v>7.8351114857197804E-4</v>
      </c>
      <c r="BC54" s="21" cm="1">
        <f t="array" ref="BC54">INDEX(W_other!$B$2:$CT$98,W_!$A54,W_!BC$1)/Ns!$B$2</f>
        <v>-3.0097721877103564E-5</v>
      </c>
      <c r="BD54" s="21" cm="1">
        <f t="array" ref="BD54">INDEX(W_other!$B$2:$CT$98,W_!$A54,W_!BD$1)/Ns!$B$2</f>
        <v>1.4776707306471775E-4</v>
      </c>
      <c r="BE54" s="21" cm="1">
        <f t="array" ref="BE54">INDEX(W_other!$B$2:$CT$98,W_!$A54,W_!BE$1)</f>
        <v>0</v>
      </c>
      <c r="BF54" s="21" cm="1">
        <f t="array" ref="BF54">INDEX(W_other!$B$2:$CT$98,W_!$A54,W_!BF$1)</f>
        <v>0</v>
      </c>
    </row>
    <row r="55" spans="1:58" x14ac:dyDescent="0.35">
      <c r="A55" s="19">
        <f>MATCH(C55,W_other!$A$2:$A$98,0)</f>
        <v>4</v>
      </c>
      <c r="B55" s="19" t="str">
        <f>MOMS!$A$53</f>
        <v>p_gradient</v>
      </c>
      <c r="C55" s="19" t="str">
        <f>MOMS!$B$53</f>
        <v>p_gradient</v>
      </c>
      <c r="D55" s="22">
        <v>0</v>
      </c>
      <c r="E55" s="22">
        <v>0</v>
      </c>
      <c r="F55" s="22">
        <v>0</v>
      </c>
      <c r="G55" s="22">
        <v>0</v>
      </c>
      <c r="H55" s="22">
        <v>0</v>
      </c>
      <c r="I55" s="22">
        <v>0</v>
      </c>
      <c r="J55" s="22">
        <v>0</v>
      </c>
      <c r="K55" s="22">
        <v>0</v>
      </c>
      <c r="L55" s="22">
        <v>0</v>
      </c>
      <c r="M55" s="22">
        <v>0</v>
      </c>
      <c r="N55" s="22">
        <v>0</v>
      </c>
      <c r="O55" s="22">
        <v>0</v>
      </c>
      <c r="P55" s="22">
        <v>0</v>
      </c>
      <c r="Q55" s="22">
        <v>0</v>
      </c>
      <c r="R55" s="22">
        <v>0</v>
      </c>
      <c r="S55" s="22">
        <v>0</v>
      </c>
      <c r="T55" s="22">
        <v>0</v>
      </c>
      <c r="U55" s="22">
        <v>0</v>
      </c>
      <c r="V55" s="22">
        <v>0</v>
      </c>
      <c r="W55" s="22">
        <v>0</v>
      </c>
      <c r="X55" s="22">
        <v>0</v>
      </c>
      <c r="Y55" s="22">
        <v>0</v>
      </c>
      <c r="Z55" s="22">
        <v>0</v>
      </c>
      <c r="AA55" s="22">
        <v>0</v>
      </c>
      <c r="AB55" s="22">
        <v>0</v>
      </c>
      <c r="AC55" s="22">
        <v>0</v>
      </c>
      <c r="AD55" s="22">
        <v>0</v>
      </c>
      <c r="AE55" s="22">
        <v>0</v>
      </c>
      <c r="AF55" s="22">
        <v>0</v>
      </c>
      <c r="AG55" s="22">
        <v>0</v>
      </c>
      <c r="AH55" s="22">
        <v>0</v>
      </c>
      <c r="AI55" s="22">
        <v>0</v>
      </c>
      <c r="AJ55" s="22">
        <v>0</v>
      </c>
      <c r="AK55" s="22">
        <v>0</v>
      </c>
      <c r="AL55" s="22">
        <v>0</v>
      </c>
      <c r="AM55" s="22">
        <v>0</v>
      </c>
      <c r="AN55" s="22">
        <v>0</v>
      </c>
      <c r="AO55" s="22">
        <v>0</v>
      </c>
      <c r="AP55" s="22">
        <v>0</v>
      </c>
      <c r="AQ55" s="22">
        <v>0</v>
      </c>
      <c r="AR55" s="22">
        <v>0</v>
      </c>
      <c r="AS55" s="22">
        <v>0</v>
      </c>
      <c r="AT55" s="22">
        <v>0</v>
      </c>
      <c r="AU55" s="22">
        <v>0</v>
      </c>
      <c r="AV55" s="22">
        <v>0</v>
      </c>
      <c r="AW55" s="22">
        <v>0</v>
      </c>
      <c r="AX55" s="22">
        <v>0</v>
      </c>
      <c r="AY55" s="21" cm="1">
        <f t="array" ref="AY55">INDEX(W_other!$B$2:$CT$98,W_!$A55,W_!AY$1)</f>
        <v>0</v>
      </c>
      <c r="AZ55" s="21" cm="1">
        <f t="array" ref="AZ55">INDEX(W_other!$B$2:$CT$98,W_!$A55,W_!AZ$1)</f>
        <v>0</v>
      </c>
      <c r="BA55" s="21" cm="1">
        <f t="array" ref="BA55">INDEX(W_other!$B$2:$CT$98,W_!$A55,W_!BA$1)/Ns!$B$2</f>
        <v>-1.059771510722185E-5</v>
      </c>
      <c r="BB55" s="21" cm="1">
        <f t="array" ref="BB55">INDEX(W_other!$B$2:$CT$98,W_!$A55,W_!BB$1)/Ns!$B$2</f>
        <v>-3.0097721877103564E-5</v>
      </c>
      <c r="BC55" s="21" cm="1">
        <f t="array" ref="BC55">INDEX(W_other!$B$2:$CT$98,W_!$A55,W_!BC$1)/Ns!$B$2</f>
        <v>6.3318484854312911E-6</v>
      </c>
      <c r="BD55" s="21" cm="1">
        <f t="array" ref="BD55">INDEX(W_other!$B$2:$CT$98,W_!$A55,W_!BD$1)/Ns!$B$2</f>
        <v>-3.3326383056063078E-5</v>
      </c>
      <c r="BE55" s="21" cm="1">
        <f t="array" ref="BE55">INDEX(W_other!$B$2:$CT$98,W_!$A55,W_!BE$1)</f>
        <v>0</v>
      </c>
      <c r="BF55" s="21" cm="1">
        <f t="array" ref="BF55">INDEX(W_other!$B$2:$CT$98,W_!$A55,W_!BF$1)</f>
        <v>0</v>
      </c>
    </row>
    <row r="56" spans="1:58" x14ac:dyDescent="0.35">
      <c r="A56" s="19">
        <f>MATCH(C56,W_other!$A$2:$A$98,0)</f>
        <v>3</v>
      </c>
      <c r="B56" s="19" t="str">
        <f>MOMS!$A$54</f>
        <v>p_gradient_simple</v>
      </c>
      <c r="C56" s="19" t="str">
        <f>MOMS!$B$54</f>
        <v>p_gradient_simple</v>
      </c>
      <c r="D56" s="22">
        <v>0</v>
      </c>
      <c r="E56" s="22">
        <v>0</v>
      </c>
      <c r="F56" s="22">
        <v>0</v>
      </c>
      <c r="G56" s="22">
        <v>0</v>
      </c>
      <c r="H56" s="22">
        <v>0</v>
      </c>
      <c r="I56" s="22">
        <v>0</v>
      </c>
      <c r="J56" s="22">
        <v>0</v>
      </c>
      <c r="K56" s="22">
        <v>0</v>
      </c>
      <c r="L56" s="22">
        <v>0</v>
      </c>
      <c r="M56" s="22">
        <v>0</v>
      </c>
      <c r="N56" s="22">
        <v>0</v>
      </c>
      <c r="O56" s="22">
        <v>0</v>
      </c>
      <c r="P56" s="22">
        <v>0</v>
      </c>
      <c r="Q56" s="22">
        <v>0</v>
      </c>
      <c r="R56" s="22">
        <v>0</v>
      </c>
      <c r="S56" s="22">
        <v>0</v>
      </c>
      <c r="T56" s="22">
        <v>0</v>
      </c>
      <c r="U56" s="22">
        <v>0</v>
      </c>
      <c r="V56" s="22">
        <v>0</v>
      </c>
      <c r="W56" s="22">
        <v>0</v>
      </c>
      <c r="X56" s="22">
        <v>0</v>
      </c>
      <c r="Y56" s="22">
        <v>0</v>
      </c>
      <c r="Z56" s="22">
        <v>0</v>
      </c>
      <c r="AA56" s="22">
        <v>0</v>
      </c>
      <c r="AB56" s="22">
        <v>0</v>
      </c>
      <c r="AC56" s="22">
        <v>0</v>
      </c>
      <c r="AD56" s="22">
        <v>0</v>
      </c>
      <c r="AE56" s="22">
        <v>0</v>
      </c>
      <c r="AF56" s="22">
        <v>0</v>
      </c>
      <c r="AG56" s="22">
        <v>0</v>
      </c>
      <c r="AH56" s="22">
        <v>0</v>
      </c>
      <c r="AI56" s="22">
        <v>0</v>
      </c>
      <c r="AJ56" s="22">
        <v>0</v>
      </c>
      <c r="AK56" s="22">
        <v>0</v>
      </c>
      <c r="AL56" s="22">
        <v>0</v>
      </c>
      <c r="AM56" s="22">
        <v>0</v>
      </c>
      <c r="AN56" s="22">
        <v>0</v>
      </c>
      <c r="AO56" s="22">
        <v>0</v>
      </c>
      <c r="AP56" s="22">
        <v>0</v>
      </c>
      <c r="AQ56" s="22">
        <v>0</v>
      </c>
      <c r="AR56" s="22">
        <v>0</v>
      </c>
      <c r="AS56" s="22">
        <v>0</v>
      </c>
      <c r="AT56" s="22">
        <v>0</v>
      </c>
      <c r="AU56" s="22">
        <v>0</v>
      </c>
      <c r="AV56" s="22">
        <v>0</v>
      </c>
      <c r="AW56" s="22">
        <v>0</v>
      </c>
      <c r="AX56" s="22">
        <v>0</v>
      </c>
      <c r="AY56" s="21" cm="1">
        <f t="array" ref="AY56">INDEX(W_other!$B$2:$CT$98,W_!$A56,W_!AY$1)</f>
        <v>0</v>
      </c>
      <c r="AZ56" s="21" cm="1">
        <f t="array" ref="AZ56">INDEX(W_other!$B$2:$CT$98,W_!$A56,W_!AZ$1)</f>
        <v>0</v>
      </c>
      <c r="BA56" s="21" cm="1">
        <f t="array" ref="BA56">INDEX(W_other!$B$2:$CT$98,W_!$A56,W_!BA$1)/Ns!$B$2</f>
        <v>2.7317085315895759E-5</v>
      </c>
      <c r="BB56" s="21" cm="1">
        <f t="array" ref="BB56">INDEX(W_other!$B$2:$CT$98,W_!$A56,W_!BB$1)/Ns!$B$2</f>
        <v>1.4776707306471775E-4</v>
      </c>
      <c r="BC56" s="21" cm="1">
        <f t="array" ref="BC56">INDEX(W_other!$B$2:$CT$98,W_!$A56,W_!BC$1)/Ns!$B$2</f>
        <v>-3.3326383056063078E-5</v>
      </c>
      <c r="BD56" s="21" cm="1">
        <f t="array" ref="BD56">INDEX(W_other!$B$2:$CT$98,W_!$A56,W_!BD$1)/Ns!$B$2</f>
        <v>3.5392960919319167E-4</v>
      </c>
      <c r="BE56" s="21" cm="1">
        <f t="array" ref="BE56">INDEX(W_other!$B$2:$CT$98,W_!$A56,W_!BE$1)</f>
        <v>0</v>
      </c>
      <c r="BF56" s="21" cm="1">
        <f t="array" ref="BF56">INDEX(W_other!$B$2:$CT$98,W_!$A56,W_!BF$1)</f>
        <v>0</v>
      </c>
    </row>
    <row r="57" spans="1:58" x14ac:dyDescent="0.35">
      <c r="A57" s="19">
        <f>MATCH(C57,W_other!$A$2:$A$98,0)</f>
        <v>8</v>
      </c>
      <c r="B57" s="19" t="str">
        <f>MOMS!$A$55</f>
        <v>snmarried</v>
      </c>
      <c r="C57" s="19" t="str">
        <f>MOMS!$B$55</f>
        <v>snmarried</v>
      </c>
      <c r="D57" s="22">
        <v>0</v>
      </c>
      <c r="E57" s="22">
        <v>0</v>
      </c>
      <c r="F57" s="22">
        <v>0</v>
      </c>
      <c r="G57" s="22">
        <v>0</v>
      </c>
      <c r="H57" s="22">
        <v>0</v>
      </c>
      <c r="I57" s="22">
        <v>0</v>
      </c>
      <c r="J57" s="22">
        <v>0</v>
      </c>
      <c r="K57" s="22">
        <v>0</v>
      </c>
      <c r="L57" s="22">
        <v>0</v>
      </c>
      <c r="M57" s="22">
        <v>0</v>
      </c>
      <c r="N57" s="22">
        <v>0</v>
      </c>
      <c r="O57" s="22">
        <v>0</v>
      </c>
      <c r="P57" s="22">
        <v>0</v>
      </c>
      <c r="Q57" s="22">
        <v>0</v>
      </c>
      <c r="R57" s="22">
        <v>0</v>
      </c>
      <c r="S57" s="22">
        <v>0</v>
      </c>
      <c r="T57" s="22">
        <v>0</v>
      </c>
      <c r="U57" s="22">
        <v>0</v>
      </c>
      <c r="V57" s="22">
        <v>0</v>
      </c>
      <c r="W57" s="22">
        <v>0</v>
      </c>
      <c r="X57" s="22">
        <v>0</v>
      </c>
      <c r="Y57" s="22">
        <v>0</v>
      </c>
      <c r="Z57" s="22">
        <v>0</v>
      </c>
      <c r="AA57" s="22">
        <v>0</v>
      </c>
      <c r="AB57" s="22">
        <v>0</v>
      </c>
      <c r="AC57" s="22">
        <v>0</v>
      </c>
      <c r="AD57" s="22">
        <v>0</v>
      </c>
      <c r="AE57" s="22">
        <v>0</v>
      </c>
      <c r="AF57" s="22">
        <v>0</v>
      </c>
      <c r="AG57" s="22">
        <v>0</v>
      </c>
      <c r="AH57" s="22">
        <v>0</v>
      </c>
      <c r="AI57" s="22">
        <v>0</v>
      </c>
      <c r="AJ57" s="22">
        <v>0</v>
      </c>
      <c r="AK57" s="22">
        <v>0</v>
      </c>
      <c r="AL57" s="22">
        <v>0</v>
      </c>
      <c r="AM57" s="22">
        <v>0</v>
      </c>
      <c r="AN57" s="22">
        <v>0</v>
      </c>
      <c r="AO57" s="22">
        <v>0</v>
      </c>
      <c r="AP57" s="22">
        <v>0</v>
      </c>
      <c r="AQ57" s="22">
        <v>0</v>
      </c>
      <c r="AR57" s="22">
        <v>0</v>
      </c>
      <c r="AS57" s="22">
        <v>0</v>
      </c>
      <c r="AT57" s="22">
        <v>0</v>
      </c>
      <c r="AU57" s="22">
        <v>0</v>
      </c>
      <c r="AV57" s="22">
        <v>0</v>
      </c>
      <c r="AW57" s="22">
        <v>0</v>
      </c>
      <c r="AX57" s="22">
        <v>0</v>
      </c>
      <c r="AY57" s="21" cm="1">
        <f t="array" ref="AY57">INDEX(W_other!$B$2:$CT$98,W_!$A57,W_!AY$1)</f>
        <v>0</v>
      </c>
      <c r="AZ57" s="21" cm="1">
        <f t="array" ref="AZ57">INDEX(W_other!$B$2:$CT$98,W_!$A57,W_!AZ$1)</f>
        <v>0</v>
      </c>
      <c r="BA57" s="21" cm="1">
        <f t="array" ref="BA57">INDEX(W_other!$B$2:$CT$98,W_!$A57,W_!BA$1)</f>
        <v>0</v>
      </c>
      <c r="BB57" s="21" cm="1">
        <f t="array" ref="BB57">INDEX(W_other!$B$2:$CT$98,W_!$A57,W_!BB$1)</f>
        <v>0</v>
      </c>
      <c r="BC57" s="21" cm="1">
        <f t="array" ref="BC57">INDEX(W_other!$B$2:$CT$98,W_!$A57,W_!BC$1)</f>
        <v>0</v>
      </c>
      <c r="BD57" s="21" cm="1">
        <f t="array" ref="BD57">INDEX(W_other!$B$2:$CT$98,W_!$A57,W_!BD$1)</f>
        <v>0</v>
      </c>
      <c r="BE57" s="21" cm="1">
        <f t="array" ref="BE57">INDEX(W_other!$B$2:$CT$98,W_!$A57,W_!BE$1)/Ns!B3</f>
        <v>4.488237951807229E-6</v>
      </c>
      <c r="BF57" s="21" cm="1">
        <f t="array" ref="BF57">INDEX(W_other!$B$2:$CT$98,W_!$A57,W_!BF$1)</f>
        <v>0</v>
      </c>
    </row>
    <row r="58" spans="1:58" x14ac:dyDescent="0.35">
      <c r="A58" s="19">
        <f>MATCH(C58,W_other!$A$2:$A$98,0)</f>
        <v>6</v>
      </c>
      <c r="B58" s="19" t="str">
        <f>MOMS!$A$56</f>
        <v>L</v>
      </c>
      <c r="C58" s="19" t="str">
        <f>MOMS!$B$56</f>
        <v>L</v>
      </c>
      <c r="D58" s="22">
        <v>0</v>
      </c>
      <c r="E58" s="22">
        <v>0</v>
      </c>
      <c r="F58" s="22">
        <v>0</v>
      </c>
      <c r="G58" s="22">
        <v>0</v>
      </c>
      <c r="H58" s="22">
        <v>0</v>
      </c>
      <c r="I58" s="22">
        <v>0</v>
      </c>
      <c r="J58" s="22">
        <v>0</v>
      </c>
      <c r="K58" s="22">
        <v>0</v>
      </c>
      <c r="L58" s="22">
        <v>0</v>
      </c>
      <c r="M58" s="22">
        <v>0</v>
      </c>
      <c r="N58" s="22">
        <v>0</v>
      </c>
      <c r="O58" s="22">
        <v>0</v>
      </c>
      <c r="P58" s="22">
        <v>0</v>
      </c>
      <c r="Q58" s="22">
        <v>0</v>
      </c>
      <c r="R58" s="22">
        <v>0</v>
      </c>
      <c r="S58" s="22">
        <v>0</v>
      </c>
      <c r="T58" s="22">
        <v>0</v>
      </c>
      <c r="U58" s="22">
        <v>0</v>
      </c>
      <c r="V58" s="22">
        <v>0</v>
      </c>
      <c r="W58" s="22">
        <v>0</v>
      </c>
      <c r="X58" s="22">
        <v>0</v>
      </c>
      <c r="Y58" s="22">
        <v>0</v>
      </c>
      <c r="Z58" s="22">
        <v>0</v>
      </c>
      <c r="AA58" s="22">
        <v>0</v>
      </c>
      <c r="AB58" s="22">
        <v>0</v>
      </c>
      <c r="AC58" s="22">
        <v>0</v>
      </c>
      <c r="AD58" s="22">
        <v>0</v>
      </c>
      <c r="AE58" s="22">
        <v>0</v>
      </c>
      <c r="AF58" s="22">
        <v>0</v>
      </c>
      <c r="AG58" s="22">
        <v>0</v>
      </c>
      <c r="AH58" s="22">
        <v>0</v>
      </c>
      <c r="AI58" s="22">
        <v>0</v>
      </c>
      <c r="AJ58" s="22">
        <v>0</v>
      </c>
      <c r="AK58" s="22">
        <v>0</v>
      </c>
      <c r="AL58" s="22">
        <v>0</v>
      </c>
      <c r="AM58" s="22">
        <v>0</v>
      </c>
      <c r="AN58" s="22">
        <v>0</v>
      </c>
      <c r="AO58" s="22">
        <v>0</v>
      </c>
      <c r="AP58" s="22">
        <v>0</v>
      </c>
      <c r="AQ58" s="22">
        <v>0</v>
      </c>
      <c r="AR58" s="22">
        <v>0</v>
      </c>
      <c r="AS58" s="22">
        <v>0</v>
      </c>
      <c r="AT58" s="22">
        <v>0</v>
      </c>
      <c r="AU58" s="22">
        <v>0</v>
      </c>
      <c r="AV58" s="22">
        <v>0</v>
      </c>
      <c r="AW58" s="22">
        <v>0</v>
      </c>
      <c r="AX58" s="22">
        <v>0</v>
      </c>
      <c r="AY58" s="21" cm="1">
        <f t="array" ref="AY58">INDEX(W_other!$B$2:$CT$98,W_!$A58,W_!AY$1)</f>
        <v>0</v>
      </c>
      <c r="AZ58" s="21" cm="1">
        <f t="array" ref="AZ58">INDEX(W_other!$B$2:$CT$98,W_!$A58,W_!AZ$1)</f>
        <v>0</v>
      </c>
      <c r="BA58" s="21" cm="1">
        <f t="array" ref="BA58">INDEX(W_other!$B$2:$CT$98,W_!$A58,W_!BA$1)</f>
        <v>0</v>
      </c>
      <c r="BB58" s="21" cm="1">
        <f t="array" ref="BB58">INDEX(W_other!$B$2:$CT$98,W_!$A58,W_!BB$1)</f>
        <v>0</v>
      </c>
      <c r="BC58" s="21" cm="1">
        <f t="array" ref="BC58">INDEX(W_other!$B$2:$CT$98,W_!$A58,W_!BC$1)</f>
        <v>0</v>
      </c>
      <c r="BD58" s="21" cm="1">
        <f t="array" ref="BD58">INDEX(W_other!$B$2:$CT$98,W_!$A58,W_!BD$1)</f>
        <v>0</v>
      </c>
      <c r="BE58" s="21" cm="1">
        <f t="array" ref="BE58">INDEX(W_other!$B$2:$CT$98,W_!$A58,W_!BE$1)</f>
        <v>0</v>
      </c>
      <c r="BF58" s="21" cm="1">
        <f t="array" ref="BF58">INDEX(W_other!$B$2:$CT$98,W_!$A58,W_!BF$1)/Ns!B4</f>
        <v>2.7556940476190474E-2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EA4143-736F-4C71-A293-2D25882A9A47}">
  <dimension ref="A1:C10"/>
  <sheetViews>
    <sheetView topLeftCell="A6" workbookViewId="0">
      <selection activeCell="A11" sqref="A11"/>
    </sheetView>
  </sheetViews>
  <sheetFormatPr defaultRowHeight="14.5" x14ac:dyDescent="0.35"/>
  <cols>
    <col min="1" max="1" width="16.36328125" bestFit="1" customWidth="1"/>
  </cols>
  <sheetData>
    <row r="1" spans="1:3" x14ac:dyDescent="0.35">
      <c r="B1" t="s">
        <v>1</v>
      </c>
      <c r="C1" t="s">
        <v>2</v>
      </c>
    </row>
    <row r="2" spans="1:3" x14ac:dyDescent="0.35">
      <c r="A2" t="s">
        <v>173</v>
      </c>
      <c r="B2">
        <v>0.39191477161275001</v>
      </c>
    </row>
    <row r="3" spans="1:3" x14ac:dyDescent="0.35">
      <c r="A3" t="s">
        <v>17</v>
      </c>
      <c r="B3">
        <v>0.49779057060822007</v>
      </c>
    </row>
    <row r="4" spans="1:3" x14ac:dyDescent="0.35">
      <c r="A4" t="s">
        <v>14</v>
      </c>
      <c r="B4">
        <v>-8.7687275110524994E-3</v>
      </c>
      <c r="C4" t="s">
        <v>174</v>
      </c>
    </row>
    <row r="5" spans="1:3" x14ac:dyDescent="0.35">
      <c r="A5" t="s">
        <v>15</v>
      </c>
      <c r="B5">
        <v>7.2765061412580503E-2</v>
      </c>
    </row>
    <row r="7" spans="1:3" x14ac:dyDescent="0.35">
      <c r="A7" t="s">
        <v>59</v>
      </c>
      <c r="B7">
        <f>'OUTSIDE MOMENT'!B2</f>
        <v>0.193</v>
      </c>
    </row>
    <row r="8" spans="1:3" x14ac:dyDescent="0.35">
      <c r="A8" t="s">
        <v>9</v>
      </c>
      <c r="B8">
        <f>'OUTSIDE MOMENT'!B3</f>
        <v>0.53600000000000003</v>
      </c>
    </row>
    <row r="9" spans="1:3" x14ac:dyDescent="0.35">
      <c r="A9" t="s">
        <v>10</v>
      </c>
      <c r="B9">
        <f>'OUTSIDE MOMENT'!B4</f>
        <v>0.15652701064259733</v>
      </c>
    </row>
    <row r="10" spans="1:3" x14ac:dyDescent="0.35">
      <c r="A10" t="s">
        <v>186</v>
      </c>
      <c r="B10" s="9">
        <f>0.1449</f>
        <v>0.1449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8BE545-5E3B-42EF-ACF3-27ADED17A03F}">
  <dimension ref="A1:C104"/>
  <sheetViews>
    <sheetView workbookViewId="0">
      <selection activeCell="K23" sqref="K23"/>
    </sheetView>
  </sheetViews>
  <sheetFormatPr defaultRowHeight="14.5" x14ac:dyDescent="0.35"/>
  <cols>
    <col min="1" max="1" width="23.54296875" bestFit="1" customWidth="1"/>
    <col min="2" max="2" width="5.81640625" bestFit="1" customWidth="1"/>
  </cols>
  <sheetData>
    <row r="1" spans="1:3" x14ac:dyDescent="0.35">
      <c r="B1" t="s">
        <v>122</v>
      </c>
      <c r="C1" t="s">
        <v>1</v>
      </c>
    </row>
    <row r="2" spans="1:3" x14ac:dyDescent="0.35">
      <c r="A2" t="s">
        <v>123</v>
      </c>
      <c r="B2">
        <v>1</v>
      </c>
      <c r="C2">
        <v>12.15999517122788</v>
      </c>
    </row>
    <row r="3" spans="1:3" x14ac:dyDescent="0.35">
      <c r="A3" t="s">
        <v>124</v>
      </c>
      <c r="B3">
        <v>2</v>
      </c>
      <c r="C3">
        <v>-3.8619970791605471</v>
      </c>
    </row>
    <row r="4" spans="1:3" x14ac:dyDescent="0.35">
      <c r="A4" t="s">
        <v>125</v>
      </c>
      <c r="B4">
        <v>3</v>
      </c>
      <c r="C4">
        <v>-3.087384738571985</v>
      </c>
    </row>
    <row r="5" spans="1:3" x14ac:dyDescent="0.35">
      <c r="A5" t="s">
        <v>26</v>
      </c>
      <c r="B5">
        <v>4</v>
      </c>
      <c r="C5">
        <v>-3.022548801873556</v>
      </c>
    </row>
    <row r="6" spans="1:3" x14ac:dyDescent="0.35">
      <c r="A6" t="s">
        <v>27</v>
      </c>
      <c r="B6">
        <v>5</v>
      </c>
      <c r="C6">
        <v>-0.113034175390985</v>
      </c>
    </row>
    <row r="7" spans="1:3" x14ac:dyDescent="0.35">
      <c r="A7" t="s">
        <v>126</v>
      </c>
      <c r="B7">
        <v>6</v>
      </c>
      <c r="C7">
        <v>0.36030751060892291</v>
      </c>
    </row>
    <row r="8" spans="1:3" x14ac:dyDescent="0.35">
      <c r="A8" t="s">
        <v>24</v>
      </c>
      <c r="B8">
        <v>7</v>
      </c>
      <c r="C8">
        <v>8.6669121586366344</v>
      </c>
    </row>
    <row r="9" spans="1:3" x14ac:dyDescent="0.35">
      <c r="A9" t="s">
        <v>127</v>
      </c>
      <c r="B9">
        <v>8</v>
      </c>
      <c r="C9">
        <v>-1.806606721385478</v>
      </c>
    </row>
    <row r="10" spans="1:3" x14ac:dyDescent="0.35">
      <c r="A10" t="s">
        <v>128</v>
      </c>
      <c r="B10">
        <v>9</v>
      </c>
      <c r="C10">
        <v>-1.8615985945475739</v>
      </c>
    </row>
    <row r="11" spans="1:3" x14ac:dyDescent="0.35">
      <c r="A11" t="s">
        <v>118</v>
      </c>
      <c r="B11">
        <v>10</v>
      </c>
      <c r="C11">
        <v>-2.3628717358738478</v>
      </c>
    </row>
    <row r="12" spans="1:3" x14ac:dyDescent="0.35">
      <c r="A12" t="s">
        <v>119</v>
      </c>
      <c r="B12">
        <v>11</v>
      </c>
      <c r="C12">
        <v>-0.1149982088563825</v>
      </c>
    </row>
    <row r="13" spans="1:3" x14ac:dyDescent="0.35">
      <c r="A13" t="s">
        <v>129</v>
      </c>
      <c r="B13">
        <v>12</v>
      </c>
      <c r="C13">
        <v>0.53125214244042096</v>
      </c>
    </row>
    <row r="14" spans="1:3" x14ac:dyDescent="0.35">
      <c r="A14" t="s">
        <v>130</v>
      </c>
      <c r="B14">
        <v>13</v>
      </c>
      <c r="C14">
        <v>-2.6967358682803728</v>
      </c>
    </row>
    <row r="15" spans="1:3" x14ac:dyDescent="0.35">
      <c r="A15" t="s">
        <v>120</v>
      </c>
      <c r="B15">
        <v>14</v>
      </c>
      <c r="C15">
        <v>-2.7084940999921869</v>
      </c>
    </row>
    <row r="16" spans="1:3" x14ac:dyDescent="0.35">
      <c r="A16" t="s">
        <v>121</v>
      </c>
      <c r="B16">
        <v>15</v>
      </c>
      <c r="C16">
        <v>-0.29730104993288509</v>
      </c>
    </row>
    <row r="17" spans="1:3" x14ac:dyDescent="0.35">
      <c r="A17" t="s">
        <v>131</v>
      </c>
      <c r="B17">
        <v>16</v>
      </c>
      <c r="C17">
        <v>0.37207329147337359</v>
      </c>
    </row>
    <row r="18" spans="1:3" x14ac:dyDescent="0.35">
      <c r="A18" t="s">
        <v>132</v>
      </c>
      <c r="B18">
        <v>17</v>
      </c>
      <c r="C18">
        <v>1.858023032880175E-3</v>
      </c>
    </row>
    <row r="19" spans="1:3" x14ac:dyDescent="0.35">
      <c r="A19" t="s">
        <v>133</v>
      </c>
      <c r="B19">
        <v>18</v>
      </c>
      <c r="C19">
        <v>1.88140143270291E-3</v>
      </c>
    </row>
    <row r="20" spans="1:3" x14ac:dyDescent="0.35">
      <c r="A20" t="s">
        <v>134</v>
      </c>
      <c r="B20">
        <v>19</v>
      </c>
      <c r="C20">
        <v>1.9666306282818059E-3</v>
      </c>
    </row>
    <row r="21" spans="1:3" x14ac:dyDescent="0.35">
      <c r="A21" t="s">
        <v>135</v>
      </c>
      <c r="B21">
        <v>20</v>
      </c>
      <c r="C21">
        <v>1.9010739631001279E-3</v>
      </c>
    </row>
    <row r="22" spans="1:3" x14ac:dyDescent="0.35">
      <c r="A22" t="s">
        <v>136</v>
      </c>
      <c r="B22">
        <v>21</v>
      </c>
      <c r="C22">
        <v>9.9917849898722749E-4</v>
      </c>
    </row>
    <row r="23" spans="1:3" x14ac:dyDescent="0.35">
      <c r="A23" t="s">
        <v>137</v>
      </c>
      <c r="B23">
        <v>22</v>
      </c>
      <c r="C23">
        <v>1.0295415592160679E-3</v>
      </c>
    </row>
    <row r="24" spans="1:3" x14ac:dyDescent="0.35">
      <c r="A24" t="s">
        <v>39</v>
      </c>
      <c r="B24">
        <v>23</v>
      </c>
      <c r="C24">
        <v>127.55650702409319</v>
      </c>
    </row>
    <row r="25" spans="1:3" x14ac:dyDescent="0.35">
      <c r="A25" t="s">
        <v>138</v>
      </c>
      <c r="B25">
        <v>24</v>
      </c>
      <c r="C25">
        <v>12</v>
      </c>
    </row>
    <row r="26" spans="1:3" x14ac:dyDescent="0.35">
      <c r="A26" t="s">
        <v>139</v>
      </c>
      <c r="B26">
        <v>25</v>
      </c>
      <c r="C26">
        <v>152.82676676750711</v>
      </c>
    </row>
    <row r="27" spans="1:3" x14ac:dyDescent="0.35">
      <c r="A27" t="s">
        <v>140</v>
      </c>
      <c r="B27">
        <v>26</v>
      </c>
      <c r="C27">
        <v>19570.859179726369</v>
      </c>
    </row>
    <row r="28" spans="1:3" x14ac:dyDescent="0.35">
      <c r="A28" t="s">
        <v>141</v>
      </c>
      <c r="B28">
        <v>27</v>
      </c>
      <c r="C28">
        <v>159</v>
      </c>
    </row>
    <row r="29" spans="1:3" x14ac:dyDescent="0.35">
      <c r="A29" t="s">
        <v>36</v>
      </c>
      <c r="B29">
        <v>28</v>
      </c>
      <c r="C29">
        <v>20.026576813082229</v>
      </c>
    </row>
    <row r="30" spans="1:3" x14ac:dyDescent="0.35">
      <c r="A30" t="s">
        <v>37</v>
      </c>
      <c r="B30">
        <v>29</v>
      </c>
      <c r="C30">
        <v>8.2483445308043329E-2</v>
      </c>
    </row>
    <row r="31" spans="1:3" x14ac:dyDescent="0.35">
      <c r="A31" t="s">
        <v>38</v>
      </c>
      <c r="B31">
        <v>30</v>
      </c>
      <c r="C31">
        <v>-1.7715051525342049</v>
      </c>
    </row>
    <row r="32" spans="1:3" x14ac:dyDescent="0.35">
      <c r="A32" t="s">
        <v>142</v>
      </c>
      <c r="B32">
        <v>31</v>
      </c>
      <c r="C32">
        <v>2.7941510756567679E-2</v>
      </c>
    </row>
    <row r="33" spans="1:3" x14ac:dyDescent="0.35">
      <c r="A33" t="s">
        <v>143</v>
      </c>
      <c r="B33">
        <v>32</v>
      </c>
      <c r="C33">
        <v>-1.693068743449766</v>
      </c>
    </row>
    <row r="34" spans="1:3" x14ac:dyDescent="0.35">
      <c r="A34" t="s">
        <v>25</v>
      </c>
      <c r="B34">
        <v>33</v>
      </c>
      <c r="C34">
        <v>20.27689348857923</v>
      </c>
    </row>
    <row r="35" spans="1:3" x14ac:dyDescent="0.35">
      <c r="A35" t="s">
        <v>144</v>
      </c>
      <c r="B35">
        <v>34</v>
      </c>
      <c r="C35">
        <v>-1.4098748233617819</v>
      </c>
    </row>
    <row r="36" spans="1:3" x14ac:dyDescent="0.35">
      <c r="A36" t="s">
        <v>145</v>
      </c>
      <c r="B36">
        <v>35</v>
      </c>
      <c r="C36">
        <v>-1.5614483850622769</v>
      </c>
    </row>
    <row r="37" spans="1:3" x14ac:dyDescent="0.35">
      <c r="A37" t="s">
        <v>40</v>
      </c>
      <c r="B37">
        <v>36</v>
      </c>
      <c r="C37">
        <v>133.69302804456299</v>
      </c>
    </row>
    <row r="38" spans="1:3" x14ac:dyDescent="0.35">
      <c r="A38" t="s">
        <v>41</v>
      </c>
      <c r="B38">
        <v>37</v>
      </c>
      <c r="C38">
        <v>123.7160952414538</v>
      </c>
    </row>
    <row r="39" spans="1:3" x14ac:dyDescent="0.35">
      <c r="A39" t="s">
        <v>146</v>
      </c>
      <c r="B39">
        <v>38</v>
      </c>
      <c r="C39">
        <v>9.6525439793758896E-2</v>
      </c>
    </row>
    <row r="40" spans="1:3" x14ac:dyDescent="0.35">
      <c r="A40" t="s">
        <v>20</v>
      </c>
      <c r="B40">
        <v>39</v>
      </c>
      <c r="C40">
        <v>7.0380097359185795E-2</v>
      </c>
    </row>
    <row r="41" spans="1:3" x14ac:dyDescent="0.35">
      <c r="A41" t="s">
        <v>22</v>
      </c>
      <c r="B41">
        <v>40</v>
      </c>
      <c r="C41">
        <v>0.97377889090392133</v>
      </c>
    </row>
    <row r="42" spans="1:3" x14ac:dyDescent="0.35">
      <c r="A42" t="s">
        <v>21</v>
      </c>
      <c r="B42">
        <v>41</v>
      </c>
      <c r="C42">
        <v>-0.22074335511107751</v>
      </c>
    </row>
    <row r="43" spans="1:3" x14ac:dyDescent="0.35">
      <c r="A43" t="s">
        <v>147</v>
      </c>
      <c r="B43">
        <v>42</v>
      </c>
      <c r="C43">
        <v>0.93260040414320899</v>
      </c>
    </row>
    <row r="44" spans="1:3" x14ac:dyDescent="0.35">
      <c r="A44" t="s">
        <v>148</v>
      </c>
      <c r="B44">
        <v>43</v>
      </c>
      <c r="C44">
        <v>-0.25520335289941343</v>
      </c>
    </row>
    <row r="45" spans="1:3" x14ac:dyDescent="0.35">
      <c r="A45" t="s">
        <v>44</v>
      </c>
      <c r="B45">
        <v>44</v>
      </c>
      <c r="C45">
        <v>1873.126070137658</v>
      </c>
    </row>
    <row r="46" spans="1:3" x14ac:dyDescent="0.35">
      <c r="A46" t="s">
        <v>61</v>
      </c>
      <c r="B46">
        <v>45</v>
      </c>
      <c r="C46">
        <v>495.34145665939718</v>
      </c>
    </row>
    <row r="47" spans="1:3" x14ac:dyDescent="0.35">
      <c r="A47" t="s">
        <v>149</v>
      </c>
      <c r="B47">
        <v>46</v>
      </c>
      <c r="C47">
        <v>1965.336546713233</v>
      </c>
    </row>
    <row r="48" spans="1:3" x14ac:dyDescent="0.35">
      <c r="A48" t="s">
        <v>150</v>
      </c>
      <c r="B48">
        <v>47</v>
      </c>
      <c r="C48">
        <v>-151.63447703706171</v>
      </c>
    </row>
    <row r="49" spans="1:3" x14ac:dyDescent="0.35">
      <c r="A49" t="s">
        <v>151</v>
      </c>
      <c r="B49">
        <v>48</v>
      </c>
      <c r="C49">
        <v>593.16349855375722</v>
      </c>
    </row>
    <row r="50" spans="1:3" x14ac:dyDescent="0.35">
      <c r="A50" t="s">
        <v>152</v>
      </c>
      <c r="B50">
        <v>49</v>
      </c>
      <c r="C50">
        <v>188.3189278578576</v>
      </c>
    </row>
    <row r="51" spans="1:3" x14ac:dyDescent="0.35">
      <c r="A51" t="s">
        <v>45</v>
      </c>
      <c r="B51">
        <v>50</v>
      </c>
      <c r="C51">
        <v>2206.542127027375</v>
      </c>
    </row>
    <row r="52" spans="1:3" x14ac:dyDescent="0.35">
      <c r="A52" t="s">
        <v>46</v>
      </c>
      <c r="B52">
        <v>51</v>
      </c>
      <c r="C52">
        <v>63.102838742636607</v>
      </c>
    </row>
    <row r="53" spans="1:3" x14ac:dyDescent="0.35">
      <c r="A53" t="s">
        <v>23</v>
      </c>
      <c r="B53">
        <v>52</v>
      </c>
      <c r="C53">
        <v>-671.54653071480595</v>
      </c>
    </row>
    <row r="54" spans="1:3" x14ac:dyDescent="0.35">
      <c r="A54" t="s">
        <v>47</v>
      </c>
      <c r="B54">
        <v>53</v>
      </c>
      <c r="C54">
        <v>105.92467385866679</v>
      </c>
    </row>
    <row r="55" spans="1:3" x14ac:dyDescent="0.35">
      <c r="A55" t="s">
        <v>153</v>
      </c>
      <c r="B55">
        <v>54</v>
      </c>
      <c r="C55">
        <v>-617.09437937111397</v>
      </c>
    </row>
    <row r="56" spans="1:3" x14ac:dyDescent="0.35">
      <c r="A56" t="s">
        <v>154</v>
      </c>
      <c r="B56">
        <v>55</v>
      </c>
      <c r="C56">
        <v>-558.45904589999702</v>
      </c>
    </row>
    <row r="57" spans="1:3" x14ac:dyDescent="0.35">
      <c r="A57" t="s">
        <v>51</v>
      </c>
      <c r="B57">
        <v>56</v>
      </c>
      <c r="C57">
        <v>-604.50613192106152</v>
      </c>
    </row>
    <row r="58" spans="1:3" x14ac:dyDescent="0.35">
      <c r="A58" t="s">
        <v>52</v>
      </c>
      <c r="B58">
        <v>57</v>
      </c>
      <c r="C58">
        <v>-50.524167685204198</v>
      </c>
    </row>
    <row r="59" spans="1:3" x14ac:dyDescent="0.35">
      <c r="A59" t="s">
        <v>53</v>
      </c>
      <c r="B59">
        <v>58</v>
      </c>
      <c r="C59">
        <v>277.3960843684647</v>
      </c>
    </row>
    <row r="60" spans="1:3" x14ac:dyDescent="0.35">
      <c r="A60" t="s">
        <v>48</v>
      </c>
      <c r="B60">
        <v>59</v>
      </c>
      <c r="C60">
        <v>973.91420861085408</v>
      </c>
    </row>
    <row r="61" spans="1:3" x14ac:dyDescent="0.35">
      <c r="A61" t="s">
        <v>49</v>
      </c>
      <c r="B61">
        <v>60</v>
      </c>
      <c r="C61">
        <v>683.00321899695848</v>
      </c>
    </row>
    <row r="62" spans="1:3" x14ac:dyDescent="0.35">
      <c r="A62" t="s">
        <v>50</v>
      </c>
      <c r="B62">
        <v>61</v>
      </c>
      <c r="C62">
        <v>-109.1547555757197</v>
      </c>
    </row>
    <row r="63" spans="1:3" x14ac:dyDescent="0.35">
      <c r="A63" t="s">
        <v>54</v>
      </c>
      <c r="B63">
        <v>62</v>
      </c>
      <c r="C63">
        <v>17.300003612584021</v>
      </c>
    </row>
    <row r="64" spans="1:3" x14ac:dyDescent="0.35">
      <c r="A64" t="s">
        <v>55</v>
      </c>
      <c r="B64">
        <v>63</v>
      </c>
      <c r="C64">
        <v>16.41873490261716</v>
      </c>
    </row>
    <row r="65" spans="1:3" x14ac:dyDescent="0.35">
      <c r="A65" t="s">
        <v>155</v>
      </c>
      <c r="B65">
        <v>64</v>
      </c>
      <c r="C65">
        <v>16.266669440742501</v>
      </c>
    </row>
    <row r="66" spans="1:3" x14ac:dyDescent="0.35">
      <c r="A66" t="s">
        <v>156</v>
      </c>
      <c r="B66">
        <v>65</v>
      </c>
      <c r="C66">
        <v>16.373180166108941</v>
      </c>
    </row>
    <row r="67" spans="1:3" x14ac:dyDescent="0.35">
      <c r="A67" t="s">
        <v>56</v>
      </c>
      <c r="B67">
        <v>66</v>
      </c>
      <c r="C67">
        <v>16.50485049313583</v>
      </c>
    </row>
    <row r="68" spans="1:3" x14ac:dyDescent="0.35">
      <c r="A68" t="s">
        <v>57</v>
      </c>
      <c r="B68">
        <v>67</v>
      </c>
      <c r="C68">
        <v>9.7404941422592</v>
      </c>
    </row>
    <row r="69" spans="1:3" x14ac:dyDescent="0.35">
      <c r="A69" t="s">
        <v>58</v>
      </c>
      <c r="B69">
        <v>68</v>
      </c>
      <c r="C69">
        <v>1.8622385753987361</v>
      </c>
    </row>
    <row r="70" spans="1:3" x14ac:dyDescent="0.35">
      <c r="A70" t="s">
        <v>28</v>
      </c>
      <c r="B70">
        <v>69</v>
      </c>
      <c r="C70">
        <v>0.70642425961924049</v>
      </c>
    </row>
    <row r="71" spans="1:3" x14ac:dyDescent="0.35">
      <c r="A71" t="s">
        <v>29</v>
      </c>
      <c r="B71">
        <v>70</v>
      </c>
      <c r="C71">
        <v>-0.1053500575262209</v>
      </c>
    </row>
    <row r="72" spans="1:3" x14ac:dyDescent="0.35">
      <c r="A72" t="s">
        <v>30</v>
      </c>
      <c r="B72">
        <v>71</v>
      </c>
      <c r="C72">
        <v>-1.9224712072771601E-3</v>
      </c>
    </row>
    <row r="73" spans="1:3" x14ac:dyDescent="0.35">
      <c r="A73" t="s">
        <v>31</v>
      </c>
      <c r="B73">
        <v>72</v>
      </c>
      <c r="C73">
        <v>-1.588598449141954E-3</v>
      </c>
    </row>
    <row r="74" spans="1:3" x14ac:dyDescent="0.35">
      <c r="A74" t="s">
        <v>157</v>
      </c>
      <c r="B74">
        <v>73</v>
      </c>
      <c r="C74">
        <v>-1.870685337031015E-3</v>
      </c>
    </row>
    <row r="75" spans="1:3" x14ac:dyDescent="0.35">
      <c r="A75" t="s">
        <v>158</v>
      </c>
      <c r="B75">
        <v>74</v>
      </c>
      <c r="C75">
        <v>-1.4226091377864509E-3</v>
      </c>
    </row>
    <row r="76" spans="1:3" x14ac:dyDescent="0.35">
      <c r="A76" t="s">
        <v>32</v>
      </c>
      <c r="B76">
        <v>75</v>
      </c>
      <c r="C76">
        <v>-5.4621031206579556</v>
      </c>
    </row>
    <row r="77" spans="1:3" x14ac:dyDescent="0.35">
      <c r="A77" t="s">
        <v>33</v>
      </c>
      <c r="B77">
        <v>76</v>
      </c>
      <c r="C77">
        <v>-5.1460408600554093</v>
      </c>
    </row>
    <row r="78" spans="1:3" x14ac:dyDescent="0.35">
      <c r="A78" t="s">
        <v>34</v>
      </c>
      <c r="B78">
        <v>77</v>
      </c>
      <c r="C78">
        <v>-4.9346811983424637</v>
      </c>
    </row>
    <row r="79" spans="1:3" x14ac:dyDescent="0.35">
      <c r="A79" t="s">
        <v>35</v>
      </c>
      <c r="B79">
        <v>78</v>
      </c>
      <c r="C79">
        <v>-2.4845220850313421</v>
      </c>
    </row>
    <row r="80" spans="1:3" x14ac:dyDescent="0.35">
      <c r="A80" t="s">
        <v>115</v>
      </c>
      <c r="B80">
        <v>79</v>
      </c>
      <c r="C80">
        <v>-1.0639787156140439</v>
      </c>
    </row>
    <row r="81" spans="1:3" x14ac:dyDescent="0.35">
      <c r="A81" t="s">
        <v>116</v>
      </c>
      <c r="B81">
        <v>80</v>
      </c>
      <c r="C81">
        <v>3.284617791136256</v>
      </c>
    </row>
    <row r="82" spans="1:3" x14ac:dyDescent="0.35">
      <c r="A82" t="s">
        <v>159</v>
      </c>
      <c r="B82">
        <v>81</v>
      </c>
      <c r="C82">
        <v>5.3482037056109188</v>
      </c>
    </row>
    <row r="83" spans="1:3" x14ac:dyDescent="0.35">
      <c r="A83" t="s">
        <v>160</v>
      </c>
      <c r="B83">
        <v>82</v>
      </c>
      <c r="C83">
        <v>-1.4777125461852829</v>
      </c>
    </row>
    <row r="84" spans="1:3" x14ac:dyDescent="0.35">
      <c r="A84" t="s">
        <v>42</v>
      </c>
      <c r="B84">
        <v>83</v>
      </c>
      <c r="C84">
        <v>1.4503303731614511E-3</v>
      </c>
    </row>
    <row r="85" spans="1:3" x14ac:dyDescent="0.35">
      <c r="A85" t="s">
        <v>43</v>
      </c>
      <c r="B85">
        <v>84</v>
      </c>
      <c r="C85">
        <v>-1.178628214930753E-3</v>
      </c>
    </row>
    <row r="86" spans="1:3" x14ac:dyDescent="0.35">
      <c r="A86" t="s">
        <v>161</v>
      </c>
      <c r="B86">
        <v>85</v>
      </c>
      <c r="C86">
        <v>72.316991346232982</v>
      </c>
    </row>
    <row r="87" spans="1:3" x14ac:dyDescent="0.35">
      <c r="A87" t="s">
        <v>162</v>
      </c>
      <c r="B87">
        <v>86</v>
      </c>
      <c r="C87">
        <v>65.080088675771051</v>
      </c>
    </row>
    <row r="88" spans="1:3" x14ac:dyDescent="0.35">
      <c r="A88" t="s">
        <v>163</v>
      </c>
      <c r="B88">
        <v>87</v>
      </c>
      <c r="C88">
        <v>122.548474987894</v>
      </c>
    </row>
    <row r="89" spans="1:3" x14ac:dyDescent="0.35">
      <c r="A89" t="s">
        <v>164</v>
      </c>
      <c r="B89">
        <v>89</v>
      </c>
      <c r="C89">
        <v>142.5528382120342</v>
      </c>
    </row>
    <row r="90" spans="1:3" x14ac:dyDescent="0.35">
      <c r="A90" t="s">
        <v>165</v>
      </c>
      <c r="B90">
        <v>90</v>
      </c>
      <c r="C90">
        <v>18478.29340157317</v>
      </c>
    </row>
    <row r="91" spans="1:3" x14ac:dyDescent="0.35">
      <c r="A91" t="s">
        <v>198</v>
      </c>
      <c r="C91">
        <v>-0.23237462229539671</v>
      </c>
    </row>
    <row r="92" spans="1:3" x14ac:dyDescent="0.35">
      <c r="A92" t="s">
        <v>199</v>
      </c>
      <c r="C92">
        <v>-0.28859491202232501</v>
      </c>
    </row>
    <row r="93" spans="1:3" x14ac:dyDescent="0.35">
      <c r="A93" t="s">
        <v>200</v>
      </c>
      <c r="C93">
        <v>-0.26293418832561888</v>
      </c>
    </row>
    <row r="94" spans="1:3" x14ac:dyDescent="0.35">
      <c r="A94" t="s">
        <v>201</v>
      </c>
      <c r="C94">
        <v>-0.29549068412733248</v>
      </c>
    </row>
    <row r="95" spans="1:3" x14ac:dyDescent="0.35">
      <c r="A95" t="s">
        <v>202</v>
      </c>
      <c r="C95">
        <v>-0.34749104115171359</v>
      </c>
    </row>
    <row r="96" spans="1:3" x14ac:dyDescent="0.35">
      <c r="A96" t="s">
        <v>203</v>
      </c>
      <c r="C96">
        <v>-0.32539548393483092</v>
      </c>
    </row>
    <row r="97" spans="1:3" x14ac:dyDescent="0.35">
      <c r="A97" t="s">
        <v>166</v>
      </c>
      <c r="B97">
        <v>92</v>
      </c>
      <c r="C97">
        <v>-0.24229407501972891</v>
      </c>
    </row>
    <row r="98" spans="1:3" x14ac:dyDescent="0.35">
      <c r="A98" t="s">
        <v>167</v>
      </c>
      <c r="B98">
        <v>93</v>
      </c>
      <c r="C98">
        <v>-0.27005117509554499</v>
      </c>
    </row>
    <row r="99" spans="1:3" x14ac:dyDescent="0.35">
      <c r="A99" t="s">
        <v>117</v>
      </c>
      <c r="B99">
        <v>94</v>
      </c>
      <c r="C99">
        <v>-0.24397495405798261</v>
      </c>
    </row>
    <row r="100" spans="1:3" x14ac:dyDescent="0.35">
      <c r="A100" t="s">
        <v>168</v>
      </c>
      <c r="B100">
        <v>95</v>
      </c>
      <c r="C100">
        <v>-0.29782014109595578</v>
      </c>
    </row>
    <row r="101" spans="1:3" x14ac:dyDescent="0.35">
      <c r="A101" t="s">
        <v>169</v>
      </c>
      <c r="B101">
        <v>96</v>
      </c>
      <c r="C101">
        <v>-0.32810689174601743</v>
      </c>
    </row>
    <row r="102" spans="1:3" x14ac:dyDescent="0.35">
      <c r="A102" t="s">
        <v>170</v>
      </c>
      <c r="B102">
        <v>97</v>
      </c>
      <c r="C102">
        <v>-0.30802326104584432</v>
      </c>
    </row>
    <row r="103" spans="1:3" x14ac:dyDescent="0.35">
      <c r="A103" t="s">
        <v>171</v>
      </c>
      <c r="B103">
        <v>98</v>
      </c>
      <c r="C103">
        <v>8.2312817882667151</v>
      </c>
    </row>
    <row r="104" spans="1:3" x14ac:dyDescent="0.35">
      <c r="A104" t="s">
        <v>172</v>
      </c>
      <c r="B104">
        <v>99</v>
      </c>
      <c r="C104">
        <v>7.5260975590661507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32877D-0BFB-41E6-9597-1FA0FC36E360}">
  <dimension ref="A1:J27"/>
  <sheetViews>
    <sheetView workbookViewId="0">
      <selection activeCell="B7" sqref="B7"/>
    </sheetView>
  </sheetViews>
  <sheetFormatPr defaultRowHeight="14.5" x14ac:dyDescent="0.35"/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10" x14ac:dyDescent="0.35">
      <c r="A2" s="3" t="s">
        <v>5</v>
      </c>
      <c r="B2">
        <v>0.193</v>
      </c>
      <c r="C2">
        <v>1</v>
      </c>
      <c r="D2" t="s">
        <v>6</v>
      </c>
      <c r="E2" t="s">
        <v>7</v>
      </c>
      <c r="F2" s="1" t="s">
        <v>8</v>
      </c>
      <c r="G2" t="s">
        <v>250</v>
      </c>
    </row>
    <row r="3" spans="1:10" x14ac:dyDescent="0.35">
      <c r="A3" t="s">
        <v>9</v>
      </c>
      <c r="B3">
        <v>0.53600000000000003</v>
      </c>
      <c r="C3">
        <v>18.518263999999999</v>
      </c>
    </row>
    <row r="4" spans="1:10" x14ac:dyDescent="0.35">
      <c r="A4" t="s">
        <v>10</v>
      </c>
      <c r="B4">
        <f>1-[2]pinc08!$B$14</f>
        <v>0.15652701064259733</v>
      </c>
      <c r="C4">
        <v>1</v>
      </c>
      <c r="E4" t="s">
        <v>208</v>
      </c>
      <c r="F4" t="s">
        <v>175</v>
      </c>
    </row>
    <row r="5" spans="1:10" x14ac:dyDescent="0.35">
      <c r="A5" t="s">
        <v>186</v>
      </c>
      <c r="B5" s="2">
        <f>1-15.13%</f>
        <v>0.84870000000000001</v>
      </c>
      <c r="C5">
        <v>7.4833220000000006E-2</v>
      </c>
      <c r="E5" t="s">
        <v>11</v>
      </c>
      <c r="F5" t="s">
        <v>237</v>
      </c>
    </row>
    <row r="6" spans="1:10" x14ac:dyDescent="0.35">
      <c r="A6" s="3" t="s">
        <v>12</v>
      </c>
      <c r="E6" t="s">
        <v>13</v>
      </c>
      <c r="F6" t="s">
        <v>111</v>
      </c>
    </row>
    <row r="7" spans="1:10" x14ac:dyDescent="0.35">
      <c r="A7" t="s">
        <v>14</v>
      </c>
      <c r="E7" t="s">
        <v>238</v>
      </c>
    </row>
    <row r="8" spans="1:10" x14ac:dyDescent="0.35">
      <c r="A8" t="s">
        <v>15</v>
      </c>
      <c r="E8" t="s">
        <v>16</v>
      </c>
    </row>
    <row r="9" spans="1:10" x14ac:dyDescent="0.35">
      <c r="A9" t="s">
        <v>17</v>
      </c>
      <c r="E9" t="s">
        <v>18</v>
      </c>
    </row>
    <row r="11" spans="1:10" x14ac:dyDescent="0.35">
      <c r="A11" t="s">
        <v>113</v>
      </c>
      <c r="E11" t="s">
        <v>19</v>
      </c>
    </row>
    <row r="12" spans="1:10" x14ac:dyDescent="0.35">
      <c r="A12" t="s">
        <v>112</v>
      </c>
      <c r="B12" s="8">
        <v>0.4</v>
      </c>
      <c r="E12" t="s">
        <v>19</v>
      </c>
    </row>
    <row r="14" spans="1:10" x14ac:dyDescent="0.35">
      <c r="F14" t="s">
        <v>224</v>
      </c>
    </row>
    <row r="15" spans="1:10" x14ac:dyDescent="0.35">
      <c r="C15" t="s">
        <v>212</v>
      </c>
      <c r="F15" t="s">
        <v>213</v>
      </c>
      <c r="H15" t="s">
        <v>241</v>
      </c>
      <c r="I15" t="s">
        <v>248</v>
      </c>
    </row>
    <row r="16" spans="1:10" x14ac:dyDescent="0.35">
      <c r="C16">
        <f>EXP(-0.0135*6.6667)*2*(1-0.156527)/(0.193*(C17))</f>
        <v>20.65970855393061</v>
      </c>
      <c r="F16">
        <f>1/3+2/3*(0.1449)</f>
        <v>0.42993333333333328</v>
      </c>
      <c r="H16">
        <f>PARS!E37</f>
        <v>7.4185440872923563</v>
      </c>
      <c r="I16">
        <f>PARS!E49</f>
        <v>0</v>
      </c>
      <c r="J16">
        <f>EXP(I16*H16)</f>
        <v>1</v>
      </c>
    </row>
    <row r="17" spans="3:10" x14ac:dyDescent="0.35">
      <c r="C17">
        <f>2206.542/(24*365)+EXP(-0.26248)*(2206.542/(24*365)-671.547/(24*365))</f>
        <v>0.38666332602882758</v>
      </c>
    </row>
    <row r="18" spans="3:10" x14ac:dyDescent="0.35">
      <c r="F18" t="s">
        <v>215</v>
      </c>
      <c r="H18" t="s">
        <v>217</v>
      </c>
      <c r="J18" t="s">
        <v>218</v>
      </c>
    </row>
    <row r="19" spans="3:10" x14ac:dyDescent="0.35">
      <c r="C19" t="s">
        <v>268</v>
      </c>
      <c r="F19">
        <f>0.5*((EXP(C20/2)*(2206.542/(24*365)+EXP(-C20/2)*(2206.542/(24*365)-671.547/(24*365)))*(1-C23)+(2269/(24*365))*(C23*EXP(C20/2)))*EXP(I16*H16))</f>
        <v>0.2115108250697561</v>
      </c>
      <c r="H19">
        <f>F19*G27</f>
        <v>5.1572157981963294</v>
      </c>
      <c r="J19">
        <f>H19*(1/(1-C26))</f>
        <v>5.1572157981963294</v>
      </c>
    </row>
    <row r="20" spans="3:10" x14ac:dyDescent="0.35">
      <c r="C20">
        <v>0.24399999999999999</v>
      </c>
      <c r="F20" t="s">
        <v>214</v>
      </c>
    </row>
    <row r="21" spans="3:10" x14ac:dyDescent="0.35">
      <c r="F21">
        <f>1873/(24*365)*EXP(I16*H16)</f>
        <v>0.21381278538812784</v>
      </c>
      <c r="H21">
        <f>F21*G27</f>
        <v>5.2133439236329941</v>
      </c>
      <c r="J21">
        <f>H21*(1/(1-C26))</f>
        <v>5.2133439236329941</v>
      </c>
    </row>
    <row r="22" spans="3:10" x14ac:dyDescent="0.35">
      <c r="C22" t="s">
        <v>269</v>
      </c>
    </row>
    <row r="23" spans="3:10" x14ac:dyDescent="0.35">
      <c r="C23">
        <v>0.22</v>
      </c>
      <c r="F23" t="s">
        <v>216</v>
      </c>
    </row>
    <row r="24" spans="3:10" x14ac:dyDescent="0.35">
      <c r="F24">
        <f>(F19*(1-F16)+F21*F16)/(1-C26)</f>
        <v>0.21250051454263474</v>
      </c>
      <c r="J24">
        <f>J19*(1-F16)+J21*F16</f>
        <v>5.1813471502590662</v>
      </c>
    </row>
    <row r="25" spans="3:10" x14ac:dyDescent="0.35">
      <c r="C25" t="s">
        <v>270</v>
      </c>
    </row>
    <row r="26" spans="3:10" x14ac:dyDescent="0.35">
      <c r="C26">
        <v>0</v>
      </c>
      <c r="F26" t="s">
        <v>77</v>
      </c>
      <c r="J26" t="s">
        <v>219</v>
      </c>
    </row>
    <row r="27" spans="3:10" x14ac:dyDescent="0.35">
      <c r="F27">
        <f>1/(F24*0.193)</f>
        <v>24.382751079030985</v>
      </c>
      <c r="G27">
        <v>24.382751079030985</v>
      </c>
      <c r="J27">
        <f>J24*0.193</f>
        <v>0.99999999999999978</v>
      </c>
    </row>
  </sheetData>
  <hyperlinks>
    <hyperlink ref="F2" r:id="rId1" xr:uid="{92A2153B-0B3A-4ADE-A357-5EF456F1387C}"/>
  </hyperlinks>
  <pageMargins left="0.7" right="0.7" top="0.75" bottom="0.75" header="0.3" footer="0.3"/>
  <pageSetup orientation="portrait"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5CC74-B573-41B1-AB75-48DBC5AE1670}">
  <dimension ref="A1:DB104"/>
  <sheetViews>
    <sheetView zoomScaleNormal="100" workbookViewId="0">
      <selection activeCell="A104" sqref="A104"/>
    </sheetView>
  </sheetViews>
  <sheetFormatPr defaultRowHeight="14.5" x14ac:dyDescent="0.35"/>
  <cols>
    <col min="1" max="1" width="23.54296875" bestFit="1" customWidth="1"/>
    <col min="39" max="39" width="11.81640625" bestFit="1" customWidth="1"/>
    <col min="40" max="40" width="12.453125" bestFit="1" customWidth="1"/>
    <col min="55" max="56" width="20.81640625" bestFit="1" customWidth="1"/>
    <col min="87" max="87" width="8.81640625" style="3"/>
    <col min="89" max="90" width="8.81640625"/>
    <col min="94" max="94" width="12.453125" style="11" bestFit="1" customWidth="1"/>
  </cols>
  <sheetData>
    <row r="1" spans="1:104" x14ac:dyDescent="0.35">
      <c r="A1" t="s">
        <v>257</v>
      </c>
      <c r="B1" t="s">
        <v>123</v>
      </c>
      <c r="C1" t="s">
        <v>124</v>
      </c>
      <c r="D1" t="s">
        <v>26</v>
      </c>
      <c r="E1" t="s">
        <v>27</v>
      </c>
      <c r="F1" t="s">
        <v>126</v>
      </c>
      <c r="G1" t="s">
        <v>24</v>
      </c>
      <c r="H1" t="s">
        <v>127</v>
      </c>
      <c r="I1" t="s">
        <v>128</v>
      </c>
      <c r="J1" t="s">
        <v>118</v>
      </c>
      <c r="K1" t="s">
        <v>119</v>
      </c>
      <c r="L1" t="s">
        <v>129</v>
      </c>
      <c r="M1" t="s">
        <v>130</v>
      </c>
      <c r="N1" t="s">
        <v>120</v>
      </c>
      <c r="O1" t="s">
        <v>121</v>
      </c>
      <c r="P1" t="s">
        <v>131</v>
      </c>
      <c r="Q1" t="s">
        <v>132</v>
      </c>
      <c r="R1" t="s">
        <v>133</v>
      </c>
      <c r="S1" t="s">
        <v>134</v>
      </c>
      <c r="T1" t="s">
        <v>135</v>
      </c>
      <c r="U1" t="s">
        <v>136</v>
      </c>
      <c r="V1" t="s">
        <v>137</v>
      </c>
      <c r="W1" t="s">
        <v>138</v>
      </c>
      <c r="X1" t="s">
        <v>141</v>
      </c>
      <c r="Y1" t="s">
        <v>36</v>
      </c>
      <c r="Z1" t="s">
        <v>37</v>
      </c>
      <c r="AA1" t="s">
        <v>38</v>
      </c>
      <c r="AB1" t="s">
        <v>142</v>
      </c>
      <c r="AC1" t="s">
        <v>143</v>
      </c>
      <c r="AD1" t="s">
        <v>25</v>
      </c>
      <c r="AE1" t="s">
        <v>144</v>
      </c>
      <c r="AF1" s="3" t="s">
        <v>145</v>
      </c>
      <c r="AG1" s="3" t="s">
        <v>146</v>
      </c>
      <c r="AH1" t="s">
        <v>20</v>
      </c>
      <c r="AI1" t="s">
        <v>22</v>
      </c>
      <c r="AJ1" t="s">
        <v>21</v>
      </c>
      <c r="AK1" t="s">
        <v>147</v>
      </c>
      <c r="AL1" t="s">
        <v>148</v>
      </c>
      <c r="AM1" t="s">
        <v>44</v>
      </c>
      <c r="AN1" t="s">
        <v>61</v>
      </c>
      <c r="AO1" t="s">
        <v>149</v>
      </c>
      <c r="AP1" t="s">
        <v>150</v>
      </c>
      <c r="AQ1" t="s">
        <v>151</v>
      </c>
      <c r="AR1" t="s">
        <v>45</v>
      </c>
      <c r="AS1" t="s">
        <v>46</v>
      </c>
      <c r="AT1" t="s">
        <v>23</v>
      </c>
      <c r="AU1" t="s">
        <v>47</v>
      </c>
      <c r="AV1" t="s">
        <v>153</v>
      </c>
      <c r="AW1" t="s">
        <v>154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156</v>
      </c>
      <c r="BG1" t="s">
        <v>56</v>
      </c>
      <c r="BH1" t="s">
        <v>57</v>
      </c>
      <c r="BI1" t="s">
        <v>58</v>
      </c>
      <c r="BJ1" t="s">
        <v>40</v>
      </c>
      <c r="BK1" t="s">
        <v>41</v>
      </c>
      <c r="BL1" t="s">
        <v>161</v>
      </c>
      <c r="BM1" t="s">
        <v>162</v>
      </c>
      <c r="BN1" t="s">
        <v>39</v>
      </c>
      <c r="BO1" t="s">
        <v>139</v>
      </c>
      <c r="BP1" t="s">
        <v>140</v>
      </c>
      <c r="BQ1" t="s">
        <v>163</v>
      </c>
      <c r="BR1" t="s">
        <v>164</v>
      </c>
      <c r="BS1" t="s">
        <v>165</v>
      </c>
      <c r="BT1" t="s">
        <v>171</v>
      </c>
      <c r="BU1" t="s">
        <v>172</v>
      </c>
      <c r="BV1" t="s">
        <v>125</v>
      </c>
      <c r="BW1" t="s">
        <v>155</v>
      </c>
      <c r="BX1" t="s">
        <v>152</v>
      </c>
      <c r="BY1" t="s">
        <v>168</v>
      </c>
      <c r="BZ1" t="s">
        <v>169</v>
      </c>
      <c r="CA1" t="s">
        <v>166</v>
      </c>
      <c r="CB1" t="s">
        <v>167</v>
      </c>
      <c r="CC1" t="s">
        <v>201</v>
      </c>
      <c r="CD1" t="s">
        <v>202</v>
      </c>
      <c r="CE1" t="s">
        <v>198</v>
      </c>
      <c r="CF1" t="s">
        <v>199</v>
      </c>
      <c r="CG1" t="s">
        <v>203</v>
      </c>
      <c r="CH1" t="s">
        <v>200</v>
      </c>
      <c r="CI1" t="s">
        <v>170</v>
      </c>
      <c r="CJ1" t="s">
        <v>117</v>
      </c>
      <c r="CK1" t="s">
        <v>34</v>
      </c>
      <c r="CL1" t="s">
        <v>35</v>
      </c>
      <c r="CM1" t="s">
        <v>28</v>
      </c>
      <c r="CN1" t="s">
        <v>29</v>
      </c>
      <c r="CO1" t="s">
        <v>30</v>
      </c>
      <c r="CP1" t="s">
        <v>31</v>
      </c>
      <c r="CQ1" t="s">
        <v>157</v>
      </c>
      <c r="CR1" t="s">
        <v>158</v>
      </c>
      <c r="CS1" t="s">
        <v>32</v>
      </c>
      <c r="CT1" t="s">
        <v>33</v>
      </c>
      <c r="CU1" t="s">
        <v>115</v>
      </c>
      <c r="CV1" t="s">
        <v>116</v>
      </c>
      <c r="CW1" t="s">
        <v>159</v>
      </c>
      <c r="CX1" t="s">
        <v>160</v>
      </c>
      <c r="CY1" t="s">
        <v>42</v>
      </c>
      <c r="CZ1" t="s">
        <v>43</v>
      </c>
    </row>
    <row r="2" spans="1:104" x14ac:dyDescent="0.35">
      <c r="A2" t="s">
        <v>123</v>
      </c>
      <c r="B2">
        <v>32177.547899297766</v>
      </c>
      <c r="C2">
        <v>-13605.257859774283</v>
      </c>
      <c r="D2">
        <v>-39050.536380701691</v>
      </c>
      <c r="E2">
        <v>-9936.8559845459367</v>
      </c>
      <c r="F2">
        <v>19136.399490369327</v>
      </c>
      <c r="G2">
        <v>-6194.6016029601224</v>
      </c>
      <c r="H2">
        <v>-6420.5720721960643</v>
      </c>
      <c r="I2">
        <v>-19361.502115312996</v>
      </c>
      <c r="J2">
        <v>-28214.85187278692</v>
      </c>
      <c r="K2">
        <v>-7290.2129821108483</v>
      </c>
      <c r="L2">
        <v>22425.684232703028</v>
      </c>
      <c r="M2">
        <v>-20237.305621626943</v>
      </c>
      <c r="N2">
        <v>-23704.430274865983</v>
      </c>
      <c r="O2">
        <v>-16014.997390831757</v>
      </c>
      <c r="P2">
        <v>13219.686312015796</v>
      </c>
      <c r="Y2">
        <v>60942.13904625483</v>
      </c>
      <c r="Z2">
        <v>2713.3105564346015</v>
      </c>
      <c r="AA2">
        <v>-7660.0085259434809</v>
      </c>
      <c r="AB2">
        <v>-3396.8761915646305</v>
      </c>
      <c r="AC2">
        <v>-5596.90621609965</v>
      </c>
      <c r="AD2">
        <v>61303.14702874318</v>
      </c>
      <c r="AE2">
        <v>-11008.331626826439</v>
      </c>
      <c r="AF2" s="3">
        <v>-6880.5787595178426</v>
      </c>
      <c r="AG2" s="3">
        <v>188.80729822623272</v>
      </c>
      <c r="AH2">
        <v>37.147872355238775</v>
      </c>
      <c r="AI2">
        <v>15.254139633852292</v>
      </c>
      <c r="AJ2">
        <v>-134.16164663698316</v>
      </c>
      <c r="AK2">
        <v>20.844386388140389</v>
      </c>
      <c r="AL2">
        <v>-72.252302944356259</v>
      </c>
      <c r="AM2">
        <v>210417.88611181686</v>
      </c>
      <c r="AN2">
        <v>-165527.93694240195</v>
      </c>
      <c r="AO2">
        <v>494297.86001602793</v>
      </c>
      <c r="AP2">
        <v>-178228.07401922657</v>
      </c>
      <c r="AQ2">
        <v>-194207.21754077281</v>
      </c>
      <c r="AR2">
        <v>225394.60327693168</v>
      </c>
      <c r="AS2">
        <v>168522.19482370975</v>
      </c>
      <c r="AT2">
        <v>-428403.12419801613</v>
      </c>
      <c r="AU2">
        <v>203587.80143921054</v>
      </c>
      <c r="AV2">
        <v>-288321.65240024601</v>
      </c>
      <c r="AW2">
        <v>-305125.33581361664</v>
      </c>
      <c r="AX2">
        <v>-247683.2923744822</v>
      </c>
      <c r="AY2">
        <v>-279640.15559103136</v>
      </c>
      <c r="AZ2">
        <v>124623.61314413477</v>
      </c>
      <c r="BA2">
        <v>30603.157464692908</v>
      </c>
      <c r="BB2">
        <v>-106522.78038536941</v>
      </c>
      <c r="BC2">
        <v>147196.02195719298</v>
      </c>
      <c r="BD2">
        <v>46030.398101909443</v>
      </c>
      <c r="BE2">
        <v>43072.018138440159</v>
      </c>
      <c r="BF2">
        <v>45954.293072673019</v>
      </c>
      <c r="BG2">
        <v>46901.59952191545</v>
      </c>
      <c r="BH2">
        <v>15327.896666468825</v>
      </c>
      <c r="BI2">
        <v>1957.5313580165671</v>
      </c>
      <c r="BJ2">
        <v>733288.79576263111</v>
      </c>
      <c r="BK2">
        <v>629768.6354231193</v>
      </c>
      <c r="BL2">
        <v>584861.28140943055</v>
      </c>
      <c r="BM2">
        <v>517045.77726531442</v>
      </c>
      <c r="BN2">
        <v>605522.20877205464</v>
      </c>
      <c r="BO2">
        <v>759530.85832232877</v>
      </c>
      <c r="BP2">
        <v>125664542.97914019</v>
      </c>
      <c r="BQ2">
        <v>597589.58871888253</v>
      </c>
      <c r="BR2">
        <v>751753.19058467844</v>
      </c>
      <c r="BS2">
        <v>118567535.21242583</v>
      </c>
      <c r="BT2">
        <v>9272.5947378324072</v>
      </c>
      <c r="BU2">
        <v>13307.344361447707</v>
      </c>
      <c r="BV2">
        <v>-29200.46325503035</v>
      </c>
      <c r="BW2">
        <v>41904.93835543235</v>
      </c>
      <c r="BX2">
        <v>10829.137647819141</v>
      </c>
      <c r="BY2">
        <v>147.09960618483058</v>
      </c>
      <c r="BZ2">
        <v>105.75154225005808</v>
      </c>
      <c r="CA2">
        <v>-51.757328283489286</v>
      </c>
      <c r="CB2">
        <v>-122.71323981330092</v>
      </c>
      <c r="CC2">
        <v>68.916170376070227</v>
      </c>
      <c r="CD2">
        <v>12.289150059552711</v>
      </c>
      <c r="CE2">
        <v>-179.50544529018191</v>
      </c>
      <c r="CF2">
        <v>-230.84633121343325</v>
      </c>
      <c r="CG2">
        <v>416.94504684849568</v>
      </c>
      <c r="CH2">
        <v>23.626988270014021</v>
      </c>
      <c r="CI2">
        <v>258.89298196041267</v>
      </c>
      <c r="CJ2">
        <v>-77.948430217142587</v>
      </c>
      <c r="CK2">
        <v>-387344.62317225075</v>
      </c>
      <c r="CL2">
        <v>-7785.3025450633895</v>
      </c>
      <c r="CM2">
        <v>-636.95528239872442</v>
      </c>
      <c r="CN2">
        <v>-373.89811599855358</v>
      </c>
      <c r="CO2">
        <v>32.679931134815163</v>
      </c>
      <c r="CP2">
        <v>-5.8289815935232161</v>
      </c>
      <c r="CQ2">
        <v>3.2273764721311138</v>
      </c>
      <c r="CR2">
        <v>-5.3232618145502597</v>
      </c>
      <c r="CS2">
        <v>-250550.4112445639</v>
      </c>
      <c r="CT2">
        <v>-24047.333943533566</v>
      </c>
      <c r="CU2">
        <v>157021.68829185163</v>
      </c>
      <c r="CV2">
        <v>-6621.8092731855049</v>
      </c>
      <c r="CW2">
        <v>13212.843413657292</v>
      </c>
      <c r="CX2">
        <v>-8223.4321597272992</v>
      </c>
      <c r="CY2">
        <v>35.026223898208016</v>
      </c>
      <c r="CZ2">
        <v>-2.0296413216630329</v>
      </c>
    </row>
    <row r="3" spans="1:104" x14ac:dyDescent="0.35">
      <c r="A3" t="s">
        <v>124</v>
      </c>
      <c r="B3">
        <v>-13605.257859774283</v>
      </c>
      <c r="C3">
        <v>17762.070796169031</v>
      </c>
      <c r="D3">
        <v>12449.28747514619</v>
      </c>
      <c r="E3">
        <v>-2478.3671094454339</v>
      </c>
      <c r="F3">
        <v>-5816.3417782593278</v>
      </c>
      <c r="G3">
        <v>3429.6720635543265</v>
      </c>
      <c r="H3">
        <v>14529.146304984066</v>
      </c>
      <c r="I3">
        <v>6452.4413970796659</v>
      </c>
      <c r="J3">
        <v>7525.9640568705645</v>
      </c>
      <c r="K3">
        <v>-1785.1206311186686</v>
      </c>
      <c r="L3">
        <v>-9739.8866521844866</v>
      </c>
      <c r="M3">
        <v>7733.7057417656924</v>
      </c>
      <c r="N3">
        <v>6859.6522348909775</v>
      </c>
      <c r="O3">
        <v>-974.29571141464385</v>
      </c>
      <c r="P3">
        <v>-4306.0772339283485</v>
      </c>
      <c r="Y3">
        <v>-17412.054953330284</v>
      </c>
      <c r="Z3">
        <v>-702.92770275324801</v>
      </c>
      <c r="AA3">
        <v>-1790.2008925140428</v>
      </c>
      <c r="AB3">
        <v>3325.9576659174827</v>
      </c>
      <c r="AC3">
        <v>-2523.8012334819095</v>
      </c>
      <c r="AD3">
        <v>-17750.814450247417</v>
      </c>
      <c r="AE3">
        <v>1339.4190281617639</v>
      </c>
      <c r="AF3" s="3">
        <v>-2205.2632876465937</v>
      </c>
      <c r="AG3" s="3">
        <v>97.63859210274687</v>
      </c>
      <c r="AH3">
        <v>155.80657120130911</v>
      </c>
      <c r="AI3">
        <v>21.160611382508268</v>
      </c>
      <c r="AJ3">
        <v>27.132015403042018</v>
      </c>
      <c r="AK3">
        <v>13.556070909036499</v>
      </c>
      <c r="AL3">
        <v>-19.731095433416101</v>
      </c>
      <c r="AM3">
        <v>-98850.538374473734</v>
      </c>
      <c r="AN3">
        <v>36136.355855694514</v>
      </c>
      <c r="AO3">
        <v>-319234.56177283189</v>
      </c>
      <c r="AP3">
        <v>177598.91583514743</v>
      </c>
      <c r="AQ3">
        <v>67326.051481446324</v>
      </c>
      <c r="AR3">
        <v>-58070.040064412526</v>
      </c>
      <c r="AS3">
        <v>-20691.788227567009</v>
      </c>
      <c r="AT3">
        <v>218032.73118763967</v>
      </c>
      <c r="AU3">
        <v>-202791.12929771829</v>
      </c>
      <c r="AV3">
        <v>45191.642185489203</v>
      </c>
      <c r="AW3">
        <v>133064.04009603936</v>
      </c>
      <c r="AX3">
        <v>37751.773481266682</v>
      </c>
      <c r="AY3">
        <v>205274.55500051752</v>
      </c>
      <c r="AZ3">
        <v>-8325.8332516672035</v>
      </c>
      <c r="BA3">
        <v>32345.751317768187</v>
      </c>
      <c r="BB3">
        <v>116057.46442053403</v>
      </c>
      <c r="BC3">
        <v>-245082.37621213103</v>
      </c>
      <c r="BD3">
        <v>-15213.578783104418</v>
      </c>
      <c r="BE3">
        <v>-13251.880180635628</v>
      </c>
      <c r="BF3">
        <v>-12560.441251798216</v>
      </c>
      <c r="BG3">
        <v>-13245.440348773654</v>
      </c>
      <c r="BH3">
        <v>254.96846970674994</v>
      </c>
      <c r="BI3">
        <v>-364.55102558611605</v>
      </c>
      <c r="BJ3">
        <v>-258717.68863833466</v>
      </c>
      <c r="BK3">
        <v>-223861.70649401692</v>
      </c>
      <c r="BL3">
        <v>-233284.26581815767</v>
      </c>
      <c r="BM3">
        <v>-204540.41307783121</v>
      </c>
      <c r="BN3">
        <v>-288056.19572404254</v>
      </c>
      <c r="BO3">
        <v>-403784.09286088916</v>
      </c>
      <c r="BP3">
        <v>-51648080.695872471</v>
      </c>
      <c r="BQ3">
        <v>-282277.48032493342</v>
      </c>
      <c r="BR3">
        <v>-373146.78653417953</v>
      </c>
      <c r="BS3">
        <v>-48097672.899625324</v>
      </c>
      <c r="BT3">
        <v>-3387.7779785461544</v>
      </c>
      <c r="BU3">
        <v>-3970.9020630807049</v>
      </c>
      <c r="BV3">
        <v>11222.468865344803</v>
      </c>
      <c r="BW3">
        <v>-11129.056884943497</v>
      </c>
      <c r="BX3">
        <v>-2157.2667652917012</v>
      </c>
      <c r="BY3">
        <v>-44.486328355408943</v>
      </c>
      <c r="BZ3">
        <v>41.409668919243032</v>
      </c>
      <c r="CA3">
        <v>43.722578236603141</v>
      </c>
      <c r="CB3">
        <v>192.94246781052192</v>
      </c>
      <c r="CC3">
        <v>-2.6826335017763285</v>
      </c>
      <c r="CD3">
        <v>70.350030181224341</v>
      </c>
      <c r="CE3">
        <v>125.12711443712394</v>
      </c>
      <c r="CF3">
        <v>246.04425198674494</v>
      </c>
      <c r="CG3">
        <v>283.05162601321967</v>
      </c>
      <c r="CH3">
        <v>424.3944302185439</v>
      </c>
      <c r="CI3">
        <v>307.85688328996389</v>
      </c>
      <c r="CJ3">
        <v>421.69107009281669</v>
      </c>
      <c r="CK3">
        <v>108247.14712783194</v>
      </c>
      <c r="CL3">
        <v>9580.3229184010306</v>
      </c>
      <c r="CM3">
        <v>562.75348298584402</v>
      </c>
      <c r="CN3">
        <v>134.98180500014954</v>
      </c>
      <c r="CO3">
        <v>-22.687962937911056</v>
      </c>
      <c r="CP3">
        <v>6.3093916438084143</v>
      </c>
      <c r="CQ3">
        <v>-32.961603144432161</v>
      </c>
      <c r="CR3">
        <v>8.6368799279050954</v>
      </c>
      <c r="CS3">
        <v>49496.621963383186</v>
      </c>
      <c r="CT3">
        <v>24452.142329474438</v>
      </c>
      <c r="CU3">
        <v>-15904.650024181801</v>
      </c>
      <c r="CV3">
        <v>1744.9631392174933</v>
      </c>
      <c r="CW3">
        <v>-26906.300111146866</v>
      </c>
      <c r="CX3">
        <v>6592.55131059428</v>
      </c>
      <c r="CY3">
        <v>-73.404200994163105</v>
      </c>
      <c r="CZ3">
        <v>5.0035880871581071</v>
      </c>
    </row>
    <row r="4" spans="1:104" x14ac:dyDescent="0.35">
      <c r="A4" t="s">
        <v>26</v>
      </c>
      <c r="B4">
        <v>-39050.536380701691</v>
      </c>
      <c r="C4">
        <v>12449.28747514619</v>
      </c>
      <c r="D4">
        <v>119920.66516981297</v>
      </c>
      <c r="E4">
        <v>20007.384112504631</v>
      </c>
      <c r="F4">
        <v>-72206.035526162872</v>
      </c>
      <c r="G4">
        <v>28493.30156330856</v>
      </c>
      <c r="H4">
        <v>5875.1433659293371</v>
      </c>
      <c r="I4">
        <v>57108.73258656745</v>
      </c>
      <c r="J4">
        <v>97575.82778376904</v>
      </c>
      <c r="K4">
        <v>13078.814814027159</v>
      </c>
      <c r="L4">
        <v>-69364.879570086719</v>
      </c>
      <c r="M4">
        <v>55212.360649134069</v>
      </c>
      <c r="N4">
        <v>74447.155884500229</v>
      </c>
      <c r="O4">
        <v>39905.795045543935</v>
      </c>
      <c r="P4">
        <v>-41328.362966244982</v>
      </c>
      <c r="Y4">
        <v>-95555.70274120188</v>
      </c>
      <c r="Z4">
        <v>-9441.7038142685124</v>
      </c>
      <c r="AA4">
        <v>21519.891084478277</v>
      </c>
      <c r="AB4">
        <v>2692.0154946045213</v>
      </c>
      <c r="AC4">
        <v>19003.036071236449</v>
      </c>
      <c r="AD4">
        <v>-98351.532947568398</v>
      </c>
      <c r="AE4">
        <v>24612.58313840218</v>
      </c>
      <c r="AF4" s="3">
        <v>21558.284042532119</v>
      </c>
      <c r="AG4" s="3">
        <v>-473.08913792651799</v>
      </c>
      <c r="AH4">
        <v>-384.12803847113656</v>
      </c>
      <c r="AI4">
        <v>-97.10890673834308</v>
      </c>
      <c r="AJ4">
        <v>292.96097763344392</v>
      </c>
      <c r="AK4">
        <v>-187.43565099179989</v>
      </c>
      <c r="AL4">
        <v>268.47873670940129</v>
      </c>
      <c r="AM4">
        <v>-639130.76399813476</v>
      </c>
      <c r="AN4">
        <v>770710.6331071459</v>
      </c>
      <c r="AO4">
        <v>-879536.70631211763</v>
      </c>
      <c r="AP4">
        <v>-95820.867695896886</v>
      </c>
      <c r="AQ4">
        <v>1028657.6874465253</v>
      </c>
      <c r="AR4">
        <v>-662859.80554345867</v>
      </c>
      <c r="AS4">
        <v>-526996.08223807637</v>
      </c>
      <c r="AT4">
        <v>1423917.332628669</v>
      </c>
      <c r="AU4">
        <v>-1061399.5196294999</v>
      </c>
      <c r="AV4">
        <v>1301945.4833421689</v>
      </c>
      <c r="AW4">
        <v>850605.07012884622</v>
      </c>
      <c r="AX4">
        <v>255634.06313903036</v>
      </c>
      <c r="AY4">
        <v>586387.12106670148</v>
      </c>
      <c r="AZ4">
        <v>-155491.65290983833</v>
      </c>
      <c r="BA4">
        <v>149826.50776722722</v>
      </c>
      <c r="BB4">
        <v>79340.908142884829</v>
      </c>
      <c r="BC4">
        <v>-1126572.4009620817</v>
      </c>
      <c r="BD4">
        <v>-83159.346663494725</v>
      </c>
      <c r="BE4">
        <v>-72681.002518734793</v>
      </c>
      <c r="BF4">
        <v>-83605.627044154695</v>
      </c>
      <c r="BG4">
        <v>-83702.666949589518</v>
      </c>
      <c r="BH4">
        <v>-4572.2371325370686</v>
      </c>
      <c r="BI4">
        <v>-4073.0553715029014</v>
      </c>
      <c r="BJ4">
        <v>-1456474.2710115877</v>
      </c>
      <c r="BK4">
        <v>-1317862.4647976826</v>
      </c>
      <c r="BL4">
        <v>-1141681.2388996666</v>
      </c>
      <c r="BM4">
        <v>-1031731.1068425742</v>
      </c>
      <c r="BN4">
        <v>-751675.56185166491</v>
      </c>
      <c r="BO4">
        <v>-867947.03290584672</v>
      </c>
      <c r="BP4">
        <v>-233518675.27976072</v>
      </c>
      <c r="BQ4">
        <v>-795450.74112229375</v>
      </c>
      <c r="BR4">
        <v>-961166.80717898882</v>
      </c>
      <c r="BS4">
        <v>-216095561.47871631</v>
      </c>
      <c r="BT4">
        <v>-18642.789027218289</v>
      </c>
      <c r="BU4">
        <v>-25355.814205427596</v>
      </c>
      <c r="BV4">
        <v>71894.572049494338</v>
      </c>
      <c r="BW4">
        <v>-69291.282124187041</v>
      </c>
      <c r="BX4">
        <v>287303.23318726313</v>
      </c>
      <c r="BY4">
        <v>-550.83086189711003</v>
      </c>
      <c r="BZ4">
        <v>-496.47524113434508</v>
      </c>
      <c r="CA4">
        <v>-317.37122065252743</v>
      </c>
      <c r="CB4">
        <v>-413.25313808855049</v>
      </c>
      <c r="CC4">
        <v>-195.01615704411066</v>
      </c>
      <c r="CD4">
        <v>-107.05204357102976</v>
      </c>
      <c r="CE4">
        <v>87.956901682100963</v>
      </c>
      <c r="CF4">
        <v>45.541806710925705</v>
      </c>
      <c r="CG4">
        <v>-1419.1202879610844</v>
      </c>
      <c r="CH4">
        <v>-742.10752219127869</v>
      </c>
      <c r="CI4">
        <v>-1381.7688739996699</v>
      </c>
      <c r="CJ4">
        <v>-722.18016672512749</v>
      </c>
      <c r="CK4">
        <v>494755.07559492439</v>
      </c>
      <c r="CL4">
        <v>70123.673292822437</v>
      </c>
      <c r="CM4">
        <v>-1299.4381941807039</v>
      </c>
      <c r="CN4">
        <v>-1445.2142853792709</v>
      </c>
      <c r="CO4">
        <v>-110.41723008478971</v>
      </c>
      <c r="CP4">
        <v>29.87736924923507</v>
      </c>
      <c r="CQ4">
        <v>-40.436984746235019</v>
      </c>
      <c r="CR4">
        <v>33.386452744283346</v>
      </c>
      <c r="CS4">
        <v>232217.28340410761</v>
      </c>
      <c r="CT4">
        <v>137555.98074425955</v>
      </c>
      <c r="CU4">
        <v>-414966.65312575031</v>
      </c>
      <c r="CV4">
        <v>4203.5954739791523</v>
      </c>
      <c r="CW4">
        <v>-44733.245224096703</v>
      </c>
      <c r="CX4">
        <v>-10852.045215090498</v>
      </c>
      <c r="CY4">
        <v>61.32885444051302</v>
      </c>
      <c r="CZ4">
        <v>-12.851326992528833</v>
      </c>
    </row>
    <row r="5" spans="1:104" x14ac:dyDescent="0.35">
      <c r="A5" t="s">
        <v>27</v>
      </c>
      <c r="B5">
        <v>-9936.8559845459367</v>
      </c>
      <c r="C5">
        <v>-2478.3671094454339</v>
      </c>
      <c r="D5">
        <v>20007.384112504631</v>
      </c>
      <c r="E5">
        <v>37962.992020988378</v>
      </c>
      <c r="F5">
        <v>14056.355770413413</v>
      </c>
      <c r="G5">
        <v>15849.034671651565</v>
      </c>
      <c r="H5">
        <v>-10493.799916924319</v>
      </c>
      <c r="I5">
        <v>17654.51055726218</v>
      </c>
      <c r="J5">
        <v>14486.529515733497</v>
      </c>
      <c r="K5">
        <v>31806.338090731788</v>
      </c>
      <c r="L5">
        <v>-1921.508992607814</v>
      </c>
      <c r="M5">
        <v>20613.025346334907</v>
      </c>
      <c r="N5">
        <v>13724.018921269211</v>
      </c>
      <c r="O5">
        <v>34774.811795763701</v>
      </c>
      <c r="P5">
        <v>17843.347652887656</v>
      </c>
      <c r="Y5">
        <v>-4840.540233903851</v>
      </c>
      <c r="Z5">
        <v>-2587.6864340653788</v>
      </c>
      <c r="AA5">
        <v>8562.6117935052025</v>
      </c>
      <c r="AB5">
        <v>-2045.5685530925439</v>
      </c>
      <c r="AC5">
        <v>7621.6337273323652</v>
      </c>
      <c r="AD5">
        <v>-5278.6817056214013</v>
      </c>
      <c r="AE5">
        <v>9564.5962340836813</v>
      </c>
      <c r="AF5" s="3">
        <v>7560.9582331607071</v>
      </c>
      <c r="AG5" s="3">
        <v>-149.83938854466464</v>
      </c>
      <c r="AH5">
        <v>-309.33055535496976</v>
      </c>
      <c r="AI5">
        <v>-18.732919824663913</v>
      </c>
      <c r="AJ5">
        <v>25.536790170466688</v>
      </c>
      <c r="AK5">
        <v>-4.2971258739765439</v>
      </c>
      <c r="AL5">
        <v>-59.9107336634939</v>
      </c>
      <c r="AM5">
        <v>-183371.30272495709</v>
      </c>
      <c r="AN5">
        <v>78503.124626603472</v>
      </c>
      <c r="AO5">
        <v>-210014.8205480437</v>
      </c>
      <c r="AP5">
        <v>55332.733248067794</v>
      </c>
      <c r="AQ5">
        <v>198375.43378533854</v>
      </c>
      <c r="AR5">
        <v>-61460.831820938402</v>
      </c>
      <c r="AS5">
        <v>-182503.95218678258</v>
      </c>
      <c r="AT5">
        <v>-6609.2039506405617</v>
      </c>
      <c r="AU5">
        <v>156507.22092033393</v>
      </c>
      <c r="AV5">
        <v>371718.32821498625</v>
      </c>
      <c r="AW5">
        <v>36836.039644444456</v>
      </c>
      <c r="AX5">
        <v>26871.387869488455</v>
      </c>
      <c r="AY5">
        <v>-21936.738832283285</v>
      </c>
      <c r="AZ5">
        <v>-107063.90162181642</v>
      </c>
      <c r="BA5">
        <v>59228.744867864916</v>
      </c>
      <c r="BB5">
        <v>95617.204188879448</v>
      </c>
      <c r="BC5">
        <v>660141.8063448607</v>
      </c>
      <c r="BD5">
        <v>-17910.285400014032</v>
      </c>
      <c r="BE5">
        <v>-15437.469794611179</v>
      </c>
      <c r="BF5">
        <v>-16779.981996813782</v>
      </c>
      <c r="BG5">
        <v>-19603.256529472947</v>
      </c>
      <c r="BH5">
        <v>-2847.4738475988115</v>
      </c>
      <c r="BI5">
        <v>-126.70163084495771</v>
      </c>
      <c r="BJ5">
        <v>108393.32204705501</v>
      </c>
      <c r="BK5">
        <v>103735.35018255578</v>
      </c>
      <c r="BL5">
        <v>-213658.14354259818</v>
      </c>
      <c r="BM5">
        <v>-196273.27101422244</v>
      </c>
      <c r="BN5">
        <v>-227019.56600536191</v>
      </c>
      <c r="BO5">
        <v>-256282.18131649151</v>
      </c>
      <c r="BP5">
        <v>-69941098.434803128</v>
      </c>
      <c r="BQ5">
        <v>-232440.96648171198</v>
      </c>
      <c r="BR5">
        <v>-264837.41423613095</v>
      </c>
      <c r="BS5">
        <v>-63256733.836387493</v>
      </c>
      <c r="BT5">
        <v>-497.2672876884813</v>
      </c>
      <c r="BU5">
        <v>-3208.7214772432753</v>
      </c>
      <c r="BV5">
        <v>27867.642905171164</v>
      </c>
      <c r="BW5">
        <v>-16103.238163133887</v>
      </c>
      <c r="BX5">
        <v>27593.455983428623</v>
      </c>
      <c r="BY5">
        <v>-273.12018591374647</v>
      </c>
      <c r="BZ5">
        <v>-308.99849468916062</v>
      </c>
      <c r="CA5">
        <v>-232.6935108931751</v>
      </c>
      <c r="CB5">
        <v>-273.2840099015454</v>
      </c>
      <c r="CC5">
        <v>-295.28984269548465</v>
      </c>
      <c r="CD5">
        <v>-237.66408068644856</v>
      </c>
      <c r="CE5">
        <v>-246.285350526949</v>
      </c>
      <c r="CF5">
        <v>-239.11860834025558</v>
      </c>
      <c r="CG5">
        <v>-421.44881904400421</v>
      </c>
      <c r="CH5">
        <v>-335.409751542739</v>
      </c>
      <c r="CI5">
        <v>-535.08086431600043</v>
      </c>
      <c r="CJ5">
        <v>-490.23439037035087</v>
      </c>
      <c r="CK5">
        <v>325013.80419787916</v>
      </c>
      <c r="CL5">
        <v>8569.1739918036237</v>
      </c>
      <c r="CM5">
        <v>1219.37008444977</v>
      </c>
      <c r="CN5">
        <v>551.14510897255036</v>
      </c>
      <c r="CO5">
        <v>35.805230813660906</v>
      </c>
      <c r="CP5">
        <v>-4.775958694571024</v>
      </c>
      <c r="CQ5">
        <v>42.005875077651162</v>
      </c>
      <c r="CR5">
        <v>-4.0342678769961964</v>
      </c>
      <c r="CS5">
        <v>343611.07356783963</v>
      </c>
      <c r="CT5">
        <v>3286.9354822439877</v>
      </c>
      <c r="CU5">
        <v>-118954.06923698862</v>
      </c>
      <c r="CV5">
        <v>4215.7829110034563</v>
      </c>
      <c r="CW5">
        <v>-16282.092926506133</v>
      </c>
      <c r="CX5">
        <v>9813.8867746973392</v>
      </c>
      <c r="CY5">
        <v>71.543776656588904</v>
      </c>
      <c r="CZ5">
        <v>7.1946749407304695</v>
      </c>
    </row>
    <row r="6" spans="1:104" x14ac:dyDescent="0.35">
      <c r="A6" t="s">
        <v>126</v>
      </c>
      <c r="B6">
        <v>19136.399490369327</v>
      </c>
      <c r="C6">
        <v>-5816.3417782593278</v>
      </c>
      <c r="D6">
        <v>-72206.035526162872</v>
      </c>
      <c r="E6">
        <v>14056.355770413413</v>
      </c>
      <c r="F6">
        <v>85258.693876390986</v>
      </c>
      <c r="G6">
        <v>-10575.372787527456</v>
      </c>
      <c r="H6">
        <v>-7099.0883629500413</v>
      </c>
      <c r="I6">
        <v>-21321.129652042993</v>
      </c>
      <c r="J6">
        <v>-55724.941567263995</v>
      </c>
      <c r="K6">
        <v>14672.709800849481</v>
      </c>
      <c r="L6">
        <v>68140.728297335707</v>
      </c>
      <c r="M6">
        <v>-14216.596920131053</v>
      </c>
      <c r="N6">
        <v>-44922.271527466051</v>
      </c>
      <c r="O6">
        <v>-530.17816116705114</v>
      </c>
      <c r="P6">
        <v>70710.411716012604</v>
      </c>
      <c r="Y6">
        <v>68825.620973536337</v>
      </c>
      <c r="Z6">
        <v>7013.4664054878149</v>
      </c>
      <c r="AA6">
        <v>-11794.82408025427</v>
      </c>
      <c r="AB6">
        <v>-3695.0026320250654</v>
      </c>
      <c r="AC6">
        <v>-10561.017926128936</v>
      </c>
      <c r="AD6">
        <v>70164.128712870865</v>
      </c>
      <c r="AE6">
        <v>-10515.91041421125</v>
      </c>
      <c r="AF6" s="3">
        <v>-10631.723901220879</v>
      </c>
      <c r="AG6" s="3">
        <v>-163.5879666400204</v>
      </c>
      <c r="AH6">
        <v>-223.05939312142749</v>
      </c>
      <c r="AI6">
        <v>86.957805974871462</v>
      </c>
      <c r="AJ6">
        <v>-166.4766027736612</v>
      </c>
      <c r="AK6">
        <v>145.28556926464077</v>
      </c>
      <c r="AL6">
        <v>-187.1291312916037</v>
      </c>
      <c r="AM6">
        <v>355067.13036378997</v>
      </c>
      <c r="AN6">
        <v>-796272.86430622509</v>
      </c>
      <c r="AO6">
        <v>191475.80587390513</v>
      </c>
      <c r="AP6">
        <v>519441.13859428163</v>
      </c>
      <c r="AQ6">
        <v>-884303.46712636983</v>
      </c>
      <c r="AR6">
        <v>511504.00934817479</v>
      </c>
      <c r="AS6">
        <v>418834.3763273636</v>
      </c>
      <c r="AT6">
        <v>-1387544.1246800064</v>
      </c>
      <c r="AU6">
        <v>1047909.4258399833</v>
      </c>
      <c r="AV6">
        <v>-960811.37300052133</v>
      </c>
      <c r="AW6">
        <v>-802201.71303950483</v>
      </c>
      <c r="AX6">
        <v>-173492.8604357733</v>
      </c>
      <c r="AY6">
        <v>-564570.82520955196</v>
      </c>
      <c r="AZ6">
        <v>70022.910887930862</v>
      </c>
      <c r="BA6">
        <v>-195319.89449082737</v>
      </c>
      <c r="BB6">
        <v>37214.44250867013</v>
      </c>
      <c r="BC6">
        <v>1146935.8510134362</v>
      </c>
      <c r="BD6">
        <v>47793.452602481542</v>
      </c>
      <c r="BE6">
        <v>39604.096989376383</v>
      </c>
      <c r="BF6">
        <v>50020.616317297332</v>
      </c>
      <c r="BG6">
        <v>47456.60298290597</v>
      </c>
      <c r="BH6">
        <v>1147.4252179086129</v>
      </c>
      <c r="BI6">
        <v>3550.1971075413526</v>
      </c>
      <c r="BJ6">
        <v>1412880.1093306274</v>
      </c>
      <c r="BK6">
        <v>1264452.4222549156</v>
      </c>
      <c r="BL6">
        <v>838012.0584605661</v>
      </c>
      <c r="BM6">
        <v>738344.95243765309</v>
      </c>
      <c r="BN6">
        <v>470472.35993280209</v>
      </c>
      <c r="BO6">
        <v>571480.96407184843</v>
      </c>
      <c r="BP6">
        <v>144103292.853769</v>
      </c>
      <c r="BQ6">
        <v>494732.89770283975</v>
      </c>
      <c r="BR6">
        <v>622175.86532289337</v>
      </c>
      <c r="BS6">
        <v>132244178.02255306</v>
      </c>
      <c r="BT6">
        <v>15869.931913960969</v>
      </c>
      <c r="BU6">
        <v>18576.278422513489</v>
      </c>
      <c r="BV6">
        <v>-25303.889278708575</v>
      </c>
      <c r="BW6">
        <v>36300.183376158224</v>
      </c>
      <c r="BX6">
        <v>-66962.915625660622</v>
      </c>
      <c r="BY6">
        <v>392.8528786993673</v>
      </c>
      <c r="BZ6">
        <v>304.61035816737154</v>
      </c>
      <c r="CA6">
        <v>341.83079877393351</v>
      </c>
      <c r="CB6">
        <v>406.97001735339836</v>
      </c>
      <c r="CC6">
        <v>26.905095853496555</v>
      </c>
      <c r="CD6">
        <v>-36.674830705487288</v>
      </c>
      <c r="CE6">
        <v>-34.95714743657485</v>
      </c>
      <c r="CF6">
        <v>1.7113749517617056</v>
      </c>
      <c r="CG6">
        <v>1237.3000449010428</v>
      </c>
      <c r="CH6">
        <v>953.6973115513897</v>
      </c>
      <c r="CI6">
        <v>1046.8805181115335</v>
      </c>
      <c r="CJ6">
        <v>718.46446348471841</v>
      </c>
      <c r="CK6">
        <v>-177335.42156488271</v>
      </c>
      <c r="CL6">
        <v>-47529.877022514171</v>
      </c>
      <c r="CM6">
        <v>2502.2465692426522</v>
      </c>
      <c r="CN6">
        <v>1505.0013080818144</v>
      </c>
      <c r="CO6">
        <v>125.05310346064184</v>
      </c>
      <c r="CP6">
        <v>-22.231921948411951</v>
      </c>
      <c r="CQ6">
        <v>72.28483414863291</v>
      </c>
      <c r="CR6">
        <v>-22.26882403125629</v>
      </c>
      <c r="CS6">
        <v>87899.234573682159</v>
      </c>
      <c r="CT6">
        <v>-91559.539007540545</v>
      </c>
      <c r="CU6">
        <v>237559.08286888571</v>
      </c>
      <c r="CV6">
        <v>12562.40158977743</v>
      </c>
      <c r="CW6">
        <v>21689.049766429143</v>
      </c>
      <c r="CX6">
        <v>13984.767911964287</v>
      </c>
      <c r="CY6">
        <v>-162.84520541102799</v>
      </c>
      <c r="CZ6">
        <v>25.391509929035443</v>
      </c>
    </row>
    <row r="7" spans="1:104" x14ac:dyDescent="0.35">
      <c r="A7" t="s">
        <v>24</v>
      </c>
      <c r="B7">
        <v>-6194.6016029601224</v>
      </c>
      <c r="C7">
        <v>3429.6720635543265</v>
      </c>
      <c r="D7">
        <v>28493.30156330856</v>
      </c>
      <c r="E7">
        <v>15849.034671651565</v>
      </c>
      <c r="F7">
        <v>-10575.372787527456</v>
      </c>
      <c r="G7">
        <v>19308.043444002491</v>
      </c>
      <c r="H7">
        <v>1052.0065484299801</v>
      </c>
      <c r="I7">
        <v>18083.224169101188</v>
      </c>
      <c r="J7">
        <v>21357.107251188179</v>
      </c>
      <c r="K7">
        <v>12570.706041189198</v>
      </c>
      <c r="L7">
        <v>-14796.138055637797</v>
      </c>
      <c r="M7">
        <v>15651.956431590932</v>
      </c>
      <c r="N7">
        <v>17229.742520340224</v>
      </c>
      <c r="O7">
        <v>16220.951024441811</v>
      </c>
      <c r="P7">
        <v>-1459.5106024470444</v>
      </c>
      <c r="Y7">
        <v>-8150.4683024839023</v>
      </c>
      <c r="Z7">
        <v>-2783.7130511992718</v>
      </c>
      <c r="AA7">
        <v>2851.4763056410693</v>
      </c>
      <c r="AB7">
        <v>-371.25188892733092</v>
      </c>
      <c r="AC7">
        <v>1417.1173468966126</v>
      </c>
      <c r="AD7">
        <v>-8274.5784110084587</v>
      </c>
      <c r="AE7">
        <v>3058.7538022399681</v>
      </c>
      <c r="AF7" s="3">
        <v>1433.8823580885787</v>
      </c>
      <c r="AG7" s="3">
        <v>108.65671839566502</v>
      </c>
      <c r="AH7">
        <v>-33.128774199427163</v>
      </c>
      <c r="AI7">
        <v>-23.542619426270381</v>
      </c>
      <c r="AJ7">
        <v>42.063413248301075</v>
      </c>
      <c r="AK7">
        <v>-25.884740467588568</v>
      </c>
      <c r="AL7">
        <v>1.3179524795029035E-2</v>
      </c>
      <c r="AM7">
        <v>-203321.8541825249</v>
      </c>
      <c r="AN7">
        <v>149097.40022495532</v>
      </c>
      <c r="AO7">
        <v>-127059.43916131773</v>
      </c>
      <c r="AP7">
        <v>-144289.28082640117</v>
      </c>
      <c r="AQ7">
        <v>252804.17590426758</v>
      </c>
      <c r="AR7">
        <v>-139755.37598396518</v>
      </c>
      <c r="AS7">
        <v>-146231.05501709977</v>
      </c>
      <c r="AT7">
        <v>387726.96644904005</v>
      </c>
      <c r="AU7">
        <v>-333837.80227703112</v>
      </c>
      <c r="AV7">
        <v>395664.37417523022</v>
      </c>
      <c r="AW7">
        <v>211546.35820124007</v>
      </c>
      <c r="AX7">
        <v>-158591.09730399385</v>
      </c>
      <c r="AY7">
        <v>82550.376990584613</v>
      </c>
      <c r="AZ7">
        <v>2565.9905647404453</v>
      </c>
      <c r="BA7">
        <v>270032.15238112886</v>
      </c>
      <c r="BB7">
        <v>66543.478861650685</v>
      </c>
      <c r="BC7">
        <v>32497.795407577105</v>
      </c>
      <c r="BD7">
        <v>-14077.588047110887</v>
      </c>
      <c r="BE7">
        <v>-10001.844026089875</v>
      </c>
      <c r="BF7">
        <v>-11467.956753924505</v>
      </c>
      <c r="BG7">
        <v>-12892.524285233454</v>
      </c>
      <c r="BH7">
        <v>2991.7345271812151</v>
      </c>
      <c r="BI7">
        <v>-217.64098646289162</v>
      </c>
      <c r="BJ7">
        <v>-243353.45704786395</v>
      </c>
      <c r="BK7">
        <v>-216179.52619108534</v>
      </c>
      <c r="BL7">
        <v>-268325.58243099513</v>
      </c>
      <c r="BM7">
        <v>-241111.79866193252</v>
      </c>
      <c r="BN7">
        <v>-189464.21343538878</v>
      </c>
      <c r="BO7">
        <v>-248089.55132390672</v>
      </c>
      <c r="BP7">
        <v>-68464577.449936956</v>
      </c>
      <c r="BQ7">
        <v>-192832.42671541983</v>
      </c>
      <c r="BR7">
        <v>-253001.72029928447</v>
      </c>
      <c r="BS7">
        <v>-60990701.658361875</v>
      </c>
      <c r="BT7">
        <v>53.144201035267081</v>
      </c>
      <c r="BU7">
        <v>-1398.7063306059233</v>
      </c>
      <c r="BV7">
        <v>23662.344941454703</v>
      </c>
      <c r="BW7">
        <v>-9470.2777771507681</v>
      </c>
      <c r="BX7">
        <v>20051.367520621243</v>
      </c>
      <c r="BY7">
        <v>-264.10002716944797</v>
      </c>
      <c r="BZ7">
        <v>-228.53448596647263</v>
      </c>
      <c r="CA7">
        <v>-249.53251854828736</v>
      </c>
      <c r="CB7">
        <v>-201.45982943511089</v>
      </c>
      <c r="CC7">
        <v>-145.04873833264267</v>
      </c>
      <c r="CD7">
        <v>-85.672046624545715</v>
      </c>
      <c r="CE7">
        <v>-108.6365992994741</v>
      </c>
      <c r="CF7">
        <v>-53.431037491875415</v>
      </c>
      <c r="CG7">
        <v>-254.83478176343698</v>
      </c>
      <c r="CH7">
        <v>-122.78780762575435</v>
      </c>
      <c r="CI7">
        <v>-373.84212716509256</v>
      </c>
      <c r="CJ7">
        <v>-232.38961574298742</v>
      </c>
      <c r="CK7">
        <v>200051.44805881739</v>
      </c>
      <c r="CL7">
        <v>22842.780485440573</v>
      </c>
      <c r="CM7">
        <v>-1374.9686442250468</v>
      </c>
      <c r="CN7">
        <v>126.80573152051994</v>
      </c>
      <c r="CO7">
        <v>-7.3330831272680292</v>
      </c>
      <c r="CP7">
        <v>5.2175945195924074</v>
      </c>
      <c r="CQ7">
        <v>-9.721586637036399</v>
      </c>
      <c r="CR7">
        <v>7.3482043991338868</v>
      </c>
      <c r="CS7">
        <v>163030.02235731369</v>
      </c>
      <c r="CT7">
        <v>35953.44306739662</v>
      </c>
      <c r="CU7">
        <v>-103155.64284405667</v>
      </c>
      <c r="CV7">
        <v>-7297.7895955424447</v>
      </c>
      <c r="CW7">
        <v>-30098.406145788202</v>
      </c>
      <c r="CX7">
        <v>4173.0908440347221</v>
      </c>
      <c r="CY7">
        <v>108.76371284204927</v>
      </c>
      <c r="CZ7">
        <v>-5.712925748005695</v>
      </c>
    </row>
    <row r="8" spans="1:104" x14ac:dyDescent="0.35">
      <c r="A8" t="s">
        <v>127</v>
      </c>
      <c r="B8">
        <v>-6420.5720721960643</v>
      </c>
      <c r="C8">
        <v>14529.146304984066</v>
      </c>
      <c r="D8">
        <v>5875.1433659293371</v>
      </c>
      <c r="E8">
        <v>-10493.799916924319</v>
      </c>
      <c r="F8">
        <v>-7099.0883629500413</v>
      </c>
      <c r="G8">
        <v>1052.0065484299801</v>
      </c>
      <c r="H8">
        <v>21259.0537847368</v>
      </c>
      <c r="I8">
        <v>4390.7072726337401</v>
      </c>
      <c r="J8">
        <v>2701.2874074366027</v>
      </c>
      <c r="K8">
        <v>-8468.8570944580406</v>
      </c>
      <c r="L8">
        <v>-3841.2164411360613</v>
      </c>
      <c r="M8">
        <v>3985.2726688384464</v>
      </c>
      <c r="N8">
        <v>1950.1781766708336</v>
      </c>
      <c r="O8">
        <v>-6892.415290938623</v>
      </c>
      <c r="P8">
        <v>-1447.6285353287174</v>
      </c>
      <c r="Y8">
        <v>-10652.796254316367</v>
      </c>
      <c r="Z8">
        <v>-7.0035736677234341</v>
      </c>
      <c r="AA8">
        <v>-4333.1866011256734</v>
      </c>
      <c r="AB8">
        <v>2780.6847142343627</v>
      </c>
      <c r="AC8">
        <v>-4953.7379723607846</v>
      </c>
      <c r="AD8">
        <v>-10823.939806559149</v>
      </c>
      <c r="AE8">
        <v>-3151.4713107674629</v>
      </c>
      <c r="AF8" s="3">
        <v>-4289.7466809377283</v>
      </c>
      <c r="AG8" s="3">
        <v>109.70374958448335</v>
      </c>
      <c r="AH8">
        <v>138.18704179214708</v>
      </c>
      <c r="AI8">
        <v>9.0185699345494719</v>
      </c>
      <c r="AJ8">
        <v>-68.606602145157453</v>
      </c>
      <c r="AK8">
        <v>-30.44265128154764</v>
      </c>
      <c r="AL8">
        <v>-42.635558406934059</v>
      </c>
      <c r="AM8">
        <v>-143392.62011994826</v>
      </c>
      <c r="AN8">
        <v>24189.850474391926</v>
      </c>
      <c r="AO8">
        <v>-438514.22341271397</v>
      </c>
      <c r="AP8">
        <v>327763.56805826072</v>
      </c>
      <c r="AQ8">
        <v>89734.436113657212</v>
      </c>
      <c r="AR8">
        <v>-148445.6269151787</v>
      </c>
      <c r="AS8">
        <v>-8579.9714853087407</v>
      </c>
      <c r="AT8">
        <v>137376.60430105033</v>
      </c>
      <c r="AU8">
        <v>-327614.79755736311</v>
      </c>
      <c r="AV8">
        <v>-91836.704805727131</v>
      </c>
      <c r="AW8">
        <v>27921.170818919854</v>
      </c>
      <c r="AX8">
        <v>55691.515098831995</v>
      </c>
      <c r="AY8">
        <v>162657.47835930262</v>
      </c>
      <c r="AZ8">
        <v>44390.757457875938</v>
      </c>
      <c r="BA8">
        <v>-9075.0886450208218</v>
      </c>
      <c r="BB8">
        <v>59573.801299882485</v>
      </c>
      <c r="BC8">
        <v>-195082.64341602015</v>
      </c>
      <c r="BD8">
        <v>-5943.1088791983975</v>
      </c>
      <c r="BE8">
        <v>-6090.8263146389481</v>
      </c>
      <c r="BF8">
        <v>-4111.8861490375639</v>
      </c>
      <c r="BG8">
        <v>-4183.1676765233569</v>
      </c>
      <c r="BH8">
        <v>2513.7670646606034</v>
      </c>
      <c r="BI8">
        <v>-228.67837614413176</v>
      </c>
      <c r="BJ8">
        <v>-242351.81391861307</v>
      </c>
      <c r="BK8">
        <v>-214041.68516782258</v>
      </c>
      <c r="BL8">
        <v>-126208.31497709862</v>
      </c>
      <c r="BM8">
        <v>-107853.04929028833</v>
      </c>
      <c r="BN8">
        <v>-110154.3476864469</v>
      </c>
      <c r="BO8">
        <v>-183389.82302198891</v>
      </c>
      <c r="BP8">
        <v>-11201205.020312628</v>
      </c>
      <c r="BQ8">
        <v>-103753.61339412926</v>
      </c>
      <c r="BR8">
        <v>-148358.42772327355</v>
      </c>
      <c r="BS8">
        <v>-10507552.281258069</v>
      </c>
      <c r="BT8">
        <v>-4215.4286255491406</v>
      </c>
      <c r="BU8">
        <v>-4055.8244316663681</v>
      </c>
      <c r="BV8">
        <v>2960.3709278008746</v>
      </c>
      <c r="BW8">
        <v>-4528.727050903356</v>
      </c>
      <c r="BX8">
        <v>121799.57653280314</v>
      </c>
      <c r="BY8">
        <v>-58.683383422257734</v>
      </c>
      <c r="BZ8">
        <v>-0.81489715554366837</v>
      </c>
      <c r="CA8">
        <v>-24.82739545395885</v>
      </c>
      <c r="CB8">
        <v>97.042939532514879</v>
      </c>
      <c r="CC8">
        <v>8.929038128079771</v>
      </c>
      <c r="CD8">
        <v>29.614611386489571</v>
      </c>
      <c r="CE8">
        <v>66.444695779623132</v>
      </c>
      <c r="CF8">
        <v>141.79594965132088</v>
      </c>
      <c r="CG8">
        <v>281.87507142034303</v>
      </c>
      <c r="CH8">
        <v>297.6593107646076</v>
      </c>
      <c r="CI8">
        <v>270.45953949016348</v>
      </c>
      <c r="CJ8">
        <v>302.76513535881622</v>
      </c>
      <c r="CK8">
        <v>-43056.411658962847</v>
      </c>
      <c r="CL8">
        <v>14438.266671477286</v>
      </c>
      <c r="CM8">
        <v>207.23357672522948</v>
      </c>
      <c r="CN8">
        <v>-193.22489478509351</v>
      </c>
      <c r="CO8">
        <v>-21.769592680565353</v>
      </c>
      <c r="CP8">
        <v>7.1100333373311386</v>
      </c>
      <c r="CQ8">
        <v>-46.859311507986853</v>
      </c>
      <c r="CR8">
        <v>11.075636418128786</v>
      </c>
      <c r="CS8">
        <v>-73575.920194754741</v>
      </c>
      <c r="CT8">
        <v>30803.628030248361</v>
      </c>
      <c r="CU8">
        <v>-30489.257401443607</v>
      </c>
      <c r="CV8">
        <v>3404.0387463221427</v>
      </c>
      <c r="CW8">
        <v>-5834.4655922589573</v>
      </c>
      <c r="CX8">
        <v>1007.1234866508736</v>
      </c>
      <c r="CY8">
        <v>-49.122887364580855</v>
      </c>
      <c r="CZ8">
        <v>-3.6062964112652112</v>
      </c>
    </row>
    <row r="9" spans="1:104" x14ac:dyDescent="0.35">
      <c r="A9" t="s">
        <v>128</v>
      </c>
      <c r="B9">
        <v>-19361.502115312996</v>
      </c>
      <c r="C9">
        <v>6452.4413970796659</v>
      </c>
      <c r="D9">
        <v>57108.73258656745</v>
      </c>
      <c r="E9">
        <v>17654.51055726218</v>
      </c>
      <c r="F9">
        <v>-21321.129652042993</v>
      </c>
      <c r="G9">
        <v>18083.224169101188</v>
      </c>
      <c r="H9">
        <v>4390.7072726337401</v>
      </c>
      <c r="I9">
        <v>38629.716953853647</v>
      </c>
      <c r="J9">
        <v>49993.434444542523</v>
      </c>
      <c r="K9">
        <v>12885.522338302613</v>
      </c>
      <c r="L9">
        <v>-22783.424868976286</v>
      </c>
      <c r="M9">
        <v>35993.178921567865</v>
      </c>
      <c r="N9">
        <v>35238.409331477567</v>
      </c>
      <c r="O9">
        <v>29008.445165436478</v>
      </c>
      <c r="P9">
        <v>-1878.8836565438098</v>
      </c>
      <c r="Y9">
        <v>-51681.805663260464</v>
      </c>
      <c r="Z9">
        <v>-5228.7552807825641</v>
      </c>
      <c r="AA9">
        <v>11632.570839116657</v>
      </c>
      <c r="AB9">
        <v>395.55688192953357</v>
      </c>
      <c r="AC9">
        <v>10153.91026438289</v>
      </c>
      <c r="AD9">
        <v>-53598.531446507739</v>
      </c>
      <c r="AE9">
        <v>13309.818950705621</v>
      </c>
      <c r="AF9" s="3">
        <v>12169.359941125373</v>
      </c>
      <c r="AG9" s="3">
        <v>-386.79335924284368</v>
      </c>
      <c r="AH9">
        <v>-419.68467008684632</v>
      </c>
      <c r="AI9">
        <v>-51.401340589959844</v>
      </c>
      <c r="AJ9">
        <v>163.48918637204147</v>
      </c>
      <c r="AK9">
        <v>-102.67777151904905</v>
      </c>
      <c r="AL9">
        <v>145.42567300385437</v>
      </c>
      <c r="AM9">
        <v>-420479.8794236324</v>
      </c>
      <c r="AN9">
        <v>329040.27476688154</v>
      </c>
      <c r="AO9">
        <v>-670178.22624959028</v>
      </c>
      <c r="AP9">
        <v>146038.65601209586</v>
      </c>
      <c r="AQ9">
        <v>439030.02405449009</v>
      </c>
      <c r="AR9">
        <v>-262368.12385929102</v>
      </c>
      <c r="AS9">
        <v>-231158.16087141633</v>
      </c>
      <c r="AT9">
        <v>636508.10499114741</v>
      </c>
      <c r="AU9">
        <v>-506366.22464639391</v>
      </c>
      <c r="AV9">
        <v>492065.81900447106</v>
      </c>
      <c r="AW9">
        <v>310097.79958113161</v>
      </c>
      <c r="AX9">
        <v>116343.97555400946</v>
      </c>
      <c r="AY9">
        <v>92014.524446125317</v>
      </c>
      <c r="AZ9">
        <v>-44417.550559158684</v>
      </c>
      <c r="BA9">
        <v>30355.243295451328</v>
      </c>
      <c r="BB9">
        <v>40064.865115657158</v>
      </c>
      <c r="BC9">
        <v>-538718.95653020975</v>
      </c>
      <c r="BD9">
        <v>-50655.889311108178</v>
      </c>
      <c r="BE9">
        <v>-45402.248374089286</v>
      </c>
      <c r="BF9">
        <v>-49007.052861102711</v>
      </c>
      <c r="BG9">
        <v>-49849.434851464735</v>
      </c>
      <c r="BH9">
        <v>-5337.0619845790025</v>
      </c>
      <c r="BI9">
        <v>-1829.022629687958</v>
      </c>
      <c r="BJ9">
        <v>-625634.03184702445</v>
      </c>
      <c r="BK9">
        <v>-559586.4777323344</v>
      </c>
      <c r="BL9">
        <v>-533426.11491585395</v>
      </c>
      <c r="BM9">
        <v>-483948.48735529766</v>
      </c>
      <c r="BN9">
        <v>-267211.26472854847</v>
      </c>
      <c r="BO9">
        <v>-263604.04263364448</v>
      </c>
      <c r="BP9">
        <v>-119771859.24862616</v>
      </c>
      <c r="BQ9">
        <v>-296259.68246266525</v>
      </c>
      <c r="BR9">
        <v>-326343.53905929526</v>
      </c>
      <c r="BS9">
        <v>-111563318.69900791</v>
      </c>
      <c r="BT9">
        <v>-5178.280022158262</v>
      </c>
      <c r="BU9">
        <v>-8986.1881064717163</v>
      </c>
      <c r="BV9">
        <v>42807.572762768126</v>
      </c>
      <c r="BW9">
        <v>-43537.845345175832</v>
      </c>
      <c r="BX9">
        <v>152041.15077238806</v>
      </c>
      <c r="BY9">
        <v>-357.21826425715011</v>
      </c>
      <c r="BZ9">
        <v>-314.68964262954262</v>
      </c>
      <c r="CA9">
        <v>-251.19595080576048</v>
      </c>
      <c r="CB9">
        <v>-211.58042885354919</v>
      </c>
      <c r="CC9">
        <v>-190.84267702306227</v>
      </c>
      <c r="CD9">
        <v>-118.47575884665525</v>
      </c>
      <c r="CE9">
        <v>-39.365720024605004</v>
      </c>
      <c r="CF9">
        <v>17.628397540395223</v>
      </c>
      <c r="CG9">
        <v>-506.7528303261991</v>
      </c>
      <c r="CH9">
        <v>-133.79444953617164</v>
      </c>
      <c r="CI9">
        <v>-642.08345229346344</v>
      </c>
      <c r="CJ9">
        <v>-285.42895107300461</v>
      </c>
      <c r="CK9">
        <v>321017.27772107418</v>
      </c>
      <c r="CL9">
        <v>47334.629217027723</v>
      </c>
      <c r="CM9">
        <v>-1804.5172774960622</v>
      </c>
      <c r="CN9">
        <v>-714.66725071951282</v>
      </c>
      <c r="CO9">
        <v>-31.493046437632294</v>
      </c>
      <c r="CP9">
        <v>16.103315512373545</v>
      </c>
      <c r="CQ9">
        <v>-4.0672813587105922E-2</v>
      </c>
      <c r="CR9">
        <v>20.608055980054424</v>
      </c>
      <c r="CS9">
        <v>237339.77535618821</v>
      </c>
      <c r="CT9">
        <v>82812.627760672389</v>
      </c>
      <c r="CU9">
        <v>-270523.04432537156</v>
      </c>
      <c r="CV9">
        <v>1671.4285260438457</v>
      </c>
      <c r="CW9">
        <v>-41613.009962798722</v>
      </c>
      <c r="CX9">
        <v>-5209.1293564876469</v>
      </c>
      <c r="CY9">
        <v>-7.5587876445988007</v>
      </c>
      <c r="CZ9">
        <v>-4.9372626050515755</v>
      </c>
    </row>
    <row r="10" spans="1:104" x14ac:dyDescent="0.35">
      <c r="A10" t="s">
        <v>118</v>
      </c>
      <c r="B10">
        <v>-28214.85187278692</v>
      </c>
      <c r="C10">
        <v>7525.9640568705645</v>
      </c>
      <c r="D10">
        <v>97575.82778376904</v>
      </c>
      <c r="E10">
        <v>14486.529515733497</v>
      </c>
      <c r="F10">
        <v>-55724.941567263995</v>
      </c>
      <c r="G10">
        <v>21357.107251188179</v>
      </c>
      <c r="H10">
        <v>2701.2874074366027</v>
      </c>
      <c r="I10">
        <v>49993.434444542523</v>
      </c>
      <c r="J10">
        <v>88600.714309077739</v>
      </c>
      <c r="K10">
        <v>9260.4550051587048</v>
      </c>
      <c r="L10">
        <v>-56372.597831064661</v>
      </c>
      <c r="M10">
        <v>46355.847872118458</v>
      </c>
      <c r="N10">
        <v>60865.380217988823</v>
      </c>
      <c r="O10">
        <v>30673.488483502479</v>
      </c>
      <c r="P10">
        <v>-29283.44569030232</v>
      </c>
      <c r="Y10">
        <v>-71058.42101124824</v>
      </c>
      <c r="Z10">
        <v>-8233.6900307404267</v>
      </c>
      <c r="AA10">
        <v>17184.334686887432</v>
      </c>
      <c r="AB10">
        <v>846.51027608107609</v>
      </c>
      <c r="AC10">
        <v>16096.282474928579</v>
      </c>
      <c r="AD10">
        <v>-74490.383621529632</v>
      </c>
      <c r="AE10">
        <v>19134.543015062187</v>
      </c>
      <c r="AF10" s="3">
        <v>19005.29064411435</v>
      </c>
      <c r="AG10" s="3">
        <v>-541.4942078306359</v>
      </c>
      <c r="AH10">
        <v>-463.17358407191875</v>
      </c>
      <c r="AI10">
        <v>-79.84654763524621</v>
      </c>
      <c r="AJ10">
        <v>240.98327147896586</v>
      </c>
      <c r="AK10">
        <v>-165.3595990309629</v>
      </c>
      <c r="AL10">
        <v>271.82778785520793</v>
      </c>
      <c r="AM10">
        <v>-473472.24771103513</v>
      </c>
      <c r="AN10">
        <v>564304.02260106115</v>
      </c>
      <c r="AO10">
        <v>-618749.77023780707</v>
      </c>
      <c r="AP10">
        <v>-233481.50928790079</v>
      </c>
      <c r="AQ10">
        <v>720772.9955934094</v>
      </c>
      <c r="AR10">
        <v>-529895.37273962528</v>
      </c>
      <c r="AS10">
        <v>-317515.64053566993</v>
      </c>
      <c r="AT10">
        <v>1088740.8327572697</v>
      </c>
      <c r="AU10">
        <v>-790516.75019470172</v>
      </c>
      <c r="AV10">
        <v>751065.96115455858</v>
      </c>
      <c r="AW10">
        <v>467137.57630671794</v>
      </c>
      <c r="AX10">
        <v>254980.77720261872</v>
      </c>
      <c r="AY10">
        <v>369805.34090378979</v>
      </c>
      <c r="AZ10">
        <v>-124425.23674999773</v>
      </c>
      <c r="BA10">
        <v>8529.5261389062525</v>
      </c>
      <c r="BB10">
        <v>45981.140615890785</v>
      </c>
      <c r="BC10">
        <v>-1045379.1117220242</v>
      </c>
      <c r="BD10">
        <v>-67263.813538239396</v>
      </c>
      <c r="BE10">
        <v>-60179.565764802195</v>
      </c>
      <c r="BF10">
        <v>-69171.736950301536</v>
      </c>
      <c r="BG10">
        <v>-69017.500455232366</v>
      </c>
      <c r="BH10">
        <v>-5308.1802674584196</v>
      </c>
      <c r="BI10">
        <v>-3797.4857384361349</v>
      </c>
      <c r="BJ10">
        <v>-917021.23041938618</v>
      </c>
      <c r="BK10">
        <v>-833948.85063912987</v>
      </c>
      <c r="BL10">
        <v>-762590.17401626194</v>
      </c>
      <c r="BM10">
        <v>-693968.72306702379</v>
      </c>
      <c r="BN10">
        <v>-430848.88650819467</v>
      </c>
      <c r="BO10">
        <v>-444718.09992004652</v>
      </c>
      <c r="BP10">
        <v>-166060506.40966675</v>
      </c>
      <c r="BQ10">
        <v>-476961.3860589019</v>
      </c>
      <c r="BR10">
        <v>-547001.20074623695</v>
      </c>
      <c r="BS10">
        <v>-155882413.56594867</v>
      </c>
      <c r="BT10">
        <v>-17793.0675882254</v>
      </c>
      <c r="BU10">
        <v>-23325.157779446465</v>
      </c>
      <c r="BV10">
        <v>57485.264942910391</v>
      </c>
      <c r="BW10">
        <v>-57674.221248864284</v>
      </c>
      <c r="BX10">
        <v>258398.19636015885</v>
      </c>
      <c r="BY10">
        <v>-391.7730107145249</v>
      </c>
      <c r="BZ10">
        <v>-349.49115476860419</v>
      </c>
      <c r="CA10">
        <v>-207.17108425639066</v>
      </c>
      <c r="CB10">
        <v>-268.68400431002271</v>
      </c>
      <c r="CC10">
        <v>-96.487992647890891</v>
      </c>
      <c r="CD10">
        <v>-61.126729819075223</v>
      </c>
      <c r="CE10">
        <v>161.42866275985173</v>
      </c>
      <c r="CF10">
        <v>127.3369764633144</v>
      </c>
      <c r="CG10">
        <v>-1062.9038430395924</v>
      </c>
      <c r="CH10">
        <v>-416.73301226635886</v>
      </c>
      <c r="CI10">
        <v>-1089.7670862209341</v>
      </c>
      <c r="CJ10">
        <v>-469.03976774289555</v>
      </c>
      <c r="CK10">
        <v>301398.27365167061</v>
      </c>
      <c r="CL10">
        <v>49307.296496315619</v>
      </c>
      <c r="CM10">
        <v>-1011.685473555313</v>
      </c>
      <c r="CN10">
        <v>-1365.0426920635798</v>
      </c>
      <c r="CO10">
        <v>-102.14979382459572</v>
      </c>
      <c r="CP10">
        <v>24.455753663072567</v>
      </c>
      <c r="CQ10">
        <v>-43.458356508155994</v>
      </c>
      <c r="CR10">
        <v>29.66419345619251</v>
      </c>
      <c r="CS10">
        <v>86819.914596181945</v>
      </c>
      <c r="CT10">
        <v>105702.99337809303</v>
      </c>
      <c r="CU10">
        <v>-330521.42791304877</v>
      </c>
      <c r="CV10">
        <v>5918.6166634167903</v>
      </c>
      <c r="CW10">
        <v>-39005.772822000661</v>
      </c>
      <c r="CX10">
        <v>-13128.045530826979</v>
      </c>
      <c r="CY10">
        <v>-4.0996062330834917</v>
      </c>
      <c r="CZ10">
        <v>-14.02642101081069</v>
      </c>
    </row>
    <row r="11" spans="1:104" x14ac:dyDescent="0.35">
      <c r="A11" t="s">
        <v>119</v>
      </c>
      <c r="B11">
        <v>-7290.2129821108483</v>
      </c>
      <c r="C11">
        <v>-1785.1206311186686</v>
      </c>
      <c r="D11">
        <v>13078.814814027159</v>
      </c>
      <c r="E11">
        <v>31806.338090731788</v>
      </c>
      <c r="F11">
        <v>14672.709800849481</v>
      </c>
      <c r="G11">
        <v>12570.706041189198</v>
      </c>
      <c r="H11">
        <v>-8468.8570944580406</v>
      </c>
      <c r="I11">
        <v>12885.522338302613</v>
      </c>
      <c r="J11">
        <v>9260.4550051587048</v>
      </c>
      <c r="K11">
        <v>30142.64073111441</v>
      </c>
      <c r="L11">
        <v>-459.73173285948121</v>
      </c>
      <c r="M11">
        <v>15577.250855862667</v>
      </c>
      <c r="N11">
        <v>9626.8354316112182</v>
      </c>
      <c r="O11">
        <v>25311.369182779119</v>
      </c>
      <c r="P11">
        <v>12842.661754532239</v>
      </c>
      <c r="Y11">
        <v>4290.7300408076098</v>
      </c>
      <c r="Z11">
        <v>-1293.7217618614841</v>
      </c>
      <c r="AA11">
        <v>4147.1595640370815</v>
      </c>
      <c r="AB11">
        <v>-342.21082533905883</v>
      </c>
      <c r="AC11">
        <v>3731.1957759640532</v>
      </c>
      <c r="AD11">
        <v>3814.1414030996257</v>
      </c>
      <c r="AE11">
        <v>6514.1933648505183</v>
      </c>
      <c r="AF11" s="3">
        <v>4195.1853112192266</v>
      </c>
      <c r="AG11" s="3">
        <v>-60.279392954456362</v>
      </c>
      <c r="AH11">
        <v>-182.52181533614814</v>
      </c>
      <c r="AI11">
        <v>6.1195478777057675</v>
      </c>
      <c r="AJ11">
        <v>21.636932686649196</v>
      </c>
      <c r="AK11">
        <v>19.040532392419028</v>
      </c>
      <c r="AL11">
        <v>-54.547977772312812</v>
      </c>
      <c r="AM11">
        <v>-103433.47681920171</v>
      </c>
      <c r="AN11">
        <v>-69526.04754182203</v>
      </c>
      <c r="AO11">
        <v>-158280.22886637872</v>
      </c>
      <c r="AP11">
        <v>70908.303860676009</v>
      </c>
      <c r="AQ11">
        <v>19475.159345220745</v>
      </c>
      <c r="AR11">
        <v>20210.375271315512</v>
      </c>
      <c r="AS11">
        <v>-160465.88670128753</v>
      </c>
      <c r="AT11">
        <v>-149560.58716997859</v>
      </c>
      <c r="AU11">
        <v>199126.02963238995</v>
      </c>
      <c r="AV11">
        <v>218605.55392475764</v>
      </c>
      <c r="AW11">
        <v>-52123.504631519303</v>
      </c>
      <c r="AX11">
        <v>26717.937324466002</v>
      </c>
      <c r="AY11">
        <v>-45519.372034096777</v>
      </c>
      <c r="AZ11">
        <v>-89983.202761385939</v>
      </c>
      <c r="BA11">
        <v>40037.501662191629</v>
      </c>
      <c r="BB11">
        <v>58613.738198047053</v>
      </c>
      <c r="BC11">
        <v>477102.27523151902</v>
      </c>
      <c r="BD11">
        <v>-13735.245757150469</v>
      </c>
      <c r="BE11">
        <v>-12527.723664001409</v>
      </c>
      <c r="BF11">
        <v>-13386.868556814245</v>
      </c>
      <c r="BG11">
        <v>-14943.24194643521</v>
      </c>
      <c r="BH11">
        <v>-1194.2174233116657</v>
      </c>
      <c r="BI11">
        <v>144.43470700396318</v>
      </c>
      <c r="BJ11">
        <v>294299.13112567901</v>
      </c>
      <c r="BK11">
        <v>273177.06505809492</v>
      </c>
      <c r="BL11">
        <v>-79721.903509885626</v>
      </c>
      <c r="BM11">
        <v>-73564.523436821546</v>
      </c>
      <c r="BN11">
        <v>-136225.52686250571</v>
      </c>
      <c r="BO11">
        <v>-164523.94517455233</v>
      </c>
      <c r="BP11">
        <v>-43005187.148803808</v>
      </c>
      <c r="BQ11">
        <v>-141932.05440312973</v>
      </c>
      <c r="BR11">
        <v>-172538.78403729698</v>
      </c>
      <c r="BS11">
        <v>-38378958.43677108</v>
      </c>
      <c r="BT11">
        <v>1517.5000585829489</v>
      </c>
      <c r="BU11">
        <v>-793.39896563021387</v>
      </c>
      <c r="BV11">
        <v>21669.898398447527</v>
      </c>
      <c r="BW11">
        <v>-12378.28573333818</v>
      </c>
      <c r="BX11">
        <v>-21841.257719556055</v>
      </c>
      <c r="BY11">
        <v>-86.715966069063711</v>
      </c>
      <c r="BZ11">
        <v>-89.939122679947829</v>
      </c>
      <c r="CA11">
        <v>-76.316418822704236</v>
      </c>
      <c r="CB11">
        <v>-66.744688271941399</v>
      </c>
      <c r="CC11">
        <v>-166.3181388074332</v>
      </c>
      <c r="CD11">
        <v>-94.352202936104831</v>
      </c>
      <c r="CE11">
        <v>-175.18613634828804</v>
      </c>
      <c r="CF11">
        <v>-104.76678758673117</v>
      </c>
      <c r="CG11">
        <v>-195.29148803317921</v>
      </c>
      <c r="CH11">
        <v>-216.68007952009793</v>
      </c>
      <c r="CI11">
        <v>-264.31520932984574</v>
      </c>
      <c r="CJ11">
        <v>-332.14990067017686</v>
      </c>
      <c r="CK11">
        <v>206311.20654366448</v>
      </c>
      <c r="CL11">
        <v>9693.8980558392759</v>
      </c>
      <c r="CM11">
        <v>1794.7623234048424</v>
      </c>
      <c r="CN11">
        <v>644.16691594624115</v>
      </c>
      <c r="CO11">
        <v>6.154093620897032</v>
      </c>
      <c r="CP11">
        <v>-3.4375781577179212</v>
      </c>
      <c r="CQ11">
        <v>-2.5862583015169203</v>
      </c>
      <c r="CR11">
        <v>-1.2954983511331513</v>
      </c>
      <c r="CS11">
        <v>191763.91043469493</v>
      </c>
      <c r="CT11">
        <v>5464.1381693320109</v>
      </c>
      <c r="CU11">
        <v>-30433.164566902447</v>
      </c>
      <c r="CV11">
        <v>3167.8892087644795</v>
      </c>
      <c r="CW11">
        <v>-9753.6303378656394</v>
      </c>
      <c r="CX11">
        <v>10665.229644768142</v>
      </c>
      <c r="CY11">
        <v>39.131060599964954</v>
      </c>
      <c r="CZ11">
        <v>8.0013954809210599</v>
      </c>
    </row>
    <row r="12" spans="1:104" x14ac:dyDescent="0.35">
      <c r="A12" t="s">
        <v>129</v>
      </c>
      <c r="B12">
        <v>22425.684232703028</v>
      </c>
      <c r="C12">
        <v>-9739.8866521844866</v>
      </c>
      <c r="D12">
        <v>-69364.879570086719</v>
      </c>
      <c r="E12">
        <v>-1921.508992607814</v>
      </c>
      <c r="F12">
        <v>68140.728297335707</v>
      </c>
      <c r="G12">
        <v>-14796.138055637797</v>
      </c>
      <c r="H12">
        <v>-3841.2164411360613</v>
      </c>
      <c r="I12">
        <v>-22783.424868976286</v>
      </c>
      <c r="J12">
        <v>-56372.597831064661</v>
      </c>
      <c r="K12">
        <v>-459.73173285948121</v>
      </c>
      <c r="L12">
        <v>91951.452343363737</v>
      </c>
      <c r="M12">
        <v>-5988.8084718460032</v>
      </c>
      <c r="N12">
        <v>-30096.17144918823</v>
      </c>
      <c r="O12">
        <v>3633.4599391225784</v>
      </c>
      <c r="P12">
        <v>55843.891111766075</v>
      </c>
      <c r="Y12">
        <v>33735.294356829771</v>
      </c>
      <c r="Z12">
        <v>7303.5484614410943</v>
      </c>
      <c r="AA12">
        <v>-15275.982162686239</v>
      </c>
      <c r="AB12">
        <v>-44.632155155772395</v>
      </c>
      <c r="AC12">
        <v>-14656.713060385397</v>
      </c>
      <c r="AD12">
        <v>35425.694056346969</v>
      </c>
      <c r="AE12">
        <v>-16170.582048777736</v>
      </c>
      <c r="AF12" s="3">
        <v>-13781.237466482213</v>
      </c>
      <c r="AG12" s="3">
        <v>-251.10058637161777</v>
      </c>
      <c r="AH12">
        <v>-268.62600247201186</v>
      </c>
      <c r="AI12">
        <v>72.985872521526474</v>
      </c>
      <c r="AJ12">
        <v>-119.82867240236085</v>
      </c>
      <c r="AK12">
        <v>80.647671805798097</v>
      </c>
      <c r="AL12">
        <v>-88.809363407228929</v>
      </c>
      <c r="AM12">
        <v>401793.50018130639</v>
      </c>
      <c r="AN12">
        <v>-578665.47732315888</v>
      </c>
      <c r="AO12">
        <v>135347.13077116979</v>
      </c>
      <c r="AP12">
        <v>942841.3825082531</v>
      </c>
      <c r="AQ12">
        <v>-632128.61558662856</v>
      </c>
      <c r="AR12">
        <v>445919.16804162855</v>
      </c>
      <c r="AS12">
        <v>212358.04960925344</v>
      </c>
      <c r="AT12">
        <v>-1082669.1288511553</v>
      </c>
      <c r="AU12">
        <v>914503.06427720434</v>
      </c>
      <c r="AV12">
        <v>-414206.9339923978</v>
      </c>
      <c r="AW12">
        <v>-372992.67127452226</v>
      </c>
      <c r="AX12">
        <v>-224850.3939000128</v>
      </c>
      <c r="AY12">
        <v>-986413.39687804808</v>
      </c>
      <c r="AZ12">
        <v>130786.83881766998</v>
      </c>
      <c r="BA12">
        <v>-187440.85269393641</v>
      </c>
      <c r="BB12">
        <v>-118193.32743323111</v>
      </c>
      <c r="BC12">
        <v>45593.747101751535</v>
      </c>
      <c r="BD12">
        <v>50703.985984915598</v>
      </c>
      <c r="BE12">
        <v>42750.421445217828</v>
      </c>
      <c r="BF12">
        <v>53512.162796420205</v>
      </c>
      <c r="BG12">
        <v>52620.315630007855</v>
      </c>
      <c r="BH12">
        <v>2884.1163515196158</v>
      </c>
      <c r="BI12">
        <v>3202.1808945614657</v>
      </c>
      <c r="BJ12">
        <v>311812.996027163</v>
      </c>
      <c r="BK12">
        <v>230922.34527912323</v>
      </c>
      <c r="BL12">
        <v>594881.74555101793</v>
      </c>
      <c r="BM12">
        <v>499615.94728761306</v>
      </c>
      <c r="BN12">
        <v>464906.17423485429</v>
      </c>
      <c r="BO12">
        <v>552832.31783108239</v>
      </c>
      <c r="BP12">
        <v>146529019.97519454</v>
      </c>
      <c r="BQ12">
        <v>485830.21879942529</v>
      </c>
      <c r="BR12">
        <v>603196.31632413086</v>
      </c>
      <c r="BS12">
        <v>131755160.7535236</v>
      </c>
      <c r="BT12">
        <v>17947.9234445326</v>
      </c>
      <c r="BU12">
        <v>23647.542148039036</v>
      </c>
      <c r="BV12">
        <v>-35467.210577132639</v>
      </c>
      <c r="BW12">
        <v>39649.882395053632</v>
      </c>
      <c r="BX12">
        <v>35142.696830123721</v>
      </c>
      <c r="BY12">
        <v>417.97820362520537</v>
      </c>
      <c r="BZ12">
        <v>396.17136380014193</v>
      </c>
      <c r="CA12">
        <v>338.65821126559047</v>
      </c>
      <c r="CB12">
        <v>466.79966916741341</v>
      </c>
      <c r="CC12">
        <v>76.227151399749502</v>
      </c>
      <c r="CD12">
        <v>31.118335421856298</v>
      </c>
      <c r="CE12">
        <v>-41.949549693230452</v>
      </c>
      <c r="CF12">
        <v>10.671171010360386</v>
      </c>
      <c r="CG12">
        <v>1095.1152723505493</v>
      </c>
      <c r="CH12">
        <v>897.72709185843325</v>
      </c>
      <c r="CI12">
        <v>920.69955012244702</v>
      </c>
      <c r="CJ12">
        <v>683.47963262512803</v>
      </c>
      <c r="CK12">
        <v>-397627.22085001011</v>
      </c>
      <c r="CL12">
        <v>-5482.5933968180325</v>
      </c>
      <c r="CM12">
        <v>-1697.3139706622705</v>
      </c>
      <c r="CN12">
        <v>29.100695570782491</v>
      </c>
      <c r="CO12">
        <v>81.850345995575083</v>
      </c>
      <c r="CP12">
        <v>-0.857411554593704</v>
      </c>
      <c r="CQ12">
        <v>43.592196812149197</v>
      </c>
      <c r="CR12">
        <v>-0.42491345786465523</v>
      </c>
      <c r="CS12">
        <v>-115644.72981604353</v>
      </c>
      <c r="CT12">
        <v>-16802.052074044474</v>
      </c>
      <c r="CU12">
        <v>164531.24387313443</v>
      </c>
      <c r="CV12">
        <v>-3840.525449727405</v>
      </c>
      <c r="CW12">
        <v>33799.729581462707</v>
      </c>
      <c r="CX12">
        <v>-8278.5807574894297</v>
      </c>
      <c r="CY12">
        <v>-91.556084637742089</v>
      </c>
      <c r="CZ12">
        <v>6.3135799022223571</v>
      </c>
    </row>
    <row r="13" spans="1:104" x14ac:dyDescent="0.35">
      <c r="A13" t="s">
        <v>130</v>
      </c>
      <c r="B13">
        <v>-20237.305621626943</v>
      </c>
      <c r="C13">
        <v>7733.7057417656924</v>
      </c>
      <c r="D13">
        <v>55212.360649134069</v>
      </c>
      <c r="E13">
        <v>20613.025346334907</v>
      </c>
      <c r="F13">
        <v>-14216.596920131053</v>
      </c>
      <c r="G13">
        <v>15651.956431590932</v>
      </c>
      <c r="H13">
        <v>3985.2726688384464</v>
      </c>
      <c r="I13">
        <v>35993.178921567865</v>
      </c>
      <c r="J13">
        <v>46355.847872118458</v>
      </c>
      <c r="K13">
        <v>15577.250855862667</v>
      </c>
      <c r="L13">
        <v>-5988.8084718460032</v>
      </c>
      <c r="M13">
        <v>59120.775632269419</v>
      </c>
      <c r="N13">
        <v>61982.766777622011</v>
      </c>
      <c r="O13">
        <v>43383.556400509784</v>
      </c>
      <c r="P13">
        <v>-9380.0257587559718</v>
      </c>
      <c r="Y13">
        <v>-53434.948810453534</v>
      </c>
      <c r="Z13">
        <v>-3824.7224702419494</v>
      </c>
      <c r="AA13">
        <v>13109.516461436433</v>
      </c>
      <c r="AB13">
        <v>2146.2941103555331</v>
      </c>
      <c r="AC13">
        <v>13449.331368376879</v>
      </c>
      <c r="AD13">
        <v>-56146.143389843135</v>
      </c>
      <c r="AE13">
        <v>15758.629340135476</v>
      </c>
      <c r="AF13" s="3">
        <v>15729.444977562136</v>
      </c>
      <c r="AG13" s="3">
        <v>-450.81238775106959</v>
      </c>
      <c r="AH13">
        <v>-428.28433366573728</v>
      </c>
      <c r="AI13">
        <v>-25.665330570490998</v>
      </c>
      <c r="AJ13">
        <v>101.62446575822415</v>
      </c>
      <c r="AK13">
        <v>-93.722625316113664</v>
      </c>
      <c r="AL13">
        <v>60.939633192600226</v>
      </c>
      <c r="AM13">
        <v>-280744.89686369419</v>
      </c>
      <c r="AN13">
        <v>449094.89247692912</v>
      </c>
      <c r="AO13">
        <v>-680821.55671004334</v>
      </c>
      <c r="AP13">
        <v>364334.2454240229</v>
      </c>
      <c r="AQ13">
        <v>628677.02179017849</v>
      </c>
      <c r="AR13">
        <v>-212304.23324022256</v>
      </c>
      <c r="AS13">
        <v>-302489.94586438424</v>
      </c>
      <c r="AT13">
        <v>374813.9471282399</v>
      </c>
      <c r="AU13">
        <v>-515110.35143014771</v>
      </c>
      <c r="AV13">
        <v>311587.85890489508</v>
      </c>
      <c r="AW13">
        <v>88152.241435929303</v>
      </c>
      <c r="AX13">
        <v>274980.19646432606</v>
      </c>
      <c r="AY13">
        <v>-65039.663770079002</v>
      </c>
      <c r="AZ13">
        <v>-69323.896704431114</v>
      </c>
      <c r="BA13">
        <v>-145787.70199992473</v>
      </c>
      <c r="BB13">
        <v>103532.06219802392</v>
      </c>
      <c r="BC13">
        <v>-898324.87973716459</v>
      </c>
      <c r="BD13">
        <v>-47716.170595449272</v>
      </c>
      <c r="BE13">
        <v>-42812.97929399526</v>
      </c>
      <c r="BF13">
        <v>-45958.84625468286</v>
      </c>
      <c r="BG13">
        <v>-48054.001864283549</v>
      </c>
      <c r="BH13">
        <v>-1465.6533968824365</v>
      </c>
      <c r="BI13">
        <v>-1839.7090774652718</v>
      </c>
      <c r="BJ13">
        <v>-760486.82262066915</v>
      </c>
      <c r="BK13">
        <v>-690981.47431767685</v>
      </c>
      <c r="BL13">
        <v>-556528.11540730926</v>
      </c>
      <c r="BM13">
        <v>-505238.64574020682</v>
      </c>
      <c r="BN13">
        <v>-374617.92125306424</v>
      </c>
      <c r="BO13">
        <v>-394427.81300367409</v>
      </c>
      <c r="BP13">
        <v>-116592530.08619885</v>
      </c>
      <c r="BQ13">
        <v>-404748.5103820989</v>
      </c>
      <c r="BR13">
        <v>-451978.31440928887</v>
      </c>
      <c r="BS13">
        <v>-109712336.12074061</v>
      </c>
      <c r="BT13">
        <v>-8526.0580027913893</v>
      </c>
      <c r="BU13">
        <v>-11565.172899176454</v>
      </c>
      <c r="BV13">
        <v>42299.057803803917</v>
      </c>
      <c r="BW13">
        <v>-39697.656658175008</v>
      </c>
      <c r="BX13">
        <v>354510.04825844377</v>
      </c>
      <c r="BY13">
        <v>-400.47865488438293</v>
      </c>
      <c r="BZ13">
        <v>-340.90849621249987</v>
      </c>
      <c r="CA13">
        <v>-281.67186790543929</v>
      </c>
      <c r="CB13">
        <v>-297.1302340363398</v>
      </c>
      <c r="CC13">
        <v>-290.04565666453266</v>
      </c>
      <c r="CD13">
        <v>-223.23282669387399</v>
      </c>
      <c r="CE13">
        <v>-101.9877074197145</v>
      </c>
      <c r="CF13">
        <v>-139.91511924585373</v>
      </c>
      <c r="CG13">
        <v>-644.91280503233088</v>
      </c>
      <c r="CH13">
        <v>-162.14811744908405</v>
      </c>
      <c r="CI13">
        <v>-831.5505677599316</v>
      </c>
      <c r="CJ13">
        <v>-399.35702705883426</v>
      </c>
      <c r="CK13">
        <v>288736.06258571352</v>
      </c>
      <c r="CL13">
        <v>53176.014558899471</v>
      </c>
      <c r="CM13">
        <v>-1894.4680069804988</v>
      </c>
      <c r="CN13">
        <v>-1165.3312616023209</v>
      </c>
      <c r="CO13">
        <v>-38.418810576090763</v>
      </c>
      <c r="CP13">
        <v>20.884862767178259</v>
      </c>
      <c r="CQ13">
        <v>-0.15889792854205134</v>
      </c>
      <c r="CR13">
        <v>23.114621468170885</v>
      </c>
      <c r="CS13">
        <v>259804.53453643795</v>
      </c>
      <c r="CT13">
        <v>94024.663294425729</v>
      </c>
      <c r="CU13">
        <v>-315652.18745002878</v>
      </c>
      <c r="CV13">
        <v>8734.0101072096295</v>
      </c>
      <c r="CW13">
        <v>-51875.0314048785</v>
      </c>
      <c r="CX13">
        <v>-9974.6910373856099</v>
      </c>
      <c r="CY13">
        <v>-83.39973987858491</v>
      </c>
      <c r="CZ13">
        <v>5.8370587866752386</v>
      </c>
    </row>
    <row r="14" spans="1:104" x14ac:dyDescent="0.35">
      <c r="A14" t="s">
        <v>120</v>
      </c>
      <c r="B14">
        <v>-23704.430274865983</v>
      </c>
      <c r="C14">
        <v>6859.6522348909775</v>
      </c>
      <c r="D14">
        <v>74447.155884500229</v>
      </c>
      <c r="E14">
        <v>13724.018921269211</v>
      </c>
      <c r="F14">
        <v>-44922.271527466051</v>
      </c>
      <c r="G14">
        <v>17229.742520340224</v>
      </c>
      <c r="H14">
        <v>1950.1781766708336</v>
      </c>
      <c r="I14">
        <v>35238.409331477567</v>
      </c>
      <c r="J14">
        <v>60865.380217988823</v>
      </c>
      <c r="K14">
        <v>9626.8354316112182</v>
      </c>
      <c r="L14">
        <v>-30096.17144918823</v>
      </c>
      <c r="M14">
        <v>61982.766777622011</v>
      </c>
      <c r="N14">
        <v>98098.652044913935</v>
      </c>
      <c r="O14">
        <v>24433.65906807081</v>
      </c>
      <c r="P14">
        <v>-66411.094988337572</v>
      </c>
      <c r="Y14">
        <v>-53196.778017785742</v>
      </c>
      <c r="Z14">
        <v>-5830.9840002616656</v>
      </c>
      <c r="AA14">
        <v>14734.958574818465</v>
      </c>
      <c r="AB14">
        <v>1434.3475188145092</v>
      </c>
      <c r="AC14">
        <v>16804.463035482586</v>
      </c>
      <c r="AD14">
        <v>-57054.158817906908</v>
      </c>
      <c r="AE14">
        <v>18770.441340488534</v>
      </c>
      <c r="AF14" s="3">
        <v>19349.255667866899</v>
      </c>
      <c r="AG14" s="3">
        <v>-175.41785049405911</v>
      </c>
      <c r="AH14">
        <v>30.669599412351161</v>
      </c>
      <c r="AI14">
        <v>-31.775564352980837</v>
      </c>
      <c r="AJ14">
        <v>98.041613472252536</v>
      </c>
      <c r="AK14">
        <v>-121.43376055228974</v>
      </c>
      <c r="AL14">
        <v>58.199677741925946</v>
      </c>
      <c r="AM14">
        <v>-239452.10142889136</v>
      </c>
      <c r="AN14">
        <v>666655.89052301552</v>
      </c>
      <c r="AO14">
        <v>-296287.12258489267</v>
      </c>
      <c r="AP14">
        <v>-107735.31945971078</v>
      </c>
      <c r="AQ14">
        <v>784400.40636249236</v>
      </c>
      <c r="AR14">
        <v>-268486.50839797314</v>
      </c>
      <c r="AS14">
        <v>-294483.42777410487</v>
      </c>
      <c r="AT14">
        <v>448320.07819213037</v>
      </c>
      <c r="AU14">
        <v>-794880.52383129287</v>
      </c>
      <c r="AV14">
        <v>24445.522686005581</v>
      </c>
      <c r="AW14">
        <v>-10790.028305294652</v>
      </c>
      <c r="AX14">
        <v>450752.41533959092</v>
      </c>
      <c r="AY14">
        <v>345119.47615822614</v>
      </c>
      <c r="AZ14">
        <v>-109468.85374102842</v>
      </c>
      <c r="BA14">
        <v>-139207.50542310302</v>
      </c>
      <c r="BB14">
        <v>42756.482283312922</v>
      </c>
      <c r="BC14">
        <v>-1273498.5638036211</v>
      </c>
      <c r="BD14">
        <v>-61094.023471700842</v>
      </c>
      <c r="BE14">
        <v>-54625.957893230079</v>
      </c>
      <c r="BF14">
        <v>-63530.746321246901</v>
      </c>
      <c r="BG14">
        <v>-63638.25080888001</v>
      </c>
      <c r="BH14">
        <v>-434.20079648594009</v>
      </c>
      <c r="BI14">
        <v>-2716.0316163863172</v>
      </c>
      <c r="BJ14">
        <v>-609895.10008850018</v>
      </c>
      <c r="BK14">
        <v>-521328.37381769082</v>
      </c>
      <c r="BL14">
        <v>-586592.54484850448</v>
      </c>
      <c r="BM14">
        <v>-509498.11556124757</v>
      </c>
      <c r="BN14">
        <v>-496055.66873778607</v>
      </c>
      <c r="BO14">
        <v>-535866.68635549746</v>
      </c>
      <c r="BP14">
        <v>-139255303.04202047</v>
      </c>
      <c r="BQ14">
        <v>-540881.79924769979</v>
      </c>
      <c r="BR14">
        <v>-622288.01831172989</v>
      </c>
      <c r="BS14">
        <v>-131445729.15851939</v>
      </c>
      <c r="BT14">
        <v>-13347.924986115899</v>
      </c>
      <c r="BU14">
        <v>-18230.984580111188</v>
      </c>
      <c r="BV14">
        <v>43877.031435591081</v>
      </c>
      <c r="BW14">
        <v>-49626.608670713373</v>
      </c>
      <c r="BX14">
        <v>206518.83410559912</v>
      </c>
      <c r="BY14">
        <v>-548.43995004796477</v>
      </c>
      <c r="BZ14">
        <v>-527.88265975055208</v>
      </c>
      <c r="CA14">
        <v>-481.58742547789194</v>
      </c>
      <c r="CB14">
        <v>-654.6183614133372</v>
      </c>
      <c r="CC14">
        <v>-359.99014743437613</v>
      </c>
      <c r="CD14">
        <v>-376.7426199329168</v>
      </c>
      <c r="CE14">
        <v>-168.59590036201135</v>
      </c>
      <c r="CF14">
        <v>-381.29725586080548</v>
      </c>
      <c r="CG14">
        <v>-1490.4419675567297</v>
      </c>
      <c r="CH14">
        <v>-1017.3412231708028</v>
      </c>
      <c r="CI14">
        <v>-1529.1604248947399</v>
      </c>
      <c r="CJ14">
        <v>-1073.1253968141386</v>
      </c>
      <c r="CK14">
        <v>357995.12482985563</v>
      </c>
      <c r="CL14">
        <v>39038.454646273582</v>
      </c>
      <c r="CM14">
        <v>-2212.7148519600287</v>
      </c>
      <c r="CN14">
        <v>-1044.3777212338791</v>
      </c>
      <c r="CO14">
        <v>-114.87017548010226</v>
      </c>
      <c r="CP14">
        <v>18.861872971304859</v>
      </c>
      <c r="CQ14">
        <v>-62.256527185483378</v>
      </c>
      <c r="CR14">
        <v>20.859349479368777</v>
      </c>
      <c r="CS14">
        <v>163953.7488173969</v>
      </c>
      <c r="CT14">
        <v>77892.353128918709</v>
      </c>
      <c r="CU14">
        <v>-303387.20168090286</v>
      </c>
      <c r="CV14">
        <v>13206.583480531879</v>
      </c>
      <c r="CW14">
        <v>-68231.173754483461</v>
      </c>
      <c r="CX14">
        <v>-8365.2947322603468</v>
      </c>
      <c r="CY14">
        <v>-70.678050299192208</v>
      </c>
      <c r="CZ14">
        <v>3.9687771659635063</v>
      </c>
    </row>
    <row r="15" spans="1:104" x14ac:dyDescent="0.35">
      <c r="A15" t="s">
        <v>121</v>
      </c>
      <c r="B15">
        <v>-16014.997390831757</v>
      </c>
      <c r="C15">
        <v>-974.29571141464385</v>
      </c>
      <c r="D15">
        <v>39905.795045543935</v>
      </c>
      <c r="E15">
        <v>34774.811795763701</v>
      </c>
      <c r="F15">
        <v>-530.17816116705114</v>
      </c>
      <c r="G15">
        <v>16220.951024441811</v>
      </c>
      <c r="H15">
        <v>-6892.415290938623</v>
      </c>
      <c r="I15">
        <v>29008.445165436478</v>
      </c>
      <c r="J15">
        <v>30673.488483502479</v>
      </c>
      <c r="K15">
        <v>25311.369182779119</v>
      </c>
      <c r="L15">
        <v>3633.4599391225784</v>
      </c>
      <c r="M15">
        <v>43383.556400509784</v>
      </c>
      <c r="N15">
        <v>24433.65906807081</v>
      </c>
      <c r="O15">
        <v>84574.749197630765</v>
      </c>
      <c r="P15">
        <v>37837.929568923653</v>
      </c>
      <c r="Y15">
        <v>-59113.837344089181</v>
      </c>
      <c r="Z15">
        <v>-5076.1488883347211</v>
      </c>
      <c r="AA15">
        <v>15000.309799111679</v>
      </c>
      <c r="AB15">
        <v>120.80031673259504</v>
      </c>
      <c r="AC15">
        <v>11821.002299841202</v>
      </c>
      <c r="AD15">
        <v>-59632.239801571828</v>
      </c>
      <c r="AE15">
        <v>12094.520046942464</v>
      </c>
      <c r="AF15" s="3">
        <v>11364.91581076054</v>
      </c>
      <c r="AG15" s="3">
        <v>-395.77629476490534</v>
      </c>
      <c r="AH15">
        <v>-742.8848485459074</v>
      </c>
      <c r="AI15">
        <v>-56.557334965816317</v>
      </c>
      <c r="AJ15">
        <v>78.994852742642323</v>
      </c>
      <c r="AK15">
        <v>-78.976364562214087</v>
      </c>
      <c r="AL15">
        <v>-36.103558131179206</v>
      </c>
      <c r="AM15">
        <v>-391501.8636501758</v>
      </c>
      <c r="AN15">
        <v>817341.83922577859</v>
      </c>
      <c r="AO15">
        <v>-487996.44798585039</v>
      </c>
      <c r="AP15">
        <v>2758.7386898095169</v>
      </c>
      <c r="AQ15">
        <v>1158190.9254791699</v>
      </c>
      <c r="AR15">
        <v>-214858.18507837286</v>
      </c>
      <c r="AS15">
        <v>-600461.66357078962</v>
      </c>
      <c r="AT15">
        <v>768882.37835796596</v>
      </c>
      <c r="AU15">
        <v>-225884.52952253609</v>
      </c>
      <c r="AV15">
        <v>1324779.0384025155</v>
      </c>
      <c r="AW15">
        <v>663928.95442606509</v>
      </c>
      <c r="AX15">
        <v>9600.4837125652684</v>
      </c>
      <c r="AY15">
        <v>-606973.68022525811</v>
      </c>
      <c r="AZ15">
        <v>-115960.56685973087</v>
      </c>
      <c r="BA15">
        <v>92340.732619341827</v>
      </c>
      <c r="BB15">
        <v>135632.39176248942</v>
      </c>
      <c r="BC15">
        <v>-60667.562791613105</v>
      </c>
      <c r="BD15">
        <v>-20950.640615588916</v>
      </c>
      <c r="BE15">
        <v>-10969.753029472391</v>
      </c>
      <c r="BF15">
        <v>-14543.016666789967</v>
      </c>
      <c r="BG15">
        <v>-20038.553560045915</v>
      </c>
      <c r="BH15">
        <v>918.05755058839679</v>
      </c>
      <c r="BI15">
        <v>-1091.755684273636</v>
      </c>
      <c r="BJ15">
        <v>-1683839.6801775522</v>
      </c>
      <c r="BK15">
        <v>-1559740.115191964</v>
      </c>
      <c r="BL15">
        <v>-851391.62102887756</v>
      </c>
      <c r="BM15">
        <v>-778721.4768810611</v>
      </c>
      <c r="BN15">
        <v>-445773.65695513011</v>
      </c>
      <c r="BO15">
        <v>-524862.14347328071</v>
      </c>
      <c r="BP15">
        <v>-143033637.56287935</v>
      </c>
      <c r="BQ15">
        <v>-447751.64984364843</v>
      </c>
      <c r="BR15">
        <v>-523709.36680872564</v>
      </c>
      <c r="BS15">
        <v>-130084923.61302558</v>
      </c>
      <c r="BT15">
        <v>1137.6408235487061</v>
      </c>
      <c r="BU15">
        <v>1092.156250920355</v>
      </c>
      <c r="BV15">
        <v>34057.340445138616</v>
      </c>
      <c r="BW15">
        <v>-11091.62085841565</v>
      </c>
      <c r="BX15">
        <v>519172.43277597602</v>
      </c>
      <c r="BY15">
        <v>-524.42249279689793</v>
      </c>
      <c r="BZ15">
        <v>-421.8109932318082</v>
      </c>
      <c r="CA15">
        <v>-423.63684403542112</v>
      </c>
      <c r="CB15">
        <v>-346.44813136429775</v>
      </c>
      <c r="CC15">
        <v>-402.2645749300674</v>
      </c>
      <c r="CD15">
        <v>-182.92038899800153</v>
      </c>
      <c r="CE15">
        <v>-291.17459181228332</v>
      </c>
      <c r="CF15">
        <v>-157.77350650937549</v>
      </c>
      <c r="CG15">
        <v>-266.39977873285181</v>
      </c>
      <c r="CH15">
        <v>103.14644714994027</v>
      </c>
      <c r="CI15">
        <v>-531.58033643313092</v>
      </c>
      <c r="CJ15">
        <v>-267.04287927244627</v>
      </c>
      <c r="CK15">
        <v>227604.56998350771</v>
      </c>
      <c r="CL15">
        <v>83781.859580225995</v>
      </c>
      <c r="CM15">
        <v>-2826.6931367666607</v>
      </c>
      <c r="CN15">
        <v>-1255.4831016671226</v>
      </c>
      <c r="CO15">
        <v>20.806747616936399</v>
      </c>
      <c r="CP15">
        <v>21.040140112265615</v>
      </c>
      <c r="CQ15">
        <v>75.665344014851229</v>
      </c>
      <c r="CR15">
        <v>15.911127951561793</v>
      </c>
      <c r="CS15">
        <v>330936.09312018403</v>
      </c>
      <c r="CT15">
        <v>114906.99933103388</v>
      </c>
      <c r="CU15">
        <v>-323693.1042956023</v>
      </c>
      <c r="CV15">
        <v>-22642.661674414212</v>
      </c>
      <c r="CW15">
        <v>-41457.527324775328</v>
      </c>
      <c r="CX15">
        <v>-12120.515084431967</v>
      </c>
      <c r="CY15">
        <v>139.95593304403883</v>
      </c>
      <c r="CZ15">
        <v>-4.6160372867568</v>
      </c>
    </row>
    <row r="16" spans="1:104" x14ac:dyDescent="0.35">
      <c r="A16" t="s">
        <v>131</v>
      </c>
      <c r="B16">
        <v>13219.686312015796</v>
      </c>
      <c r="C16">
        <v>-4306.0772339283485</v>
      </c>
      <c r="D16">
        <v>-41328.362966244982</v>
      </c>
      <c r="E16">
        <v>17843.347652887656</v>
      </c>
      <c r="F16">
        <v>70710.411716012604</v>
      </c>
      <c r="G16">
        <v>-1459.5106024470444</v>
      </c>
      <c r="H16">
        <v>-1447.6285353287174</v>
      </c>
      <c r="I16">
        <v>-1878.8836565438098</v>
      </c>
      <c r="J16">
        <v>-29283.44569030232</v>
      </c>
      <c r="K16">
        <v>12842.661754532239</v>
      </c>
      <c r="L16">
        <v>55843.891111766075</v>
      </c>
      <c r="M16">
        <v>-9380.0257587559718</v>
      </c>
      <c r="N16">
        <v>-66411.094988337572</v>
      </c>
      <c r="O16">
        <v>37837.929568923653</v>
      </c>
      <c r="P16">
        <v>138478.16739857307</v>
      </c>
      <c r="Y16">
        <v>42795.581320108271</v>
      </c>
      <c r="Z16">
        <v>5656.8236657739099</v>
      </c>
      <c r="AA16">
        <v>-6404.329880989053</v>
      </c>
      <c r="AB16">
        <v>-2829.0146953644507</v>
      </c>
      <c r="AC16">
        <v>-10367.003210544528</v>
      </c>
      <c r="AD16">
        <v>44921.18143874222</v>
      </c>
      <c r="AE16">
        <v>-12150.754096890882</v>
      </c>
      <c r="AF16" s="3">
        <v>-12032.896348380731</v>
      </c>
      <c r="AG16" s="3">
        <v>-473.66659741030867</v>
      </c>
      <c r="AH16">
        <v>-799.19577479020882</v>
      </c>
      <c r="AI16">
        <v>-11.558847667294263</v>
      </c>
      <c r="AJ16">
        <v>-108.03471309382014</v>
      </c>
      <c r="AK16">
        <v>37.945349245893524</v>
      </c>
      <c r="AL16">
        <v>-88.225646428707847</v>
      </c>
      <c r="AM16">
        <v>24591.757892637041</v>
      </c>
      <c r="AN16">
        <v>-563345.09862672503</v>
      </c>
      <c r="AO16">
        <v>-18904.211400129712</v>
      </c>
      <c r="AP16">
        <v>192383.67626483421</v>
      </c>
      <c r="AQ16">
        <v>-548289.02716109867</v>
      </c>
      <c r="AR16">
        <v>104664.42284975406</v>
      </c>
      <c r="AS16">
        <v>196412.51026464626</v>
      </c>
      <c r="AT16">
        <v>-414963.97530964948</v>
      </c>
      <c r="AU16">
        <v>578851.05444466288</v>
      </c>
      <c r="AV16">
        <v>137418.17205896074</v>
      </c>
      <c r="AW16">
        <v>-165678.11158261696</v>
      </c>
      <c r="AX16">
        <v>-500154.76004103647</v>
      </c>
      <c r="AY16">
        <v>-977508.31184539234</v>
      </c>
      <c r="AZ16">
        <v>95770.232343281212</v>
      </c>
      <c r="BA16">
        <v>40579.726651327132</v>
      </c>
      <c r="BB16">
        <v>16212.16326034645</v>
      </c>
      <c r="BC16">
        <v>1292923.4322430894</v>
      </c>
      <c r="BD16">
        <v>58193.309910283242</v>
      </c>
      <c r="BE16">
        <v>54754.117012282317</v>
      </c>
      <c r="BF16">
        <v>67156.455773935988</v>
      </c>
      <c r="BG16">
        <v>61082.312294944699</v>
      </c>
      <c r="BH16">
        <v>3085.474383998454</v>
      </c>
      <c r="BI16">
        <v>3137.9300667086495</v>
      </c>
      <c r="BJ16">
        <v>278100.42045616393</v>
      </c>
      <c r="BK16">
        <v>156652.51058208724</v>
      </c>
      <c r="BL16">
        <v>344998.56973250478</v>
      </c>
      <c r="BM16">
        <v>248466.02915811926</v>
      </c>
      <c r="BN16">
        <v>337566.57512839243</v>
      </c>
      <c r="BO16">
        <v>385348.27548847225</v>
      </c>
      <c r="BP16">
        <v>91268082.103363857</v>
      </c>
      <c r="BQ16">
        <v>361243.27177021862</v>
      </c>
      <c r="BR16">
        <v>432684.26889212424</v>
      </c>
      <c r="BS16">
        <v>85483194.938267708</v>
      </c>
      <c r="BT16">
        <v>11938.289108907313</v>
      </c>
      <c r="BU16">
        <v>16287.097981901947</v>
      </c>
      <c r="BV16">
        <v>-8881.1313288226393</v>
      </c>
      <c r="BW16">
        <v>49945.870823405989</v>
      </c>
      <c r="BX16">
        <v>-33262.173074742481</v>
      </c>
      <c r="BY16">
        <v>278.14462799584038</v>
      </c>
      <c r="BZ16">
        <v>303.60508365571224</v>
      </c>
      <c r="CA16">
        <v>347.60174423734497</v>
      </c>
      <c r="CB16">
        <v>645.84647440698814</v>
      </c>
      <c r="CC16">
        <v>121.71334845490456</v>
      </c>
      <c r="CD16">
        <v>224.9757442799698</v>
      </c>
      <c r="CE16">
        <v>144.56587608292438</v>
      </c>
      <c r="CF16">
        <v>445.08776986203867</v>
      </c>
      <c r="CG16">
        <v>1711.1367489786076</v>
      </c>
      <c r="CH16">
        <v>1820.9724788439087</v>
      </c>
      <c r="CI16">
        <v>1348.1914513594659</v>
      </c>
      <c r="CJ16">
        <v>1480.1833460687917</v>
      </c>
      <c r="CK16">
        <v>-251039.98831519566</v>
      </c>
      <c r="CL16">
        <v>13887.679695655748</v>
      </c>
      <c r="CM16">
        <v>2621.7615307090846</v>
      </c>
      <c r="CN16">
        <v>-7.6061079505528371</v>
      </c>
      <c r="CO16">
        <v>180.90042697305202</v>
      </c>
      <c r="CP16">
        <v>-8.7629884074553139</v>
      </c>
      <c r="CQ16">
        <v>130.20142588959735</v>
      </c>
      <c r="CR16">
        <v>-4.8513910545717822</v>
      </c>
      <c r="CS16">
        <v>166984.16612093695</v>
      </c>
      <c r="CT16">
        <v>-782.14422799099361</v>
      </c>
      <c r="CU16">
        <v>60676.307421881262</v>
      </c>
      <c r="CV16">
        <v>-15931.266029416522</v>
      </c>
      <c r="CW16">
        <v>50690.476864298529</v>
      </c>
      <c r="CX16">
        <v>-3675.4485998925406</v>
      </c>
      <c r="CY16">
        <v>74.067391165537387</v>
      </c>
      <c r="CZ16">
        <v>2.2479531129863073</v>
      </c>
    </row>
    <row r="17" spans="1:104" x14ac:dyDescent="0.35">
      <c r="A17" t="s">
        <v>132</v>
      </c>
      <c r="AF17" s="3"/>
      <c r="AG17" s="3"/>
      <c r="CI17"/>
      <c r="CP17"/>
    </row>
    <row r="18" spans="1:104" x14ac:dyDescent="0.35">
      <c r="A18" t="s">
        <v>133</v>
      </c>
      <c r="AF18" s="3"/>
      <c r="AG18" s="3"/>
      <c r="CI18"/>
      <c r="CP18"/>
    </row>
    <row r="19" spans="1:104" x14ac:dyDescent="0.35">
      <c r="A19" t="s">
        <v>134</v>
      </c>
      <c r="AF19" s="3"/>
      <c r="AG19" s="3"/>
      <c r="CI19"/>
      <c r="CP19"/>
    </row>
    <row r="20" spans="1:104" x14ac:dyDescent="0.35">
      <c r="A20" t="s">
        <v>135</v>
      </c>
      <c r="AF20" s="3"/>
      <c r="AG20" s="3"/>
      <c r="CI20"/>
      <c r="CP20"/>
    </row>
    <row r="21" spans="1:104" x14ac:dyDescent="0.35">
      <c r="A21" t="s">
        <v>136</v>
      </c>
      <c r="AF21" s="3"/>
      <c r="AG21" s="3"/>
      <c r="CI21"/>
      <c r="CP21"/>
    </row>
    <row r="22" spans="1:104" x14ac:dyDescent="0.35">
      <c r="A22" t="s">
        <v>137</v>
      </c>
      <c r="AF22" s="3"/>
      <c r="AG22" s="3"/>
      <c r="CI22"/>
      <c r="CP22"/>
    </row>
    <row r="23" spans="1:104" x14ac:dyDescent="0.35">
      <c r="A23" t="s">
        <v>138</v>
      </c>
      <c r="AF23" s="3"/>
      <c r="AG23" s="3"/>
      <c r="CI23"/>
      <c r="CP23"/>
    </row>
    <row r="24" spans="1:104" x14ac:dyDescent="0.35">
      <c r="A24" t="s">
        <v>141</v>
      </c>
      <c r="AF24" s="3"/>
      <c r="AG24" s="3"/>
      <c r="CI24"/>
      <c r="CP24"/>
    </row>
    <row r="25" spans="1:104" x14ac:dyDescent="0.35">
      <c r="A25" t="s">
        <v>36</v>
      </c>
      <c r="B25">
        <v>60942.13904625483</v>
      </c>
      <c r="C25">
        <v>-17412.054953330284</v>
      </c>
      <c r="D25">
        <v>-95555.70274120188</v>
      </c>
      <c r="E25">
        <v>-4840.540233903851</v>
      </c>
      <c r="F25">
        <v>68825.620973536337</v>
      </c>
      <c r="G25">
        <v>-8150.4683024839023</v>
      </c>
      <c r="H25">
        <v>-10652.796254316367</v>
      </c>
      <c r="I25">
        <v>-51681.805663260464</v>
      </c>
      <c r="J25">
        <v>-71058.42101124824</v>
      </c>
      <c r="K25">
        <v>4290.7300408076098</v>
      </c>
      <c r="L25">
        <v>33735.294356829771</v>
      </c>
      <c r="M25">
        <v>-53434.948810453534</v>
      </c>
      <c r="N25">
        <v>-53196.778017785742</v>
      </c>
      <c r="O25">
        <v>-59113.837344089181</v>
      </c>
      <c r="P25">
        <v>42795.581320108271</v>
      </c>
      <c r="Y25">
        <v>300024.91828847688</v>
      </c>
      <c r="Z25">
        <v>12649.596266070974</v>
      </c>
      <c r="AA25">
        <v>-40180.764143841479</v>
      </c>
      <c r="AB25">
        <v>-12283.752037083999</v>
      </c>
      <c r="AC25">
        <v>-34199.416321466655</v>
      </c>
      <c r="AD25">
        <v>301224.63972890191</v>
      </c>
      <c r="AE25">
        <v>-40835.810550868177</v>
      </c>
      <c r="AF25" s="3">
        <v>-37539.312148455865</v>
      </c>
      <c r="AG25" s="3">
        <v>1037.1450200664733</v>
      </c>
      <c r="AH25">
        <v>867.94617785462299</v>
      </c>
      <c r="AI25">
        <v>147.19055303548041</v>
      </c>
      <c r="AJ25">
        <v>-626.79517941849178</v>
      </c>
      <c r="AK25">
        <v>255.02295141590398</v>
      </c>
      <c r="AL25">
        <v>-529.92804161438141</v>
      </c>
      <c r="AM25">
        <v>1234255.1946473802</v>
      </c>
      <c r="AN25">
        <v>-1154467.9379259453</v>
      </c>
      <c r="AO25">
        <v>2839909.9664025302</v>
      </c>
      <c r="AP25">
        <v>-1962113.6436421797</v>
      </c>
      <c r="AQ25">
        <v>-1460663.0285206758</v>
      </c>
      <c r="AR25">
        <v>662283.7957537031</v>
      </c>
      <c r="AS25">
        <v>936537.52503662696</v>
      </c>
      <c r="AT25">
        <v>-2573383.5831272788</v>
      </c>
      <c r="AU25">
        <v>681551.50436202181</v>
      </c>
      <c r="AV25">
        <v>-2571305.5471591209</v>
      </c>
      <c r="AW25">
        <v>-2371009.2258570371</v>
      </c>
      <c r="AX25">
        <v>-458171.08667794935</v>
      </c>
      <c r="AY25">
        <v>-161413.80101570959</v>
      </c>
      <c r="AZ25">
        <v>124583.21508611814</v>
      </c>
      <c r="BA25">
        <v>-77354.432713186558</v>
      </c>
      <c r="BB25">
        <v>-150230.56848549366</v>
      </c>
      <c r="BC25">
        <v>1189407.7594677219</v>
      </c>
      <c r="BD25">
        <v>184345.06549300003</v>
      </c>
      <c r="BE25">
        <v>173088.87974453071</v>
      </c>
      <c r="BF25">
        <v>184318.36511975186</v>
      </c>
      <c r="BG25">
        <v>183006.87365027523</v>
      </c>
      <c r="BH25">
        <v>43868.742939630247</v>
      </c>
      <c r="BI25">
        <v>8477.4320250434175</v>
      </c>
      <c r="BJ25">
        <v>4778071.0307924123</v>
      </c>
      <c r="BK25">
        <v>4281019.5937542114</v>
      </c>
      <c r="BL25">
        <v>2480996.1636000481</v>
      </c>
      <c r="BM25">
        <v>2221246.5577340904</v>
      </c>
      <c r="BN25">
        <v>1129191.2472989871</v>
      </c>
      <c r="BO25">
        <v>1236734.4044801826</v>
      </c>
      <c r="BP25">
        <v>380175008.82680923</v>
      </c>
      <c r="BQ25">
        <v>1158243.2369775509</v>
      </c>
      <c r="BR25">
        <v>1314668.593544665</v>
      </c>
      <c r="BS25">
        <v>359217104.20953441</v>
      </c>
      <c r="BT25">
        <v>28754.201401691662</v>
      </c>
      <c r="BU25">
        <v>37440.831587814333</v>
      </c>
      <c r="BV25">
        <v>-59473.871946903098</v>
      </c>
      <c r="BW25">
        <v>165546.01112412071</v>
      </c>
      <c r="BX25">
        <v>-778014.20809334505</v>
      </c>
      <c r="BY25">
        <v>508.060263242617</v>
      </c>
      <c r="BZ25">
        <v>75.638963810287294</v>
      </c>
      <c r="CA25">
        <v>218.32218242592793</v>
      </c>
      <c r="CB25">
        <v>-232.00054687775773</v>
      </c>
      <c r="CC25">
        <v>-83.238231955048576</v>
      </c>
      <c r="CD25">
        <v>-435.49770740535746</v>
      </c>
      <c r="CE25">
        <v>-505.96164085175297</v>
      </c>
      <c r="CF25">
        <v>-835.34199628128954</v>
      </c>
      <c r="CG25">
        <v>710.13108575162073</v>
      </c>
      <c r="CH25">
        <v>-168.6894677851142</v>
      </c>
      <c r="CI25">
        <v>608.21832697026434</v>
      </c>
      <c r="CJ25">
        <v>-56.028190344039324</v>
      </c>
      <c r="CK25">
        <v>-1121869.594405391</v>
      </c>
      <c r="CL25">
        <v>-70572.079705510041</v>
      </c>
      <c r="CM25">
        <v>10959.074061582372</v>
      </c>
      <c r="CN25">
        <v>2975.5768222841684</v>
      </c>
      <c r="CO25">
        <v>29.053813930173167</v>
      </c>
      <c r="CP25">
        <v>-56.088310577673809</v>
      </c>
      <c r="CQ25">
        <v>-214.54647149211075</v>
      </c>
      <c r="CR25">
        <v>-39.516940117458908</v>
      </c>
      <c r="CS25">
        <v>-911355.637722107</v>
      </c>
      <c r="CT25">
        <v>-180647.32887047678</v>
      </c>
      <c r="CU25">
        <v>923068.29580059962</v>
      </c>
      <c r="CV25">
        <v>-17240.852039977617</v>
      </c>
      <c r="CW25">
        <v>105698.10495381348</v>
      </c>
      <c r="CX25">
        <v>32867.619334339208</v>
      </c>
      <c r="CY25">
        <v>292.67167616394539</v>
      </c>
      <c r="CZ25">
        <v>12.767409460308301</v>
      </c>
    </row>
    <row r="26" spans="1:104" x14ac:dyDescent="0.35">
      <c r="A26" t="s">
        <v>37</v>
      </c>
      <c r="B26">
        <v>2713.3105564346015</v>
      </c>
      <c r="C26">
        <v>-702.92770275324801</v>
      </c>
      <c r="D26">
        <v>-9441.7038142685124</v>
      </c>
      <c r="E26">
        <v>-2587.6864340653788</v>
      </c>
      <c r="F26">
        <v>7013.4664054878149</v>
      </c>
      <c r="G26">
        <v>-2783.7130511992718</v>
      </c>
      <c r="H26">
        <v>-7.0035736677234341</v>
      </c>
      <c r="I26">
        <v>-5228.7552807825641</v>
      </c>
      <c r="J26">
        <v>-8233.6900307404267</v>
      </c>
      <c r="K26">
        <v>-1293.7217618614841</v>
      </c>
      <c r="L26">
        <v>7303.5484614410943</v>
      </c>
      <c r="M26">
        <v>-3824.7224702419494</v>
      </c>
      <c r="N26">
        <v>-5830.9840002616656</v>
      </c>
      <c r="O26">
        <v>-5076.1488883347211</v>
      </c>
      <c r="P26">
        <v>5656.8236657739099</v>
      </c>
      <c r="Y26">
        <v>12649.596266070974</v>
      </c>
      <c r="Z26">
        <v>3617.5780638580177</v>
      </c>
      <c r="AA26">
        <v>-3220.4079702586728</v>
      </c>
      <c r="AB26">
        <v>1854.1179344483182</v>
      </c>
      <c r="AC26">
        <v>-2915.9340540226444</v>
      </c>
      <c r="AD26">
        <v>13484.563229352283</v>
      </c>
      <c r="AE26">
        <v>-3267.7932486600353</v>
      </c>
      <c r="AF26" s="3">
        <v>-3188.0163987703863</v>
      </c>
      <c r="AG26" s="3">
        <v>-5.2929047123152202</v>
      </c>
      <c r="AH26">
        <v>37.284811978208907</v>
      </c>
      <c r="AI26">
        <v>8.8932854670181474</v>
      </c>
      <c r="AJ26">
        <v>-11.099099175628304</v>
      </c>
      <c r="AK26">
        <v>21.129578180071807</v>
      </c>
      <c r="AL26">
        <v>-3.309872126645105</v>
      </c>
      <c r="AM26">
        <v>107688.39770330614</v>
      </c>
      <c r="AN26">
        <v>-186905.08691203556</v>
      </c>
      <c r="AO26">
        <v>96161.312150138474</v>
      </c>
      <c r="AP26">
        <v>90800.433149500866</v>
      </c>
      <c r="AQ26">
        <v>-226026.67543815772</v>
      </c>
      <c r="AR26">
        <v>47870.496604514636</v>
      </c>
      <c r="AS26">
        <v>90872.67411897672</v>
      </c>
      <c r="AT26">
        <v>-224638.01312940571</v>
      </c>
      <c r="AU26">
        <v>148879.42698763404</v>
      </c>
      <c r="AV26">
        <v>-119800.65220555713</v>
      </c>
      <c r="AW26">
        <v>-99286.938156794364</v>
      </c>
      <c r="AX26">
        <v>-42257.175838921059</v>
      </c>
      <c r="AY26">
        <v>-87027.927250261215</v>
      </c>
      <c r="AZ26">
        <v>20757.921728030818</v>
      </c>
      <c r="BA26">
        <v>-24216.40818143907</v>
      </c>
      <c r="BB26">
        <v>-15894.241487925347</v>
      </c>
      <c r="BC26">
        <v>-72841.411513815678</v>
      </c>
      <c r="BD26">
        <v>9862.4521561245692</v>
      </c>
      <c r="BE26">
        <v>7790.4330518803963</v>
      </c>
      <c r="BF26">
        <v>9938.8316267093578</v>
      </c>
      <c r="BG26">
        <v>9846.2689962259938</v>
      </c>
      <c r="BH26">
        <v>-1204.9852549645084</v>
      </c>
      <c r="BI26">
        <v>455.61947251763092</v>
      </c>
      <c r="BJ26">
        <v>268149.23003777448</v>
      </c>
      <c r="BK26">
        <v>238664.4178106192</v>
      </c>
      <c r="BL26">
        <v>178952.90479541337</v>
      </c>
      <c r="BM26">
        <v>157784.69565951443</v>
      </c>
      <c r="BN26">
        <v>73245.128124162817</v>
      </c>
      <c r="BO26">
        <v>79685.014006119774</v>
      </c>
      <c r="BP26">
        <v>33681378.025701024</v>
      </c>
      <c r="BQ26">
        <v>77260.24500132048</v>
      </c>
      <c r="BR26">
        <v>86626.330804741927</v>
      </c>
      <c r="BS26">
        <v>30863454.485762507</v>
      </c>
      <c r="BT26">
        <v>2456.19368041691</v>
      </c>
      <c r="BU26">
        <v>2687.7011131288082</v>
      </c>
      <c r="BV26">
        <v>-5836.5810810363419</v>
      </c>
      <c r="BW26">
        <v>7180.7659932607721</v>
      </c>
      <c r="BX26">
        <v>-70632.089121662633</v>
      </c>
      <c r="BY26">
        <v>135.58336460878209</v>
      </c>
      <c r="BZ26">
        <v>122.1834505941728</v>
      </c>
      <c r="CA26">
        <v>125.03108916026576</v>
      </c>
      <c r="CB26">
        <v>121.55764103170436</v>
      </c>
      <c r="CC26">
        <v>75.515295393068655</v>
      </c>
      <c r="CD26">
        <v>52.921752381172169</v>
      </c>
      <c r="CE26">
        <v>47.601383549390896</v>
      </c>
      <c r="CF26">
        <v>34.222383877941141</v>
      </c>
      <c r="CG26">
        <v>240.52871915118956</v>
      </c>
      <c r="CH26">
        <v>206.75673485530112</v>
      </c>
      <c r="CI26">
        <v>220.83964004462476</v>
      </c>
      <c r="CJ26">
        <v>183.68324410366083</v>
      </c>
      <c r="CK26">
        <v>-85875.780708766571</v>
      </c>
      <c r="CL26">
        <v>-5089.6791445706167</v>
      </c>
      <c r="CM26">
        <v>913.15170584423151</v>
      </c>
      <c r="CN26">
        <v>25.45679710015337</v>
      </c>
      <c r="CO26">
        <v>11.04011971308107</v>
      </c>
      <c r="CP26">
        <v>-3.1171781150702089</v>
      </c>
      <c r="CQ26">
        <v>-11.154461077972167</v>
      </c>
      <c r="CR26">
        <v>-1.4197051539830752</v>
      </c>
      <c r="CS26">
        <v>-57689.906360266395</v>
      </c>
      <c r="CT26">
        <v>-11520.452475833503</v>
      </c>
      <c r="CU26">
        <v>65792.999437472608</v>
      </c>
      <c r="CV26">
        <v>2893.2332302388095</v>
      </c>
      <c r="CW26">
        <v>18974.348502728244</v>
      </c>
      <c r="CX26">
        <v>-221.36009479105709</v>
      </c>
      <c r="CY26">
        <v>-4.217692434993249</v>
      </c>
      <c r="CZ26">
        <v>4.1220733574200592</v>
      </c>
    </row>
    <row r="27" spans="1:104" x14ac:dyDescent="0.35">
      <c r="A27" t="s">
        <v>38</v>
      </c>
      <c r="B27">
        <v>-7660.0085259434809</v>
      </c>
      <c r="C27">
        <v>-1790.2008925140428</v>
      </c>
      <c r="D27">
        <v>21519.891084478277</v>
      </c>
      <c r="E27">
        <v>8562.6117935052025</v>
      </c>
      <c r="F27">
        <v>-11794.82408025427</v>
      </c>
      <c r="G27">
        <v>2851.4763056410693</v>
      </c>
      <c r="H27">
        <v>-4333.1866011256734</v>
      </c>
      <c r="I27">
        <v>11632.570839116657</v>
      </c>
      <c r="J27">
        <v>17184.334686887432</v>
      </c>
      <c r="K27">
        <v>4147.1595640370815</v>
      </c>
      <c r="L27">
        <v>-15275.982162686239</v>
      </c>
      <c r="M27">
        <v>13109.516461436433</v>
      </c>
      <c r="N27">
        <v>14734.958574818465</v>
      </c>
      <c r="O27">
        <v>15000.309799111679</v>
      </c>
      <c r="P27">
        <v>-6404.329880989053</v>
      </c>
      <c r="Y27">
        <v>-40180.764143841479</v>
      </c>
      <c r="Z27">
        <v>-3220.4079702586728</v>
      </c>
      <c r="AA27">
        <v>28766.061165565032</v>
      </c>
      <c r="AB27">
        <v>-1287.806037028713</v>
      </c>
      <c r="AC27">
        <v>28581.09698469445</v>
      </c>
      <c r="AD27">
        <v>-40621.318409140244</v>
      </c>
      <c r="AE27">
        <v>27017.66112185266</v>
      </c>
      <c r="AF27" s="3">
        <v>28080.915083031505</v>
      </c>
      <c r="AG27" s="3">
        <v>-564.25373890693709</v>
      </c>
      <c r="AH27">
        <v>-556.35353195960533</v>
      </c>
      <c r="AI27">
        <v>-82.035747636560771</v>
      </c>
      <c r="AJ27">
        <v>63.936929312995773</v>
      </c>
      <c r="AK27">
        <v>-89.577793074713668</v>
      </c>
      <c r="AL27">
        <v>27.814121425123481</v>
      </c>
      <c r="AM27">
        <v>-365160.06068921718</v>
      </c>
      <c r="AN27">
        <v>309950.49434502545</v>
      </c>
      <c r="AO27">
        <v>-601007.5400492684</v>
      </c>
      <c r="AP27">
        <v>149915.82929662199</v>
      </c>
      <c r="AQ27">
        <v>437430.45554272563</v>
      </c>
      <c r="AR27">
        <v>-97338.085157445501</v>
      </c>
      <c r="AS27">
        <v>-392729.63878228562</v>
      </c>
      <c r="AT27">
        <v>409716.0424345124</v>
      </c>
      <c r="AU27">
        <v>-271468.56196664885</v>
      </c>
      <c r="AV27">
        <v>503896.71760283777</v>
      </c>
      <c r="AW27">
        <v>209364.67151700243</v>
      </c>
      <c r="AX27">
        <v>151716.57928483179</v>
      </c>
      <c r="AY27">
        <v>142722.97728310083</v>
      </c>
      <c r="AZ27">
        <v>-30445.527241445045</v>
      </c>
      <c r="BA27">
        <v>-84789.887473980431</v>
      </c>
      <c r="BB27">
        <v>90895.777498141659</v>
      </c>
      <c r="BC27">
        <v>458806.25836318784</v>
      </c>
      <c r="BD27">
        <v>-31065.363843424206</v>
      </c>
      <c r="BE27">
        <v>-27194.856647698893</v>
      </c>
      <c r="BF27">
        <v>-31556.360468233524</v>
      </c>
      <c r="BG27">
        <v>-31965.268600221269</v>
      </c>
      <c r="BH27">
        <v>-3005.7752888470327</v>
      </c>
      <c r="BI27">
        <v>-1782.2839181767722</v>
      </c>
      <c r="BJ27">
        <v>-543975.71955893293</v>
      </c>
      <c r="BK27">
        <v>-476132.12782500125</v>
      </c>
      <c r="BL27">
        <v>-356687.27346034953</v>
      </c>
      <c r="BM27">
        <v>-316808.25207021704</v>
      </c>
      <c r="BN27">
        <v>-101302.39662917081</v>
      </c>
      <c r="BO27">
        <v>-24243.430402445279</v>
      </c>
      <c r="BP27">
        <v>-70155054.075779319</v>
      </c>
      <c r="BQ27">
        <v>-120107.53074659067</v>
      </c>
      <c r="BR27">
        <v>-71399.2497192515</v>
      </c>
      <c r="BS27">
        <v>-64554222.388587222</v>
      </c>
      <c r="BT27">
        <v>-9431.5852453533971</v>
      </c>
      <c r="BU27">
        <v>-11511.373081906935</v>
      </c>
      <c r="BV27">
        <v>14697.26526811355</v>
      </c>
      <c r="BW27">
        <v>-25344.328619176504</v>
      </c>
      <c r="BX27">
        <v>348788.63813096529</v>
      </c>
      <c r="BY27">
        <v>-179.93768838762085</v>
      </c>
      <c r="BZ27">
        <v>-197.22769481079246</v>
      </c>
      <c r="CA27">
        <v>-69.705686012398374</v>
      </c>
      <c r="CB27">
        <v>-159.56383186300528</v>
      </c>
      <c r="CC27">
        <v>-127.18914820114617</v>
      </c>
      <c r="CD27">
        <v>-76.563238418076011</v>
      </c>
      <c r="CE27">
        <v>-20.497446024376199</v>
      </c>
      <c r="CF27">
        <v>-44.190480361587355</v>
      </c>
      <c r="CG27">
        <v>-507.46006541420269</v>
      </c>
      <c r="CH27">
        <v>-264.06151204485894</v>
      </c>
      <c r="CI27">
        <v>-470.22325105906503</v>
      </c>
      <c r="CJ27">
        <v>-207.64835808010463</v>
      </c>
      <c r="CK27">
        <v>410135.56125341094</v>
      </c>
      <c r="CL27">
        <v>2265.5731953480758</v>
      </c>
      <c r="CM27">
        <v>255.13784533046817</v>
      </c>
      <c r="CN27">
        <v>-1522.7219866101805</v>
      </c>
      <c r="CO27">
        <v>17.121945342505771</v>
      </c>
      <c r="CP27">
        <v>5.0278000277372952</v>
      </c>
      <c r="CQ27">
        <v>90.455815623872681</v>
      </c>
      <c r="CR27">
        <v>-2.4690430219719675</v>
      </c>
      <c r="CS27">
        <v>328397.48276349553</v>
      </c>
      <c r="CT27">
        <v>20479.541591129619</v>
      </c>
      <c r="CU27">
        <v>-165993.61190584084</v>
      </c>
      <c r="CV27">
        <v>4772.7462871272828</v>
      </c>
      <c r="CW27">
        <v>-20935.870499824985</v>
      </c>
      <c r="CX27">
        <v>-12340.203018080514</v>
      </c>
      <c r="CY27">
        <v>-85.999478711901858</v>
      </c>
      <c r="CZ27">
        <v>3.5434492892538785</v>
      </c>
    </row>
    <row r="28" spans="1:104" x14ac:dyDescent="0.35">
      <c r="A28" t="s">
        <v>142</v>
      </c>
      <c r="B28">
        <v>-3396.8761915646305</v>
      </c>
      <c r="C28">
        <v>3325.9576659174827</v>
      </c>
      <c r="D28">
        <v>2692.0154946045213</v>
      </c>
      <c r="E28">
        <v>-2045.5685530925439</v>
      </c>
      <c r="F28">
        <v>-3695.0026320250654</v>
      </c>
      <c r="G28">
        <v>-371.25188892733092</v>
      </c>
      <c r="H28">
        <v>2780.6847142343627</v>
      </c>
      <c r="I28">
        <v>395.55688192953357</v>
      </c>
      <c r="J28">
        <v>846.51027608107609</v>
      </c>
      <c r="K28">
        <v>-342.21082533905883</v>
      </c>
      <c r="L28">
        <v>-44.632155155772395</v>
      </c>
      <c r="M28">
        <v>2146.2941103555331</v>
      </c>
      <c r="N28">
        <v>1434.3475188145092</v>
      </c>
      <c r="O28">
        <v>120.80031673259504</v>
      </c>
      <c r="P28">
        <v>-2829.0146953644507</v>
      </c>
      <c r="Y28">
        <v>-12283.752037083999</v>
      </c>
      <c r="Z28">
        <v>1854.1179344483182</v>
      </c>
      <c r="AA28">
        <v>-1287.806037028713</v>
      </c>
      <c r="AB28">
        <v>7147.5827314344579</v>
      </c>
      <c r="AC28">
        <v>-1509.9589137685839</v>
      </c>
      <c r="AD28">
        <v>-12318.209992580891</v>
      </c>
      <c r="AE28">
        <v>-486.0191307541138</v>
      </c>
      <c r="AF28" s="3">
        <v>-1598.2589828002265</v>
      </c>
      <c r="AG28" s="3">
        <v>-25.54394240696049</v>
      </c>
      <c r="AH28">
        <v>-63.245499299923495</v>
      </c>
      <c r="AI28">
        <v>10.317888034072478</v>
      </c>
      <c r="AJ28">
        <v>39.291866320202438</v>
      </c>
      <c r="AK28">
        <v>3.322923221582224</v>
      </c>
      <c r="AL28">
        <v>22.689575327931038</v>
      </c>
      <c r="AM28">
        <v>-97144.493365585207</v>
      </c>
      <c r="AN28">
        <v>6070.5106120869132</v>
      </c>
      <c r="AO28">
        <v>-252006.31509497191</v>
      </c>
      <c r="AP28">
        <v>184488.05744638096</v>
      </c>
      <c r="AQ28">
        <v>9420.1091620991519</v>
      </c>
      <c r="AR28">
        <v>-66768.348424623298</v>
      </c>
      <c r="AS28">
        <v>-43615.81190918936</v>
      </c>
      <c r="AT28">
        <v>161620.15748049712</v>
      </c>
      <c r="AU28">
        <v>24967.530165788743</v>
      </c>
      <c r="AV28">
        <v>213217.04972817504</v>
      </c>
      <c r="AW28">
        <v>180153.98951136466</v>
      </c>
      <c r="AX28">
        <v>81511.912354083048</v>
      </c>
      <c r="AY28">
        <v>13095.069387248604</v>
      </c>
      <c r="AZ28">
        <v>-7712.0167518297985</v>
      </c>
      <c r="BA28">
        <v>-70225.159236410938</v>
      </c>
      <c r="BB28">
        <v>-259.55143326559295</v>
      </c>
      <c r="BC28">
        <v>-187668.87458756674</v>
      </c>
      <c r="BD28">
        <v>-9020.8276651667329</v>
      </c>
      <c r="BE28">
        <v>-8447.7163039703992</v>
      </c>
      <c r="BF28">
        <v>-7322.3971458246915</v>
      </c>
      <c r="BG28">
        <v>-6788.6047518491314</v>
      </c>
      <c r="BH28">
        <v>-2193.5369970593347</v>
      </c>
      <c r="BI28">
        <v>-100.13314782389043</v>
      </c>
      <c r="BJ28">
        <v>-232418.55581415779</v>
      </c>
      <c r="BK28">
        <v>-220818.17923126789</v>
      </c>
      <c r="BL28">
        <v>-98893.534989963286</v>
      </c>
      <c r="BM28">
        <v>-93763.01399096704</v>
      </c>
      <c r="BN28">
        <v>-57400.038308070056</v>
      </c>
      <c r="BO28">
        <v>-79035.639207378801</v>
      </c>
      <c r="BP28">
        <v>-14234247.913429869</v>
      </c>
      <c r="BQ28">
        <v>-63473.929963935327</v>
      </c>
      <c r="BR28">
        <v>-84383.474543856413</v>
      </c>
      <c r="BS28">
        <v>-13088610.565361846</v>
      </c>
      <c r="BT28">
        <v>1798.651579992071</v>
      </c>
      <c r="BU28">
        <v>1405.8297795718086</v>
      </c>
      <c r="BV28">
        <v>1282.9467295877819</v>
      </c>
      <c r="BW28">
        <v>-6260.5689101417702</v>
      </c>
      <c r="BX28">
        <v>-15807.660938523089</v>
      </c>
      <c r="BY28">
        <v>60.127024960231573</v>
      </c>
      <c r="BZ28">
        <v>109.24007752115313</v>
      </c>
      <c r="CA28">
        <v>49.929359749967361</v>
      </c>
      <c r="CB28">
        <v>111.84024730608793</v>
      </c>
      <c r="CC28">
        <v>75.871986149290152</v>
      </c>
      <c r="CD28">
        <v>113.565842572618</v>
      </c>
      <c r="CE28">
        <v>68.451151711540021</v>
      </c>
      <c r="CF28">
        <v>124.61668293479806</v>
      </c>
      <c r="CG28">
        <v>187.42200073893071</v>
      </c>
      <c r="CH28">
        <v>228.01377902926163</v>
      </c>
      <c r="CI28">
        <v>149.35771103153886</v>
      </c>
      <c r="CJ28">
        <v>154.51704950767956</v>
      </c>
      <c r="CK28">
        <v>-65893.152521376483</v>
      </c>
      <c r="CL28">
        <v>21901.916333053086</v>
      </c>
      <c r="CM28">
        <v>13.342785899578884</v>
      </c>
      <c r="CN28">
        <v>-335.02182280690084</v>
      </c>
      <c r="CO28">
        <v>-15.98344918864546</v>
      </c>
      <c r="CP28">
        <v>7.1378088894420362</v>
      </c>
      <c r="CQ28">
        <v>-38.517008732138365</v>
      </c>
      <c r="CR28">
        <v>10.906733506332627</v>
      </c>
      <c r="CS28">
        <v>-69955.951101966377</v>
      </c>
      <c r="CT28">
        <v>32510.329216215552</v>
      </c>
      <c r="CU28">
        <v>3436.6422128575373</v>
      </c>
      <c r="CV28">
        <v>-956.4642506259936</v>
      </c>
      <c r="CW28">
        <v>-861.7610513223899</v>
      </c>
      <c r="CX28">
        <v>-3702.9488296180002</v>
      </c>
      <c r="CY28">
        <v>2.7039332253564803</v>
      </c>
      <c r="CZ28">
        <v>0.88232776606936802</v>
      </c>
    </row>
    <row r="29" spans="1:104" x14ac:dyDescent="0.35">
      <c r="A29" t="s">
        <v>143</v>
      </c>
      <c r="B29">
        <v>-5596.90621609965</v>
      </c>
      <c r="C29">
        <v>-2523.8012334819095</v>
      </c>
      <c r="D29">
        <v>19003.036071236449</v>
      </c>
      <c r="E29">
        <v>7621.6337273323652</v>
      </c>
      <c r="F29">
        <v>-10561.017926128936</v>
      </c>
      <c r="G29">
        <v>1417.1173468966126</v>
      </c>
      <c r="H29">
        <v>-4953.7379723607846</v>
      </c>
      <c r="I29">
        <v>10153.91026438289</v>
      </c>
      <c r="J29">
        <v>16096.282474928579</v>
      </c>
      <c r="K29">
        <v>3731.1957759640532</v>
      </c>
      <c r="L29">
        <v>-14656.713060385397</v>
      </c>
      <c r="M29">
        <v>13449.331368376879</v>
      </c>
      <c r="N29">
        <v>16804.463035482586</v>
      </c>
      <c r="O29">
        <v>11821.002299841202</v>
      </c>
      <c r="P29">
        <v>-10367.003210544528</v>
      </c>
      <c r="Y29">
        <v>-34199.416321466655</v>
      </c>
      <c r="Z29">
        <v>-2915.9340540226444</v>
      </c>
      <c r="AA29">
        <v>28581.09698469445</v>
      </c>
      <c r="AB29">
        <v>-1509.9589137685839</v>
      </c>
      <c r="AC29">
        <v>29661.636579845301</v>
      </c>
      <c r="AD29">
        <v>-34841.66592206608</v>
      </c>
      <c r="AE29">
        <v>27184.119192503113</v>
      </c>
      <c r="AF29" s="3">
        <v>29104.893603985729</v>
      </c>
      <c r="AG29" s="3">
        <v>-563.37777391802342</v>
      </c>
      <c r="AH29">
        <v>-526.45812745944079</v>
      </c>
      <c r="AI29">
        <v>-77.347521366336892</v>
      </c>
      <c r="AJ29">
        <v>38.380486763224056</v>
      </c>
      <c r="AK29">
        <v>-93.407187728543661</v>
      </c>
      <c r="AL29">
        <v>6.9861835437355682</v>
      </c>
      <c r="AM29">
        <v>-342693.26021385676</v>
      </c>
      <c r="AN29">
        <v>313186.72707430081</v>
      </c>
      <c r="AO29">
        <v>-549639.22305484756</v>
      </c>
      <c r="AP29">
        <v>118108.00774777336</v>
      </c>
      <c r="AQ29">
        <v>443679.46361037024</v>
      </c>
      <c r="AR29">
        <v>-68102.450925916055</v>
      </c>
      <c r="AS29">
        <v>-368156.2349308703</v>
      </c>
      <c r="AT29">
        <v>270441.37310246605</v>
      </c>
      <c r="AU29">
        <v>-247076.07635384396</v>
      </c>
      <c r="AV29">
        <v>342915.59211367439</v>
      </c>
      <c r="AW29">
        <v>72307.202593962735</v>
      </c>
      <c r="AX29">
        <v>235040.42403436478</v>
      </c>
      <c r="AY29">
        <v>180248.92960048755</v>
      </c>
      <c r="AZ29">
        <v>-24654.500521786042</v>
      </c>
      <c r="BA29">
        <v>-164738.5473471703</v>
      </c>
      <c r="BB29">
        <v>79361.608745954509</v>
      </c>
      <c r="BC29">
        <v>441585.95405746659</v>
      </c>
      <c r="BD29">
        <v>-31116.822873678509</v>
      </c>
      <c r="BE29">
        <v>-28151.072595121208</v>
      </c>
      <c r="BF29">
        <v>-32433.205595580122</v>
      </c>
      <c r="BG29">
        <v>-32381.693690992681</v>
      </c>
      <c r="BH29">
        <v>-2506.1210309095545</v>
      </c>
      <c r="BI29">
        <v>-1741.8044980948689</v>
      </c>
      <c r="BJ29">
        <v>-357971.54159547103</v>
      </c>
      <c r="BK29">
        <v>-304699.65188000753</v>
      </c>
      <c r="BL29">
        <v>-261087.34244814038</v>
      </c>
      <c r="BM29">
        <v>-227605.21910035677</v>
      </c>
      <c r="BN29">
        <v>-45222.309351914257</v>
      </c>
      <c r="BO29">
        <v>55265.180096998702</v>
      </c>
      <c r="BP29">
        <v>-57960447.256587304</v>
      </c>
      <c r="BQ29">
        <v>-68622.239020212117</v>
      </c>
      <c r="BR29">
        <v>1112.4626331427498</v>
      </c>
      <c r="BS29">
        <v>-53667379.274525374</v>
      </c>
      <c r="BT29">
        <v>-9954.6501781969564</v>
      </c>
      <c r="BU29">
        <v>-11986.803183228669</v>
      </c>
      <c r="BV29">
        <v>12885.226330603042</v>
      </c>
      <c r="BW29">
        <v>-26177.66349832778</v>
      </c>
      <c r="BX29">
        <v>382658.37281416834</v>
      </c>
      <c r="BY29">
        <v>-213.09742981050061</v>
      </c>
      <c r="BZ29">
        <v>-240.15135230640738</v>
      </c>
      <c r="CA29">
        <v>-127.87447812701798</v>
      </c>
      <c r="CB29">
        <v>-241.84466058737755</v>
      </c>
      <c r="CC29">
        <v>-182.39201052723104</v>
      </c>
      <c r="CD29">
        <v>-141.69492933502738</v>
      </c>
      <c r="CE29">
        <v>-97.79326864897341</v>
      </c>
      <c r="CF29">
        <v>-140.55482318062695</v>
      </c>
      <c r="CG29">
        <v>-561.27236809784847</v>
      </c>
      <c r="CH29">
        <v>-366.93273323616876</v>
      </c>
      <c r="CI29">
        <v>-556.15659331108452</v>
      </c>
      <c r="CJ29">
        <v>-328.24456422084586</v>
      </c>
      <c r="CK29">
        <v>381390.27543339494</v>
      </c>
      <c r="CL29">
        <v>-1639.5047325979729</v>
      </c>
      <c r="CM29">
        <v>498.72833153137816</v>
      </c>
      <c r="CN29">
        <v>-1573.6158710520224</v>
      </c>
      <c r="CO29">
        <v>12.85077910461847</v>
      </c>
      <c r="CP29">
        <v>4.3843058961309982</v>
      </c>
      <c r="CQ29">
        <v>83.561504760219023</v>
      </c>
      <c r="CR29">
        <v>-2.7474763149134294</v>
      </c>
      <c r="CS29">
        <v>292860.47632601223</v>
      </c>
      <c r="CT29">
        <v>15228.460285215548</v>
      </c>
      <c r="CU29">
        <v>-152438.84618990953</v>
      </c>
      <c r="CV29">
        <v>8884.7057665184584</v>
      </c>
      <c r="CW29">
        <v>-22272.849685311066</v>
      </c>
      <c r="CX29">
        <v>-12785.34883557881</v>
      </c>
      <c r="CY29">
        <v>-120.4057572807214</v>
      </c>
      <c r="CZ29">
        <v>6.7106863399490422</v>
      </c>
    </row>
    <row r="30" spans="1:104" x14ac:dyDescent="0.35">
      <c r="A30" t="s">
        <v>25</v>
      </c>
      <c r="B30">
        <v>61303.14702874318</v>
      </c>
      <c r="C30">
        <v>-17750.814450247417</v>
      </c>
      <c r="D30">
        <v>-98351.532947568398</v>
      </c>
      <c r="E30">
        <v>-5278.6817056214013</v>
      </c>
      <c r="F30">
        <v>70164.128712870865</v>
      </c>
      <c r="G30">
        <v>-8274.5784110084587</v>
      </c>
      <c r="H30">
        <v>-10823.939806559149</v>
      </c>
      <c r="I30">
        <v>-53598.531446507739</v>
      </c>
      <c r="J30">
        <v>-74490.383621529632</v>
      </c>
      <c r="K30">
        <v>3814.1414030996257</v>
      </c>
      <c r="L30">
        <v>35425.694056346969</v>
      </c>
      <c r="M30">
        <v>-56146.143389843135</v>
      </c>
      <c r="N30">
        <v>-57054.158817906908</v>
      </c>
      <c r="O30">
        <v>-59632.239801571828</v>
      </c>
      <c r="P30">
        <v>44921.18143874222</v>
      </c>
      <c r="Y30">
        <v>301224.63972890191</v>
      </c>
      <c r="Z30">
        <v>13484.563229352283</v>
      </c>
      <c r="AA30">
        <v>-40621.318409140244</v>
      </c>
      <c r="AB30">
        <v>-12318.209992580891</v>
      </c>
      <c r="AC30">
        <v>-34841.66592206608</v>
      </c>
      <c r="AD30">
        <v>303534.97211924876</v>
      </c>
      <c r="AE30">
        <v>-41763.696946818869</v>
      </c>
      <c r="AF30" s="3">
        <v>-38373.696308471975</v>
      </c>
      <c r="AG30" s="3">
        <v>1064.3103872056538</v>
      </c>
      <c r="AH30">
        <v>901.80715266472112</v>
      </c>
      <c r="AI30">
        <v>145.86953166657284</v>
      </c>
      <c r="AJ30">
        <v>-630.99022108040174</v>
      </c>
      <c r="AK30">
        <v>266.99009734376239</v>
      </c>
      <c r="AL30">
        <v>-545.29162119450507</v>
      </c>
      <c r="AM30">
        <v>1254698.5795712769</v>
      </c>
      <c r="AN30">
        <v>-1211036.6532680341</v>
      </c>
      <c r="AO30">
        <v>2877753.192135822</v>
      </c>
      <c r="AP30">
        <v>-1948824.8223389806</v>
      </c>
      <c r="AQ30">
        <v>-1526088.5683576008</v>
      </c>
      <c r="AR30">
        <v>668875.60699437489</v>
      </c>
      <c r="AS30">
        <v>958670.44894206524</v>
      </c>
      <c r="AT30">
        <v>-2604205.6351866401</v>
      </c>
      <c r="AU30">
        <v>728603.59187928203</v>
      </c>
      <c r="AV30">
        <v>-2542152.1593258614</v>
      </c>
      <c r="AW30">
        <v>-2334887.890197516</v>
      </c>
      <c r="AX30">
        <v>-527467.95995155559</v>
      </c>
      <c r="AY30">
        <v>-191909.31913678697</v>
      </c>
      <c r="AZ30">
        <v>130043.36033516917</v>
      </c>
      <c r="BA30">
        <v>-13401.852743562144</v>
      </c>
      <c r="BB30">
        <v>-154734.47497296616</v>
      </c>
      <c r="BC30">
        <v>1216735.5463477573</v>
      </c>
      <c r="BD30">
        <v>189535.32089690148</v>
      </c>
      <c r="BE30">
        <v>177655.05591328093</v>
      </c>
      <c r="BF30">
        <v>189419.33775875965</v>
      </c>
      <c r="BG30">
        <v>187773.43359412506</v>
      </c>
      <c r="BH30">
        <v>42828.864666622212</v>
      </c>
      <c r="BI30">
        <v>8626.2698282112851</v>
      </c>
      <c r="BJ30">
        <v>4751785.3173196372</v>
      </c>
      <c r="BK30">
        <v>4258138.9826890435</v>
      </c>
      <c r="BL30">
        <v>2503030.8080892432</v>
      </c>
      <c r="BM30">
        <v>2239716.6739006038</v>
      </c>
      <c r="BN30">
        <v>1127531.3813012484</v>
      </c>
      <c r="BO30">
        <v>1222056.9500857873</v>
      </c>
      <c r="BP30">
        <v>386629296.45595807</v>
      </c>
      <c r="BQ30">
        <v>1163185.3401105946</v>
      </c>
      <c r="BR30">
        <v>1309259.4915549348</v>
      </c>
      <c r="BS30">
        <v>365193050.68686169</v>
      </c>
      <c r="BT30">
        <v>31709.972222008662</v>
      </c>
      <c r="BU30">
        <v>39989.184717563425</v>
      </c>
      <c r="BV30">
        <v>-61199.586852030865</v>
      </c>
      <c r="BW30">
        <v>168998.91195523521</v>
      </c>
      <c r="BX30">
        <v>-816794.0431728533</v>
      </c>
      <c r="BY30">
        <v>551.28875595751413</v>
      </c>
      <c r="BZ30">
        <v>109.06602097471509</v>
      </c>
      <c r="CA30">
        <v>259.5879363549268</v>
      </c>
      <c r="CB30">
        <v>-203.91950040684895</v>
      </c>
      <c r="CC30">
        <v>-52.793350826369277</v>
      </c>
      <c r="CD30">
        <v>-409.58611791764332</v>
      </c>
      <c r="CE30">
        <v>-498.59985010080783</v>
      </c>
      <c r="CF30">
        <v>-836.07499611218714</v>
      </c>
      <c r="CG30">
        <v>775.87388789281431</v>
      </c>
      <c r="CH30">
        <v>-127.32590586088131</v>
      </c>
      <c r="CI30">
        <v>685.61150658376334</v>
      </c>
      <c r="CJ30">
        <v>-2.6608216818576347</v>
      </c>
      <c r="CK30">
        <v>-1107490.6238559866</v>
      </c>
      <c r="CL30">
        <v>-76529.975419649738</v>
      </c>
      <c r="CM30">
        <v>11258.04223587349</v>
      </c>
      <c r="CN30">
        <v>3002.3118963554193</v>
      </c>
      <c r="CO30">
        <v>41.294440675621331</v>
      </c>
      <c r="CP30">
        <v>-57.561933408740622</v>
      </c>
      <c r="CQ30">
        <v>-200.75207477273258</v>
      </c>
      <c r="CR30">
        <v>-42.881599866218401</v>
      </c>
      <c r="CS30">
        <v>-890495.94603186776</v>
      </c>
      <c r="CT30">
        <v>-189118.09953641574</v>
      </c>
      <c r="CU30">
        <v>936669.41854775371</v>
      </c>
      <c r="CV30">
        <v>-16652.426321882391</v>
      </c>
      <c r="CW30">
        <v>116565.10185750724</v>
      </c>
      <c r="CX30">
        <v>33325.930612016025</v>
      </c>
      <c r="CY30">
        <v>307.2112784114758</v>
      </c>
      <c r="CZ30">
        <v>12.805322242798837</v>
      </c>
    </row>
    <row r="31" spans="1:104" x14ac:dyDescent="0.35">
      <c r="A31" t="s">
        <v>144</v>
      </c>
      <c r="B31">
        <v>-11008.331626826439</v>
      </c>
      <c r="C31">
        <v>1339.4190281617639</v>
      </c>
      <c r="D31">
        <v>24612.58313840218</v>
      </c>
      <c r="E31">
        <v>9564.5962340836813</v>
      </c>
      <c r="F31">
        <v>-10515.91041421125</v>
      </c>
      <c r="G31">
        <v>3058.7538022399681</v>
      </c>
      <c r="H31">
        <v>-3151.4713107674629</v>
      </c>
      <c r="I31">
        <v>13309.818950705621</v>
      </c>
      <c r="J31">
        <v>19134.543015062187</v>
      </c>
      <c r="K31">
        <v>6514.1933648505183</v>
      </c>
      <c r="L31">
        <v>-16170.582048777736</v>
      </c>
      <c r="M31">
        <v>15758.629340135476</v>
      </c>
      <c r="N31">
        <v>18770.441340488534</v>
      </c>
      <c r="O31">
        <v>12094.520046942464</v>
      </c>
      <c r="P31">
        <v>-12150.754096890882</v>
      </c>
      <c r="Y31">
        <v>-40835.810550868177</v>
      </c>
      <c r="Z31">
        <v>-3267.7932486600353</v>
      </c>
      <c r="AA31">
        <v>27017.66112185266</v>
      </c>
      <c r="AB31">
        <v>-486.0191307541138</v>
      </c>
      <c r="AC31">
        <v>27184.119192503113</v>
      </c>
      <c r="AD31">
        <v>-41763.696946818869</v>
      </c>
      <c r="AE31">
        <v>30168.516329291324</v>
      </c>
      <c r="AF31" s="3">
        <v>27864.747539567485</v>
      </c>
      <c r="AG31" s="3">
        <v>-605.1438182751059</v>
      </c>
      <c r="AH31">
        <v>-494.9084280029511</v>
      </c>
      <c r="AI31">
        <v>-57.629262819284946</v>
      </c>
      <c r="AJ31">
        <v>108.65995836590812</v>
      </c>
      <c r="AK31">
        <v>-70.07736870491506</v>
      </c>
      <c r="AL31">
        <v>61.780638433164661</v>
      </c>
      <c r="AM31">
        <v>-341855.57210867479</v>
      </c>
      <c r="AN31">
        <v>256471.07297943899</v>
      </c>
      <c r="AO31">
        <v>-729829.57892587851</v>
      </c>
      <c r="AP31">
        <v>409519.9869657114</v>
      </c>
      <c r="AQ31">
        <v>413057.10374960001</v>
      </c>
      <c r="AR31">
        <v>-26076.672974081346</v>
      </c>
      <c r="AS31">
        <v>-375310.63635817671</v>
      </c>
      <c r="AT31">
        <v>366526.45678421838</v>
      </c>
      <c r="AU31">
        <v>-308505.24595022743</v>
      </c>
      <c r="AV31">
        <v>406275.65361134498</v>
      </c>
      <c r="AW31">
        <v>135257.58097065473</v>
      </c>
      <c r="AX31">
        <v>221525.39587347626</v>
      </c>
      <c r="AY31">
        <v>287615.23560998536</v>
      </c>
      <c r="AZ31">
        <v>-16489.18754349554</v>
      </c>
      <c r="BA31">
        <v>-127580.88702684329</v>
      </c>
      <c r="BB31">
        <v>99362.890768384066</v>
      </c>
      <c r="BC31">
        <v>167199.21971451913</v>
      </c>
      <c r="BD31">
        <v>-40481.97266183683</v>
      </c>
      <c r="BE31">
        <v>-36754.975532801654</v>
      </c>
      <c r="BF31">
        <v>-41256.55192454777</v>
      </c>
      <c r="BG31">
        <v>-40473.787201611696</v>
      </c>
      <c r="BH31">
        <v>-843.97478080404278</v>
      </c>
      <c r="BI31">
        <v>-1417.307740413519</v>
      </c>
      <c r="BJ31">
        <v>-384776.92307581357</v>
      </c>
      <c r="BK31">
        <v>-319624.63669238571</v>
      </c>
      <c r="BL31">
        <v>-345973.80588092154</v>
      </c>
      <c r="BM31">
        <v>-300081.93963756302</v>
      </c>
      <c r="BN31">
        <v>-147517.90495083499</v>
      </c>
      <c r="BO31">
        <v>-76940.087417384158</v>
      </c>
      <c r="BP31">
        <v>-82931594.721114874</v>
      </c>
      <c r="BQ31">
        <v>-165171.44426755197</v>
      </c>
      <c r="BR31">
        <v>-118573.27112169738</v>
      </c>
      <c r="BS31">
        <v>-75761089.20616053</v>
      </c>
      <c r="BT31">
        <v>-5254.6940363012109</v>
      </c>
      <c r="BU31">
        <v>-8714.0147662853251</v>
      </c>
      <c r="BV31">
        <v>18974.431538506826</v>
      </c>
      <c r="BW31">
        <v>-33225.121179346403</v>
      </c>
      <c r="BX31">
        <v>349014.39758315944</v>
      </c>
      <c r="BY31">
        <v>-167.48131983079733</v>
      </c>
      <c r="BZ31">
        <v>-190.57163057279888</v>
      </c>
      <c r="CA31">
        <v>-5.5883065053189958</v>
      </c>
      <c r="CB31">
        <v>-84.436045429407002</v>
      </c>
      <c r="CC31">
        <v>-159.74796626662101</v>
      </c>
      <c r="CD31">
        <v>-111.48329361033943</v>
      </c>
      <c r="CE31">
        <v>15.159992684007355</v>
      </c>
      <c r="CF31">
        <v>6.2029531087757288</v>
      </c>
      <c r="CG31">
        <v>-532.62365092805101</v>
      </c>
      <c r="CH31">
        <v>-217.41726026106659</v>
      </c>
      <c r="CI31">
        <v>-424.85951091905349</v>
      </c>
      <c r="CJ31">
        <v>-97.037873611664253</v>
      </c>
      <c r="CK31">
        <v>461608.6463675343</v>
      </c>
      <c r="CL31">
        <v>9048.1083951232886</v>
      </c>
      <c r="CM31">
        <v>676.08158152406304</v>
      </c>
      <c r="CN31">
        <v>-1083.8177792944043</v>
      </c>
      <c r="CO31">
        <v>0.33602031745744326</v>
      </c>
      <c r="CP31">
        <v>6.8500818491247077</v>
      </c>
      <c r="CQ31">
        <v>67.69361542796355</v>
      </c>
      <c r="CR31">
        <v>2.2587531528174414</v>
      </c>
      <c r="CS31">
        <v>347564.50181141577</v>
      </c>
      <c r="CT31">
        <v>30604.905172109688</v>
      </c>
      <c r="CU31">
        <v>-130549.66932099183</v>
      </c>
      <c r="CV31">
        <v>5961.5014680920358</v>
      </c>
      <c r="CW31">
        <v>-28076.886043054383</v>
      </c>
      <c r="CX31">
        <v>-6024.3700118041907</v>
      </c>
      <c r="CY31">
        <v>-161.88702810470647</v>
      </c>
      <c r="CZ31">
        <v>14.393167643961135</v>
      </c>
    </row>
    <row r="32" spans="1:104" x14ac:dyDescent="0.35">
      <c r="A32" t="s">
        <v>145</v>
      </c>
      <c r="B32">
        <v>-6880.5787595178426</v>
      </c>
      <c r="C32">
        <v>-2205.2632876465937</v>
      </c>
      <c r="D32">
        <v>21558.284042532119</v>
      </c>
      <c r="E32">
        <v>7560.9582331607071</v>
      </c>
      <c r="F32">
        <v>-10631.723901220879</v>
      </c>
      <c r="G32">
        <v>1433.8823580885787</v>
      </c>
      <c r="H32">
        <v>-4289.7466809377283</v>
      </c>
      <c r="I32">
        <v>12169.359941125373</v>
      </c>
      <c r="J32">
        <v>19005.29064411435</v>
      </c>
      <c r="K32">
        <v>4195.1853112192266</v>
      </c>
      <c r="L32">
        <v>-13781.237466482213</v>
      </c>
      <c r="M32">
        <v>15729.444977562136</v>
      </c>
      <c r="N32">
        <v>19349.255667866899</v>
      </c>
      <c r="O32">
        <v>11364.91581076054</v>
      </c>
      <c r="P32">
        <v>-12032.896348380731</v>
      </c>
      <c r="Y32">
        <v>-37539.312148455865</v>
      </c>
      <c r="Z32">
        <v>-3188.0163987703863</v>
      </c>
      <c r="AA32">
        <v>28080.915083031505</v>
      </c>
      <c r="AB32">
        <v>-1598.2589828002265</v>
      </c>
      <c r="AC32">
        <v>29104.893603985729</v>
      </c>
      <c r="AD32">
        <v>-38373.696308471975</v>
      </c>
      <c r="AE32">
        <v>27864.747539567485</v>
      </c>
      <c r="AF32" s="3">
        <v>29597.126626281151</v>
      </c>
      <c r="AG32" s="3">
        <v>-622.28807878670068</v>
      </c>
      <c r="AH32">
        <v>-557.85090282660315</v>
      </c>
      <c r="AI32">
        <v>-72.720009670330015</v>
      </c>
      <c r="AJ32">
        <v>60.780017270342242</v>
      </c>
      <c r="AK32">
        <v>-94.723668830397372</v>
      </c>
      <c r="AL32">
        <v>39.759971986590287</v>
      </c>
      <c r="AM32">
        <v>-349306.92585239158</v>
      </c>
      <c r="AN32">
        <v>258802.37778952686</v>
      </c>
      <c r="AO32">
        <v>-657019.19062805234</v>
      </c>
      <c r="AP32">
        <v>238698.92686500368</v>
      </c>
      <c r="AQ32">
        <v>379121.71368256427</v>
      </c>
      <c r="AR32">
        <v>-68139.721418789544</v>
      </c>
      <c r="AS32">
        <v>-353708.88344475633</v>
      </c>
      <c r="AT32">
        <v>253474.87556425299</v>
      </c>
      <c r="AU32">
        <v>-255333.62286415076</v>
      </c>
      <c r="AV32">
        <v>291348.97514286562</v>
      </c>
      <c r="AW32">
        <v>62809.663644454246</v>
      </c>
      <c r="AX32">
        <v>232259.68224847337</v>
      </c>
      <c r="AY32">
        <v>199024.65855093059</v>
      </c>
      <c r="AZ32">
        <v>-27998.884141577022</v>
      </c>
      <c r="BA32">
        <v>-155235.29833521636</v>
      </c>
      <c r="BB32">
        <v>71519.145489041824</v>
      </c>
      <c r="BC32">
        <v>296297.60010964813</v>
      </c>
      <c r="BD32">
        <v>-34220.06668253609</v>
      </c>
      <c r="BE32">
        <v>-31772.924440673043</v>
      </c>
      <c r="BF32">
        <v>-36271.098264303808</v>
      </c>
      <c r="BG32">
        <v>-35910.367888894827</v>
      </c>
      <c r="BH32">
        <v>-3258.5055070743351</v>
      </c>
      <c r="BI32">
        <v>-1730.0242714552298</v>
      </c>
      <c r="BJ32">
        <v>-353622.74793922505</v>
      </c>
      <c r="BK32">
        <v>-297668.76961588574</v>
      </c>
      <c r="BL32">
        <v>-260963.13673515053</v>
      </c>
      <c r="BM32">
        <v>-227784.06743388189</v>
      </c>
      <c r="BN32">
        <v>-50898.371084036611</v>
      </c>
      <c r="BO32">
        <v>47939.592383699681</v>
      </c>
      <c r="BP32">
        <v>-57976079.66989743</v>
      </c>
      <c r="BQ32">
        <v>-74284.243058065345</v>
      </c>
      <c r="BR32">
        <v>-8089.3386124149056</v>
      </c>
      <c r="BS32">
        <v>-54119450.46879898</v>
      </c>
      <c r="BT32">
        <v>-8512.8538594498095</v>
      </c>
      <c r="BU32">
        <v>-11080.600880276061</v>
      </c>
      <c r="BV32">
        <v>14937.274637389863</v>
      </c>
      <c r="BW32">
        <v>-29837.718589475327</v>
      </c>
      <c r="BX32">
        <v>375098.54684104893</v>
      </c>
      <c r="BY32">
        <v>-166.49597230218612</v>
      </c>
      <c r="BZ32">
        <v>-201.93438190718734</v>
      </c>
      <c r="CA32">
        <v>-63.151705078707231</v>
      </c>
      <c r="CB32">
        <v>-185.22565534091257</v>
      </c>
      <c r="CC32">
        <v>-141.81141170709898</v>
      </c>
      <c r="CD32">
        <v>-118.95213976069938</v>
      </c>
      <c r="CE32">
        <v>-37.775409806929773</v>
      </c>
      <c r="CF32">
        <v>-92.156583672022848</v>
      </c>
      <c r="CG32">
        <v>-595.30886426963013</v>
      </c>
      <c r="CH32">
        <v>-371.31254349228595</v>
      </c>
      <c r="CI32">
        <v>-566.26733745438776</v>
      </c>
      <c r="CJ32">
        <v>-320.35919128983642</v>
      </c>
      <c r="CK32">
        <v>378882.56832144508</v>
      </c>
      <c r="CL32">
        <v>-2295.5212251603998</v>
      </c>
      <c r="CM32">
        <v>649.16935745888964</v>
      </c>
      <c r="CN32">
        <v>-1490.0354507144261</v>
      </c>
      <c r="CO32">
        <v>3.9927049569036819</v>
      </c>
      <c r="CP32">
        <v>5.5045897422799399</v>
      </c>
      <c r="CQ32">
        <v>74.876498915934036</v>
      </c>
      <c r="CR32">
        <v>-1.0967231788544309</v>
      </c>
      <c r="CS32">
        <v>277900.30208675825</v>
      </c>
      <c r="CT32">
        <v>16659.231437637161</v>
      </c>
      <c r="CU32">
        <v>-152658.66497102269</v>
      </c>
      <c r="CV32">
        <v>10585.124829528708</v>
      </c>
      <c r="CW32">
        <v>-19031.314137630154</v>
      </c>
      <c r="CX32">
        <v>-12375.188574046431</v>
      </c>
      <c r="CY32">
        <v>-149.45092739812401</v>
      </c>
      <c r="CZ32">
        <v>6.722005882409035</v>
      </c>
    </row>
    <row r="33" spans="1:104" x14ac:dyDescent="0.35">
      <c r="A33" t="s">
        <v>146</v>
      </c>
      <c r="B33">
        <v>188.80729822623272</v>
      </c>
      <c r="C33">
        <v>97.63859210274687</v>
      </c>
      <c r="D33">
        <v>-473.08913792651799</v>
      </c>
      <c r="E33">
        <v>-149.83938854466464</v>
      </c>
      <c r="F33">
        <v>-163.5879666400204</v>
      </c>
      <c r="G33">
        <v>108.65671839566502</v>
      </c>
      <c r="H33">
        <v>109.70374958448335</v>
      </c>
      <c r="I33">
        <v>-386.79335924284368</v>
      </c>
      <c r="J33">
        <v>-541.4942078306359</v>
      </c>
      <c r="K33">
        <v>-60.279392954456362</v>
      </c>
      <c r="L33">
        <v>-251.10058637161777</v>
      </c>
      <c r="M33">
        <v>-450.81238775106959</v>
      </c>
      <c r="N33">
        <v>-175.41785049405911</v>
      </c>
      <c r="O33">
        <v>-395.77629476490534</v>
      </c>
      <c r="P33">
        <v>-473.66659741030867</v>
      </c>
      <c r="Y33">
        <v>1037.1450200664733</v>
      </c>
      <c r="Z33">
        <v>-5.2929047123152202</v>
      </c>
      <c r="AA33">
        <v>-564.25373890693709</v>
      </c>
      <c r="AB33">
        <v>-25.54394240696049</v>
      </c>
      <c r="AC33">
        <v>-563.37777391802342</v>
      </c>
      <c r="AD33">
        <v>1064.3103872056538</v>
      </c>
      <c r="AE33">
        <v>-605.1438182751059</v>
      </c>
      <c r="AF33" s="18">
        <v>-622.28807878670068</v>
      </c>
      <c r="AG33" s="3">
        <v>39.461202772328768</v>
      </c>
      <c r="AH33">
        <v>34.816737473580503</v>
      </c>
      <c r="AI33">
        <v>1.3583319825551907</v>
      </c>
      <c r="AJ33">
        <v>-3.9210375825206722</v>
      </c>
      <c r="AK33">
        <v>2.5497014694244067</v>
      </c>
      <c r="AL33">
        <v>-5.9283959555464403</v>
      </c>
      <c r="AM33">
        <v>111.65542934858362</v>
      </c>
      <c r="AN33">
        <v>3872.3491620033556</v>
      </c>
      <c r="AO33">
        <v>15150.362478876847</v>
      </c>
      <c r="AP33">
        <v>-16453.614531736548</v>
      </c>
      <c r="AQ33">
        <v>2491.4668651155534</v>
      </c>
      <c r="AR33">
        <v>3525.0146359298847</v>
      </c>
      <c r="AS33">
        <v>2998.75789899236</v>
      </c>
      <c r="AT33">
        <v>-5126.411126067067</v>
      </c>
      <c r="AU33">
        <v>-2886.821247496629</v>
      </c>
      <c r="AV33">
        <v>-11047.335874943808</v>
      </c>
      <c r="AW33">
        <v>-5097.3239536488463</v>
      </c>
      <c r="AX33">
        <v>-8991.7094067149374</v>
      </c>
      <c r="AY33">
        <v>2460.4082378542575</v>
      </c>
      <c r="AZ33">
        <v>898.14158119541457</v>
      </c>
      <c r="BA33">
        <v>13699.17898413999</v>
      </c>
      <c r="BB33">
        <v>31.159578047936389</v>
      </c>
      <c r="BC33">
        <v>-309.06055936889152</v>
      </c>
      <c r="BD33">
        <v>722.61787945926744</v>
      </c>
      <c r="BE33">
        <v>792.78670085529882</v>
      </c>
      <c r="BF33">
        <v>794.70041858676632</v>
      </c>
      <c r="BG33">
        <v>753.42209444453408</v>
      </c>
      <c r="BH33">
        <v>210.15322938395002</v>
      </c>
      <c r="BI33">
        <v>32.290342812138078</v>
      </c>
      <c r="BJ33">
        <v>5961.8440301259652</v>
      </c>
      <c r="BK33">
        <v>6090.435304362456</v>
      </c>
      <c r="BL33">
        <v>2098.2393840156456</v>
      </c>
      <c r="BM33">
        <v>2629.2892487348463</v>
      </c>
      <c r="BN33">
        <v>-3187.6921088846675</v>
      </c>
      <c r="BO33">
        <v>-7355.9592977005004</v>
      </c>
      <c r="BP33">
        <v>281898.53799196088</v>
      </c>
      <c r="BQ33">
        <v>-2524.0227467255909</v>
      </c>
      <c r="BR33">
        <v>-5738.3452338101524</v>
      </c>
      <c r="BS33">
        <v>354809.67836638965</v>
      </c>
      <c r="BT33">
        <v>89.675512314316222</v>
      </c>
      <c r="BU33">
        <v>150.50763979133373</v>
      </c>
      <c r="BV33">
        <v>-348.82509620403658</v>
      </c>
      <c r="BW33">
        <v>737.1160346764957</v>
      </c>
      <c r="BX33">
        <v>-10355.926362839467</v>
      </c>
      <c r="BY33">
        <v>-5.2684917870701966</v>
      </c>
      <c r="BZ33">
        <v>-2.4189685002949708</v>
      </c>
      <c r="CA33">
        <v>-11.215579095153387</v>
      </c>
      <c r="CB33">
        <v>-6.6488268031858908</v>
      </c>
      <c r="CC33">
        <v>-2.9131813427167041</v>
      </c>
      <c r="CD33">
        <v>-1.0213875094253917</v>
      </c>
      <c r="CE33">
        <v>-9.239302699471839</v>
      </c>
      <c r="CF33">
        <v>-5.2802648536914107</v>
      </c>
      <c r="CG33">
        <v>-0.84099870330532955</v>
      </c>
      <c r="CH33">
        <v>-13.101740082713439</v>
      </c>
      <c r="CI33">
        <v>-0.68186511797816041</v>
      </c>
      <c r="CJ33">
        <v>-11.835126351934095</v>
      </c>
      <c r="CK33">
        <v>-3651.2820779576573</v>
      </c>
      <c r="CL33">
        <v>-474.27175251957448</v>
      </c>
      <c r="CM33">
        <v>-34.993261659373758</v>
      </c>
      <c r="CN33">
        <v>38.895175863964901</v>
      </c>
      <c r="CO33">
        <v>-0.454317658360682</v>
      </c>
      <c r="CP33">
        <v>-0.49710721463240842</v>
      </c>
      <c r="CQ33">
        <v>-1.4589287374216899</v>
      </c>
      <c r="CR33">
        <v>-0.50652095415329124</v>
      </c>
      <c r="CS33">
        <v>-3212.4991971782592</v>
      </c>
      <c r="CT33">
        <v>-1586.2280846170656</v>
      </c>
      <c r="CU33">
        <v>1980.8137231953692</v>
      </c>
      <c r="CV33">
        <v>64.275620894843627</v>
      </c>
      <c r="CW33">
        <v>-753.18090200248332</v>
      </c>
      <c r="CX33">
        <v>502.01568209879781</v>
      </c>
      <c r="CY33">
        <v>6.0116995934041855</v>
      </c>
      <c r="CZ33">
        <v>-0.34612109326170182</v>
      </c>
    </row>
    <row r="34" spans="1:104" x14ac:dyDescent="0.35">
      <c r="A34" t="s">
        <v>20</v>
      </c>
      <c r="B34">
        <v>37.147872355238775</v>
      </c>
      <c r="C34">
        <v>155.80657120130911</v>
      </c>
      <c r="D34">
        <v>-384.12803847113656</v>
      </c>
      <c r="E34">
        <v>-309.33055535496976</v>
      </c>
      <c r="F34">
        <v>-223.05939312142749</v>
      </c>
      <c r="G34">
        <v>-33.128774199427163</v>
      </c>
      <c r="H34">
        <v>138.18704179214708</v>
      </c>
      <c r="I34">
        <v>-419.68467008684632</v>
      </c>
      <c r="J34">
        <v>-463.17358407191875</v>
      </c>
      <c r="K34">
        <v>-182.52181533614814</v>
      </c>
      <c r="L34">
        <v>-268.62600247201186</v>
      </c>
      <c r="M34">
        <v>-428.28433366573728</v>
      </c>
      <c r="N34">
        <v>30.669599412351161</v>
      </c>
      <c r="O34">
        <v>-742.8848485459074</v>
      </c>
      <c r="P34">
        <v>-799.19577479020882</v>
      </c>
      <c r="Y34">
        <v>867.94617785462299</v>
      </c>
      <c r="Z34">
        <v>37.284811978208907</v>
      </c>
      <c r="AA34">
        <v>-556.35353195960533</v>
      </c>
      <c r="AB34">
        <v>-63.245499299923495</v>
      </c>
      <c r="AC34">
        <v>-526.45812745944079</v>
      </c>
      <c r="AD34">
        <v>901.80715266472112</v>
      </c>
      <c r="AE34">
        <v>-494.9084280029511</v>
      </c>
      <c r="AF34" s="3">
        <v>-557.85090282660315</v>
      </c>
      <c r="AG34" s="18">
        <v>34.816737473580503</v>
      </c>
      <c r="AH34">
        <v>45.778978038540458</v>
      </c>
      <c r="AI34">
        <v>1.6415591145050397</v>
      </c>
      <c r="AJ34">
        <v>-2.0677385009810574</v>
      </c>
      <c r="AK34">
        <v>2.6973086062782019</v>
      </c>
      <c r="AL34">
        <v>-3.6315792586585864</v>
      </c>
      <c r="AM34">
        <v>2152.7933492558714</v>
      </c>
      <c r="AN34">
        <v>-2507.1205063468688</v>
      </c>
      <c r="AO34">
        <v>13745.756614796088</v>
      </c>
      <c r="AP34">
        <v>-9246.2837084829698</v>
      </c>
      <c r="AQ34">
        <v>-6080.0862529380965</v>
      </c>
      <c r="AR34">
        <v>5454.0362564057186</v>
      </c>
      <c r="AS34">
        <v>6899.8639257671011</v>
      </c>
      <c r="AT34">
        <v>-10343.823085407694</v>
      </c>
      <c r="AU34">
        <v>-5098.8637705417386</v>
      </c>
      <c r="AV34">
        <v>-21851.621508727098</v>
      </c>
      <c r="AW34">
        <v>-13675.583801788056</v>
      </c>
      <c r="AX34">
        <v>-6435.3498880467532</v>
      </c>
      <c r="AY34">
        <v>4376.4693821353067</v>
      </c>
      <c r="AZ34">
        <v>1760.1888284770073</v>
      </c>
      <c r="BA34">
        <v>11546.517917885616</v>
      </c>
      <c r="BB34">
        <v>-2616.3146771413772</v>
      </c>
      <c r="BC34">
        <v>-18122.56143317496</v>
      </c>
      <c r="BD34">
        <v>339.3426686395394</v>
      </c>
      <c r="BE34">
        <v>328.47530765631632</v>
      </c>
      <c r="BF34">
        <v>293.21606122012798</v>
      </c>
      <c r="BG34">
        <v>306.096692242583</v>
      </c>
      <c r="BH34">
        <v>49.756273487632896</v>
      </c>
      <c r="BI34">
        <v>21.709628194977689</v>
      </c>
      <c r="BJ34">
        <v>17834.242042352776</v>
      </c>
      <c r="BK34">
        <v>17662.009377071448</v>
      </c>
      <c r="BL34">
        <v>6166.6219779462845</v>
      </c>
      <c r="BM34">
        <v>6539.4006098125183</v>
      </c>
      <c r="BN34">
        <v>-2323.4700408972035</v>
      </c>
      <c r="BO34">
        <v>-5403.2974598866504</v>
      </c>
      <c r="BP34">
        <v>544746.09678776551</v>
      </c>
      <c r="BQ34">
        <v>-1876.2464974956713</v>
      </c>
      <c r="BR34">
        <v>-4335.7416581624193</v>
      </c>
      <c r="BS34">
        <v>500334.67868135509</v>
      </c>
      <c r="BT34">
        <v>43.743644952998316</v>
      </c>
      <c r="BU34">
        <v>33.155573615790452</v>
      </c>
      <c r="BV34">
        <v>-336.07331565528955</v>
      </c>
      <c r="BW34">
        <v>261.45671645970174</v>
      </c>
      <c r="BX34">
        <v>-12987.149903979996</v>
      </c>
      <c r="BY34">
        <v>-1.2499579609745408</v>
      </c>
      <c r="BZ34">
        <v>0.52353581698944296</v>
      </c>
      <c r="CA34">
        <v>-4.6523053027633843</v>
      </c>
      <c r="CB34">
        <v>-1.3559027167849229</v>
      </c>
      <c r="CC34">
        <v>-1.0559458021133385</v>
      </c>
      <c r="CD34">
        <v>-1.6141437049036904</v>
      </c>
      <c r="CE34">
        <v>-4.0829383212660479</v>
      </c>
      <c r="CF34">
        <v>-3.0428432390284712</v>
      </c>
      <c r="CG34">
        <v>-10.831630184565851</v>
      </c>
      <c r="CH34">
        <v>-20.15237734847647</v>
      </c>
      <c r="CI34">
        <v>-2.5288326585863801</v>
      </c>
      <c r="CJ34">
        <v>-8.4840460999232796</v>
      </c>
      <c r="CK34">
        <v>1275.7989822653012</v>
      </c>
      <c r="CL34">
        <v>-1060.2762460195306</v>
      </c>
      <c r="CM34">
        <v>-15.643714396197682</v>
      </c>
      <c r="CN34">
        <v>43.024155261231535</v>
      </c>
      <c r="CO34">
        <v>-1.1935591015723257</v>
      </c>
      <c r="CP34">
        <v>-0.49224826871110472</v>
      </c>
      <c r="CQ34">
        <v>-1.4432217674935262</v>
      </c>
      <c r="CR34">
        <v>-0.46899769751267156</v>
      </c>
      <c r="CS34">
        <v>-1338.3046597847051</v>
      </c>
      <c r="CT34">
        <v>-1935.0187035009644</v>
      </c>
      <c r="CU34">
        <v>2408.1498340221037</v>
      </c>
      <c r="CV34">
        <v>339.81626909049038</v>
      </c>
      <c r="CW34">
        <v>-460.5805211066729</v>
      </c>
      <c r="CX34">
        <v>576.64461748678411</v>
      </c>
      <c r="CY34">
        <v>1.7137597341525592</v>
      </c>
      <c r="CZ34">
        <v>0.18732061381647908</v>
      </c>
    </row>
    <row r="35" spans="1:104" x14ac:dyDescent="0.35">
      <c r="A35" t="s">
        <v>22</v>
      </c>
      <c r="B35">
        <v>15.254139633852292</v>
      </c>
      <c r="C35">
        <v>21.160611382508268</v>
      </c>
      <c r="D35">
        <v>-97.10890673834308</v>
      </c>
      <c r="E35">
        <v>-18.732919824663913</v>
      </c>
      <c r="F35">
        <v>86.957805974871462</v>
      </c>
      <c r="G35">
        <v>-23.542619426270381</v>
      </c>
      <c r="H35">
        <v>9.0185699345494719</v>
      </c>
      <c r="I35">
        <v>-51.401340589959844</v>
      </c>
      <c r="J35">
        <v>-79.84654763524621</v>
      </c>
      <c r="K35">
        <v>6.1195478777057675</v>
      </c>
      <c r="L35">
        <v>72.985872521526474</v>
      </c>
      <c r="M35">
        <v>-25.665330570490998</v>
      </c>
      <c r="N35">
        <v>-31.775564352980837</v>
      </c>
      <c r="O35">
        <v>-56.557334965816317</v>
      </c>
      <c r="P35">
        <v>-11.558847667294263</v>
      </c>
      <c r="Y35">
        <v>147.19055303548041</v>
      </c>
      <c r="Z35">
        <v>8.8932854670181474</v>
      </c>
      <c r="AA35">
        <v>-82.035747636560771</v>
      </c>
      <c r="AB35">
        <v>10.317888034072478</v>
      </c>
      <c r="AC35">
        <v>-77.347521366336892</v>
      </c>
      <c r="AD35">
        <v>145.86953166657284</v>
      </c>
      <c r="AE35">
        <v>-57.629262819284946</v>
      </c>
      <c r="AF35" s="3">
        <v>-72.720009670330015</v>
      </c>
      <c r="AG35" s="3">
        <v>1.3583319825551907</v>
      </c>
      <c r="AH35">
        <v>1.6415591145050397</v>
      </c>
      <c r="AI35">
        <v>0.96488575956497846</v>
      </c>
      <c r="AJ35">
        <v>-0.23868888004768199</v>
      </c>
      <c r="AK35">
        <v>1.2263399504186665</v>
      </c>
      <c r="AL35">
        <v>-0.38386792242616968</v>
      </c>
      <c r="AM35">
        <v>1426.4166058585422</v>
      </c>
      <c r="AN35">
        <v>-1391.8669609676447</v>
      </c>
      <c r="AO35">
        <v>1004.7593455242408</v>
      </c>
      <c r="AP35">
        <v>797.40455730729491</v>
      </c>
      <c r="AQ35">
        <v>-1548.1663474971494</v>
      </c>
      <c r="AR35">
        <v>1389.7751655472425</v>
      </c>
      <c r="AS35">
        <v>1127.1921394528088</v>
      </c>
      <c r="AT35">
        <v>-2402.0294547378357</v>
      </c>
      <c r="AU35">
        <v>1837.2068696197539</v>
      </c>
      <c r="AV35">
        <v>-2051.4322800443774</v>
      </c>
      <c r="AW35">
        <v>-1011.9062312155069</v>
      </c>
      <c r="AX35">
        <v>-275.42747668629369</v>
      </c>
      <c r="AY35">
        <v>249.71849559652068</v>
      </c>
      <c r="AZ35">
        <v>166.56944951925087</v>
      </c>
      <c r="BA35">
        <v>-138.51397347205378</v>
      </c>
      <c r="BB35">
        <v>580.80029593918289</v>
      </c>
      <c r="BC35">
        <v>-1961.4511127579299</v>
      </c>
      <c r="BD35">
        <v>85.62956912419493</v>
      </c>
      <c r="BE35">
        <v>74.33100608176008</v>
      </c>
      <c r="BF35">
        <v>82.087126264550051</v>
      </c>
      <c r="BG35">
        <v>83.335781677003226</v>
      </c>
      <c r="BH35">
        <v>22.72533297796949</v>
      </c>
      <c r="BI35">
        <v>6.9416624419235244</v>
      </c>
      <c r="BJ35">
        <v>2888.709479096663</v>
      </c>
      <c r="BK35">
        <v>2667.2694865028502</v>
      </c>
      <c r="BL35">
        <v>1615.5599714933385</v>
      </c>
      <c r="BM35">
        <v>1496.5976151832961</v>
      </c>
      <c r="BN35">
        <v>139.8311040331744</v>
      </c>
      <c r="BO35">
        <v>-132.40266171445666</v>
      </c>
      <c r="BP35">
        <v>202253.49506791271</v>
      </c>
      <c r="BQ35">
        <v>240.3264224441246</v>
      </c>
      <c r="BR35">
        <v>102.83892227117772</v>
      </c>
      <c r="BS35">
        <v>193036.83338457148</v>
      </c>
      <c r="BT35">
        <v>38.68237678886787</v>
      </c>
      <c r="BU35">
        <v>43.285334392941245</v>
      </c>
      <c r="BV35">
        <v>-46.372345801395348</v>
      </c>
      <c r="BW35">
        <v>74.161557455237926</v>
      </c>
      <c r="BX35">
        <v>-498.15426378738181</v>
      </c>
      <c r="BY35">
        <v>0.97579369035790087</v>
      </c>
      <c r="BZ35">
        <v>0.74887878691864218</v>
      </c>
      <c r="CA35">
        <v>0.79390652548148066</v>
      </c>
      <c r="CB35">
        <v>0.76950258374086955</v>
      </c>
      <c r="CC35">
        <v>-1.5698642653933729E-2</v>
      </c>
      <c r="CD35">
        <v>-0.23061922833413045</v>
      </c>
      <c r="CE35">
        <v>-0.25968068519589171</v>
      </c>
      <c r="CF35">
        <v>-0.22400726909272495</v>
      </c>
      <c r="CG35">
        <v>2.3977642001471624</v>
      </c>
      <c r="CH35">
        <v>1.5979354065628806</v>
      </c>
      <c r="CI35">
        <v>2.71157868939674</v>
      </c>
      <c r="CJ35">
        <v>1.4278362670414195</v>
      </c>
      <c r="CK35">
        <v>-1237.0397282803747</v>
      </c>
      <c r="CL35">
        <v>-3.1569602929489142</v>
      </c>
      <c r="CM35">
        <v>-2.5040735065910935</v>
      </c>
      <c r="CN35">
        <v>6.2597277556878401</v>
      </c>
      <c r="CO35">
        <v>-0.12095595404729365</v>
      </c>
      <c r="CP35">
        <v>5.5146151812856723E-4</v>
      </c>
      <c r="CQ35">
        <v>-0.28450566404122801</v>
      </c>
      <c r="CR35">
        <v>1.4606726100483523E-2</v>
      </c>
      <c r="CS35">
        <v>-1111.6375833811712</v>
      </c>
      <c r="CT35">
        <v>-41.870716348984594</v>
      </c>
      <c r="CU35">
        <v>902.67466864497931</v>
      </c>
      <c r="CV35">
        <v>-6.5883555253509236</v>
      </c>
      <c r="CW35">
        <v>-33.723234430645078</v>
      </c>
      <c r="CX35">
        <v>66.550016886219922</v>
      </c>
      <c r="CY35">
        <v>-0.37266748189921617</v>
      </c>
      <c r="CZ35">
        <v>5.3570368124941314E-2</v>
      </c>
    </row>
    <row r="36" spans="1:104" x14ac:dyDescent="0.35">
      <c r="A36" t="s">
        <v>21</v>
      </c>
      <c r="B36">
        <v>-134.16164663698316</v>
      </c>
      <c r="C36">
        <v>27.132015403042018</v>
      </c>
      <c r="D36">
        <v>292.96097763344392</v>
      </c>
      <c r="E36">
        <v>25.536790170466688</v>
      </c>
      <c r="F36">
        <v>-166.4766027736612</v>
      </c>
      <c r="G36">
        <v>42.063413248301075</v>
      </c>
      <c r="H36">
        <v>-68.606602145157453</v>
      </c>
      <c r="I36">
        <v>163.48918637204147</v>
      </c>
      <c r="J36">
        <v>240.98327147896586</v>
      </c>
      <c r="K36">
        <v>21.636932686649196</v>
      </c>
      <c r="L36">
        <v>-119.82867240236085</v>
      </c>
      <c r="M36">
        <v>101.62446575822415</v>
      </c>
      <c r="N36">
        <v>98.041613472252536</v>
      </c>
      <c r="O36">
        <v>78.994852742642323</v>
      </c>
      <c r="P36">
        <v>-108.03471309382014</v>
      </c>
      <c r="Y36">
        <v>-626.79517941849178</v>
      </c>
      <c r="Z36">
        <v>-11.099099175628304</v>
      </c>
      <c r="AA36">
        <v>63.936929312995773</v>
      </c>
      <c r="AB36">
        <v>39.291866320202438</v>
      </c>
      <c r="AC36">
        <v>38.380486763224056</v>
      </c>
      <c r="AD36">
        <v>-630.99022108040174</v>
      </c>
      <c r="AE36">
        <v>108.65995836590812</v>
      </c>
      <c r="AF36" s="3">
        <v>60.780017270342242</v>
      </c>
      <c r="AG36" s="3">
        <v>-3.9210375825206722</v>
      </c>
      <c r="AH36">
        <v>-2.0677385009810574</v>
      </c>
      <c r="AI36">
        <v>-0.23868888004768199</v>
      </c>
      <c r="AJ36">
        <v>8.4836348277623124</v>
      </c>
      <c r="AK36">
        <v>0.27439155016654893</v>
      </c>
      <c r="AL36">
        <v>7.8375945990759135</v>
      </c>
      <c r="AM36">
        <v>-2033.9253694154445</v>
      </c>
      <c r="AN36">
        <v>-282.04974765091765</v>
      </c>
      <c r="AO36">
        <v>-6855.6743001988734</v>
      </c>
      <c r="AP36">
        <v>4629.4462989450376</v>
      </c>
      <c r="AQ36">
        <v>-1878.407108188127</v>
      </c>
      <c r="AR36">
        <v>587.13428484844064</v>
      </c>
      <c r="AS36">
        <v>-1638.82342260326</v>
      </c>
      <c r="AT36">
        <v>12742.220414423273</v>
      </c>
      <c r="AU36">
        <v>-2073.6956692819881</v>
      </c>
      <c r="AV36">
        <v>14345.850492498734</v>
      </c>
      <c r="AW36">
        <v>10613.182021204475</v>
      </c>
      <c r="AX36">
        <v>-5644.8884528481012</v>
      </c>
      <c r="AY36">
        <v>488.03896793847747</v>
      </c>
      <c r="AZ36">
        <v>-535.98458824309671</v>
      </c>
      <c r="BA36">
        <v>5955.0616209412674</v>
      </c>
      <c r="BB36">
        <v>84.115452224954211</v>
      </c>
      <c r="BC36">
        <v>-7352.569585412858</v>
      </c>
      <c r="BD36">
        <v>-519.88127479994216</v>
      </c>
      <c r="BE36">
        <v>-459.95874251989812</v>
      </c>
      <c r="BF36">
        <v>-511.87120795105676</v>
      </c>
      <c r="BG36">
        <v>-491.36744736522974</v>
      </c>
      <c r="BH36">
        <v>-112.48236625837926</v>
      </c>
      <c r="BI36">
        <v>-6.9360552802748554</v>
      </c>
      <c r="BJ36">
        <v>-7784.5173029700736</v>
      </c>
      <c r="BK36">
        <v>-6943.6734001662917</v>
      </c>
      <c r="BL36">
        <v>-5152.2544949938219</v>
      </c>
      <c r="BM36">
        <v>-4738.6723533287268</v>
      </c>
      <c r="BN36">
        <v>-2053.1567887551932</v>
      </c>
      <c r="BO36">
        <v>-1498.0026274650879</v>
      </c>
      <c r="BP36">
        <v>-1262077.3697342037</v>
      </c>
      <c r="BQ36">
        <v>-2185.7806938882177</v>
      </c>
      <c r="BR36">
        <v>-1887.7757660579523</v>
      </c>
      <c r="BS36">
        <v>-1148098.2996257963</v>
      </c>
      <c r="BT36">
        <v>192.80589402909146</v>
      </c>
      <c r="BU36">
        <v>144.26701604316017</v>
      </c>
      <c r="BV36">
        <v>231.60490765566294</v>
      </c>
      <c r="BW36">
        <v>-433.83861677927865</v>
      </c>
      <c r="BX36">
        <v>-1395.5132601573966</v>
      </c>
      <c r="BY36">
        <v>4.1560907938101073</v>
      </c>
      <c r="BZ36">
        <v>4.6941553616578613</v>
      </c>
      <c r="CA36">
        <v>6.1927062874805792</v>
      </c>
      <c r="CB36">
        <v>6.2391902710125056</v>
      </c>
      <c r="CC36">
        <v>5.2133638123693089</v>
      </c>
      <c r="CD36">
        <v>5.6046838403035952</v>
      </c>
      <c r="CE36">
        <v>6.9211564285976479</v>
      </c>
      <c r="CF36">
        <v>7.3976634033026691</v>
      </c>
      <c r="CG36">
        <v>0.43746842483145132</v>
      </c>
      <c r="CH36">
        <v>4.4869059782145424</v>
      </c>
      <c r="CI36">
        <v>2.3025015628509564</v>
      </c>
      <c r="CJ36">
        <v>4.6232547800448911</v>
      </c>
      <c r="CK36">
        <v>2386.2622286268256</v>
      </c>
      <c r="CL36">
        <v>624.09472533551764</v>
      </c>
      <c r="CM36">
        <v>-30.3618590248084</v>
      </c>
      <c r="CN36">
        <v>-6.8011051367761031</v>
      </c>
      <c r="CO36">
        <v>-0.44487107385853691</v>
      </c>
      <c r="CP36">
        <v>0.19986066181074405</v>
      </c>
      <c r="CQ36">
        <v>7.5931116443571966E-3</v>
      </c>
      <c r="CR36">
        <v>0.23674124513002862</v>
      </c>
      <c r="CS36">
        <v>812.28647865912808</v>
      </c>
      <c r="CT36">
        <v>1010.7369604721288</v>
      </c>
      <c r="CU36">
        <v>-543.66149278385706</v>
      </c>
      <c r="CV36">
        <v>-228.21068157351519</v>
      </c>
      <c r="CW36">
        <v>-425.30143425968288</v>
      </c>
      <c r="CX36">
        <v>-66.15899277565363</v>
      </c>
      <c r="CY36">
        <v>8.057863844138867E-2</v>
      </c>
      <c r="CZ36">
        <v>4.7934587856562814E-2</v>
      </c>
    </row>
    <row r="37" spans="1:104" x14ac:dyDescent="0.35">
      <c r="A37" t="s">
        <v>147</v>
      </c>
      <c r="B37">
        <v>20.844386388140389</v>
      </c>
      <c r="C37">
        <v>13.556070909036499</v>
      </c>
      <c r="D37">
        <v>-187.43565099179989</v>
      </c>
      <c r="E37">
        <v>-4.2971258739765439</v>
      </c>
      <c r="F37">
        <v>145.28556926464077</v>
      </c>
      <c r="G37">
        <v>-25.884740467588568</v>
      </c>
      <c r="H37">
        <v>-30.44265128154764</v>
      </c>
      <c r="I37">
        <v>-102.67777151904905</v>
      </c>
      <c r="J37">
        <v>-165.3595990309629</v>
      </c>
      <c r="K37">
        <v>19.040532392419028</v>
      </c>
      <c r="L37">
        <v>80.647671805798097</v>
      </c>
      <c r="M37">
        <v>-93.722625316113664</v>
      </c>
      <c r="N37">
        <v>-121.43376055228974</v>
      </c>
      <c r="O37">
        <v>-78.976364562214087</v>
      </c>
      <c r="P37">
        <v>37.945349245893524</v>
      </c>
      <c r="Y37">
        <v>255.02295141590398</v>
      </c>
      <c r="Z37">
        <v>21.129578180071807</v>
      </c>
      <c r="AA37">
        <v>-89.577793074713668</v>
      </c>
      <c r="AB37">
        <v>3.322923221582224</v>
      </c>
      <c r="AC37">
        <v>-93.407187728543661</v>
      </c>
      <c r="AD37">
        <v>266.99009734376239</v>
      </c>
      <c r="AE37">
        <v>-70.07736870491506</v>
      </c>
      <c r="AF37" s="3">
        <v>-94.723668830397372</v>
      </c>
      <c r="AG37" s="3">
        <v>2.5497014694244067</v>
      </c>
      <c r="AH37">
        <v>2.6973086062782019</v>
      </c>
      <c r="AI37">
        <v>1.2263399504186665</v>
      </c>
      <c r="AJ37">
        <v>0.27439155016654893</v>
      </c>
      <c r="AK37">
        <v>2.5920629882933466</v>
      </c>
      <c r="AL37">
        <v>-0.60209315394572505</v>
      </c>
      <c r="AM37">
        <v>2839.6832594536099</v>
      </c>
      <c r="AN37">
        <v>-3242.9804670833055</v>
      </c>
      <c r="AO37">
        <v>3421.3313227588242</v>
      </c>
      <c r="AP37">
        <v>-807.12543288971779</v>
      </c>
      <c r="AQ37">
        <v>-4140.2468850585847</v>
      </c>
      <c r="AR37">
        <v>3508.5274045824258</v>
      </c>
      <c r="AS37">
        <v>1384.1696230585321</v>
      </c>
      <c r="AT37">
        <v>-3114.2449325811103</v>
      </c>
      <c r="AU37">
        <v>3459.1547666670863</v>
      </c>
      <c r="AV37">
        <v>-1544.9305200007168</v>
      </c>
      <c r="AW37">
        <v>-803.88855840614633</v>
      </c>
      <c r="AX37">
        <v>-3252.5539041420539</v>
      </c>
      <c r="AY37">
        <v>-218.15795636929931</v>
      </c>
      <c r="AZ37">
        <v>240.63643332875327</v>
      </c>
      <c r="BA37">
        <v>2466.2550257022954</v>
      </c>
      <c r="BB37">
        <v>1219.4283540133524</v>
      </c>
      <c r="BC37">
        <v>-2068.434550152826</v>
      </c>
      <c r="BD37">
        <v>227.94432616868966</v>
      </c>
      <c r="BE37">
        <v>218.38834797726398</v>
      </c>
      <c r="BF37">
        <v>233.29985909042861</v>
      </c>
      <c r="BG37">
        <v>220.91425612818719</v>
      </c>
      <c r="BH37">
        <v>5.7228576023294027</v>
      </c>
      <c r="BI37">
        <v>10.699772856358114</v>
      </c>
      <c r="BJ37">
        <v>4160.8443131441181</v>
      </c>
      <c r="BK37">
        <v>3904.4828315976429</v>
      </c>
      <c r="BL37">
        <v>2378.5438769681277</v>
      </c>
      <c r="BM37">
        <v>2181.1819337726938</v>
      </c>
      <c r="BN37">
        <v>-226.37607031824524</v>
      </c>
      <c r="BO37">
        <v>-743.84638605909345</v>
      </c>
      <c r="BP37">
        <v>283373.99520012416</v>
      </c>
      <c r="BQ37">
        <v>80.56868811821127</v>
      </c>
      <c r="BR37">
        <v>-288.1552600060686</v>
      </c>
      <c r="BS37">
        <v>284358.88646498264</v>
      </c>
      <c r="BT37">
        <v>68.449947588913275</v>
      </c>
      <c r="BU37">
        <v>83.682296016058643</v>
      </c>
      <c r="BV37">
        <v>-83.812801466374751</v>
      </c>
      <c r="BW37">
        <v>204.07470244369719</v>
      </c>
      <c r="BX37">
        <v>-2301.9835465950791</v>
      </c>
      <c r="BY37">
        <v>2.2962502860920226</v>
      </c>
      <c r="BZ37">
        <v>1.9150702874648224</v>
      </c>
      <c r="CA37">
        <v>2.2422870047178947</v>
      </c>
      <c r="CB37">
        <v>2.115115019459505</v>
      </c>
      <c r="CC37">
        <v>0.82813678002351465</v>
      </c>
      <c r="CD37">
        <v>0.63197679453389177</v>
      </c>
      <c r="CE37">
        <v>0.44016096194382404</v>
      </c>
      <c r="CF37">
        <v>0.49728424750619021</v>
      </c>
      <c r="CG37">
        <v>4.6910908915331344</v>
      </c>
      <c r="CH37">
        <v>4.0427297670239879</v>
      </c>
      <c r="CI37">
        <v>5.5756632003483864</v>
      </c>
      <c r="CJ37">
        <v>3.9690015110253496</v>
      </c>
      <c r="CK37">
        <v>-673.310566558</v>
      </c>
      <c r="CL37">
        <v>-132.43605180645488</v>
      </c>
      <c r="CM37">
        <v>-0.74132560051103891</v>
      </c>
      <c r="CN37">
        <v>11.668335782834456</v>
      </c>
      <c r="CO37">
        <v>0.16491743202840797</v>
      </c>
      <c r="CP37">
        <v>-8.572088974044316E-2</v>
      </c>
      <c r="CQ37">
        <v>2.390877450928134E-2</v>
      </c>
      <c r="CR37">
        <v>-9.881494688221315E-2</v>
      </c>
      <c r="CS37">
        <v>-305.43284192054068</v>
      </c>
      <c r="CT37">
        <v>-345.94257839279351</v>
      </c>
      <c r="CU37">
        <v>1653.0196245352508</v>
      </c>
      <c r="CV37">
        <v>-44.096148587719199</v>
      </c>
      <c r="CW37">
        <v>19.565230142101285</v>
      </c>
      <c r="CX37">
        <v>134.03014498909377</v>
      </c>
      <c r="CY37">
        <v>0.17456634921390043</v>
      </c>
      <c r="CZ37">
        <v>3.5073260893255305E-2</v>
      </c>
    </row>
    <row r="38" spans="1:104" x14ac:dyDescent="0.35">
      <c r="A38" t="s">
        <v>148</v>
      </c>
      <c r="B38">
        <v>-72.252302944356259</v>
      </c>
      <c r="C38">
        <v>-19.731095433416101</v>
      </c>
      <c r="D38">
        <v>268.47873670940129</v>
      </c>
      <c r="E38">
        <v>-59.9107336634939</v>
      </c>
      <c r="F38">
        <v>-187.1291312916037</v>
      </c>
      <c r="G38">
        <v>1.3179524795029035E-2</v>
      </c>
      <c r="H38">
        <v>-42.635558406934059</v>
      </c>
      <c r="I38">
        <v>145.42567300385437</v>
      </c>
      <c r="J38">
        <v>271.82778785520793</v>
      </c>
      <c r="K38">
        <v>-54.547977772312812</v>
      </c>
      <c r="L38">
        <v>-88.809363407228929</v>
      </c>
      <c r="M38">
        <v>60.939633192600226</v>
      </c>
      <c r="N38">
        <v>58.199677741925946</v>
      </c>
      <c r="O38">
        <v>-36.103558131179206</v>
      </c>
      <c r="P38">
        <v>-88.225646428707847</v>
      </c>
      <c r="Y38">
        <v>-529.92804161438141</v>
      </c>
      <c r="Z38">
        <v>-3.309872126645105</v>
      </c>
      <c r="AA38">
        <v>27.814121425123481</v>
      </c>
      <c r="AB38">
        <v>22.689575327931038</v>
      </c>
      <c r="AC38">
        <v>6.9861835437355682</v>
      </c>
      <c r="AD38">
        <v>-545.29162119450507</v>
      </c>
      <c r="AE38">
        <v>61.780638433164661</v>
      </c>
      <c r="AF38" s="3">
        <v>39.759971986590287</v>
      </c>
      <c r="AG38" s="3">
        <v>-5.9283959555464403</v>
      </c>
      <c r="AH38">
        <v>-3.6315792586585864</v>
      </c>
      <c r="AI38">
        <v>-0.38386792242616968</v>
      </c>
      <c r="AJ38">
        <v>7.8375945990759135</v>
      </c>
      <c r="AK38">
        <v>-0.60209315394572505</v>
      </c>
      <c r="AL38">
        <v>9.5927796671379326</v>
      </c>
      <c r="AM38">
        <v>1584.1443166581155</v>
      </c>
      <c r="AN38">
        <v>-2832.9283500308893</v>
      </c>
      <c r="AO38">
        <v>-4256.9792650832269</v>
      </c>
      <c r="AP38">
        <v>6185.8498977525314</v>
      </c>
      <c r="AQ38">
        <v>-5181.5868259228564</v>
      </c>
      <c r="AR38">
        <v>-1717.191615193643</v>
      </c>
      <c r="AS38">
        <v>720.91914933445344</v>
      </c>
      <c r="AT38">
        <v>13195.569195569076</v>
      </c>
      <c r="AU38">
        <v>-1984.3434989846185</v>
      </c>
      <c r="AV38">
        <v>11843.751822024427</v>
      </c>
      <c r="AW38">
        <v>10120.547287826201</v>
      </c>
      <c r="AX38">
        <v>-4673.2296162291077</v>
      </c>
      <c r="AY38">
        <v>725.24819863046491</v>
      </c>
      <c r="AZ38">
        <v>-587.19673312357622</v>
      </c>
      <c r="BA38">
        <v>3727.2740104412005</v>
      </c>
      <c r="BB38">
        <v>-982.2258093709861</v>
      </c>
      <c r="BC38">
        <v>-4116.853923760923</v>
      </c>
      <c r="BD38">
        <v>-442.0026019286957</v>
      </c>
      <c r="BE38">
        <v>-433.79662672750442</v>
      </c>
      <c r="BF38">
        <v>-466.42688836827705</v>
      </c>
      <c r="BG38">
        <v>-431.323051245871</v>
      </c>
      <c r="BH38">
        <v>-111.483670975435</v>
      </c>
      <c r="BI38">
        <v>-7.3681540577152491</v>
      </c>
      <c r="BJ38">
        <v>-5023.6999959446839</v>
      </c>
      <c r="BK38">
        <v>-4636.2459052684817</v>
      </c>
      <c r="BL38">
        <v>-3070.0940967033289</v>
      </c>
      <c r="BM38">
        <v>-3018.2511966863503</v>
      </c>
      <c r="BN38">
        <v>-33.79720139086028</v>
      </c>
      <c r="BO38">
        <v>1245.4256888808945</v>
      </c>
      <c r="BP38">
        <v>-740241.00665368664</v>
      </c>
      <c r="BQ38">
        <v>-225.25223319788381</v>
      </c>
      <c r="BR38">
        <v>770.25606388703329</v>
      </c>
      <c r="BS38">
        <v>-688270.68981895456</v>
      </c>
      <c r="BT38">
        <v>136.67347372430251</v>
      </c>
      <c r="BU38">
        <v>89.332763756749728</v>
      </c>
      <c r="BV38">
        <v>158.11975587521746</v>
      </c>
      <c r="BW38">
        <v>-421.81283801055446</v>
      </c>
      <c r="BX38">
        <v>-1536.2832379261465</v>
      </c>
      <c r="BY38">
        <v>5.8977519411607062</v>
      </c>
      <c r="BZ38">
        <v>6.1132956748610461</v>
      </c>
      <c r="CA38">
        <v>8.2968113809136934</v>
      </c>
      <c r="CB38">
        <v>8.3334522042893742</v>
      </c>
      <c r="CC38">
        <v>7.1531775586529562</v>
      </c>
      <c r="CD38">
        <v>6.5798623309323068</v>
      </c>
      <c r="CE38">
        <v>9.1035031208995836</v>
      </c>
      <c r="CF38">
        <v>8.9108287827725281</v>
      </c>
      <c r="CG38">
        <v>-1.7012851392415862</v>
      </c>
      <c r="CH38">
        <v>4.4370650168227019</v>
      </c>
      <c r="CI38">
        <v>0.95785069772952103</v>
      </c>
      <c r="CJ38">
        <v>5.3468022718731882</v>
      </c>
      <c r="CK38">
        <v>145.36477985027216</v>
      </c>
      <c r="CL38">
        <v>519.76725559281704</v>
      </c>
      <c r="CM38">
        <v>-24.498303749394186</v>
      </c>
      <c r="CN38">
        <v>-10.923554127362769</v>
      </c>
      <c r="CO38">
        <v>-0.43634650672037018</v>
      </c>
      <c r="CP38">
        <v>0.20227562846086675</v>
      </c>
      <c r="CQ38">
        <v>-0.19760864704726036</v>
      </c>
      <c r="CR38">
        <v>0.27225863001759792</v>
      </c>
      <c r="CS38">
        <v>-940.07138395589504</v>
      </c>
      <c r="CT38">
        <v>941.8224252556904</v>
      </c>
      <c r="CU38">
        <v>-943.09248845559944</v>
      </c>
      <c r="CV38">
        <v>-156.34875164218241</v>
      </c>
      <c r="CW38">
        <v>40.849546711540206</v>
      </c>
      <c r="CX38">
        <v>-155.41919974355218</v>
      </c>
      <c r="CY38">
        <v>0.17819264363143045</v>
      </c>
      <c r="CZ38">
        <v>-7.2809976451676597E-2</v>
      </c>
    </row>
    <row r="39" spans="1:104" x14ac:dyDescent="0.35">
      <c r="A39" t="s">
        <v>44</v>
      </c>
      <c r="B39">
        <v>210417.88611181686</v>
      </c>
      <c r="C39">
        <v>-98850.538374473734</v>
      </c>
      <c r="D39">
        <v>-639130.76399813476</v>
      </c>
      <c r="E39">
        <v>-183371.30272495709</v>
      </c>
      <c r="F39">
        <v>355067.13036378997</v>
      </c>
      <c r="G39">
        <v>-203321.8541825249</v>
      </c>
      <c r="H39">
        <v>-143392.62011994826</v>
      </c>
      <c r="I39">
        <v>-420479.8794236324</v>
      </c>
      <c r="J39">
        <v>-473472.24771103513</v>
      </c>
      <c r="K39">
        <v>-103433.47681920171</v>
      </c>
      <c r="L39">
        <v>401793.50018130639</v>
      </c>
      <c r="M39">
        <v>-280744.89686369419</v>
      </c>
      <c r="N39">
        <v>-239452.10142889136</v>
      </c>
      <c r="O39">
        <v>-391501.8636501758</v>
      </c>
      <c r="P39">
        <v>24591.757892637041</v>
      </c>
      <c r="Y39">
        <v>1234255.1946473802</v>
      </c>
      <c r="Z39">
        <v>107688.39770330614</v>
      </c>
      <c r="AA39">
        <v>-365160.06068921718</v>
      </c>
      <c r="AB39">
        <v>-97144.493365585207</v>
      </c>
      <c r="AC39">
        <v>-342693.26021385676</v>
      </c>
      <c r="AD39">
        <v>1254698.5795712769</v>
      </c>
      <c r="AE39">
        <v>-341855.57210867479</v>
      </c>
      <c r="AF39" s="3">
        <v>-349306.92585239158</v>
      </c>
      <c r="AG39" s="3">
        <v>111.65542934858362</v>
      </c>
      <c r="AH39">
        <v>2152.7933492558714</v>
      </c>
      <c r="AI39">
        <v>1426.4166058585422</v>
      </c>
      <c r="AJ39">
        <v>-2033.9253694154445</v>
      </c>
      <c r="AK39">
        <v>2839.6832594536099</v>
      </c>
      <c r="AL39">
        <v>1584.1443166581155</v>
      </c>
      <c r="AM39">
        <v>51432121.175118692</v>
      </c>
      <c r="AN39">
        <v>-25653850.972314116</v>
      </c>
      <c r="AO39">
        <v>58396906.86590194</v>
      </c>
      <c r="AP39">
        <v>-10793837.968569053</v>
      </c>
      <c r="AQ39">
        <v>-35065778.544043519</v>
      </c>
      <c r="AR39">
        <v>8065188.8266279204</v>
      </c>
      <c r="AS39">
        <v>12580097.186699465</v>
      </c>
      <c r="AT39">
        <v>-9774830.0599368513</v>
      </c>
      <c r="AU39">
        <v>18296678.960082773</v>
      </c>
      <c r="AV39">
        <v>-8536914.1534787528</v>
      </c>
      <c r="AW39">
        <v>-891886.17761965946</v>
      </c>
      <c r="AX39">
        <v>-5406372.7240358647</v>
      </c>
      <c r="AY39">
        <v>-11792599.794362705</v>
      </c>
      <c r="AZ39">
        <v>-1740996.6532627663</v>
      </c>
      <c r="BA39">
        <v>-1932596.2949129816</v>
      </c>
      <c r="BB39">
        <v>-4230129.2078463575</v>
      </c>
      <c r="BC39">
        <v>4679698.1073351158</v>
      </c>
      <c r="BD39">
        <v>1034911.5670543376</v>
      </c>
      <c r="BE39">
        <v>808996.73188624228</v>
      </c>
      <c r="BF39">
        <v>941173.80078464653</v>
      </c>
      <c r="BG39">
        <v>964148.48874595505</v>
      </c>
      <c r="BH39">
        <v>-18876.472817300655</v>
      </c>
      <c r="BI39">
        <v>37392.919665547175</v>
      </c>
      <c r="BJ39">
        <v>23200135.110160396</v>
      </c>
      <c r="BK39">
        <v>20218129.107195422</v>
      </c>
      <c r="BL39">
        <v>14082621.854399851</v>
      </c>
      <c r="BM39">
        <v>11961904.713362871</v>
      </c>
      <c r="BN39">
        <v>5818033.6615370391</v>
      </c>
      <c r="BO39">
        <v>6253150.563676727</v>
      </c>
      <c r="BP39">
        <v>2726134881.862886</v>
      </c>
      <c r="BQ39">
        <v>6241846.5753904721</v>
      </c>
      <c r="BR39">
        <v>6555216.6571453987</v>
      </c>
      <c r="BS39">
        <v>2446242160.4239883</v>
      </c>
      <c r="BT39">
        <v>202864.26120907036</v>
      </c>
      <c r="BU39">
        <v>229773.44702413309</v>
      </c>
      <c r="BV39">
        <v>-486674.6377565377</v>
      </c>
      <c r="BW39">
        <v>728616.42720263766</v>
      </c>
      <c r="BX39">
        <v>-18912334.859317701</v>
      </c>
      <c r="BY39">
        <v>18555.946049796094</v>
      </c>
      <c r="BZ39">
        <v>20476.093156027386</v>
      </c>
      <c r="CA39">
        <v>18814.425029953771</v>
      </c>
      <c r="CB39">
        <v>22979.490100763549</v>
      </c>
      <c r="CC39">
        <v>12732.053196769086</v>
      </c>
      <c r="CD39">
        <v>12894.691348291031</v>
      </c>
      <c r="CE39">
        <v>9723.5732745094283</v>
      </c>
      <c r="CF39">
        <v>11652.330645311775</v>
      </c>
      <c r="CG39">
        <v>14804.077738294329</v>
      </c>
      <c r="CH39">
        <v>12225.750441009615</v>
      </c>
      <c r="CI39">
        <v>18782.132729303634</v>
      </c>
      <c r="CJ39">
        <v>17409.501393175782</v>
      </c>
      <c r="CK39">
        <v>-6347604.7907486968</v>
      </c>
      <c r="CL39">
        <v>-906541.80732243822</v>
      </c>
      <c r="CM39">
        <v>48888.635522536417</v>
      </c>
      <c r="CN39">
        <v>15851.896682648257</v>
      </c>
      <c r="CO39">
        <v>-489.22906339534114</v>
      </c>
      <c r="CP39">
        <v>-88.483900382111941</v>
      </c>
      <c r="CQ39">
        <v>-1595.2210107895487</v>
      </c>
      <c r="CR39">
        <v>-86.796774124477409</v>
      </c>
      <c r="CS39">
        <v>-4820591.8555500628</v>
      </c>
      <c r="CT39">
        <v>-1118002.1429617747</v>
      </c>
      <c r="CU39">
        <v>3541468.7587543395</v>
      </c>
      <c r="CV39">
        <v>-229522.21155882269</v>
      </c>
      <c r="CW39">
        <v>1893322.8901598789</v>
      </c>
      <c r="CX39">
        <v>96004.726445278255</v>
      </c>
      <c r="CY39">
        <v>1589.124417376212</v>
      </c>
      <c r="CZ39">
        <v>-40.406245081515273</v>
      </c>
    </row>
    <row r="40" spans="1:104" x14ac:dyDescent="0.35">
      <c r="A40" t="s">
        <v>61</v>
      </c>
      <c r="B40">
        <v>-165527.93694240195</v>
      </c>
      <c r="C40">
        <v>36136.355855694514</v>
      </c>
      <c r="D40">
        <v>770710.6331071459</v>
      </c>
      <c r="E40">
        <v>78503.124626603472</v>
      </c>
      <c r="F40">
        <v>-796272.86430622509</v>
      </c>
      <c r="G40">
        <v>149097.40022495532</v>
      </c>
      <c r="H40">
        <v>24189.850474391926</v>
      </c>
      <c r="I40">
        <v>329040.27476688154</v>
      </c>
      <c r="J40">
        <v>564304.02260106115</v>
      </c>
      <c r="K40">
        <v>-69526.04754182203</v>
      </c>
      <c r="L40">
        <v>-578665.47732315888</v>
      </c>
      <c r="M40">
        <v>449094.89247692912</v>
      </c>
      <c r="N40">
        <v>666655.89052301552</v>
      </c>
      <c r="O40">
        <v>817341.83922577859</v>
      </c>
      <c r="P40">
        <v>-563345.09862672503</v>
      </c>
      <c r="Y40">
        <v>-1154467.9379259453</v>
      </c>
      <c r="Z40">
        <v>-186905.08691203556</v>
      </c>
      <c r="AA40">
        <v>309950.49434502545</v>
      </c>
      <c r="AB40">
        <v>6070.5106120869132</v>
      </c>
      <c r="AC40">
        <v>313186.72707430081</v>
      </c>
      <c r="AD40">
        <v>-1211036.6532680341</v>
      </c>
      <c r="AE40">
        <v>256471.07297943899</v>
      </c>
      <c r="AF40" s="3">
        <v>258802.37778952686</v>
      </c>
      <c r="AG40" s="3">
        <v>3872.3491620033556</v>
      </c>
      <c r="AH40">
        <v>-2507.1205063468688</v>
      </c>
      <c r="AI40">
        <v>-1391.8669609676447</v>
      </c>
      <c r="AJ40">
        <v>-282.04974765091765</v>
      </c>
      <c r="AK40">
        <v>-3242.9804670833055</v>
      </c>
      <c r="AL40">
        <v>-2832.9283500308893</v>
      </c>
      <c r="AM40">
        <v>-25653850.972314116</v>
      </c>
      <c r="AN40">
        <v>44254375.790736496</v>
      </c>
      <c r="AO40">
        <v>-16031735.744401673</v>
      </c>
      <c r="AP40">
        <v>-12496682.602147762</v>
      </c>
      <c r="AQ40">
        <v>56821149.512779891</v>
      </c>
      <c r="AR40">
        <v>-5951597.6353985341</v>
      </c>
      <c r="AS40">
        <v>-15574336.532315366</v>
      </c>
      <c r="AT40">
        <v>19434391.020674378</v>
      </c>
      <c r="AU40">
        <v>-19818240.602767169</v>
      </c>
      <c r="AV40">
        <v>17080689.383966763</v>
      </c>
      <c r="AW40">
        <v>7312177.1882235389</v>
      </c>
      <c r="AX40">
        <v>11795137.009320576</v>
      </c>
      <c r="AY40">
        <v>7369136.9007852152</v>
      </c>
      <c r="AZ40">
        <v>194087.23655403455</v>
      </c>
      <c r="BA40">
        <v>-5304106.8296430726</v>
      </c>
      <c r="BB40">
        <v>3122892.4799888446</v>
      </c>
      <c r="BC40">
        <v>-9371096.5214147903</v>
      </c>
      <c r="BD40">
        <v>-711547.83073637483</v>
      </c>
      <c r="BE40">
        <v>-365742.84289323044</v>
      </c>
      <c r="BF40">
        <v>-565133.82186166907</v>
      </c>
      <c r="BG40">
        <v>-585059.19379895763</v>
      </c>
      <c r="BH40">
        <v>339264.04348947277</v>
      </c>
      <c r="BI40">
        <v>-46281.718644904337</v>
      </c>
      <c r="BJ40">
        <v>-36440301.316729695</v>
      </c>
      <c r="BK40">
        <v>-32496143.956855305</v>
      </c>
      <c r="BL40">
        <v>-18998547.939573806</v>
      </c>
      <c r="BM40">
        <v>-16165229.637379237</v>
      </c>
      <c r="BN40">
        <v>-8125931.5634906124</v>
      </c>
      <c r="BO40">
        <v>-8674473.7148999255</v>
      </c>
      <c r="BP40">
        <v>-3524832230.2071924</v>
      </c>
      <c r="BQ40">
        <v>-8404550.5589457639</v>
      </c>
      <c r="BR40">
        <v>-8580815.8459055573</v>
      </c>
      <c r="BS40">
        <v>-3123608493.2358017</v>
      </c>
      <c r="BT40">
        <v>-203141.16490546457</v>
      </c>
      <c r="BU40">
        <v>-185090.60690893259</v>
      </c>
      <c r="BV40">
        <v>326083.63463353296</v>
      </c>
      <c r="BW40">
        <v>-245563.40344440268</v>
      </c>
      <c r="BX40">
        <v>26026570.923803892</v>
      </c>
      <c r="BY40">
        <v>-26870.312830757466</v>
      </c>
      <c r="BZ40">
        <v>-25793.504933250581</v>
      </c>
      <c r="CA40">
        <v>-27485.094768037707</v>
      </c>
      <c r="CB40">
        <v>-28939.905812633177</v>
      </c>
      <c r="CC40">
        <v>-20788.528819364568</v>
      </c>
      <c r="CD40">
        <v>-17052.328562537834</v>
      </c>
      <c r="CE40">
        <v>-17856.060877099335</v>
      </c>
      <c r="CF40">
        <v>-17793.865077670929</v>
      </c>
      <c r="CG40">
        <v>-17383.111615724712</v>
      </c>
      <c r="CH40">
        <v>-12691.162966661488</v>
      </c>
      <c r="CI40">
        <v>-23582.501035005451</v>
      </c>
      <c r="CJ40">
        <v>-20864.847572095208</v>
      </c>
      <c r="CK40">
        <v>2026223.5553931508</v>
      </c>
      <c r="CL40">
        <v>1864640.87512455</v>
      </c>
      <c r="CM40">
        <v>-141522.86316431517</v>
      </c>
      <c r="CN40">
        <v>-27177.783996420989</v>
      </c>
      <c r="CO40">
        <v>-583.53437118930526</v>
      </c>
      <c r="CP40">
        <v>357.04236761003165</v>
      </c>
      <c r="CQ40">
        <v>930.30511775230389</v>
      </c>
      <c r="CR40">
        <v>266.27165753081573</v>
      </c>
      <c r="CS40">
        <v>1763337.0377590379</v>
      </c>
      <c r="CT40">
        <v>2247178.1697831443</v>
      </c>
      <c r="CU40">
        <v>-4790326.6427040445</v>
      </c>
      <c r="CV40">
        <v>-554058.75619951671</v>
      </c>
      <c r="CW40">
        <v>-2719688.7994850641</v>
      </c>
      <c r="CX40">
        <v>-193024.54684763696</v>
      </c>
      <c r="CY40">
        <v>1291.7134853985135</v>
      </c>
      <c r="CZ40">
        <v>-53.800938192401112</v>
      </c>
    </row>
    <row r="41" spans="1:104" x14ac:dyDescent="0.35">
      <c r="A41" t="s">
        <v>149</v>
      </c>
      <c r="B41">
        <v>494297.86001602793</v>
      </c>
      <c r="C41">
        <v>-319234.56177283189</v>
      </c>
      <c r="D41">
        <v>-879536.70631211763</v>
      </c>
      <c r="E41">
        <v>-210014.8205480437</v>
      </c>
      <c r="F41">
        <v>191475.80587390513</v>
      </c>
      <c r="G41">
        <v>-127059.43916131773</v>
      </c>
      <c r="H41">
        <v>-438514.22341271397</v>
      </c>
      <c r="I41">
        <v>-670178.22624959028</v>
      </c>
      <c r="J41">
        <v>-618749.77023780707</v>
      </c>
      <c r="K41">
        <v>-158280.22886637872</v>
      </c>
      <c r="L41">
        <v>135347.13077116979</v>
      </c>
      <c r="M41">
        <v>-680821.55671004334</v>
      </c>
      <c r="N41">
        <v>-296287.12258489267</v>
      </c>
      <c r="O41">
        <v>-487996.44798585039</v>
      </c>
      <c r="P41">
        <v>-18904.211400129712</v>
      </c>
      <c r="Y41">
        <v>2839909.9664025302</v>
      </c>
      <c r="Z41">
        <v>96161.312150138474</v>
      </c>
      <c r="AA41">
        <v>-601007.5400492684</v>
      </c>
      <c r="AB41">
        <v>-252006.31509497191</v>
      </c>
      <c r="AC41">
        <v>-549639.22305484756</v>
      </c>
      <c r="AD41">
        <v>2877753.192135822</v>
      </c>
      <c r="AE41">
        <v>-729829.57892587851</v>
      </c>
      <c r="AF41" s="3">
        <v>-657019.19062805234</v>
      </c>
      <c r="AG41" s="3">
        <v>15150.362478876847</v>
      </c>
      <c r="AH41">
        <v>13745.756614796088</v>
      </c>
      <c r="AI41">
        <v>1004.7593455242408</v>
      </c>
      <c r="AJ41">
        <v>-6855.6743001988734</v>
      </c>
      <c r="AK41">
        <v>3421.3313227588242</v>
      </c>
      <c r="AL41">
        <v>-4256.9792650832269</v>
      </c>
      <c r="AM41">
        <v>58396906.86590194</v>
      </c>
      <c r="AN41">
        <v>-16031735.744401673</v>
      </c>
      <c r="AO41">
        <v>119393349.48286322</v>
      </c>
      <c r="AP41">
        <v>-82793341.400183409</v>
      </c>
      <c r="AQ41">
        <v>-29320986.391778685</v>
      </c>
      <c r="AR41">
        <v>11027874.444796542</v>
      </c>
      <c r="AS41">
        <v>17925446.385059182</v>
      </c>
      <c r="AT41">
        <v>-15261410.535502715</v>
      </c>
      <c r="AU41">
        <v>14488868.30820963</v>
      </c>
      <c r="AV41">
        <v>-26636698.414545078</v>
      </c>
      <c r="AW41">
        <v>-14686496.994198119</v>
      </c>
      <c r="AX41">
        <v>-7170747.0758472001</v>
      </c>
      <c r="AY41">
        <v>-19560282.925547834</v>
      </c>
      <c r="AZ41">
        <v>-2378865.7330486537</v>
      </c>
      <c r="BA41">
        <v>493575.5169663027</v>
      </c>
      <c r="BB41">
        <v>-11153191.278831488</v>
      </c>
      <c r="BC41">
        <v>13725066.595996313</v>
      </c>
      <c r="BD41">
        <v>2406950.383319132</v>
      </c>
      <c r="BE41">
        <v>2254762.233809561</v>
      </c>
      <c r="BF41">
        <v>2321788.907594705</v>
      </c>
      <c r="BG41">
        <v>2291303.4656025069</v>
      </c>
      <c r="BH41">
        <v>186547.3904193929</v>
      </c>
      <c r="BI41">
        <v>58670.097227124301</v>
      </c>
      <c r="BJ41">
        <v>35514368.534387335</v>
      </c>
      <c r="BK41">
        <v>30792311.061201897</v>
      </c>
      <c r="BL41">
        <v>23694135.007810898</v>
      </c>
      <c r="BM41">
        <v>20475678.051767856</v>
      </c>
      <c r="BN41">
        <v>8770925.1814961508</v>
      </c>
      <c r="BO41">
        <v>8707949.0555002894</v>
      </c>
      <c r="BP41">
        <v>3932799043.6445336</v>
      </c>
      <c r="BQ41">
        <v>9608253.6466892827</v>
      </c>
      <c r="BR41">
        <v>9536317.9121758323</v>
      </c>
      <c r="BS41">
        <v>3610171703.1834698</v>
      </c>
      <c r="BT41">
        <v>295139.55874079722</v>
      </c>
      <c r="BU41">
        <v>395373.29033675342</v>
      </c>
      <c r="BV41">
        <v>-869128.10718864901</v>
      </c>
      <c r="BW41">
        <v>2076482.6759877505</v>
      </c>
      <c r="BX41">
        <v>-31125506.255438652</v>
      </c>
      <c r="BY41">
        <v>10408.911259976925</v>
      </c>
      <c r="BZ41">
        <v>13909.1465355701</v>
      </c>
      <c r="CA41">
        <v>5552.5506792198921</v>
      </c>
      <c r="CB41">
        <v>11217.573286463734</v>
      </c>
      <c r="CC41">
        <v>4744.5261021059705</v>
      </c>
      <c r="CD41">
        <v>8079.1435214709754</v>
      </c>
      <c r="CE41">
        <v>-1841.0877266031096</v>
      </c>
      <c r="CF41">
        <v>2879.489984112985</v>
      </c>
      <c r="CG41">
        <v>12505.728387628074</v>
      </c>
      <c r="CH41">
        <v>4531.9255714023839</v>
      </c>
      <c r="CI41">
        <v>13969.461870246078</v>
      </c>
      <c r="CJ41">
        <v>10509.251947001037</v>
      </c>
      <c r="CK41">
        <v>-11655929.180900766</v>
      </c>
      <c r="CL41">
        <v>-1419092.4596534267</v>
      </c>
      <c r="CM41">
        <v>89356.682868111428</v>
      </c>
      <c r="CN41">
        <v>19748.944695002967</v>
      </c>
      <c r="CO41">
        <v>-616.21744465929737</v>
      </c>
      <c r="CP41">
        <v>-513.26235486309497</v>
      </c>
      <c r="CQ41">
        <v>-1840.5429453578272</v>
      </c>
      <c r="CR41">
        <v>-620.37929621074886</v>
      </c>
      <c r="CS41">
        <v>-9469383.5247818176</v>
      </c>
      <c r="CT41">
        <v>-2629004.7921843412</v>
      </c>
      <c r="CU41">
        <v>8674258.0651874803</v>
      </c>
      <c r="CV41">
        <v>-718901.70271699852</v>
      </c>
      <c r="CW41">
        <v>2309787.4856662648</v>
      </c>
      <c r="CX41">
        <v>107775.50035837358</v>
      </c>
      <c r="CY41">
        <v>9764.8734943460913</v>
      </c>
      <c r="CZ41">
        <v>-357.03119582676419</v>
      </c>
    </row>
    <row r="42" spans="1:104" x14ac:dyDescent="0.35">
      <c r="A42" t="s">
        <v>150</v>
      </c>
      <c r="B42">
        <v>-178228.07401922657</v>
      </c>
      <c r="C42">
        <v>177598.91583514743</v>
      </c>
      <c r="D42">
        <v>-95820.867695896886</v>
      </c>
      <c r="E42">
        <v>55332.733248067794</v>
      </c>
      <c r="F42">
        <v>519441.13859428163</v>
      </c>
      <c r="G42">
        <v>-144289.28082640117</v>
      </c>
      <c r="H42">
        <v>327763.56805826072</v>
      </c>
      <c r="I42">
        <v>146038.65601209586</v>
      </c>
      <c r="J42">
        <v>-233481.50928790079</v>
      </c>
      <c r="K42">
        <v>70908.303860676009</v>
      </c>
      <c r="L42">
        <v>942841.3825082531</v>
      </c>
      <c r="M42">
        <v>364334.2454240229</v>
      </c>
      <c r="N42">
        <v>-107735.31945971078</v>
      </c>
      <c r="O42">
        <v>2758.7386898095169</v>
      </c>
      <c r="P42">
        <v>192383.67626483421</v>
      </c>
      <c r="Y42">
        <v>-1962113.6436421797</v>
      </c>
      <c r="Z42">
        <v>90800.433149500866</v>
      </c>
      <c r="AA42">
        <v>149915.82929662199</v>
      </c>
      <c r="AB42">
        <v>184488.05744638096</v>
      </c>
      <c r="AC42">
        <v>118108.00774777336</v>
      </c>
      <c r="AD42">
        <v>-1948824.8223389806</v>
      </c>
      <c r="AE42">
        <v>409519.9869657114</v>
      </c>
      <c r="AF42" s="3">
        <v>238698.92686500368</v>
      </c>
      <c r="AG42" s="3">
        <v>-16453.614531736548</v>
      </c>
      <c r="AH42">
        <v>-9246.2837084829698</v>
      </c>
      <c r="AI42">
        <v>797.40455730729491</v>
      </c>
      <c r="AJ42">
        <v>4629.4462989450376</v>
      </c>
      <c r="AK42">
        <v>-807.12543288971779</v>
      </c>
      <c r="AL42">
        <v>6185.8498977525314</v>
      </c>
      <c r="AM42">
        <v>-10793837.968569053</v>
      </c>
      <c r="AN42">
        <v>-12496682.602147762</v>
      </c>
      <c r="AO42">
        <v>-82793341.400183409</v>
      </c>
      <c r="AP42">
        <v>129833102.92998725</v>
      </c>
      <c r="AQ42">
        <v>-2370867.7553032991</v>
      </c>
      <c r="AR42">
        <v>-2541986.3931559646</v>
      </c>
      <c r="AS42">
        <v>-3280623.1161259473</v>
      </c>
      <c r="AT42">
        <v>-3652105.2301588291</v>
      </c>
      <c r="AU42">
        <v>12106324.888621608</v>
      </c>
      <c r="AV42">
        <v>18262854.210728947</v>
      </c>
      <c r="AW42">
        <v>12193110.438348699</v>
      </c>
      <c r="AX42">
        <v>1131302.0030990764</v>
      </c>
      <c r="AY42">
        <v>2712529.0145590883</v>
      </c>
      <c r="AZ42">
        <v>3363866.253497303</v>
      </c>
      <c r="BA42">
        <v>-2700516.7665871792</v>
      </c>
      <c r="BB42">
        <v>5472632.4472644608</v>
      </c>
      <c r="BC42">
        <v>-20965786.195058849</v>
      </c>
      <c r="BD42">
        <v>-1467562.8149021342</v>
      </c>
      <c r="BE42">
        <v>-1682890.1900643739</v>
      </c>
      <c r="BF42">
        <v>-1465229.5975516357</v>
      </c>
      <c r="BG42">
        <v>-1382922.9041412459</v>
      </c>
      <c r="BH42">
        <v>-132359.42063087318</v>
      </c>
      <c r="BI42">
        <v>-1709.6560895256689</v>
      </c>
      <c r="BJ42">
        <v>-14185479.548904121</v>
      </c>
      <c r="BK42">
        <v>-12256272.443933582</v>
      </c>
      <c r="BL42">
        <v>-9605635.2622960806</v>
      </c>
      <c r="BM42">
        <v>-8777444.489844501</v>
      </c>
      <c r="BN42">
        <v>-3041658.2025261177</v>
      </c>
      <c r="BO42">
        <v>-2266931.230326741</v>
      </c>
      <c r="BP42">
        <v>-732144775.42491841</v>
      </c>
      <c r="BQ42">
        <v>-2954715.8091520378</v>
      </c>
      <c r="BR42">
        <v>-1697537.7234173706</v>
      </c>
      <c r="BS42">
        <v>-729157785.42745769</v>
      </c>
      <c r="BT42">
        <v>-67559.032729550963</v>
      </c>
      <c r="BU42">
        <v>-120385.06098634911</v>
      </c>
      <c r="BV42">
        <v>268019.08519497985</v>
      </c>
      <c r="BW42">
        <v>-1602439.853233661</v>
      </c>
      <c r="BX42">
        <v>18668334.126249228</v>
      </c>
      <c r="BY42">
        <v>10168.023236836498</v>
      </c>
      <c r="BZ42">
        <v>6678.5593585178158</v>
      </c>
      <c r="CA42">
        <v>17313.221381485735</v>
      </c>
      <c r="CB42">
        <v>14671.113130166754</v>
      </c>
      <c r="CC42">
        <v>7665.8649858397939</v>
      </c>
      <c r="CD42">
        <v>1469.6681874670924</v>
      </c>
      <c r="CE42">
        <v>12962.20755224369</v>
      </c>
      <c r="CF42">
        <v>7034.5101579514867</v>
      </c>
      <c r="CG42">
        <v>846.60096400693965</v>
      </c>
      <c r="CH42">
        <v>8997.6932192109452</v>
      </c>
      <c r="CI42">
        <v>3692.8480250274697</v>
      </c>
      <c r="CJ42">
        <v>8926.9807420291545</v>
      </c>
      <c r="CK42">
        <v>4495811.6599138342</v>
      </c>
      <c r="CL42">
        <v>961058.38282472105</v>
      </c>
      <c r="CM42">
        <v>-53059.440846831036</v>
      </c>
      <c r="CN42">
        <v>452.00946207045376</v>
      </c>
      <c r="CO42">
        <v>965.08096115378771</v>
      </c>
      <c r="CP42">
        <v>504.53150166203062</v>
      </c>
      <c r="CQ42">
        <v>725.47725526796717</v>
      </c>
      <c r="CR42">
        <v>752.72622919303376</v>
      </c>
      <c r="CS42">
        <v>5899785.9902568292</v>
      </c>
      <c r="CT42">
        <v>2088486.446951868</v>
      </c>
      <c r="CU42">
        <v>-4700823.2705697259</v>
      </c>
      <c r="CV42">
        <v>433102.79002803762</v>
      </c>
      <c r="CW42">
        <v>-15863.715417829437</v>
      </c>
      <c r="CX42">
        <v>84077.209809255772</v>
      </c>
      <c r="CY42">
        <v>-11080.392020712889</v>
      </c>
      <c r="CZ42">
        <v>662.90452847279516</v>
      </c>
    </row>
    <row r="43" spans="1:104" x14ac:dyDescent="0.35">
      <c r="A43" t="s">
        <v>151</v>
      </c>
      <c r="B43">
        <v>-194207.21754077281</v>
      </c>
      <c r="C43">
        <v>67326.051481446324</v>
      </c>
      <c r="D43">
        <v>1028657.6874465253</v>
      </c>
      <c r="E43">
        <v>198375.43378533854</v>
      </c>
      <c r="F43">
        <v>-884303.46712636983</v>
      </c>
      <c r="G43">
        <v>252804.17590426758</v>
      </c>
      <c r="H43">
        <v>89734.436113657212</v>
      </c>
      <c r="I43">
        <v>439030.02405449009</v>
      </c>
      <c r="J43">
        <v>720772.9955934094</v>
      </c>
      <c r="K43">
        <v>19475.159345220745</v>
      </c>
      <c r="L43">
        <v>-632128.61558662856</v>
      </c>
      <c r="M43">
        <v>628677.02179017849</v>
      </c>
      <c r="N43">
        <v>784400.40636249236</v>
      </c>
      <c r="O43">
        <v>1158190.9254791699</v>
      </c>
      <c r="P43">
        <v>-548289.02716109867</v>
      </c>
      <c r="Y43">
        <v>-1460663.0285206758</v>
      </c>
      <c r="Z43">
        <v>-226026.67543815772</v>
      </c>
      <c r="AA43">
        <v>437430.45554272563</v>
      </c>
      <c r="AB43">
        <v>9420.1091620991519</v>
      </c>
      <c r="AC43">
        <v>443679.46361037024</v>
      </c>
      <c r="AD43">
        <v>-1526088.5683576008</v>
      </c>
      <c r="AE43">
        <v>413057.10374960001</v>
      </c>
      <c r="AF43" s="3">
        <v>379121.71368256427</v>
      </c>
      <c r="AG43" s="3">
        <v>2491.4668651155534</v>
      </c>
      <c r="AH43">
        <v>-6080.0862529380965</v>
      </c>
      <c r="AI43">
        <v>-1548.1663474971494</v>
      </c>
      <c r="AJ43">
        <v>-1878.407108188127</v>
      </c>
      <c r="AK43">
        <v>-4140.2468850585847</v>
      </c>
      <c r="AL43">
        <v>-5181.5868259228564</v>
      </c>
      <c r="AM43">
        <v>-35065778.544043519</v>
      </c>
      <c r="AN43">
        <v>56821149.512779891</v>
      </c>
      <c r="AO43">
        <v>-29320986.391778685</v>
      </c>
      <c r="AP43">
        <v>-2370867.7553032991</v>
      </c>
      <c r="AQ43">
        <v>82828291.813995183</v>
      </c>
      <c r="AR43">
        <v>-7363155.5123810451</v>
      </c>
      <c r="AS43">
        <v>-25412742.106785998</v>
      </c>
      <c r="AT43">
        <v>21659644.329010468</v>
      </c>
      <c r="AU43">
        <v>-25915602.289526343</v>
      </c>
      <c r="AV43">
        <v>27587961.356641728</v>
      </c>
      <c r="AW43">
        <v>6905977.3999103811</v>
      </c>
      <c r="AX43">
        <v>14884560.731611853</v>
      </c>
      <c r="AY43">
        <v>11220387.50604235</v>
      </c>
      <c r="AZ43">
        <v>1628542.0136046563</v>
      </c>
      <c r="BA43">
        <v>-6100156.0267544817</v>
      </c>
      <c r="BB43">
        <v>6018937.9167830236</v>
      </c>
      <c r="BC43">
        <v>-12815893.30039205</v>
      </c>
      <c r="BD43">
        <v>-835047.77704838652</v>
      </c>
      <c r="BE43">
        <v>-406197.94986041315</v>
      </c>
      <c r="BF43">
        <v>-622814.69479553087</v>
      </c>
      <c r="BG43">
        <v>-641523.13076048426</v>
      </c>
      <c r="BH43">
        <v>605822.09048675362</v>
      </c>
      <c r="BI43">
        <v>-64905.698912220032</v>
      </c>
      <c r="BJ43">
        <v>-49365677.500762329</v>
      </c>
      <c r="BK43">
        <v>-44223530.978677645</v>
      </c>
      <c r="BL43">
        <v>-25183268.428016745</v>
      </c>
      <c r="BM43">
        <v>-21405014.458790302</v>
      </c>
      <c r="BN43">
        <v>-10623246.775151489</v>
      </c>
      <c r="BO43">
        <v>-11664781.526219962</v>
      </c>
      <c r="BP43">
        <v>-4461240675.039732</v>
      </c>
      <c r="BQ43">
        <v>-10572809.3043698</v>
      </c>
      <c r="BR43">
        <v>-10576365.064833578</v>
      </c>
      <c r="BS43">
        <v>-3905958240.7802844</v>
      </c>
      <c r="BT43">
        <v>-434577.76487189153</v>
      </c>
      <c r="BU43">
        <v>-394468.80888956698</v>
      </c>
      <c r="BV43">
        <v>480079.33644770487</v>
      </c>
      <c r="BW43">
        <v>-243339.3993001144</v>
      </c>
      <c r="BX43">
        <v>49480524.682112314</v>
      </c>
      <c r="BY43">
        <v>-34175.813953488585</v>
      </c>
      <c r="BZ43">
        <v>-33081.001005079685</v>
      </c>
      <c r="CA43">
        <v>-33135.853939888941</v>
      </c>
      <c r="CB43">
        <v>-34626.670092988643</v>
      </c>
      <c r="CC43">
        <v>-27268.217255001098</v>
      </c>
      <c r="CD43">
        <v>-22464.65348686065</v>
      </c>
      <c r="CE43">
        <v>-22255.099992380347</v>
      </c>
      <c r="CF43">
        <v>-21490.758006802222</v>
      </c>
      <c r="CG43">
        <v>-19169.975347545238</v>
      </c>
      <c r="CH43">
        <v>-12706.228581751506</v>
      </c>
      <c r="CI43">
        <v>-27513.891599226758</v>
      </c>
      <c r="CJ43">
        <v>-23158.785609834966</v>
      </c>
      <c r="CK43">
        <v>2405867.6697955891</v>
      </c>
      <c r="CL43">
        <v>2470921.2092575901</v>
      </c>
      <c r="CM43">
        <v>-191081.07540707034</v>
      </c>
      <c r="CN43">
        <v>-28197.176583576922</v>
      </c>
      <c r="CO43">
        <v>-951.10785637734625</v>
      </c>
      <c r="CP43">
        <v>516.31338117321366</v>
      </c>
      <c r="CQ43">
        <v>1047.2666900974084</v>
      </c>
      <c r="CR43">
        <v>380.35202792769331</v>
      </c>
      <c r="CS43">
        <v>1627977.9557798938</v>
      </c>
      <c r="CT43">
        <v>3164865.5456373575</v>
      </c>
      <c r="CU43">
        <v>-4921963.4947757591</v>
      </c>
      <c r="CV43">
        <v>-724401.4270545569</v>
      </c>
      <c r="CW43">
        <v>-3591720.575751632</v>
      </c>
      <c r="CX43">
        <v>-140103.46794267336</v>
      </c>
      <c r="CY43">
        <v>1272.5093202995804</v>
      </c>
      <c r="CZ43">
        <v>-148.78855936816581</v>
      </c>
    </row>
    <row r="44" spans="1:104" x14ac:dyDescent="0.35">
      <c r="A44" t="s">
        <v>45</v>
      </c>
      <c r="B44">
        <v>225394.60327693168</v>
      </c>
      <c r="C44">
        <v>-58070.040064412526</v>
      </c>
      <c r="D44">
        <v>-662859.80554345867</v>
      </c>
      <c r="E44">
        <v>-61460.831820938402</v>
      </c>
      <c r="F44">
        <v>511504.00934817479</v>
      </c>
      <c r="G44">
        <v>-139755.37598396518</v>
      </c>
      <c r="H44">
        <v>-148445.6269151787</v>
      </c>
      <c r="I44">
        <v>-262368.12385929102</v>
      </c>
      <c r="J44">
        <v>-529895.37273962528</v>
      </c>
      <c r="K44">
        <v>20210.375271315512</v>
      </c>
      <c r="L44">
        <v>445919.16804162855</v>
      </c>
      <c r="M44">
        <v>-212304.23324022256</v>
      </c>
      <c r="N44">
        <v>-268486.50839797314</v>
      </c>
      <c r="O44">
        <v>-214858.18507837286</v>
      </c>
      <c r="P44">
        <v>104664.42284975406</v>
      </c>
      <c r="Y44">
        <v>662283.7957537031</v>
      </c>
      <c r="Z44">
        <v>47870.496604514636</v>
      </c>
      <c r="AA44">
        <v>-97338.085157445501</v>
      </c>
      <c r="AB44">
        <v>-66768.348424623298</v>
      </c>
      <c r="AC44">
        <v>-68102.450925916055</v>
      </c>
      <c r="AD44">
        <v>668875.60699437489</v>
      </c>
      <c r="AE44">
        <v>-26076.672974081346</v>
      </c>
      <c r="AF44" s="3">
        <v>-68139.721418789544</v>
      </c>
      <c r="AG44" s="3">
        <v>3525.0146359298847</v>
      </c>
      <c r="AH44">
        <v>5454.0362564057186</v>
      </c>
      <c r="AI44">
        <v>1389.7751655472425</v>
      </c>
      <c r="AJ44">
        <v>587.13428484844064</v>
      </c>
      <c r="AK44">
        <v>3508.5274045824258</v>
      </c>
      <c r="AL44">
        <v>-1717.191615193643</v>
      </c>
      <c r="AM44">
        <v>8065188.8266279204</v>
      </c>
      <c r="AN44">
        <v>-5951597.6353985341</v>
      </c>
      <c r="AO44">
        <v>11027874.444796542</v>
      </c>
      <c r="AP44">
        <v>-2541986.3931559646</v>
      </c>
      <c r="AQ44">
        <v>-7363155.5123810451</v>
      </c>
      <c r="AR44">
        <v>19123523.269468222</v>
      </c>
      <c r="AS44">
        <v>-1160707.9127348238</v>
      </c>
      <c r="AT44">
        <v>-14974279.853026526</v>
      </c>
      <c r="AU44">
        <v>5162069.8460371662</v>
      </c>
      <c r="AV44">
        <v>-6822329.4870210793</v>
      </c>
      <c r="AW44">
        <v>-9474532.2197338138</v>
      </c>
      <c r="AX44">
        <v>-6029794.9875836428</v>
      </c>
      <c r="AY44">
        <v>-5313919.5397705054</v>
      </c>
      <c r="AZ44">
        <v>2475332.355544195</v>
      </c>
      <c r="BA44">
        <v>3914180.0376134436</v>
      </c>
      <c r="BB44">
        <v>-1940944.5669773608</v>
      </c>
      <c r="BC44">
        <v>-12424974.191964749</v>
      </c>
      <c r="BD44">
        <v>439411.49677442951</v>
      </c>
      <c r="BE44">
        <v>460595.57388372743</v>
      </c>
      <c r="BF44">
        <v>504163.66132551496</v>
      </c>
      <c r="BG44">
        <v>526037.62693675247</v>
      </c>
      <c r="BH44">
        <v>182261.8130934161</v>
      </c>
      <c r="BI44">
        <v>35208.040075862649</v>
      </c>
      <c r="BJ44">
        <v>11395805.731771231</v>
      </c>
      <c r="BK44">
        <v>10532492.34349348</v>
      </c>
      <c r="BL44">
        <v>7412467.3551220642</v>
      </c>
      <c r="BM44">
        <v>6873667.1051071389</v>
      </c>
      <c r="BN44">
        <v>5351034.8743722532</v>
      </c>
      <c r="BO44">
        <v>6258778.1991662895</v>
      </c>
      <c r="BP44">
        <v>1188543789.6634667</v>
      </c>
      <c r="BQ44">
        <v>5406179.8598360606</v>
      </c>
      <c r="BR44">
        <v>6260302.0916569866</v>
      </c>
      <c r="BS44">
        <v>1131055031.9044569</v>
      </c>
      <c r="BT44">
        <v>317144.97265945689</v>
      </c>
      <c r="BU44">
        <v>347283.06889018952</v>
      </c>
      <c r="BV44">
        <v>-334583.7676564788</v>
      </c>
      <c r="BW44">
        <v>493303.38335111924</v>
      </c>
      <c r="BX44">
        <v>-1984704.9895835763</v>
      </c>
      <c r="BY44">
        <v>7588.24137673525</v>
      </c>
      <c r="BZ44">
        <v>8676.6489908809508</v>
      </c>
      <c r="CA44">
        <v>5331.7485079440858</v>
      </c>
      <c r="CB44">
        <v>7337.8485489974528</v>
      </c>
      <c r="CC44">
        <v>2545.1453848051692</v>
      </c>
      <c r="CD44">
        <v>4084.9027059589607</v>
      </c>
      <c r="CE44">
        <v>-546.54870569405341</v>
      </c>
      <c r="CF44">
        <v>2091.8568450880625</v>
      </c>
      <c r="CG44">
        <v>18248.634382568602</v>
      </c>
      <c r="CH44">
        <v>8502.6522061833875</v>
      </c>
      <c r="CI44">
        <v>19416.930729118452</v>
      </c>
      <c r="CJ44">
        <v>10851.173984500601</v>
      </c>
      <c r="CK44">
        <v>644572.44456677197</v>
      </c>
      <c r="CL44">
        <v>-333887.85760723386</v>
      </c>
      <c r="CM44">
        <v>-46057.966500219991</v>
      </c>
      <c r="CN44">
        <v>11529.964590898635</v>
      </c>
      <c r="CO44">
        <v>-218.19108480359483</v>
      </c>
      <c r="CP44">
        <v>-127.83417807897722</v>
      </c>
      <c r="CQ44">
        <v>132.3781223719723</v>
      </c>
      <c r="CR44">
        <v>-264.84713028225042</v>
      </c>
      <c r="CS44">
        <v>910277.65676916309</v>
      </c>
      <c r="CT44">
        <v>-716985.37426822667</v>
      </c>
      <c r="CU44">
        <v>4270722.5078077605</v>
      </c>
      <c r="CV44">
        <v>-173675.02426284645</v>
      </c>
      <c r="CW44">
        <v>-886453.18685060076</v>
      </c>
      <c r="CX44">
        <v>128899.19161674146</v>
      </c>
      <c r="CY44">
        <v>-2844.3803574785816</v>
      </c>
      <c r="CZ44">
        <v>345.81946724344721</v>
      </c>
    </row>
    <row r="45" spans="1:104" x14ac:dyDescent="0.35">
      <c r="A45" t="s">
        <v>46</v>
      </c>
      <c r="B45">
        <v>168522.19482370975</v>
      </c>
      <c r="C45">
        <v>-20691.788227567009</v>
      </c>
      <c r="D45">
        <v>-526996.08223807637</v>
      </c>
      <c r="E45">
        <v>-182503.95218678258</v>
      </c>
      <c r="F45">
        <v>418834.3763273636</v>
      </c>
      <c r="G45">
        <v>-146231.05501709977</v>
      </c>
      <c r="H45">
        <v>-8579.9714853087407</v>
      </c>
      <c r="I45">
        <v>-231158.16087141633</v>
      </c>
      <c r="J45">
        <v>-317515.64053566993</v>
      </c>
      <c r="K45">
        <v>-160465.88670128753</v>
      </c>
      <c r="L45">
        <v>212358.04960925344</v>
      </c>
      <c r="M45">
        <v>-302489.94586438424</v>
      </c>
      <c r="N45">
        <v>-294483.42777410487</v>
      </c>
      <c r="O45">
        <v>-600461.66357078962</v>
      </c>
      <c r="P45">
        <v>196412.51026464626</v>
      </c>
      <c r="Y45">
        <v>936537.52503662696</v>
      </c>
      <c r="Z45">
        <v>90872.67411897672</v>
      </c>
      <c r="AA45">
        <v>-392729.63878228562</v>
      </c>
      <c r="AB45">
        <v>-43615.81190918936</v>
      </c>
      <c r="AC45">
        <v>-368156.2349308703</v>
      </c>
      <c r="AD45">
        <v>958670.44894206524</v>
      </c>
      <c r="AE45">
        <v>-375310.63635817671</v>
      </c>
      <c r="AF45" s="3">
        <v>-353708.88344475633</v>
      </c>
      <c r="AG45" s="3">
        <v>2998.75789899236</v>
      </c>
      <c r="AH45">
        <v>6899.8639257671011</v>
      </c>
      <c r="AI45">
        <v>1127.1921394528088</v>
      </c>
      <c r="AJ45">
        <v>-1638.82342260326</v>
      </c>
      <c r="AK45">
        <v>1384.1696230585321</v>
      </c>
      <c r="AL45">
        <v>720.91914933445344</v>
      </c>
      <c r="AM45">
        <v>12580097.186699465</v>
      </c>
      <c r="AN45">
        <v>-15574336.532315366</v>
      </c>
      <c r="AO45">
        <v>17925446.385059182</v>
      </c>
      <c r="AP45">
        <v>-3280623.1161259473</v>
      </c>
      <c r="AQ45">
        <v>-25412742.106785998</v>
      </c>
      <c r="AR45">
        <v>-1160707.9127348238</v>
      </c>
      <c r="AS45">
        <v>33677158.556848451</v>
      </c>
      <c r="AT45">
        <v>-10548012.95800955</v>
      </c>
      <c r="AU45">
        <v>8973704.8301606048</v>
      </c>
      <c r="AV45">
        <v>-39607113.824209504</v>
      </c>
      <c r="AW45">
        <v>-9411158.5862368997</v>
      </c>
      <c r="AX45">
        <v>-3259720.9923743363</v>
      </c>
      <c r="AY45">
        <v>1116224.5340252894</v>
      </c>
      <c r="AZ45">
        <v>-326482.56432675821</v>
      </c>
      <c r="BA45">
        <v>-1207969.6107593765</v>
      </c>
      <c r="BB45">
        <v>-4945787.9829572411</v>
      </c>
      <c r="BC45">
        <v>-7063243.0787028912</v>
      </c>
      <c r="BD45">
        <v>526004.66657353041</v>
      </c>
      <c r="BE45">
        <v>364943.7705939369</v>
      </c>
      <c r="BF45">
        <v>488638.44172890746</v>
      </c>
      <c r="BG45">
        <v>459548.42766414204</v>
      </c>
      <c r="BH45">
        <v>-172323.78927285463</v>
      </c>
      <c r="BI45">
        <v>28437.39538169287</v>
      </c>
      <c r="BJ45">
        <v>26795328.142247595</v>
      </c>
      <c r="BK45">
        <v>24314876.070460673</v>
      </c>
      <c r="BL45">
        <v>13293777.483292025</v>
      </c>
      <c r="BM45">
        <v>11554939.156472273</v>
      </c>
      <c r="BN45">
        <v>7411939.2521418491</v>
      </c>
      <c r="BO45">
        <v>8759089.0702039022</v>
      </c>
      <c r="BP45">
        <v>2413531166.4713721</v>
      </c>
      <c r="BQ45">
        <v>7419321.0675065005</v>
      </c>
      <c r="BR45">
        <v>8644390.9875654355</v>
      </c>
      <c r="BS45">
        <v>2137563910.6182983</v>
      </c>
      <c r="BT45">
        <v>177198.82892157303</v>
      </c>
      <c r="BU45">
        <v>162819.31850410713</v>
      </c>
      <c r="BV45">
        <v>-295211.11574001645</v>
      </c>
      <c r="BW45">
        <v>254788.87241706319</v>
      </c>
      <c r="BX45">
        <v>-18060976.502872191</v>
      </c>
      <c r="BY45">
        <v>8472.4239066967111</v>
      </c>
      <c r="BZ45">
        <v>7432.4860858511984</v>
      </c>
      <c r="CA45">
        <v>6209.0182610259826</v>
      </c>
      <c r="CB45">
        <v>5190.4133639846968</v>
      </c>
      <c r="CC45">
        <v>7278.0540875532251</v>
      </c>
      <c r="CD45">
        <v>4340.5107259958468</v>
      </c>
      <c r="CE45">
        <v>5233.7900062546314</v>
      </c>
      <c r="CF45">
        <v>2143.7523702405674</v>
      </c>
      <c r="CG45">
        <v>3983.0268502090757</v>
      </c>
      <c r="CH45">
        <v>3845.3240922504579</v>
      </c>
      <c r="CI45">
        <v>6423.6553998991167</v>
      </c>
      <c r="CJ45">
        <v>6703.141413114894</v>
      </c>
      <c r="CK45">
        <v>-2712231.6477290178</v>
      </c>
      <c r="CL45">
        <v>-1491301.5714268975</v>
      </c>
      <c r="CM45">
        <v>65149.22535998714</v>
      </c>
      <c r="CN45">
        <v>21937.053683613416</v>
      </c>
      <c r="CO45">
        <v>1803.6922844231069</v>
      </c>
      <c r="CP45">
        <v>-430.0772814784483</v>
      </c>
      <c r="CQ45">
        <v>961.50824164264941</v>
      </c>
      <c r="CR45">
        <v>-419.86476037345057</v>
      </c>
      <c r="CS45">
        <v>1583923.4483542561</v>
      </c>
      <c r="CT45">
        <v>-2246477.5971928714</v>
      </c>
      <c r="CU45">
        <v>2323953.0966392751</v>
      </c>
      <c r="CV45">
        <v>414091.35802927357</v>
      </c>
      <c r="CW45">
        <v>1195967.97177207</v>
      </c>
      <c r="CX45">
        <v>156376.30831529872</v>
      </c>
      <c r="CY45">
        <v>-306.45720083374448</v>
      </c>
      <c r="CZ45">
        <v>219.05539285885851</v>
      </c>
    </row>
    <row r="46" spans="1:104" x14ac:dyDescent="0.35">
      <c r="A46" t="s">
        <v>23</v>
      </c>
      <c r="B46">
        <v>-428403.12419801613</v>
      </c>
      <c r="C46">
        <v>218032.73118763967</v>
      </c>
      <c r="D46">
        <v>1423917.332628669</v>
      </c>
      <c r="E46">
        <v>-6609.2039506405617</v>
      </c>
      <c r="F46">
        <v>-1387544.1246800064</v>
      </c>
      <c r="G46">
        <v>387726.96644904005</v>
      </c>
      <c r="H46">
        <v>137376.60430105033</v>
      </c>
      <c r="I46">
        <v>636508.10499114741</v>
      </c>
      <c r="J46">
        <v>1088740.8327572697</v>
      </c>
      <c r="K46">
        <v>-149560.58716997859</v>
      </c>
      <c r="L46">
        <v>-1082669.1288511553</v>
      </c>
      <c r="M46">
        <v>374813.9471282399</v>
      </c>
      <c r="N46">
        <v>448320.07819213037</v>
      </c>
      <c r="O46">
        <v>768882.37835796596</v>
      </c>
      <c r="P46">
        <v>-414963.97530964948</v>
      </c>
      <c r="Y46">
        <v>-2573383.5831272788</v>
      </c>
      <c r="Z46">
        <v>-224638.01312940571</v>
      </c>
      <c r="AA46">
        <v>409716.0424345124</v>
      </c>
      <c r="AB46">
        <v>161620.15748049712</v>
      </c>
      <c r="AC46">
        <v>270441.37310246605</v>
      </c>
      <c r="AD46">
        <v>-2604205.6351866401</v>
      </c>
      <c r="AE46">
        <v>366526.45678421838</v>
      </c>
      <c r="AF46" s="3">
        <v>253474.87556425299</v>
      </c>
      <c r="AG46" s="3">
        <v>-5126.411126067067</v>
      </c>
      <c r="AH46">
        <v>-10343.823085407694</v>
      </c>
      <c r="AI46">
        <v>-2402.0294547378357</v>
      </c>
      <c r="AJ46">
        <v>12742.220414423273</v>
      </c>
      <c r="AK46">
        <v>-3114.2449325811103</v>
      </c>
      <c r="AL46">
        <v>13195.569195569076</v>
      </c>
      <c r="AM46">
        <v>-9774830.0599368513</v>
      </c>
      <c r="AN46">
        <v>19434391.020674378</v>
      </c>
      <c r="AO46">
        <v>-15261410.535502715</v>
      </c>
      <c r="AP46">
        <v>-3652105.2301588291</v>
      </c>
      <c r="AQ46">
        <v>21659644.329010468</v>
      </c>
      <c r="AR46">
        <v>-14974279.853026526</v>
      </c>
      <c r="AS46">
        <v>-10548012.95800955</v>
      </c>
      <c r="AT46">
        <v>74235415.957069591</v>
      </c>
      <c r="AU46">
        <v>-31135427.834147941</v>
      </c>
      <c r="AV46">
        <v>53532937.716994308</v>
      </c>
      <c r="AW46">
        <v>46044574.19781132</v>
      </c>
      <c r="AX46">
        <v>-10556078.832783462</v>
      </c>
      <c r="AY46">
        <v>4060261.4901809427</v>
      </c>
      <c r="AZ46">
        <v>-1286369.824184374</v>
      </c>
      <c r="BA46">
        <v>14145952.021877661</v>
      </c>
      <c r="BB46">
        <v>1245242.7781569271</v>
      </c>
      <c r="BC46">
        <v>-14806023.239003301</v>
      </c>
      <c r="BD46">
        <v>-1490141.8203800221</v>
      </c>
      <c r="BE46">
        <v>-1131090.6047714998</v>
      </c>
      <c r="BF46">
        <v>-1340742.4071226462</v>
      </c>
      <c r="BG46">
        <v>-1346241.1096901204</v>
      </c>
      <c r="BH46">
        <v>52984.29178167144</v>
      </c>
      <c r="BI46">
        <v>-64108.952435024621</v>
      </c>
      <c r="BJ46">
        <v>-59000185.502586767</v>
      </c>
      <c r="BK46">
        <v>-53707907.404764675</v>
      </c>
      <c r="BL46">
        <v>-31679408.837109648</v>
      </c>
      <c r="BM46">
        <v>-28777348.314725466</v>
      </c>
      <c r="BN46">
        <v>-10142470.754003277</v>
      </c>
      <c r="BO46">
        <v>-10598754.749369005</v>
      </c>
      <c r="BP46">
        <v>-5503475254.4017124</v>
      </c>
      <c r="BQ46">
        <v>-10764775.54250898</v>
      </c>
      <c r="BR46">
        <v>-11463144.098547326</v>
      </c>
      <c r="BS46">
        <v>-4979326994.5292273</v>
      </c>
      <c r="BT46">
        <v>162365.64531868557</v>
      </c>
      <c r="BU46">
        <v>102289.02813501211</v>
      </c>
      <c r="BV46">
        <v>722822.92278379737</v>
      </c>
      <c r="BW46">
        <v>-974870.41496590944</v>
      </c>
      <c r="BX46">
        <v>3422910.480569487</v>
      </c>
      <c r="BY46">
        <v>-3815.5135332860254</v>
      </c>
      <c r="BZ46">
        <v>1921.3932290208372</v>
      </c>
      <c r="CA46">
        <v>729.78066583013572</v>
      </c>
      <c r="CB46">
        <v>5822.8374071947628</v>
      </c>
      <c r="CC46">
        <v>8761.8523748165226</v>
      </c>
      <c r="CD46">
        <v>13703.327812675445</v>
      </c>
      <c r="CE46">
        <v>14332.657693120365</v>
      </c>
      <c r="CF46">
        <v>18754.343883802383</v>
      </c>
      <c r="CG46">
        <v>-2980.3259014702489</v>
      </c>
      <c r="CH46">
        <v>14845.385673688659</v>
      </c>
      <c r="CI46">
        <v>280.18608267073637</v>
      </c>
      <c r="CJ46">
        <v>14134.704372739887</v>
      </c>
      <c r="CK46">
        <v>9808297.0036172643</v>
      </c>
      <c r="CL46">
        <v>2483231.9181838734</v>
      </c>
      <c r="CM46">
        <v>-153171.97697671433</v>
      </c>
      <c r="CN46">
        <v>-51343.407836559003</v>
      </c>
      <c r="CO46">
        <v>-763.7625127946601</v>
      </c>
      <c r="CP46">
        <v>1000.2529941126721</v>
      </c>
      <c r="CQ46">
        <v>1029.2632232425256</v>
      </c>
      <c r="CR46">
        <v>1026.2495679802034</v>
      </c>
      <c r="CS46">
        <v>7489480.454043746</v>
      </c>
      <c r="CT46">
        <v>4474335.2955993442</v>
      </c>
      <c r="CU46">
        <v>-9937889.2054256815</v>
      </c>
      <c r="CV46">
        <v>-1118970.7422949965</v>
      </c>
      <c r="CW46">
        <v>-1569472.2536330863</v>
      </c>
      <c r="CX46">
        <v>-512211.69240052009</v>
      </c>
      <c r="CY46">
        <v>5640.4042853457768</v>
      </c>
      <c r="CZ46">
        <v>-562.59385544473537</v>
      </c>
    </row>
    <row r="47" spans="1:104" x14ac:dyDescent="0.35">
      <c r="A47" t="s">
        <v>47</v>
      </c>
      <c r="B47">
        <v>203587.80143921054</v>
      </c>
      <c r="C47">
        <v>-202791.12929771829</v>
      </c>
      <c r="D47">
        <v>-1061399.5196294999</v>
      </c>
      <c r="E47">
        <v>156507.22092033393</v>
      </c>
      <c r="F47">
        <v>1047909.4258399833</v>
      </c>
      <c r="G47">
        <v>-333837.80227703112</v>
      </c>
      <c r="H47">
        <v>-327614.79755736311</v>
      </c>
      <c r="I47">
        <v>-506366.22464639391</v>
      </c>
      <c r="J47">
        <v>-790516.75019470172</v>
      </c>
      <c r="K47">
        <v>199126.02963238995</v>
      </c>
      <c r="L47">
        <v>914503.06427720434</v>
      </c>
      <c r="M47">
        <v>-515110.35143014771</v>
      </c>
      <c r="N47">
        <v>-794880.52383129287</v>
      </c>
      <c r="O47">
        <v>-225884.52952253609</v>
      </c>
      <c r="P47">
        <v>578851.05444466288</v>
      </c>
      <c r="Y47">
        <v>681551.50436202181</v>
      </c>
      <c r="Z47">
        <v>148879.42698763404</v>
      </c>
      <c r="AA47">
        <v>-271468.56196664885</v>
      </c>
      <c r="AB47">
        <v>24967.530165788743</v>
      </c>
      <c r="AC47">
        <v>-247076.07635384396</v>
      </c>
      <c r="AD47">
        <v>728603.59187928203</v>
      </c>
      <c r="AE47">
        <v>-308505.24595022743</v>
      </c>
      <c r="AF47" s="3">
        <v>-255333.62286415076</v>
      </c>
      <c r="AG47" s="3">
        <v>-2886.821247496629</v>
      </c>
      <c r="AH47">
        <v>-5098.8637705417386</v>
      </c>
      <c r="AI47">
        <v>1837.2068696197539</v>
      </c>
      <c r="AJ47">
        <v>-2073.6956692819881</v>
      </c>
      <c r="AK47">
        <v>3459.1547666670863</v>
      </c>
      <c r="AL47">
        <v>-1984.3434989846185</v>
      </c>
      <c r="AM47">
        <v>18296678.960082773</v>
      </c>
      <c r="AN47">
        <v>-19818240.602767169</v>
      </c>
      <c r="AO47">
        <v>14488868.30820963</v>
      </c>
      <c r="AP47">
        <v>12106324.888621608</v>
      </c>
      <c r="AQ47">
        <v>-25915602.289526343</v>
      </c>
      <c r="AR47">
        <v>5162069.8460371662</v>
      </c>
      <c r="AS47">
        <v>8973704.8301606048</v>
      </c>
      <c r="AT47">
        <v>-31135427.834147941</v>
      </c>
      <c r="AU47">
        <v>72897412.981399164</v>
      </c>
      <c r="AV47">
        <v>16367248.841319127</v>
      </c>
      <c r="AW47">
        <v>18730691.573387265</v>
      </c>
      <c r="AX47">
        <v>-4114126.5954494649</v>
      </c>
      <c r="AY47">
        <v>-4316028.4152604286</v>
      </c>
      <c r="AZ47">
        <v>-3035046.9001068408</v>
      </c>
      <c r="BA47">
        <v>-229370.78303315665</v>
      </c>
      <c r="BB47">
        <v>-371434.85367074574</v>
      </c>
      <c r="BC47">
        <v>29964419.596902218</v>
      </c>
      <c r="BD47">
        <v>636626.70063012559</v>
      </c>
      <c r="BE47">
        <v>319655.22067396867</v>
      </c>
      <c r="BF47">
        <v>487094.61588880309</v>
      </c>
      <c r="BG47">
        <v>485794.13285797246</v>
      </c>
      <c r="BH47">
        <v>-365958.4479209964</v>
      </c>
      <c r="BI47">
        <v>13584.689001675177</v>
      </c>
      <c r="BJ47">
        <v>22376840.00698917</v>
      </c>
      <c r="BK47">
        <v>19270689.823438432</v>
      </c>
      <c r="BL47">
        <v>13431470.95036239</v>
      </c>
      <c r="BM47">
        <v>11393016.736803938</v>
      </c>
      <c r="BN47">
        <v>2499781.1754287272</v>
      </c>
      <c r="BO47">
        <v>2131228.2818635297</v>
      </c>
      <c r="BP47">
        <v>2779415726.0717101</v>
      </c>
      <c r="BQ47">
        <v>2787055.7639136086</v>
      </c>
      <c r="BR47">
        <v>2322954.3246864746</v>
      </c>
      <c r="BS47">
        <v>2379788909.6186218</v>
      </c>
      <c r="BT47">
        <v>-143728.93173681991</v>
      </c>
      <c r="BU47">
        <v>-90076.15796520366</v>
      </c>
      <c r="BV47">
        <v>-495379.85815765185</v>
      </c>
      <c r="BW47">
        <v>167953.9024413208</v>
      </c>
      <c r="BX47">
        <v>-14964352.971843861</v>
      </c>
      <c r="BY47">
        <v>12138.519583520236</v>
      </c>
      <c r="BZ47">
        <v>11906.644668628496</v>
      </c>
      <c r="CA47">
        <v>8302.6557768006278</v>
      </c>
      <c r="CB47">
        <v>10372.43359264179</v>
      </c>
      <c r="CC47">
        <v>4768.3998647901271</v>
      </c>
      <c r="CD47">
        <v>5445.8841031248739</v>
      </c>
      <c r="CE47">
        <v>-3438.5211106569554</v>
      </c>
      <c r="CF47">
        <v>313.84071132675945</v>
      </c>
      <c r="CG47">
        <v>15655.140336401073</v>
      </c>
      <c r="CH47">
        <v>8603.1694789750418</v>
      </c>
      <c r="CI47">
        <v>14040.443509578599</v>
      </c>
      <c r="CJ47">
        <v>5923.6088748569709</v>
      </c>
      <c r="CK47">
        <v>-10981536.000411209</v>
      </c>
      <c r="CL47">
        <v>-1175293.1496649217</v>
      </c>
      <c r="CM47">
        <v>92876.6798419595</v>
      </c>
      <c r="CN47">
        <v>28017.330190308025</v>
      </c>
      <c r="CO47">
        <v>1265.1918948632699</v>
      </c>
      <c r="CP47">
        <v>-464.7166116014609</v>
      </c>
      <c r="CQ47">
        <v>114.27553808738703</v>
      </c>
      <c r="CR47">
        <v>-456.50442948385239</v>
      </c>
      <c r="CS47">
        <v>-7706919.8944697035</v>
      </c>
      <c r="CT47">
        <v>-2213401.6576523092</v>
      </c>
      <c r="CU47">
        <v>6208555.3896342563</v>
      </c>
      <c r="CV47">
        <v>511652.37881219306</v>
      </c>
      <c r="CW47">
        <v>2013680.6202089798</v>
      </c>
      <c r="CX47">
        <v>175143.41549517406</v>
      </c>
      <c r="CY47">
        <v>-1963.7103065306492</v>
      </c>
      <c r="CZ47">
        <v>88.169267851195826</v>
      </c>
    </row>
    <row r="48" spans="1:104" x14ac:dyDescent="0.35">
      <c r="A48" t="s">
        <v>153</v>
      </c>
      <c r="B48">
        <v>-288321.65240024601</v>
      </c>
      <c r="C48">
        <v>45191.642185489203</v>
      </c>
      <c r="D48">
        <v>1301945.4833421689</v>
      </c>
      <c r="E48">
        <v>371718.32821498625</v>
      </c>
      <c r="F48">
        <v>-960811.37300052133</v>
      </c>
      <c r="G48">
        <v>395664.37417523022</v>
      </c>
      <c r="H48">
        <v>-91836.704805727131</v>
      </c>
      <c r="I48">
        <v>492065.81900447106</v>
      </c>
      <c r="J48">
        <v>751065.96115455858</v>
      </c>
      <c r="K48">
        <v>218605.55392475764</v>
      </c>
      <c r="L48">
        <v>-414206.9339923978</v>
      </c>
      <c r="M48">
        <v>311587.85890489508</v>
      </c>
      <c r="N48">
        <v>24445.522686005581</v>
      </c>
      <c r="O48">
        <v>1324779.0384025155</v>
      </c>
      <c r="P48">
        <v>137418.17205896074</v>
      </c>
      <c r="Y48">
        <v>-2571305.5471591209</v>
      </c>
      <c r="Z48">
        <v>-119800.65220555713</v>
      </c>
      <c r="AA48">
        <v>503896.71760283777</v>
      </c>
      <c r="AB48">
        <v>213217.04972817504</v>
      </c>
      <c r="AC48">
        <v>342915.59211367439</v>
      </c>
      <c r="AD48">
        <v>-2542152.1593258614</v>
      </c>
      <c r="AE48">
        <v>406275.65361134498</v>
      </c>
      <c r="AF48" s="3">
        <v>291348.97514286562</v>
      </c>
      <c r="AG48" s="3">
        <v>-11047.335874943808</v>
      </c>
      <c r="AH48">
        <v>-21851.621508727098</v>
      </c>
      <c r="AI48">
        <v>-2051.4322800443774</v>
      </c>
      <c r="AJ48">
        <v>14345.850492498734</v>
      </c>
      <c r="AK48">
        <v>-1544.9305200007168</v>
      </c>
      <c r="AL48">
        <v>11843.751822024427</v>
      </c>
      <c r="AM48">
        <v>-8536914.1534787528</v>
      </c>
      <c r="AN48">
        <v>17080689.383966763</v>
      </c>
      <c r="AO48">
        <v>-26636698.414545078</v>
      </c>
      <c r="AP48">
        <v>18262854.210728947</v>
      </c>
      <c r="AQ48">
        <v>27587961.356641728</v>
      </c>
      <c r="AR48">
        <v>-6822329.4870210793</v>
      </c>
      <c r="AS48">
        <v>-39607113.824209504</v>
      </c>
      <c r="AT48">
        <v>53532937.716994308</v>
      </c>
      <c r="AU48">
        <v>16367248.841319127</v>
      </c>
      <c r="AV48">
        <v>137188811.74522886</v>
      </c>
      <c r="AW48">
        <v>84802394.042865589</v>
      </c>
      <c r="AX48">
        <v>-14758782.227336068</v>
      </c>
      <c r="AY48">
        <v>-44843.993509743428</v>
      </c>
      <c r="AZ48">
        <v>-1554119.8121907543</v>
      </c>
      <c r="BA48">
        <v>17253916.57647071</v>
      </c>
      <c r="BB48">
        <v>6174774.8860700307</v>
      </c>
      <c r="BC48">
        <v>11089283.637987629</v>
      </c>
      <c r="BD48">
        <v>-1110642.907108916</v>
      </c>
      <c r="BE48">
        <v>-789382.30472338269</v>
      </c>
      <c r="BF48">
        <v>-971487.29216809</v>
      </c>
      <c r="BG48">
        <v>-963159.88632242964</v>
      </c>
      <c r="BH48">
        <v>167271.74498901769</v>
      </c>
      <c r="BI48">
        <v>-49464.162109734571</v>
      </c>
      <c r="BJ48">
        <v>-66636431.51800774</v>
      </c>
      <c r="BK48">
        <v>-62333032.622755982</v>
      </c>
      <c r="BL48">
        <v>-33502778.999948818</v>
      </c>
      <c r="BM48">
        <v>-31134488.096545808</v>
      </c>
      <c r="BN48">
        <v>-14657744.262519047</v>
      </c>
      <c r="BO48">
        <v>-17401402.921100643</v>
      </c>
      <c r="BP48">
        <v>-5334786252.2946272</v>
      </c>
      <c r="BQ48">
        <v>-15494115.452762412</v>
      </c>
      <c r="BR48">
        <v>-18373296.86403827</v>
      </c>
      <c r="BS48">
        <v>-4843710012.4951878</v>
      </c>
      <c r="BT48">
        <v>54521.696685476178</v>
      </c>
      <c r="BU48">
        <v>66276.011899880512</v>
      </c>
      <c r="BV48">
        <v>764743.5113959742</v>
      </c>
      <c r="BW48">
        <v>-689366.43766886718</v>
      </c>
      <c r="BX48">
        <v>14381901.437890874</v>
      </c>
      <c r="BY48">
        <v>-2871.7615413080098</v>
      </c>
      <c r="BZ48">
        <v>2808.0541192563151</v>
      </c>
      <c r="CA48">
        <v>-2534.5823524675338</v>
      </c>
      <c r="CB48">
        <v>3153.9728483731078</v>
      </c>
      <c r="CC48">
        <v>2128.7654420862268</v>
      </c>
      <c r="CD48">
        <v>11294.516745758772</v>
      </c>
      <c r="CE48">
        <v>-2983.6252211783853</v>
      </c>
      <c r="CF48">
        <v>6874.2797629156639</v>
      </c>
      <c r="CG48">
        <v>11069.880335069533</v>
      </c>
      <c r="CH48">
        <v>15928.882735295805</v>
      </c>
      <c r="CI48">
        <v>7596.1785000331174</v>
      </c>
      <c r="CJ48">
        <v>7556.1285747496468</v>
      </c>
      <c r="CK48">
        <v>-188220.98323368689</v>
      </c>
      <c r="CL48">
        <v>4287444.6983527755</v>
      </c>
      <c r="CM48">
        <v>-149921.9256677278</v>
      </c>
      <c r="CN48">
        <v>-65671.894570316304</v>
      </c>
      <c r="CO48">
        <v>-1969.2508880127464</v>
      </c>
      <c r="CP48">
        <v>1356.6810905683062</v>
      </c>
      <c r="CQ48">
        <v>-884.82210742354039</v>
      </c>
      <c r="CR48">
        <v>1425.078703117993</v>
      </c>
      <c r="CS48">
        <v>-4678446.9774130508</v>
      </c>
      <c r="CT48">
        <v>6723773.0510525154</v>
      </c>
      <c r="CU48">
        <v>-4851178.1524100713</v>
      </c>
      <c r="CV48">
        <v>-1542713.4090507578</v>
      </c>
      <c r="CW48">
        <v>-994135.24690596049</v>
      </c>
      <c r="CX48">
        <v>-701299.17041543988</v>
      </c>
      <c r="CY48">
        <v>5313.381793821085</v>
      </c>
      <c r="CZ48">
        <v>-281.6616608249397</v>
      </c>
    </row>
    <row r="49" spans="1:104" x14ac:dyDescent="0.35">
      <c r="A49" t="s">
        <v>154</v>
      </c>
      <c r="B49">
        <v>-305125.33581361664</v>
      </c>
      <c r="C49">
        <v>133064.04009603936</v>
      </c>
      <c r="D49">
        <v>850605.07012884622</v>
      </c>
      <c r="E49">
        <v>36836.039644444456</v>
      </c>
      <c r="F49">
        <v>-802201.71303950483</v>
      </c>
      <c r="G49">
        <v>211546.35820124007</v>
      </c>
      <c r="H49">
        <v>27921.170818919854</v>
      </c>
      <c r="I49">
        <v>310097.79958113161</v>
      </c>
      <c r="J49">
        <v>467137.57630671794</v>
      </c>
      <c r="K49">
        <v>-52123.504631519303</v>
      </c>
      <c r="L49">
        <v>-372992.67127452226</v>
      </c>
      <c r="M49">
        <v>88152.241435929303</v>
      </c>
      <c r="N49">
        <v>-10790.028305294652</v>
      </c>
      <c r="O49">
        <v>663928.95442606509</v>
      </c>
      <c r="P49">
        <v>-165678.11158261696</v>
      </c>
      <c r="Y49">
        <v>-2371009.2258570371</v>
      </c>
      <c r="Z49">
        <v>-99286.938156794364</v>
      </c>
      <c r="AA49">
        <v>209364.67151700243</v>
      </c>
      <c r="AB49">
        <v>180153.98951136466</v>
      </c>
      <c r="AC49">
        <v>72307.202593962735</v>
      </c>
      <c r="AD49">
        <v>-2334887.890197516</v>
      </c>
      <c r="AE49">
        <v>135257.58097065473</v>
      </c>
      <c r="AF49" s="3">
        <v>62809.663644454246</v>
      </c>
      <c r="AG49" s="3">
        <v>-5097.3239536488463</v>
      </c>
      <c r="AH49">
        <v>-13675.583801788056</v>
      </c>
      <c r="AI49">
        <v>-1011.9062312155069</v>
      </c>
      <c r="AJ49">
        <v>10613.182021204475</v>
      </c>
      <c r="AK49">
        <v>-803.88855840614633</v>
      </c>
      <c r="AL49">
        <v>10120.547287826201</v>
      </c>
      <c r="AM49">
        <v>-891886.17761965946</v>
      </c>
      <c r="AN49">
        <v>7312177.1882235389</v>
      </c>
      <c r="AO49">
        <v>-14686496.994198119</v>
      </c>
      <c r="AP49">
        <v>12193110.438348699</v>
      </c>
      <c r="AQ49">
        <v>6905977.3999103811</v>
      </c>
      <c r="AR49">
        <v>-9474532.2197338138</v>
      </c>
      <c r="AS49">
        <v>-9411158.5862368997</v>
      </c>
      <c r="AT49">
        <v>46044574.19781132</v>
      </c>
      <c r="AU49">
        <v>18730691.573387265</v>
      </c>
      <c r="AV49">
        <v>84802394.042865589</v>
      </c>
      <c r="AW49">
        <v>79061692.1927066</v>
      </c>
      <c r="AX49">
        <v>-11456958.202535873</v>
      </c>
      <c r="AY49">
        <v>5474098.7949612942</v>
      </c>
      <c r="AZ49">
        <v>-1871989.3860814127</v>
      </c>
      <c r="BA49">
        <v>12778110.011868291</v>
      </c>
      <c r="BB49">
        <v>2634357.1810587891</v>
      </c>
      <c r="BC49">
        <v>4139419.1429448309</v>
      </c>
      <c r="BD49">
        <v>-1027119.8507790092</v>
      </c>
      <c r="BE49">
        <v>-823853.55025008752</v>
      </c>
      <c r="BF49">
        <v>-947320.16232593416</v>
      </c>
      <c r="BG49">
        <v>-959884.01874712831</v>
      </c>
      <c r="BH49">
        <v>-85177.606863626279</v>
      </c>
      <c r="BI49">
        <v>-38617.607458009697</v>
      </c>
      <c r="BJ49">
        <v>-53496874.54218217</v>
      </c>
      <c r="BK49">
        <v>-49362287.051196866</v>
      </c>
      <c r="BL49">
        <v>-26341013.018387325</v>
      </c>
      <c r="BM49">
        <v>-24490338.815208133</v>
      </c>
      <c r="BN49">
        <v>-11451067.02488639</v>
      </c>
      <c r="BO49">
        <v>-14675429.191582203</v>
      </c>
      <c r="BP49">
        <v>-3738859374.7902517</v>
      </c>
      <c r="BQ49">
        <v>-12155290.066419097</v>
      </c>
      <c r="BR49">
        <v>-15639785.622647624</v>
      </c>
      <c r="BS49">
        <v>-3457675469.3300152</v>
      </c>
      <c r="BT49">
        <v>154813.09355834522</v>
      </c>
      <c r="BU49">
        <v>183313.77748841536</v>
      </c>
      <c r="BV49">
        <v>467272.17964762705</v>
      </c>
      <c r="BW49">
        <v>-789502.38953675854</v>
      </c>
      <c r="BX49">
        <v>-5245061.7851582095</v>
      </c>
      <c r="BY49">
        <v>-91.33197097146666</v>
      </c>
      <c r="BZ49">
        <v>5616.8558299033557</v>
      </c>
      <c r="CA49">
        <v>-2688.1854198153969</v>
      </c>
      <c r="CB49">
        <v>3004.9878300574264</v>
      </c>
      <c r="CC49">
        <v>5861.1566360462484</v>
      </c>
      <c r="CD49">
        <v>13031.644140641503</v>
      </c>
      <c r="CE49">
        <v>-854.04147750158222</v>
      </c>
      <c r="CF49">
        <v>6869.3571042970534</v>
      </c>
      <c r="CG49">
        <v>14173.726265580766</v>
      </c>
      <c r="CH49">
        <v>16530.505280560214</v>
      </c>
      <c r="CI49">
        <v>11069.486821400735</v>
      </c>
      <c r="CJ49">
        <v>7911.5671481641457</v>
      </c>
      <c r="CK49">
        <v>404225.96116297797</v>
      </c>
      <c r="CL49">
        <v>2284683.2684216253</v>
      </c>
      <c r="CM49">
        <v>-123896.11881454938</v>
      </c>
      <c r="CN49">
        <v>-41427.689622985214</v>
      </c>
      <c r="CO49">
        <v>223.37791948741943</v>
      </c>
      <c r="CP49">
        <v>787.48236446180033</v>
      </c>
      <c r="CQ49">
        <v>1150.8962409280764</v>
      </c>
      <c r="CR49">
        <v>727.75134864393044</v>
      </c>
      <c r="CS49">
        <v>682122.00612567365</v>
      </c>
      <c r="CT49">
        <v>3599780.164972092</v>
      </c>
      <c r="CU49">
        <v>-5232357.513115936</v>
      </c>
      <c r="CV49">
        <v>-819643.19692194578</v>
      </c>
      <c r="CW49">
        <v>-394497.68926805427</v>
      </c>
      <c r="CX49">
        <v>-521750.39276477706</v>
      </c>
      <c r="CY49">
        <v>2321.1724204818588</v>
      </c>
      <c r="CZ49">
        <v>-111.1127566081699</v>
      </c>
    </row>
    <row r="50" spans="1:104" x14ac:dyDescent="0.35">
      <c r="A50" t="s">
        <v>48</v>
      </c>
      <c r="B50">
        <v>-247683.2923744822</v>
      </c>
      <c r="C50">
        <v>37751.773481266682</v>
      </c>
      <c r="D50">
        <v>255634.06313903036</v>
      </c>
      <c r="E50">
        <v>26871.387869488455</v>
      </c>
      <c r="F50">
        <v>-173492.8604357733</v>
      </c>
      <c r="G50">
        <v>-158591.09730399385</v>
      </c>
      <c r="H50">
        <v>55691.515098831995</v>
      </c>
      <c r="I50">
        <v>116343.97555400946</v>
      </c>
      <c r="J50">
        <v>254980.77720261872</v>
      </c>
      <c r="K50">
        <v>26717.937324466002</v>
      </c>
      <c r="L50">
        <v>-224850.3939000128</v>
      </c>
      <c r="M50">
        <v>274980.19646432606</v>
      </c>
      <c r="N50">
        <v>450752.41533959092</v>
      </c>
      <c r="O50">
        <v>9600.4837125652684</v>
      </c>
      <c r="P50">
        <v>-500154.76004103647</v>
      </c>
      <c r="Y50">
        <v>-458171.08667794935</v>
      </c>
      <c r="Z50">
        <v>-42257.175838921059</v>
      </c>
      <c r="AA50">
        <v>151716.57928483179</v>
      </c>
      <c r="AB50">
        <v>81511.912354083048</v>
      </c>
      <c r="AC50">
        <v>235040.42403436478</v>
      </c>
      <c r="AD50">
        <v>-527467.95995155559</v>
      </c>
      <c r="AE50">
        <v>221525.39587347626</v>
      </c>
      <c r="AF50" s="3">
        <v>232259.68224847337</v>
      </c>
      <c r="AG50" s="3">
        <v>-8991.7094067149374</v>
      </c>
      <c r="AH50">
        <v>-6435.3498880467532</v>
      </c>
      <c r="AI50">
        <v>-275.42747668629369</v>
      </c>
      <c r="AJ50">
        <v>-5644.8884528481012</v>
      </c>
      <c r="AK50">
        <v>-3252.5539041420539</v>
      </c>
      <c r="AL50">
        <v>-4673.2296162291077</v>
      </c>
      <c r="AM50">
        <v>-5406372.7240358647</v>
      </c>
      <c r="AN50">
        <v>11795137.009320576</v>
      </c>
      <c r="AO50">
        <v>-7170747.0758472001</v>
      </c>
      <c r="AP50">
        <v>1131302.0030990764</v>
      </c>
      <c r="AQ50">
        <v>14884560.731611853</v>
      </c>
      <c r="AR50">
        <v>-6029794.9875836428</v>
      </c>
      <c r="AS50">
        <v>-3259720.9923743363</v>
      </c>
      <c r="AT50">
        <v>-10556078.832783462</v>
      </c>
      <c r="AU50">
        <v>-4114126.5954494649</v>
      </c>
      <c r="AV50">
        <v>-14758782.227336068</v>
      </c>
      <c r="AW50">
        <v>-11456958.202535873</v>
      </c>
      <c r="AX50">
        <v>34558579.862323262</v>
      </c>
      <c r="AY50">
        <v>7290649.3914795965</v>
      </c>
      <c r="AZ50">
        <v>-1162664.4866726371</v>
      </c>
      <c r="BA50">
        <v>-30959108.293378197</v>
      </c>
      <c r="BB50">
        <v>816696.41753237986</v>
      </c>
      <c r="BC50">
        <v>8715536.5646037757</v>
      </c>
      <c r="BD50">
        <v>-842277.90473281546</v>
      </c>
      <c r="BE50">
        <v>-861581.5156150643</v>
      </c>
      <c r="BF50">
        <v>-903512.6637979059</v>
      </c>
      <c r="BG50">
        <v>-828204.41625523265</v>
      </c>
      <c r="BH50">
        <v>-129758.3596193265</v>
      </c>
      <c r="BI50">
        <v>-19959.815957761202</v>
      </c>
      <c r="BJ50">
        <v>2985810.3534454498</v>
      </c>
      <c r="BK50">
        <v>3148342.9810035643</v>
      </c>
      <c r="BL50">
        <v>-1360625.5745762528</v>
      </c>
      <c r="BM50">
        <v>-827666.14679149655</v>
      </c>
      <c r="BN50">
        <v>-1794491.8447186458</v>
      </c>
      <c r="BO50">
        <v>-831931.46639472037</v>
      </c>
      <c r="BP50">
        <v>-681784268.43304694</v>
      </c>
      <c r="BQ50">
        <v>-2512296.7744772201</v>
      </c>
      <c r="BR50">
        <v>-1819446.0849560353</v>
      </c>
      <c r="BS50">
        <v>-692804549.52427018</v>
      </c>
      <c r="BT50">
        <v>-234820.81451475574</v>
      </c>
      <c r="BU50">
        <v>-324585.09406499943</v>
      </c>
      <c r="BV50">
        <v>116516.95266860601</v>
      </c>
      <c r="BW50">
        <v>-732203.79683172144</v>
      </c>
      <c r="BX50">
        <v>9796052.7840494663</v>
      </c>
      <c r="BY50">
        <v>-14627.2358973184</v>
      </c>
      <c r="BZ50">
        <v>-15571.007365508905</v>
      </c>
      <c r="CA50">
        <v>-15374.712829875061</v>
      </c>
      <c r="CB50">
        <v>-17507.366705934975</v>
      </c>
      <c r="CC50">
        <v>-16168.328085418269</v>
      </c>
      <c r="CD50">
        <v>-16163.506761005132</v>
      </c>
      <c r="CE50">
        <v>-14082.040410729296</v>
      </c>
      <c r="CF50">
        <v>-16491.608938319023</v>
      </c>
      <c r="CG50">
        <v>-14021.01945124884</v>
      </c>
      <c r="CH50">
        <v>-15452.446745202504</v>
      </c>
      <c r="CI50">
        <v>-18699.631511147243</v>
      </c>
      <c r="CJ50">
        <v>-19072.787719414049</v>
      </c>
      <c r="CK50">
        <v>-263610.56594619196</v>
      </c>
      <c r="CL50">
        <v>397667.90529593534</v>
      </c>
      <c r="CM50">
        <v>24254.12405010598</v>
      </c>
      <c r="CN50">
        <v>-4748.2445378074344</v>
      </c>
      <c r="CO50">
        <v>-1018.9213353302098</v>
      </c>
      <c r="CP50">
        <v>129.15757553746178</v>
      </c>
      <c r="CQ50">
        <v>-1311.9605120110334</v>
      </c>
      <c r="CR50">
        <v>271.03489622318654</v>
      </c>
      <c r="CS50">
        <v>-1977509.0726796933</v>
      </c>
      <c r="CT50">
        <v>588311.45187333506</v>
      </c>
      <c r="CU50">
        <v>-1609935.5297586739</v>
      </c>
      <c r="CV50">
        <v>219926.85626583008</v>
      </c>
      <c r="CW50">
        <v>-468203.30445879104</v>
      </c>
      <c r="CX50">
        <v>-48273.772090181927</v>
      </c>
      <c r="CY50">
        <v>-5872.0216831790467</v>
      </c>
      <c r="CZ50">
        <v>621.24326478862758</v>
      </c>
    </row>
    <row r="51" spans="1:104" x14ac:dyDescent="0.35">
      <c r="A51" t="s">
        <v>49</v>
      </c>
      <c r="B51">
        <v>-279640.15559103136</v>
      </c>
      <c r="C51">
        <v>205274.55500051752</v>
      </c>
      <c r="D51">
        <v>586387.12106670148</v>
      </c>
      <c r="E51">
        <v>-21936.738832283285</v>
      </c>
      <c r="F51">
        <v>-564570.82520955196</v>
      </c>
      <c r="G51">
        <v>82550.376990584613</v>
      </c>
      <c r="H51">
        <v>162657.47835930262</v>
      </c>
      <c r="I51">
        <v>92014.524446125317</v>
      </c>
      <c r="J51">
        <v>369805.34090378979</v>
      </c>
      <c r="K51">
        <v>-45519.372034096777</v>
      </c>
      <c r="L51">
        <v>-986413.39687804808</v>
      </c>
      <c r="M51">
        <v>-65039.663770079002</v>
      </c>
      <c r="N51">
        <v>345119.47615822614</v>
      </c>
      <c r="O51">
        <v>-606973.68022525811</v>
      </c>
      <c r="P51">
        <v>-977508.31184539234</v>
      </c>
      <c r="Y51">
        <v>-161413.80101570959</v>
      </c>
      <c r="Z51">
        <v>-87027.927250261215</v>
      </c>
      <c r="AA51">
        <v>142722.97728310083</v>
      </c>
      <c r="AB51">
        <v>13095.069387248604</v>
      </c>
      <c r="AC51">
        <v>180248.92960048755</v>
      </c>
      <c r="AD51">
        <v>-191909.31913678697</v>
      </c>
      <c r="AE51">
        <v>287615.23560998536</v>
      </c>
      <c r="AF51" s="3">
        <v>199024.65855093059</v>
      </c>
      <c r="AG51" s="3">
        <v>2460.4082378542575</v>
      </c>
      <c r="AH51">
        <v>4376.4693821353067</v>
      </c>
      <c r="AI51">
        <v>249.71849559652068</v>
      </c>
      <c r="AJ51">
        <v>488.03896793847747</v>
      </c>
      <c r="AK51">
        <v>-218.15795636929931</v>
      </c>
      <c r="AL51">
        <v>725.24819863046491</v>
      </c>
      <c r="AM51">
        <v>-11792599.794362705</v>
      </c>
      <c r="AN51">
        <v>7369136.9007852152</v>
      </c>
      <c r="AO51">
        <v>-19560282.925547834</v>
      </c>
      <c r="AP51">
        <v>2712529.0145590883</v>
      </c>
      <c r="AQ51">
        <v>11220387.50604235</v>
      </c>
      <c r="AR51">
        <v>-5313919.5397705054</v>
      </c>
      <c r="AS51">
        <v>1116224.5340252894</v>
      </c>
      <c r="AT51">
        <v>4060261.4901809427</v>
      </c>
      <c r="AU51">
        <v>-4316028.4152604286</v>
      </c>
      <c r="AV51">
        <v>-44843.993509743428</v>
      </c>
      <c r="AW51">
        <v>5474098.7949612942</v>
      </c>
      <c r="AX51">
        <v>7290649.3914795965</v>
      </c>
      <c r="AY51">
        <v>50379665.417674489</v>
      </c>
      <c r="AZ51">
        <v>197990.21800954602</v>
      </c>
      <c r="BA51">
        <v>-1370066.4735853372</v>
      </c>
      <c r="BB51">
        <v>5157783.5021414021</v>
      </c>
      <c r="BC51">
        <v>7814241.045522335</v>
      </c>
      <c r="BD51">
        <v>-759498.83409066754</v>
      </c>
      <c r="BE51">
        <v>-713568.76699651929</v>
      </c>
      <c r="BF51">
        <v>-810898.10489374283</v>
      </c>
      <c r="BG51">
        <v>-734647.5957437288</v>
      </c>
      <c r="BH51">
        <v>68097.7025268906</v>
      </c>
      <c r="BI51">
        <v>-5755.184155560929</v>
      </c>
      <c r="BJ51">
        <v>8035530.133361253</v>
      </c>
      <c r="BK51">
        <v>8695739.1702125501</v>
      </c>
      <c r="BL51">
        <v>-5668650.382821166</v>
      </c>
      <c r="BM51">
        <v>-4375504.3777996311</v>
      </c>
      <c r="BN51">
        <v>-7720032.8949746871</v>
      </c>
      <c r="BO51">
        <v>-9706919.8947947025</v>
      </c>
      <c r="BP51">
        <v>-1754734893.3703811</v>
      </c>
      <c r="BQ51">
        <v>-7882271.9353873059</v>
      </c>
      <c r="BR51">
        <v>-9849335.1501042601</v>
      </c>
      <c r="BS51">
        <v>-1533182498.3708498</v>
      </c>
      <c r="BT51">
        <v>-109592.04236626113</v>
      </c>
      <c r="BU51">
        <v>-197422.45640174166</v>
      </c>
      <c r="BV51">
        <v>368970.22123031039</v>
      </c>
      <c r="BW51">
        <v>-626657.05903157871</v>
      </c>
      <c r="BX51">
        <v>5626383.173911809</v>
      </c>
      <c r="BY51">
        <v>-11791.2671454677</v>
      </c>
      <c r="BZ51">
        <v>-15094.862831541472</v>
      </c>
      <c r="CA51">
        <v>-12053.517333013853</v>
      </c>
      <c r="CB51">
        <v>-17135.32723270846</v>
      </c>
      <c r="CC51">
        <v>-9741.7607265882907</v>
      </c>
      <c r="CD51">
        <v>-11886.179335830573</v>
      </c>
      <c r="CE51">
        <v>-8650.9431298787676</v>
      </c>
      <c r="CF51">
        <v>-12478.049867611569</v>
      </c>
      <c r="CG51">
        <v>-20426.985355005003</v>
      </c>
      <c r="CH51">
        <v>-24917.711274794379</v>
      </c>
      <c r="CI51">
        <v>-16561.51619925518</v>
      </c>
      <c r="CJ51">
        <v>-20851.569961615212</v>
      </c>
      <c r="CK51">
        <v>5814044.486215041</v>
      </c>
      <c r="CL51">
        <v>-606068.78769684723</v>
      </c>
      <c r="CM51">
        <v>5372.4451503664304</v>
      </c>
      <c r="CN51">
        <v>31512.68920060699</v>
      </c>
      <c r="CO51">
        <v>-56.801113048059221</v>
      </c>
      <c r="CP51">
        <v>-383.19509845209103</v>
      </c>
      <c r="CQ51">
        <v>59.844031783589756</v>
      </c>
      <c r="CR51">
        <v>-465.67045037841353</v>
      </c>
      <c r="CS51">
        <v>3116596.0959095159</v>
      </c>
      <c r="CT51">
        <v>-1168214.9602315316</v>
      </c>
      <c r="CU51">
        <v>234550.60682281514</v>
      </c>
      <c r="CV51">
        <v>571499.91128359491</v>
      </c>
      <c r="CW51">
        <v>-952458.72960584203</v>
      </c>
      <c r="CX51">
        <v>417583.53901209618</v>
      </c>
      <c r="CY51">
        <v>-2283.4012748646101</v>
      </c>
      <c r="CZ51">
        <v>207.29363455577811</v>
      </c>
    </row>
    <row r="52" spans="1:104" x14ac:dyDescent="0.35">
      <c r="A52" t="s">
        <v>50</v>
      </c>
      <c r="B52">
        <v>124623.61314413477</v>
      </c>
      <c r="C52">
        <v>-8325.8332516672035</v>
      </c>
      <c r="D52">
        <v>-155491.65290983833</v>
      </c>
      <c r="E52">
        <v>-107063.90162181642</v>
      </c>
      <c r="F52">
        <v>70022.910887930862</v>
      </c>
      <c r="G52">
        <v>2565.9905647404453</v>
      </c>
      <c r="H52">
        <v>44390.757457875938</v>
      </c>
      <c r="I52">
        <v>-44417.550559158684</v>
      </c>
      <c r="J52">
        <v>-124425.23674999773</v>
      </c>
      <c r="K52">
        <v>-89983.202761385939</v>
      </c>
      <c r="L52">
        <v>130786.83881766998</v>
      </c>
      <c r="M52">
        <v>-69323.896704431114</v>
      </c>
      <c r="N52">
        <v>-109468.85374102842</v>
      </c>
      <c r="O52">
        <v>-115960.56685973087</v>
      </c>
      <c r="P52">
        <v>95770.232343281212</v>
      </c>
      <c r="Y52">
        <v>124583.21508611814</v>
      </c>
      <c r="Z52">
        <v>20757.921728030818</v>
      </c>
      <c r="AA52">
        <v>-30445.527241445045</v>
      </c>
      <c r="AB52">
        <v>-7712.0167518297985</v>
      </c>
      <c r="AC52">
        <v>-24654.500521786042</v>
      </c>
      <c r="AD52">
        <v>130043.36033516917</v>
      </c>
      <c r="AE52">
        <v>-16489.18754349554</v>
      </c>
      <c r="AF52" s="3">
        <v>-27998.884141577022</v>
      </c>
      <c r="AG52" s="3">
        <v>898.14158119541457</v>
      </c>
      <c r="AH52">
        <v>1760.1888284770073</v>
      </c>
      <c r="AI52">
        <v>166.56944951925087</v>
      </c>
      <c r="AJ52">
        <v>-535.98458824309671</v>
      </c>
      <c r="AK52">
        <v>240.63643332875327</v>
      </c>
      <c r="AL52">
        <v>-587.19673312357622</v>
      </c>
      <c r="AM52">
        <v>-1740996.6532627663</v>
      </c>
      <c r="AN52">
        <v>194087.23655403455</v>
      </c>
      <c r="AO52">
        <v>-2378865.7330486537</v>
      </c>
      <c r="AP52">
        <v>3363866.253497303</v>
      </c>
      <c r="AQ52">
        <v>1628542.0136046563</v>
      </c>
      <c r="AR52">
        <v>2475332.355544195</v>
      </c>
      <c r="AS52">
        <v>-326482.56432675821</v>
      </c>
      <c r="AT52">
        <v>-1286369.824184374</v>
      </c>
      <c r="AU52">
        <v>-3035046.9001068408</v>
      </c>
      <c r="AV52">
        <v>-1554119.8121907543</v>
      </c>
      <c r="AW52">
        <v>-1871989.3860814127</v>
      </c>
      <c r="AX52">
        <v>-1162664.4866726371</v>
      </c>
      <c r="AY52">
        <v>197990.21800954602</v>
      </c>
      <c r="AZ52">
        <v>3432810.8790331869</v>
      </c>
      <c r="BA52">
        <v>-431722.65350723889</v>
      </c>
      <c r="BB52">
        <v>262706.42442609085</v>
      </c>
      <c r="BC52">
        <v>-12381440.403025962</v>
      </c>
      <c r="BD52">
        <v>21359.473923958267</v>
      </c>
      <c r="BE52">
        <v>18690.17905160235</v>
      </c>
      <c r="BF52">
        <v>38147.630948687904</v>
      </c>
      <c r="BG52">
        <v>63218.003907439735</v>
      </c>
      <c r="BH52">
        <v>91289.179033517721</v>
      </c>
      <c r="BI52">
        <v>8662.6455804823854</v>
      </c>
      <c r="BJ52">
        <v>2220696.9252355006</v>
      </c>
      <c r="BK52">
        <v>2159948.2494277698</v>
      </c>
      <c r="BL52">
        <v>2113598.5832854109</v>
      </c>
      <c r="BM52">
        <v>2056297.2624687629</v>
      </c>
      <c r="BN52">
        <v>3023289.56057875</v>
      </c>
      <c r="BO52">
        <v>3905184.9892540392</v>
      </c>
      <c r="BP52">
        <v>320456884.75310814</v>
      </c>
      <c r="BQ52">
        <v>2948825.6252833167</v>
      </c>
      <c r="BR52">
        <v>3855473.0393702416</v>
      </c>
      <c r="BS52">
        <v>313078707.09385872</v>
      </c>
      <c r="BT52">
        <v>48168.760286949204</v>
      </c>
      <c r="BU52">
        <v>64105.864902007823</v>
      </c>
      <c r="BV52">
        <v>-105564.86907683828</v>
      </c>
      <c r="BW52">
        <v>42001.843981204613</v>
      </c>
      <c r="BX52">
        <v>2886577.8065188709</v>
      </c>
      <c r="BY52">
        <v>-2188.2553593330799</v>
      </c>
      <c r="BZ52">
        <v>-2343.2646732608682</v>
      </c>
      <c r="CA52">
        <v>-2635.9268837871837</v>
      </c>
      <c r="CB52">
        <v>-1878.6062896804706</v>
      </c>
      <c r="CC52">
        <v>-2778.5446381648917</v>
      </c>
      <c r="CD52">
        <v>-2721.3906533683266</v>
      </c>
      <c r="CE52">
        <v>-2979.7205944483535</v>
      </c>
      <c r="CF52">
        <v>-2226.9697387484498</v>
      </c>
      <c r="CG52">
        <v>5377.0572070432054</v>
      </c>
      <c r="CH52">
        <v>4713.3907851639988</v>
      </c>
      <c r="CI52">
        <v>3727.6859542765255</v>
      </c>
      <c r="CJ52">
        <v>3690.0572392919394</v>
      </c>
      <c r="CK52">
        <v>165826.88760659524</v>
      </c>
      <c r="CL52">
        <v>107648.0779107144</v>
      </c>
      <c r="CM52">
        <v>-52576.784187950325</v>
      </c>
      <c r="CN52">
        <v>-2761.1559134712643</v>
      </c>
      <c r="CO52">
        <v>416.38824343755579</v>
      </c>
      <c r="CP52">
        <v>14.571563708356129</v>
      </c>
      <c r="CQ52">
        <v>412.0777573125539</v>
      </c>
      <c r="CR52">
        <v>44.613825558180537</v>
      </c>
      <c r="CS52">
        <v>960226.66945560148</v>
      </c>
      <c r="CT52">
        <v>147114.66294918634</v>
      </c>
      <c r="CU52">
        <v>108578.46095654703</v>
      </c>
      <c r="CV52">
        <v>-110065.8830209687</v>
      </c>
      <c r="CW52">
        <v>-408118.0301647085</v>
      </c>
      <c r="CX52">
        <v>-44856.09253239815</v>
      </c>
      <c r="CY52">
        <v>-861.42672965360748</v>
      </c>
      <c r="CZ52">
        <v>113.82768712378181</v>
      </c>
    </row>
    <row r="53" spans="1:104" x14ac:dyDescent="0.35">
      <c r="A53" t="s">
        <v>51</v>
      </c>
      <c r="B53">
        <v>30603.157464692908</v>
      </c>
      <c r="C53">
        <v>32345.751317768187</v>
      </c>
      <c r="D53">
        <v>149826.50776722722</v>
      </c>
      <c r="E53">
        <v>59228.744867864916</v>
      </c>
      <c r="F53">
        <v>-195319.89449082737</v>
      </c>
      <c r="G53">
        <v>270032.15238112886</v>
      </c>
      <c r="H53">
        <v>-9075.0886450208218</v>
      </c>
      <c r="I53">
        <v>30355.243295451328</v>
      </c>
      <c r="J53">
        <v>8529.5261389062525</v>
      </c>
      <c r="K53">
        <v>40037.501662191629</v>
      </c>
      <c r="L53">
        <v>-187440.85269393641</v>
      </c>
      <c r="M53">
        <v>-145787.70199992473</v>
      </c>
      <c r="N53">
        <v>-139207.50542310302</v>
      </c>
      <c r="O53">
        <v>92340.732619341827</v>
      </c>
      <c r="P53">
        <v>40579.726651327132</v>
      </c>
      <c r="Y53">
        <v>-77354.432713186558</v>
      </c>
      <c r="Z53">
        <v>-24216.40818143907</v>
      </c>
      <c r="AA53">
        <v>-84789.887473980431</v>
      </c>
      <c r="AB53">
        <v>-70225.159236410938</v>
      </c>
      <c r="AC53">
        <v>-164738.5473471703</v>
      </c>
      <c r="AD53">
        <v>-13401.852743562144</v>
      </c>
      <c r="AE53">
        <v>-127580.88702684329</v>
      </c>
      <c r="AF53" s="3">
        <v>-155235.29833521636</v>
      </c>
      <c r="AG53" s="3">
        <v>13699.17898413999</v>
      </c>
      <c r="AH53">
        <v>11546.517917885616</v>
      </c>
      <c r="AI53">
        <v>-138.51397347205378</v>
      </c>
      <c r="AJ53">
        <v>5955.0616209412674</v>
      </c>
      <c r="AK53">
        <v>2466.2550257022954</v>
      </c>
      <c r="AL53">
        <v>3727.2740104412005</v>
      </c>
      <c r="AM53">
        <v>-1932596.2949129816</v>
      </c>
      <c r="AN53">
        <v>-5304106.8296430726</v>
      </c>
      <c r="AO53">
        <v>493575.5169663027</v>
      </c>
      <c r="AP53">
        <v>-2700516.7665871792</v>
      </c>
      <c r="AQ53">
        <v>-6100156.0267544817</v>
      </c>
      <c r="AR53">
        <v>3914180.0376134436</v>
      </c>
      <c r="AS53">
        <v>-1207969.6107593765</v>
      </c>
      <c r="AT53">
        <v>14145952.021877661</v>
      </c>
      <c r="AU53">
        <v>-229370.78303315665</v>
      </c>
      <c r="AV53">
        <v>17253916.57647071</v>
      </c>
      <c r="AW53">
        <v>12778110.011868291</v>
      </c>
      <c r="AX53">
        <v>-30959108.293378197</v>
      </c>
      <c r="AY53">
        <v>-1370066.4735853372</v>
      </c>
      <c r="AZ53">
        <v>-431722.65350723889</v>
      </c>
      <c r="BA53">
        <v>35942526.473309897</v>
      </c>
      <c r="BB53">
        <v>-753258.5531938629</v>
      </c>
      <c r="BC53">
        <v>-3464667.551818789</v>
      </c>
      <c r="BD53">
        <v>424603.04697370698</v>
      </c>
      <c r="BE53">
        <v>502803.3286485296</v>
      </c>
      <c r="BF53">
        <v>482922.32761600881</v>
      </c>
      <c r="BG53">
        <v>408191.32040236215</v>
      </c>
      <c r="BH53">
        <v>12448.46147682901</v>
      </c>
      <c r="BI53">
        <v>9810.9693159830986</v>
      </c>
      <c r="BJ53">
        <v>-12687040.061509494</v>
      </c>
      <c r="BK53">
        <v>-11271930.199221071</v>
      </c>
      <c r="BL53">
        <v>-5550934.6750272484</v>
      </c>
      <c r="BM53">
        <v>-4921863.0035181073</v>
      </c>
      <c r="BN53">
        <v>-4366505.591926557</v>
      </c>
      <c r="BO53">
        <v>-7219790.8137324136</v>
      </c>
      <c r="BP53">
        <v>-674681133.55879164</v>
      </c>
      <c r="BQ53">
        <v>-3506462.549601919</v>
      </c>
      <c r="BR53">
        <v>-5948525.8760667685</v>
      </c>
      <c r="BS53">
        <v>-543101884.54093862</v>
      </c>
      <c r="BT53">
        <v>208307.01519200247</v>
      </c>
      <c r="BU53">
        <v>258448.76053256777</v>
      </c>
      <c r="BV53">
        <v>134992.58891754982</v>
      </c>
      <c r="BW53">
        <v>389691.32816498622</v>
      </c>
      <c r="BX53">
        <v>-7476477.4260868412</v>
      </c>
      <c r="BY53">
        <v>9748.3539205348334</v>
      </c>
      <c r="BZ53">
        <v>11403.157801538582</v>
      </c>
      <c r="CA53">
        <v>10209.0629825337</v>
      </c>
      <c r="CB53">
        <v>12189.006887254269</v>
      </c>
      <c r="CC53">
        <v>13699.554501294442</v>
      </c>
      <c r="CD53">
        <v>14230.543021799549</v>
      </c>
      <c r="CE53">
        <v>11869.893890894858</v>
      </c>
      <c r="CF53">
        <v>14249.880581765774</v>
      </c>
      <c r="CG53">
        <v>2983.4592673849206</v>
      </c>
      <c r="CH53">
        <v>600.96495329987772</v>
      </c>
      <c r="CI53">
        <v>8864.872854381154</v>
      </c>
      <c r="CJ53">
        <v>7657.42776367437</v>
      </c>
      <c r="CK53">
        <v>3532449.7468126421</v>
      </c>
      <c r="CL53">
        <v>-210173.32036226257</v>
      </c>
      <c r="CM53">
        <v>-28284.106876954222</v>
      </c>
      <c r="CN53">
        <v>14697.698310353733</v>
      </c>
      <c r="CO53">
        <v>-16.900894152955477</v>
      </c>
      <c r="CP53">
        <v>-97.708881702162898</v>
      </c>
      <c r="CQ53">
        <v>603.53854257376361</v>
      </c>
      <c r="CR53">
        <v>-288.48891887376095</v>
      </c>
      <c r="CS53">
        <v>2499405.8415402416</v>
      </c>
      <c r="CT53">
        <v>-364738.6530723825</v>
      </c>
      <c r="CU53">
        <v>431416.15494505165</v>
      </c>
      <c r="CV53">
        <v>-138399.66675635125</v>
      </c>
      <c r="CW53">
        <v>4165.2124764861082</v>
      </c>
      <c r="CX53">
        <v>216312.41750347626</v>
      </c>
      <c r="CY53">
        <v>6142.1787903544928</v>
      </c>
      <c r="CZ53">
        <v>-666.86331278211117</v>
      </c>
    </row>
    <row r="54" spans="1:104" x14ac:dyDescent="0.35">
      <c r="A54" t="s">
        <v>52</v>
      </c>
      <c r="B54">
        <v>-106522.78038536941</v>
      </c>
      <c r="C54">
        <v>116057.46442053403</v>
      </c>
      <c r="D54">
        <v>79340.908142884829</v>
      </c>
      <c r="E54">
        <v>95617.204188879448</v>
      </c>
      <c r="F54">
        <v>37214.44250867013</v>
      </c>
      <c r="G54">
        <v>66543.478861650685</v>
      </c>
      <c r="H54">
        <v>59573.801299882485</v>
      </c>
      <c r="I54">
        <v>40064.865115657158</v>
      </c>
      <c r="J54">
        <v>45981.140615890785</v>
      </c>
      <c r="K54">
        <v>58613.738198047053</v>
      </c>
      <c r="L54">
        <v>-118193.32743323111</v>
      </c>
      <c r="M54">
        <v>103532.06219802392</v>
      </c>
      <c r="N54">
        <v>42756.482283312922</v>
      </c>
      <c r="O54">
        <v>135632.39176248942</v>
      </c>
      <c r="P54">
        <v>16212.16326034645</v>
      </c>
      <c r="Y54">
        <v>-150230.56848549366</v>
      </c>
      <c r="Z54">
        <v>-15894.241487925347</v>
      </c>
      <c r="AA54">
        <v>90895.777498141659</v>
      </c>
      <c r="AB54">
        <v>-259.55143326559295</v>
      </c>
      <c r="AC54">
        <v>79361.608745954509</v>
      </c>
      <c r="AD54">
        <v>-154734.47497296616</v>
      </c>
      <c r="AE54">
        <v>99362.890768384066</v>
      </c>
      <c r="AF54" s="3">
        <v>71519.145489041824</v>
      </c>
      <c r="AG54" s="3">
        <v>31.159578047936389</v>
      </c>
      <c r="AH54">
        <v>-2616.3146771413772</v>
      </c>
      <c r="AI54">
        <v>580.80029593918289</v>
      </c>
      <c r="AJ54">
        <v>84.115452224954211</v>
      </c>
      <c r="AK54">
        <v>1219.4283540133524</v>
      </c>
      <c r="AL54">
        <v>-982.2258093709861</v>
      </c>
      <c r="AM54">
        <v>-4230129.2078463575</v>
      </c>
      <c r="AN54">
        <v>3122892.4799888446</v>
      </c>
      <c r="AO54">
        <v>-11153191.278831488</v>
      </c>
      <c r="AP54">
        <v>5472632.4472644608</v>
      </c>
      <c r="AQ54">
        <v>6018937.9167830236</v>
      </c>
      <c r="AR54">
        <v>-1940944.5669773608</v>
      </c>
      <c r="AS54">
        <v>-4945787.9829572411</v>
      </c>
      <c r="AT54">
        <v>1245242.7781569271</v>
      </c>
      <c r="AU54">
        <v>-371434.85367074574</v>
      </c>
      <c r="AV54">
        <v>6174774.8860700307</v>
      </c>
      <c r="AW54">
        <v>2634357.1810587891</v>
      </c>
      <c r="AX54">
        <v>816696.41753237986</v>
      </c>
      <c r="AY54">
        <v>5157783.5021414021</v>
      </c>
      <c r="AZ54">
        <v>262706.42442609085</v>
      </c>
      <c r="BA54">
        <v>-753258.5531938629</v>
      </c>
      <c r="BB54">
        <v>10193863.011445319</v>
      </c>
      <c r="BC54">
        <v>10068696.428451685</v>
      </c>
      <c r="BD54">
        <v>-170484.95667471943</v>
      </c>
      <c r="BE54">
        <v>-128521.25601188133</v>
      </c>
      <c r="BF54">
        <v>-137459.35866422715</v>
      </c>
      <c r="BG54">
        <v>-179921.26464451788</v>
      </c>
      <c r="BH54">
        <v>3807.6964581521379</v>
      </c>
      <c r="BI54">
        <v>-15941.606572968019</v>
      </c>
      <c r="BJ54">
        <v>-2705472.4241196825</v>
      </c>
      <c r="BK54">
        <v>-1952715.2665770049</v>
      </c>
      <c r="BL54">
        <v>-3152448.1694722571</v>
      </c>
      <c r="BM54">
        <v>-2452647.7054173015</v>
      </c>
      <c r="BN54">
        <v>-4790078.5047339564</v>
      </c>
      <c r="BO54">
        <v>-5928046.1981089348</v>
      </c>
      <c r="BP54">
        <v>-866359481.7615931</v>
      </c>
      <c r="BQ54">
        <v>-4365053.8520000502</v>
      </c>
      <c r="BR54">
        <v>-5100788.3940731455</v>
      </c>
      <c r="BS54">
        <v>-764363934.12835085</v>
      </c>
      <c r="BT54">
        <v>-225842.19563778109</v>
      </c>
      <c r="BU54">
        <v>-231627.88618635404</v>
      </c>
      <c r="BV54">
        <v>137467.30705171049</v>
      </c>
      <c r="BW54">
        <v>-99721.895146855124</v>
      </c>
      <c r="BX54">
        <v>8173423.1969962111</v>
      </c>
      <c r="BY54">
        <v>-6269.7808711211383</v>
      </c>
      <c r="BZ54">
        <v>-7039.1149499157491</v>
      </c>
      <c r="CA54">
        <v>-4388.8650634331216</v>
      </c>
      <c r="CB54">
        <v>-4737.4243311601667</v>
      </c>
      <c r="CC54">
        <v>-5804.81419629436</v>
      </c>
      <c r="CD54">
        <v>-5990.2246253417643</v>
      </c>
      <c r="CE54">
        <v>-2826.2580260027435</v>
      </c>
      <c r="CF54">
        <v>-3060.4181992535005</v>
      </c>
      <c r="CG54">
        <v>6043.6957909003659</v>
      </c>
      <c r="CH54">
        <v>8793.6883232328091</v>
      </c>
      <c r="CI54">
        <v>2775.951208157549</v>
      </c>
      <c r="CJ54">
        <v>2701.2248861304865</v>
      </c>
      <c r="CK54">
        <v>1469704.7979009198</v>
      </c>
      <c r="CL54">
        <v>-1366.0859973375998</v>
      </c>
      <c r="CM54">
        <v>-23452.546998001912</v>
      </c>
      <c r="CN54">
        <v>16173.058030412456</v>
      </c>
      <c r="CO54">
        <v>546.02999015492321</v>
      </c>
      <c r="CP54">
        <v>-53.253587031990676</v>
      </c>
      <c r="CQ54">
        <v>506.3321216660878</v>
      </c>
      <c r="CR54">
        <v>-63.061928426747947</v>
      </c>
      <c r="CS54">
        <v>1158474.9390979144</v>
      </c>
      <c r="CT54">
        <v>-10114.295384228653</v>
      </c>
      <c r="CU54">
        <v>-485299.08869479527</v>
      </c>
      <c r="CV54">
        <v>62875.838482973733</v>
      </c>
      <c r="CW54">
        <v>-767263.18283570465</v>
      </c>
      <c r="CX54">
        <v>226384.61039973423</v>
      </c>
      <c r="CY54">
        <v>-1242.5683651860345</v>
      </c>
      <c r="CZ54">
        <v>5.6169774900893374</v>
      </c>
    </row>
    <row r="55" spans="1:104" x14ac:dyDescent="0.35">
      <c r="A55" t="s">
        <v>53</v>
      </c>
      <c r="B55">
        <v>147196.02195719298</v>
      </c>
      <c r="C55">
        <v>-245082.37621213103</v>
      </c>
      <c r="D55">
        <v>-1126572.4009620817</v>
      </c>
      <c r="E55">
        <v>660141.8063448607</v>
      </c>
      <c r="F55">
        <v>1146935.8510134362</v>
      </c>
      <c r="G55">
        <v>32497.795407577105</v>
      </c>
      <c r="H55">
        <v>-195082.64341602015</v>
      </c>
      <c r="I55">
        <v>-538718.95653020975</v>
      </c>
      <c r="J55">
        <v>-1045379.1117220242</v>
      </c>
      <c r="K55">
        <v>477102.27523151902</v>
      </c>
      <c r="L55">
        <v>45593.747101751535</v>
      </c>
      <c r="M55">
        <v>-898324.87973716459</v>
      </c>
      <c r="N55">
        <v>-1273498.5638036211</v>
      </c>
      <c r="O55">
        <v>-60667.562791613105</v>
      </c>
      <c r="P55">
        <v>1292923.4322430894</v>
      </c>
      <c r="Y55">
        <v>1189407.7594677219</v>
      </c>
      <c r="Z55">
        <v>-72841.411513815678</v>
      </c>
      <c r="AA55">
        <v>458806.25836318784</v>
      </c>
      <c r="AB55">
        <v>-187668.87458756674</v>
      </c>
      <c r="AC55">
        <v>441585.95405746659</v>
      </c>
      <c r="AD55">
        <v>1216735.5463477573</v>
      </c>
      <c r="AE55">
        <v>167199.21971451913</v>
      </c>
      <c r="AF55" s="3">
        <v>296297.60010964813</v>
      </c>
      <c r="AG55" s="3">
        <v>-309.06055936889152</v>
      </c>
      <c r="AH55">
        <v>-18122.56143317496</v>
      </c>
      <c r="AI55">
        <v>-1961.4511127579299</v>
      </c>
      <c r="AJ55">
        <v>-7352.569585412858</v>
      </c>
      <c r="AK55">
        <v>-2068.434550152826</v>
      </c>
      <c r="AL55">
        <v>-4116.853923760923</v>
      </c>
      <c r="AM55">
        <v>4679698.1073351158</v>
      </c>
      <c r="AN55">
        <v>-9371096.5214147903</v>
      </c>
      <c r="AO55">
        <v>13725066.595996313</v>
      </c>
      <c r="AP55">
        <v>-20965786.195058849</v>
      </c>
      <c r="AQ55">
        <v>-12815893.30039205</v>
      </c>
      <c r="AR55">
        <v>-12424974.191964749</v>
      </c>
      <c r="AS55">
        <v>-7063243.0787028912</v>
      </c>
      <c r="AT55">
        <v>-14806023.239003301</v>
      </c>
      <c r="AU55">
        <v>29964419.596902218</v>
      </c>
      <c r="AV55">
        <v>11089283.637987629</v>
      </c>
      <c r="AW55">
        <v>4139419.1429448309</v>
      </c>
      <c r="AX55">
        <v>8715536.5646037757</v>
      </c>
      <c r="AY55">
        <v>7814241.045522335</v>
      </c>
      <c r="AZ55">
        <v>-12381440.403025962</v>
      </c>
      <c r="BA55">
        <v>-3464667.551818789</v>
      </c>
      <c r="BB55">
        <v>10068696.428451685</v>
      </c>
      <c r="BC55">
        <v>306726649.34456146</v>
      </c>
      <c r="BD55">
        <v>972910.40542413807</v>
      </c>
      <c r="BE55">
        <v>789541.77890839521</v>
      </c>
      <c r="BF55">
        <v>915779.82830385363</v>
      </c>
      <c r="BG55">
        <v>757323.69553036871</v>
      </c>
      <c r="BH55">
        <v>-164846.250847788</v>
      </c>
      <c r="BI55">
        <v>60106.820524657778</v>
      </c>
      <c r="BJ55">
        <v>12141270.909160364</v>
      </c>
      <c r="BK55">
        <v>10414124.16927659</v>
      </c>
      <c r="BL55">
        <v>5505599.0153197777</v>
      </c>
      <c r="BM55">
        <v>4436103.9707038766</v>
      </c>
      <c r="BN55">
        <v>-5200563.9909087792</v>
      </c>
      <c r="BO55">
        <v>-7029669.1762782196</v>
      </c>
      <c r="BP55">
        <v>482793722.16203767</v>
      </c>
      <c r="BQ55">
        <v>-3732001.539780539</v>
      </c>
      <c r="BR55">
        <v>-4082651.9302611034</v>
      </c>
      <c r="BS55">
        <v>581231900.80765986</v>
      </c>
      <c r="BT55">
        <v>-371223.41437489825</v>
      </c>
      <c r="BU55">
        <v>-363568.73876445566</v>
      </c>
      <c r="BV55">
        <v>-350256.03744769527</v>
      </c>
      <c r="BW55">
        <v>645669.6502916296</v>
      </c>
      <c r="BX55">
        <v>918235.51495338965</v>
      </c>
      <c r="BY55">
        <v>-6884.5759509673362</v>
      </c>
      <c r="BZ55">
        <v>-9284.0657668664644</v>
      </c>
      <c r="CA55">
        <v>-8093.7592626932583</v>
      </c>
      <c r="CB55">
        <v>-6775.0793520096277</v>
      </c>
      <c r="CC55">
        <v>-4915.2725125496872</v>
      </c>
      <c r="CD55">
        <v>-5961.0509197817637</v>
      </c>
      <c r="CE55">
        <v>-5076.6817717077847</v>
      </c>
      <c r="CF55">
        <v>-4380.9492260918314</v>
      </c>
      <c r="CG55">
        <v>-16570.544357907518</v>
      </c>
      <c r="CH55">
        <v>-14699.34144211845</v>
      </c>
      <c r="CI55">
        <v>-18763.776317413114</v>
      </c>
      <c r="CJ55">
        <v>-16833.246017058518</v>
      </c>
      <c r="CK55">
        <v>-6856160.9100513859</v>
      </c>
      <c r="CL55">
        <v>-1118551.2781226318</v>
      </c>
      <c r="CM55">
        <v>296019.27785402059</v>
      </c>
      <c r="CN55">
        <v>26884.954260762326</v>
      </c>
      <c r="CO55">
        <v>2475.8214371166605</v>
      </c>
      <c r="CP55">
        <v>-877.07934884685267</v>
      </c>
      <c r="CQ55">
        <v>1248.7411303490821</v>
      </c>
      <c r="CR55">
        <v>-1130.4522029238121</v>
      </c>
      <c r="CS55">
        <v>-5640351.0815970758</v>
      </c>
      <c r="CT55">
        <v>-2744930.9985694792</v>
      </c>
      <c r="CU55">
        <v>5710371.7131930832</v>
      </c>
      <c r="CV55">
        <v>508841.0936354656</v>
      </c>
      <c r="CW55">
        <v>1800856.9936444934</v>
      </c>
      <c r="CX55">
        <v>407262.52447137987</v>
      </c>
      <c r="CY55">
        <v>5088.4706588978215</v>
      </c>
      <c r="CZ55">
        <v>-452.81318554046766</v>
      </c>
    </row>
    <row r="56" spans="1:104" x14ac:dyDescent="0.35">
      <c r="A56" t="s">
        <v>54</v>
      </c>
      <c r="B56">
        <v>46030.398101909443</v>
      </c>
      <c r="C56">
        <v>-15213.578783104418</v>
      </c>
      <c r="D56">
        <v>-83159.346663494725</v>
      </c>
      <c r="E56">
        <v>-17910.285400014032</v>
      </c>
      <c r="F56">
        <v>47793.452602481542</v>
      </c>
      <c r="G56">
        <v>-14077.588047110887</v>
      </c>
      <c r="H56">
        <v>-5943.1088791983975</v>
      </c>
      <c r="I56">
        <v>-50655.889311108178</v>
      </c>
      <c r="J56">
        <v>-67263.813538239396</v>
      </c>
      <c r="K56">
        <v>-13735.245757150469</v>
      </c>
      <c r="L56">
        <v>50703.985984915598</v>
      </c>
      <c r="M56">
        <v>-47716.170595449272</v>
      </c>
      <c r="N56">
        <v>-61094.023471700842</v>
      </c>
      <c r="O56">
        <v>-20950.640615588916</v>
      </c>
      <c r="P56">
        <v>58193.309910283242</v>
      </c>
      <c r="Y56">
        <v>184345.06549300003</v>
      </c>
      <c r="Z56">
        <v>9862.4521561245692</v>
      </c>
      <c r="AA56">
        <v>-31065.363843424206</v>
      </c>
      <c r="AB56">
        <v>-9020.8276651667329</v>
      </c>
      <c r="AC56">
        <v>-31116.822873678509</v>
      </c>
      <c r="AD56">
        <v>189535.32089690148</v>
      </c>
      <c r="AE56">
        <v>-40481.97266183683</v>
      </c>
      <c r="AF56" s="3">
        <v>-34220.06668253609</v>
      </c>
      <c r="AG56" s="3">
        <v>722.61787945926744</v>
      </c>
      <c r="AH56">
        <v>339.3426686395394</v>
      </c>
      <c r="AI56">
        <v>85.62956912419493</v>
      </c>
      <c r="AJ56">
        <v>-519.88127479994216</v>
      </c>
      <c r="AK56">
        <v>227.94432616868966</v>
      </c>
      <c r="AL56">
        <v>-442.0026019286957</v>
      </c>
      <c r="AM56">
        <v>1034911.5670543376</v>
      </c>
      <c r="AN56">
        <v>-711547.83073637483</v>
      </c>
      <c r="AO56">
        <v>2406950.383319132</v>
      </c>
      <c r="AP56">
        <v>-1467562.8149021342</v>
      </c>
      <c r="AQ56">
        <v>-835047.77704838652</v>
      </c>
      <c r="AR56">
        <v>439411.49677442951</v>
      </c>
      <c r="AS56">
        <v>526004.66657353041</v>
      </c>
      <c r="AT56">
        <v>-1490141.8203800221</v>
      </c>
      <c r="AU56">
        <v>636626.70063012559</v>
      </c>
      <c r="AV56">
        <v>-1110642.907108916</v>
      </c>
      <c r="AW56">
        <v>-1027119.8507790092</v>
      </c>
      <c r="AX56">
        <v>-842277.90473281546</v>
      </c>
      <c r="AY56">
        <v>-759498.83409066754</v>
      </c>
      <c r="AZ56">
        <v>21359.473923958267</v>
      </c>
      <c r="BA56">
        <v>424603.04697370698</v>
      </c>
      <c r="BB56">
        <v>-170484.95667471943</v>
      </c>
      <c r="BC56">
        <v>972910.40542413807</v>
      </c>
      <c r="BD56">
        <v>199773.79094616449</v>
      </c>
      <c r="BE56">
        <v>192173.32441025088</v>
      </c>
      <c r="BF56">
        <v>204038.49142164338</v>
      </c>
      <c r="BG56">
        <v>198614.93897878902</v>
      </c>
      <c r="BH56">
        <v>33150.173666932118</v>
      </c>
      <c r="BI56">
        <v>6384.9030221347293</v>
      </c>
      <c r="BJ56">
        <v>1419344.4378073313</v>
      </c>
      <c r="BK56">
        <v>1176053.4432442321</v>
      </c>
      <c r="BL56">
        <v>1363979.2382386252</v>
      </c>
      <c r="BM56">
        <v>1168315.2372036709</v>
      </c>
      <c r="BN56">
        <v>569012.71990945621</v>
      </c>
      <c r="BO56">
        <v>447376.76048619137</v>
      </c>
      <c r="BP56">
        <v>306700651.90087956</v>
      </c>
      <c r="BQ56">
        <v>663496.69308352272</v>
      </c>
      <c r="BR56">
        <v>619189.33110325923</v>
      </c>
      <c r="BS56">
        <v>288505093.93363309</v>
      </c>
      <c r="BT56">
        <v>26571.387599193855</v>
      </c>
      <c r="BU56">
        <v>39903.889571575863</v>
      </c>
      <c r="BV56">
        <v>-65047.014061728543</v>
      </c>
      <c r="BW56">
        <v>178996.85195266089</v>
      </c>
      <c r="BX56">
        <v>-387898.4851881825</v>
      </c>
      <c r="BY56">
        <v>820.67540094864478</v>
      </c>
      <c r="BZ56">
        <v>591.27661420114714</v>
      </c>
      <c r="CA56">
        <v>626.2311552651089</v>
      </c>
      <c r="CB56">
        <v>360.82800806639085</v>
      </c>
      <c r="CC56">
        <v>444.7555910949971</v>
      </c>
      <c r="CD56">
        <v>225.48599346615057</v>
      </c>
      <c r="CE56">
        <v>66.552179416976486</v>
      </c>
      <c r="CF56">
        <v>-174.75670361223948</v>
      </c>
      <c r="CG56">
        <v>1074.826610623267</v>
      </c>
      <c r="CH56">
        <v>382.508258807689</v>
      </c>
      <c r="CI56">
        <v>1194.4681346687692</v>
      </c>
      <c r="CJ56">
        <v>617.33618364982624</v>
      </c>
      <c r="CK56">
        <v>-1143381.1217683807</v>
      </c>
      <c r="CL56">
        <v>-52238.081916038696</v>
      </c>
      <c r="CM56">
        <v>7403.1442935856676</v>
      </c>
      <c r="CN56">
        <v>1162.5265816246078</v>
      </c>
      <c r="CO56">
        <v>61.746969291319338</v>
      </c>
      <c r="CP56">
        <v>-34.024700227885006</v>
      </c>
      <c r="CQ56">
        <v>-63.045591489010469</v>
      </c>
      <c r="CR56">
        <v>-43.373415564862938</v>
      </c>
      <c r="CS56">
        <v>-822823.81222731003</v>
      </c>
      <c r="CT56">
        <v>-132454.72380366531</v>
      </c>
      <c r="CU56">
        <v>718310.66550532414</v>
      </c>
      <c r="CV56">
        <v>-35180.542895574465</v>
      </c>
      <c r="CW56">
        <v>149010.72756184897</v>
      </c>
      <c r="CX56">
        <v>6421.3827420355829</v>
      </c>
      <c r="CY56">
        <v>428.30426255318957</v>
      </c>
      <c r="CZ56">
        <v>-30.37294984310623</v>
      </c>
    </row>
    <row r="57" spans="1:104" x14ac:dyDescent="0.35">
      <c r="A57" t="s">
        <v>55</v>
      </c>
      <c r="B57">
        <v>43072.018138440159</v>
      </c>
      <c r="C57">
        <v>-13251.880180635628</v>
      </c>
      <c r="D57">
        <v>-72681.002518734793</v>
      </c>
      <c r="E57">
        <v>-15437.469794611179</v>
      </c>
      <c r="F57">
        <v>39604.096989376383</v>
      </c>
      <c r="G57">
        <v>-10001.844026089875</v>
      </c>
      <c r="H57">
        <v>-6090.8263146389481</v>
      </c>
      <c r="I57">
        <v>-45402.248374089286</v>
      </c>
      <c r="J57">
        <v>-60179.565764802195</v>
      </c>
      <c r="K57">
        <v>-12527.723664001409</v>
      </c>
      <c r="L57">
        <v>42750.421445217828</v>
      </c>
      <c r="M57">
        <v>-42812.97929399526</v>
      </c>
      <c r="N57">
        <v>-54625.957893230079</v>
      </c>
      <c r="O57">
        <v>-10969.753029472391</v>
      </c>
      <c r="P57">
        <v>54754.117012282317</v>
      </c>
      <c r="Y57">
        <v>173088.87974453071</v>
      </c>
      <c r="Z57">
        <v>7790.4330518803963</v>
      </c>
      <c r="AA57">
        <v>-27194.856647698893</v>
      </c>
      <c r="AB57">
        <v>-8447.7163039703992</v>
      </c>
      <c r="AC57">
        <v>-28151.072595121208</v>
      </c>
      <c r="AD57">
        <v>177655.05591328093</v>
      </c>
      <c r="AE57">
        <v>-36754.975532801654</v>
      </c>
      <c r="AF57" s="3">
        <v>-31772.924440673043</v>
      </c>
      <c r="AG57" s="3">
        <v>792.78670085529882</v>
      </c>
      <c r="AH57">
        <v>328.47530765631632</v>
      </c>
      <c r="AI57">
        <v>74.33100608176008</v>
      </c>
      <c r="AJ57">
        <v>-459.95874251989812</v>
      </c>
      <c r="AK57">
        <v>218.38834797726398</v>
      </c>
      <c r="AL57">
        <v>-433.79662672750442</v>
      </c>
      <c r="AM57">
        <v>808996.73188624228</v>
      </c>
      <c r="AN57">
        <v>-365742.84289323044</v>
      </c>
      <c r="AO57">
        <v>2254762.233809561</v>
      </c>
      <c r="AP57">
        <v>-1682890.1900643739</v>
      </c>
      <c r="AQ57">
        <v>-406197.94986041315</v>
      </c>
      <c r="AR57">
        <v>460595.57388372743</v>
      </c>
      <c r="AS57">
        <v>364943.7705939369</v>
      </c>
      <c r="AT57">
        <v>-1131090.6047714998</v>
      </c>
      <c r="AU57">
        <v>319655.22067396867</v>
      </c>
      <c r="AV57">
        <v>-789382.30472338269</v>
      </c>
      <c r="AW57">
        <v>-823853.55025008752</v>
      </c>
      <c r="AX57">
        <v>-861581.5156150643</v>
      </c>
      <c r="AY57">
        <v>-713568.76699651929</v>
      </c>
      <c r="AZ57">
        <v>18690.17905160235</v>
      </c>
      <c r="BA57">
        <v>502803.3286485296</v>
      </c>
      <c r="BB57">
        <v>-128521.25601188133</v>
      </c>
      <c r="BC57">
        <v>789541.77890839521</v>
      </c>
      <c r="BD57">
        <v>192173.32441025088</v>
      </c>
      <c r="BE57">
        <v>191921.18485241954</v>
      </c>
      <c r="BF57">
        <v>201333.84204666482</v>
      </c>
      <c r="BG57">
        <v>194817.81425132212</v>
      </c>
      <c r="BH57">
        <v>38369.187649561172</v>
      </c>
      <c r="BI57">
        <v>6030.7840114819401</v>
      </c>
      <c r="BJ57">
        <v>985920.87440453609</v>
      </c>
      <c r="BK57">
        <v>790332.63204483921</v>
      </c>
      <c r="BL57">
        <v>1120142.6364955013</v>
      </c>
      <c r="BM57">
        <v>956750.5243802286</v>
      </c>
      <c r="BN57">
        <v>464446.43069083465</v>
      </c>
      <c r="BO57">
        <v>324056.03477886127</v>
      </c>
      <c r="BP57">
        <v>256557929.3882463</v>
      </c>
      <c r="BQ57">
        <v>552794.28247904475</v>
      </c>
      <c r="BR57">
        <v>491370.53028931026</v>
      </c>
      <c r="BS57">
        <v>244257528.84696481</v>
      </c>
      <c r="BT57">
        <v>26790.920292947463</v>
      </c>
      <c r="BU57">
        <v>40561.103225685081</v>
      </c>
      <c r="BV57">
        <v>-58640.170738313929</v>
      </c>
      <c r="BW57">
        <v>180904.11076738118</v>
      </c>
      <c r="BX57">
        <v>-223222.83136718351</v>
      </c>
      <c r="BY57">
        <v>663.93221486525977</v>
      </c>
      <c r="BZ57">
        <v>489.37967004647544</v>
      </c>
      <c r="CA57">
        <v>458.59376548425769</v>
      </c>
      <c r="CB57">
        <v>229.73033664916321</v>
      </c>
      <c r="CC57">
        <v>356.8444143333698</v>
      </c>
      <c r="CD57">
        <v>219.12103709959621</v>
      </c>
      <c r="CE57">
        <v>-10.860798768589058</v>
      </c>
      <c r="CF57">
        <v>-193.73375197839576</v>
      </c>
      <c r="CG57">
        <v>1150.4240531262444</v>
      </c>
      <c r="CH57">
        <v>456.77876712595554</v>
      </c>
      <c r="CI57">
        <v>1233.625349157131</v>
      </c>
      <c r="CJ57">
        <v>624.67817903439663</v>
      </c>
      <c r="CK57">
        <v>-1034789.518102817</v>
      </c>
      <c r="CL57">
        <v>-33884.216899488696</v>
      </c>
      <c r="CM57">
        <v>5628.8463313260072</v>
      </c>
      <c r="CN57">
        <v>974.35601239963728</v>
      </c>
      <c r="CO57">
        <v>51.122165366271929</v>
      </c>
      <c r="CP57">
        <v>-29.788063182883185</v>
      </c>
      <c r="CQ57">
        <v>-56.128783193833705</v>
      </c>
      <c r="CR57">
        <v>-40.730805532035966</v>
      </c>
      <c r="CS57">
        <v>-745954.47498816892</v>
      </c>
      <c r="CT57">
        <v>-105730.28263613113</v>
      </c>
      <c r="CU57">
        <v>688862.82424460351</v>
      </c>
      <c r="CV57">
        <v>-45546.375362174746</v>
      </c>
      <c r="CW57">
        <v>106417.12915482244</v>
      </c>
      <c r="CX57">
        <v>6051.1298002838494</v>
      </c>
      <c r="CY57">
        <v>444.87419505398628</v>
      </c>
      <c r="CZ57">
        <v>-28.320218550465427</v>
      </c>
    </row>
    <row r="58" spans="1:104" x14ac:dyDescent="0.35">
      <c r="A58" t="s">
        <v>156</v>
      </c>
      <c r="B58">
        <v>45954.293072673019</v>
      </c>
      <c r="C58">
        <v>-12560.441251798216</v>
      </c>
      <c r="D58">
        <v>-83605.627044154695</v>
      </c>
      <c r="E58">
        <v>-16779.981996813782</v>
      </c>
      <c r="F58">
        <v>50020.616317297332</v>
      </c>
      <c r="G58">
        <v>-11467.956753924505</v>
      </c>
      <c r="H58">
        <v>-4111.8861490375639</v>
      </c>
      <c r="I58">
        <v>-49007.052861102711</v>
      </c>
      <c r="J58">
        <v>-69171.736950301536</v>
      </c>
      <c r="K58">
        <v>-13386.868556814245</v>
      </c>
      <c r="L58">
        <v>53512.162796420205</v>
      </c>
      <c r="M58">
        <v>-45958.84625468286</v>
      </c>
      <c r="N58">
        <v>-63530.746321246901</v>
      </c>
      <c r="O58">
        <v>-14543.016666789967</v>
      </c>
      <c r="P58">
        <v>67156.455773935988</v>
      </c>
      <c r="Y58">
        <v>184318.36511975186</v>
      </c>
      <c r="Z58">
        <v>9938.8316267093578</v>
      </c>
      <c r="AA58">
        <v>-31556.360468233524</v>
      </c>
      <c r="AB58">
        <v>-7322.3971458246915</v>
      </c>
      <c r="AC58">
        <v>-32433.205595580122</v>
      </c>
      <c r="AD58">
        <v>189419.33775875965</v>
      </c>
      <c r="AE58">
        <v>-41256.55192454777</v>
      </c>
      <c r="AF58" s="3">
        <v>-36271.098264303808</v>
      </c>
      <c r="AG58" s="3">
        <v>794.70041858676632</v>
      </c>
      <c r="AH58">
        <v>293.21606122012798</v>
      </c>
      <c r="AI58">
        <v>82.087126264550051</v>
      </c>
      <c r="AJ58">
        <v>-511.87120795105676</v>
      </c>
      <c r="AK58">
        <v>233.29985909042861</v>
      </c>
      <c r="AL58">
        <v>-466.42688836827705</v>
      </c>
      <c r="AM58">
        <v>941173.80078464653</v>
      </c>
      <c r="AN58">
        <v>-565133.82186166907</v>
      </c>
      <c r="AO58">
        <v>2321788.907594705</v>
      </c>
      <c r="AP58">
        <v>-1465229.5975516357</v>
      </c>
      <c r="AQ58">
        <v>-622814.69479553087</v>
      </c>
      <c r="AR58">
        <v>504163.66132551496</v>
      </c>
      <c r="AS58">
        <v>488638.44172890746</v>
      </c>
      <c r="AT58">
        <v>-1340742.4071226462</v>
      </c>
      <c r="AU58">
        <v>487094.61588880309</v>
      </c>
      <c r="AV58">
        <v>-971487.29216809</v>
      </c>
      <c r="AW58">
        <v>-947320.16232593416</v>
      </c>
      <c r="AX58">
        <v>-903512.6637979059</v>
      </c>
      <c r="AY58">
        <v>-810898.10489374283</v>
      </c>
      <c r="AZ58">
        <v>38147.630948687904</v>
      </c>
      <c r="BA58">
        <v>482922.32761600881</v>
      </c>
      <c r="BB58">
        <v>-137459.35866422715</v>
      </c>
      <c r="BC58">
        <v>915779.82830385363</v>
      </c>
      <c r="BD58">
        <v>204038.49142164338</v>
      </c>
      <c r="BE58">
        <v>201333.84204666482</v>
      </c>
      <c r="BF58">
        <v>215383.04720925388</v>
      </c>
      <c r="BG58">
        <v>208283.47913806964</v>
      </c>
      <c r="BH58">
        <v>38880.982030697378</v>
      </c>
      <c r="BI58">
        <v>6706.6511748473758</v>
      </c>
      <c r="BJ58">
        <v>1148961.7161899242</v>
      </c>
      <c r="BK58">
        <v>925168.56018702907</v>
      </c>
      <c r="BL58">
        <v>1253145.1314966602</v>
      </c>
      <c r="BM58">
        <v>1067335.5960510194</v>
      </c>
      <c r="BN58">
        <v>517213.66150253476</v>
      </c>
      <c r="BO58">
        <v>372331.61344023136</v>
      </c>
      <c r="BP58">
        <v>288477473.77477509</v>
      </c>
      <c r="BQ58">
        <v>614688.40341163345</v>
      </c>
      <c r="BR58">
        <v>558254.65807370923</v>
      </c>
      <c r="BS58">
        <v>273462055.10456002</v>
      </c>
      <c r="BT58">
        <v>27682.596148663495</v>
      </c>
      <c r="BU58">
        <v>42666.86665349541</v>
      </c>
      <c r="BV58">
        <v>-63608.314007639805</v>
      </c>
      <c r="BW58">
        <v>189825.68639751116</v>
      </c>
      <c r="BX58">
        <v>-264560.12468532019</v>
      </c>
      <c r="BY58">
        <v>779.4713337352365</v>
      </c>
      <c r="BZ58">
        <v>623.27011648351277</v>
      </c>
      <c r="CA58">
        <v>569.32161012333722</v>
      </c>
      <c r="CB58">
        <v>404.08269649816725</v>
      </c>
      <c r="CC58">
        <v>438.48407212270678</v>
      </c>
      <c r="CD58">
        <v>301.89769525459701</v>
      </c>
      <c r="CE58">
        <v>57.114767613746807</v>
      </c>
      <c r="CF58">
        <v>-91.518801195798062</v>
      </c>
      <c r="CG58">
        <v>1481.9750430322326</v>
      </c>
      <c r="CH58">
        <v>772.08047453135759</v>
      </c>
      <c r="CI58">
        <v>1505.7911104688767</v>
      </c>
      <c r="CJ58">
        <v>902.36461032916088</v>
      </c>
      <c r="CK58">
        <v>-1129622.4185985895</v>
      </c>
      <c r="CL58">
        <v>-37066.503594181064</v>
      </c>
      <c r="CM58">
        <v>6041.2004136011592</v>
      </c>
      <c r="CN58">
        <v>1182.7868549612024</v>
      </c>
      <c r="CO58">
        <v>74.349198029979476</v>
      </c>
      <c r="CP58">
        <v>-31.856916278375135</v>
      </c>
      <c r="CQ58">
        <v>-59.466981298003098</v>
      </c>
      <c r="CR58">
        <v>-41.549042668519036</v>
      </c>
      <c r="CS58">
        <v>-776900.5402347442</v>
      </c>
      <c r="CT58">
        <v>-112734.17515369649</v>
      </c>
      <c r="CU58">
        <v>726971.38320709683</v>
      </c>
      <c r="CV58">
        <v>-43900.652721309532</v>
      </c>
      <c r="CW58">
        <v>121815.24291834339</v>
      </c>
      <c r="CX58">
        <v>7656.9027473069291</v>
      </c>
      <c r="CY58">
        <v>444.5589445129213</v>
      </c>
      <c r="CZ58">
        <v>-30.706725248446652</v>
      </c>
    </row>
    <row r="59" spans="1:104" x14ac:dyDescent="0.35">
      <c r="A59" t="s">
        <v>56</v>
      </c>
      <c r="B59">
        <v>46901.59952191545</v>
      </c>
      <c r="C59">
        <v>-13245.440348773654</v>
      </c>
      <c r="D59">
        <v>-83702.666949589518</v>
      </c>
      <c r="E59">
        <v>-19603.256529472947</v>
      </c>
      <c r="F59">
        <v>47456.60298290597</v>
      </c>
      <c r="G59">
        <v>-12892.524285233454</v>
      </c>
      <c r="H59">
        <v>-4183.1676765233569</v>
      </c>
      <c r="I59">
        <v>-49849.434851464735</v>
      </c>
      <c r="J59">
        <v>-69017.500455232366</v>
      </c>
      <c r="K59">
        <v>-14943.24194643521</v>
      </c>
      <c r="L59">
        <v>52620.315630007855</v>
      </c>
      <c r="M59">
        <v>-48054.001864283549</v>
      </c>
      <c r="N59">
        <v>-63638.25080888001</v>
      </c>
      <c r="O59">
        <v>-20038.553560045915</v>
      </c>
      <c r="P59">
        <v>61082.312294944699</v>
      </c>
      <c r="Y59">
        <v>183006.87365027523</v>
      </c>
      <c r="Z59">
        <v>9846.2689962259938</v>
      </c>
      <c r="AA59">
        <v>-31965.268600221269</v>
      </c>
      <c r="AB59">
        <v>-6788.6047518491314</v>
      </c>
      <c r="AC59">
        <v>-32381.693690992681</v>
      </c>
      <c r="AD59">
        <v>187773.43359412506</v>
      </c>
      <c r="AE59">
        <v>-40473.787201611696</v>
      </c>
      <c r="AF59" s="3">
        <v>-35910.367888894827</v>
      </c>
      <c r="AG59" s="3">
        <v>753.42209444453408</v>
      </c>
      <c r="AH59">
        <v>306.096692242583</v>
      </c>
      <c r="AI59">
        <v>83.335781677003226</v>
      </c>
      <c r="AJ59">
        <v>-491.36744736522974</v>
      </c>
      <c r="AK59">
        <v>220.91425612818719</v>
      </c>
      <c r="AL59">
        <v>-431.323051245871</v>
      </c>
      <c r="AM59">
        <v>964148.48874595505</v>
      </c>
      <c r="AN59">
        <v>-585059.19379895763</v>
      </c>
      <c r="AO59">
        <v>2291303.4656025069</v>
      </c>
      <c r="AP59">
        <v>-1382922.9041412459</v>
      </c>
      <c r="AQ59">
        <v>-641523.13076048426</v>
      </c>
      <c r="AR59">
        <v>526037.62693675247</v>
      </c>
      <c r="AS59">
        <v>459548.42766414204</v>
      </c>
      <c r="AT59">
        <v>-1346241.1096901204</v>
      </c>
      <c r="AU59">
        <v>485794.13285797246</v>
      </c>
      <c r="AV59">
        <v>-963159.88632242964</v>
      </c>
      <c r="AW59">
        <v>-959884.01874712831</v>
      </c>
      <c r="AX59">
        <v>-828204.41625523265</v>
      </c>
      <c r="AY59">
        <v>-734647.5957437288</v>
      </c>
      <c r="AZ59">
        <v>63218.003907439735</v>
      </c>
      <c r="BA59">
        <v>408191.32040236215</v>
      </c>
      <c r="BB59">
        <v>-179921.26464451788</v>
      </c>
      <c r="BC59">
        <v>757323.69553036871</v>
      </c>
      <c r="BD59">
        <v>198614.93897878902</v>
      </c>
      <c r="BE59">
        <v>194817.81425132212</v>
      </c>
      <c r="BF59">
        <v>208283.47913806964</v>
      </c>
      <c r="BG59">
        <v>203918.35069155716</v>
      </c>
      <c r="BH59">
        <v>38717.305649964394</v>
      </c>
      <c r="BI59">
        <v>6881.7593997787017</v>
      </c>
      <c r="BJ59">
        <v>1208368.0989170773</v>
      </c>
      <c r="BK59">
        <v>978233.35593287006</v>
      </c>
      <c r="BL59">
        <v>1279090.2739386451</v>
      </c>
      <c r="BM59">
        <v>1092177.5238339689</v>
      </c>
      <c r="BN59">
        <v>570116.75142882019</v>
      </c>
      <c r="BO59">
        <v>447029.42452681699</v>
      </c>
      <c r="BP59">
        <v>291759626.0654583</v>
      </c>
      <c r="BQ59">
        <v>661618.51165138243</v>
      </c>
      <c r="BR59">
        <v>622709.02793900424</v>
      </c>
      <c r="BS59">
        <v>276228115.23477036</v>
      </c>
      <c r="BT59">
        <v>30167.787111410809</v>
      </c>
      <c r="BU59">
        <v>44467.309050527307</v>
      </c>
      <c r="BV59">
        <v>-65032.337171437182</v>
      </c>
      <c r="BW59">
        <v>184901.3094025719</v>
      </c>
      <c r="BX59">
        <v>-246883.93502240401</v>
      </c>
      <c r="BY59">
        <v>814.18978579418092</v>
      </c>
      <c r="BZ59">
        <v>659.39327163080725</v>
      </c>
      <c r="CA59">
        <v>600.25698595733763</v>
      </c>
      <c r="CB59">
        <v>441.62911879272531</v>
      </c>
      <c r="CC59">
        <v>454.87362226256437</v>
      </c>
      <c r="CD59">
        <v>313.32201338625634</v>
      </c>
      <c r="CE59">
        <v>60.04597978295967</v>
      </c>
      <c r="CF59">
        <v>-81.334423908756207</v>
      </c>
      <c r="CG59">
        <v>1409.1315504975655</v>
      </c>
      <c r="CH59">
        <v>669.15420993568716</v>
      </c>
      <c r="CI59">
        <v>1462.3315660296903</v>
      </c>
      <c r="CJ59">
        <v>856.76408892567076</v>
      </c>
      <c r="CK59">
        <v>-1149192.3076464711</v>
      </c>
      <c r="CL59">
        <v>-34207.819063305433</v>
      </c>
      <c r="CM59">
        <v>5755.745071678396</v>
      </c>
      <c r="CN59">
        <v>1131.1769159570852</v>
      </c>
      <c r="CO59">
        <v>61.312827170569946</v>
      </c>
      <c r="CP59">
        <v>-29.63814672449973</v>
      </c>
      <c r="CQ59">
        <v>-70.254908518308582</v>
      </c>
      <c r="CR59">
        <v>-38.783950142297606</v>
      </c>
      <c r="CS59">
        <v>-813716.24680205167</v>
      </c>
      <c r="CT59">
        <v>-106218.31355256126</v>
      </c>
      <c r="CU59">
        <v>740426.82454814273</v>
      </c>
      <c r="CV59">
        <v>-44789.724982279251</v>
      </c>
      <c r="CW59">
        <v>122623.06018670672</v>
      </c>
      <c r="CX59">
        <v>6601.8416593884713</v>
      </c>
      <c r="CY59">
        <v>422.23749247159805</v>
      </c>
      <c r="CZ59">
        <v>-30.132188656985253</v>
      </c>
    </row>
    <row r="60" spans="1:104" x14ac:dyDescent="0.35">
      <c r="A60" t="s">
        <v>57</v>
      </c>
      <c r="B60">
        <v>15327.896666468825</v>
      </c>
      <c r="C60">
        <v>254.96846970674994</v>
      </c>
      <c r="D60">
        <v>-4572.2371325370686</v>
      </c>
      <c r="E60">
        <v>-2847.4738475988115</v>
      </c>
      <c r="F60">
        <v>1147.4252179086129</v>
      </c>
      <c r="G60">
        <v>2991.7345271812151</v>
      </c>
      <c r="H60">
        <v>2513.7670646606034</v>
      </c>
      <c r="I60">
        <v>-5337.0619845790025</v>
      </c>
      <c r="J60">
        <v>-5308.1802674584196</v>
      </c>
      <c r="K60">
        <v>-1194.2174233116657</v>
      </c>
      <c r="L60">
        <v>2884.1163515196158</v>
      </c>
      <c r="M60">
        <v>-1465.6533968824365</v>
      </c>
      <c r="N60">
        <v>-434.20079648594009</v>
      </c>
      <c r="O60">
        <v>918.05755058839679</v>
      </c>
      <c r="P60">
        <v>3085.474383998454</v>
      </c>
      <c r="Y60">
        <v>43868.742939630247</v>
      </c>
      <c r="Z60">
        <v>-1204.9852549645084</v>
      </c>
      <c r="AA60">
        <v>-3005.7752888470327</v>
      </c>
      <c r="AB60">
        <v>-2193.5369970593347</v>
      </c>
      <c r="AC60">
        <v>-2506.1210309095545</v>
      </c>
      <c r="AD60">
        <v>42828.864666622212</v>
      </c>
      <c r="AE60">
        <v>-843.97478080404278</v>
      </c>
      <c r="AF60" s="3">
        <v>-3258.5055070743351</v>
      </c>
      <c r="AG60" s="3">
        <v>210.15322938395002</v>
      </c>
      <c r="AH60">
        <v>49.756273487632896</v>
      </c>
      <c r="AI60">
        <v>22.72533297796949</v>
      </c>
      <c r="AJ60">
        <v>-112.48236625837926</v>
      </c>
      <c r="AK60">
        <v>5.7228576023294027</v>
      </c>
      <c r="AL60">
        <v>-111.483670975435</v>
      </c>
      <c r="AM60">
        <v>-18876.472817300655</v>
      </c>
      <c r="AN60">
        <v>339264.04348947277</v>
      </c>
      <c r="AO60">
        <v>186547.3904193929</v>
      </c>
      <c r="AP60">
        <v>-132359.42063087318</v>
      </c>
      <c r="AQ60">
        <v>605822.09048675362</v>
      </c>
      <c r="AR60">
        <v>182261.8130934161</v>
      </c>
      <c r="AS60">
        <v>-172323.78927285463</v>
      </c>
      <c r="AT60">
        <v>52984.29178167144</v>
      </c>
      <c r="AU60">
        <v>-365958.4479209964</v>
      </c>
      <c r="AV60">
        <v>167271.74498901769</v>
      </c>
      <c r="AW60">
        <v>-85177.606863626279</v>
      </c>
      <c r="AX60">
        <v>-129758.3596193265</v>
      </c>
      <c r="AY60">
        <v>68097.7025268906</v>
      </c>
      <c r="AZ60">
        <v>91289.179033517721</v>
      </c>
      <c r="BA60">
        <v>12448.46147682901</v>
      </c>
      <c r="BB60">
        <v>3807.6964581521379</v>
      </c>
      <c r="BC60">
        <v>-164846.250847788</v>
      </c>
      <c r="BD60">
        <v>33150.173666932118</v>
      </c>
      <c r="BE60">
        <v>38369.187649561172</v>
      </c>
      <c r="BF60">
        <v>38880.982030697378</v>
      </c>
      <c r="BG60">
        <v>38717.305649964394</v>
      </c>
      <c r="BH60">
        <v>38593.748905652596</v>
      </c>
      <c r="BI60">
        <v>1264.4211703163578</v>
      </c>
      <c r="BJ60">
        <v>88032.078566208525</v>
      </c>
      <c r="BK60">
        <v>42973.174525290859</v>
      </c>
      <c r="BL60">
        <v>85724.894272271282</v>
      </c>
      <c r="BM60">
        <v>71510.039485066489</v>
      </c>
      <c r="BN60">
        <v>151770.13703618819</v>
      </c>
      <c r="BO60">
        <v>142920.08278444479</v>
      </c>
      <c r="BP60">
        <v>22890017.940455228</v>
      </c>
      <c r="BQ60">
        <v>148705.06473688185</v>
      </c>
      <c r="BR60">
        <v>166416.34904331932</v>
      </c>
      <c r="BS60">
        <v>27374997.595607407</v>
      </c>
      <c r="BT60">
        <v>3405.0664121705136</v>
      </c>
      <c r="BU60">
        <v>6830.220710351974</v>
      </c>
      <c r="BV60">
        <v>-6961.4613083899176</v>
      </c>
      <c r="BW60">
        <v>41589.562046499697</v>
      </c>
      <c r="BX60">
        <v>397265.05588512437</v>
      </c>
      <c r="BY60">
        <v>-109.96808326004445</v>
      </c>
      <c r="BZ60">
        <v>-63.810982683708637</v>
      </c>
      <c r="CA60">
        <v>-161.66922772895245</v>
      </c>
      <c r="CB60">
        <v>-140.18637362096288</v>
      </c>
      <c r="CC60">
        <v>-162.5231256291431</v>
      </c>
      <c r="CD60">
        <v>-75.322334994705542</v>
      </c>
      <c r="CE60">
        <v>-227.6419432319901</v>
      </c>
      <c r="CF60">
        <v>-149.40356581386797</v>
      </c>
      <c r="CG60">
        <v>358.32957025369001</v>
      </c>
      <c r="CH60">
        <v>258.61022651501736</v>
      </c>
      <c r="CI60">
        <v>279.96323553185806</v>
      </c>
      <c r="CJ60">
        <v>189.63280057311312</v>
      </c>
      <c r="CK60">
        <v>-229534.73805311328</v>
      </c>
      <c r="CL60">
        <v>30790.548655151426</v>
      </c>
      <c r="CM60">
        <v>-1294.2561413638894</v>
      </c>
      <c r="CN60">
        <v>-317.68813515673099</v>
      </c>
      <c r="CO60">
        <v>-14.645989311928655</v>
      </c>
      <c r="CP60">
        <v>5.1740834146730528</v>
      </c>
      <c r="CQ60">
        <v>-16.937253488708564</v>
      </c>
      <c r="CR60">
        <v>5.8262832693462734</v>
      </c>
      <c r="CS60">
        <v>-152875.77997312506</v>
      </c>
      <c r="CT60">
        <v>36978.476108627074</v>
      </c>
      <c r="CU60">
        <v>147011.91636594414</v>
      </c>
      <c r="CV60">
        <v>-18466.485345818823</v>
      </c>
      <c r="CW60">
        <v>-38032.971072491055</v>
      </c>
      <c r="CX60">
        <v>-1447.7609675728402</v>
      </c>
      <c r="CY60">
        <v>10.841460791767847</v>
      </c>
      <c r="CZ60">
        <v>4.8634484176006874</v>
      </c>
    </row>
    <row r="61" spans="1:104" x14ac:dyDescent="0.35">
      <c r="A61" t="s">
        <v>58</v>
      </c>
      <c r="B61">
        <v>1957.5313580165671</v>
      </c>
      <c r="C61">
        <v>-364.55102558611605</v>
      </c>
      <c r="D61">
        <v>-4073.0553715029014</v>
      </c>
      <c r="E61">
        <v>-126.70163084495771</v>
      </c>
      <c r="F61">
        <v>3550.1971075413526</v>
      </c>
      <c r="G61">
        <v>-217.64098646289162</v>
      </c>
      <c r="H61">
        <v>-228.67837614413176</v>
      </c>
      <c r="I61">
        <v>-1829.022629687958</v>
      </c>
      <c r="J61">
        <v>-3797.4857384361349</v>
      </c>
      <c r="K61">
        <v>144.43470700396318</v>
      </c>
      <c r="L61">
        <v>3202.1808945614657</v>
      </c>
      <c r="M61">
        <v>-1839.7090774652718</v>
      </c>
      <c r="N61">
        <v>-2716.0316163863172</v>
      </c>
      <c r="O61">
        <v>-1091.755684273636</v>
      </c>
      <c r="P61">
        <v>3137.9300667086495</v>
      </c>
      <c r="Y61">
        <v>8477.4320250434175</v>
      </c>
      <c r="Z61">
        <v>455.61947251763092</v>
      </c>
      <c r="AA61">
        <v>-1782.2839181767722</v>
      </c>
      <c r="AB61">
        <v>-100.13314782389043</v>
      </c>
      <c r="AC61">
        <v>-1741.8044980948689</v>
      </c>
      <c r="AD61">
        <v>8626.2698282112851</v>
      </c>
      <c r="AE61">
        <v>-1417.307740413519</v>
      </c>
      <c r="AF61" s="3">
        <v>-1730.0242714552298</v>
      </c>
      <c r="AG61" s="3">
        <v>32.290342812138078</v>
      </c>
      <c r="AH61">
        <v>21.709628194977689</v>
      </c>
      <c r="AI61">
        <v>6.9416624419235244</v>
      </c>
      <c r="AJ61">
        <v>-6.9360552802748554</v>
      </c>
      <c r="AK61">
        <v>10.699772856358114</v>
      </c>
      <c r="AL61">
        <v>-7.3681540577152491</v>
      </c>
      <c r="AM61">
        <v>37392.919665547175</v>
      </c>
      <c r="AN61">
        <v>-46281.718644904337</v>
      </c>
      <c r="AO61">
        <v>58670.097227124301</v>
      </c>
      <c r="AP61">
        <v>-1709.6560895256689</v>
      </c>
      <c r="AQ61">
        <v>-64905.698912220032</v>
      </c>
      <c r="AR61">
        <v>35208.040075862649</v>
      </c>
      <c r="AS61">
        <v>28437.39538169287</v>
      </c>
      <c r="AT61">
        <v>-64108.952435024621</v>
      </c>
      <c r="AU61">
        <v>13584.689001675177</v>
      </c>
      <c r="AV61">
        <v>-49464.162109734571</v>
      </c>
      <c r="AW61">
        <v>-38617.607458009697</v>
      </c>
      <c r="AX61">
        <v>-19959.815957761202</v>
      </c>
      <c r="AY61">
        <v>-5755.184155560929</v>
      </c>
      <c r="AZ61">
        <v>8662.6455804823854</v>
      </c>
      <c r="BA61">
        <v>9810.9693159830986</v>
      </c>
      <c r="BB61">
        <v>-15941.606572968019</v>
      </c>
      <c r="BC61">
        <v>60106.820524657778</v>
      </c>
      <c r="BD61">
        <v>6384.9030221347293</v>
      </c>
      <c r="BE61">
        <v>6030.7840114819401</v>
      </c>
      <c r="BF61">
        <v>6706.6511748473758</v>
      </c>
      <c r="BG61">
        <v>6881.7593997787017</v>
      </c>
      <c r="BH61">
        <v>1264.4211703163578</v>
      </c>
      <c r="BI61">
        <v>816.15613580678098</v>
      </c>
      <c r="BJ61">
        <v>103505.75305729518</v>
      </c>
      <c r="BK61">
        <v>90057.023439261699</v>
      </c>
      <c r="BL61">
        <v>65736.842704846131</v>
      </c>
      <c r="BM61">
        <v>56474.044389847768</v>
      </c>
      <c r="BN61">
        <v>29231.999407412855</v>
      </c>
      <c r="BO61">
        <v>26977.951294264378</v>
      </c>
      <c r="BP61">
        <v>9919602.0603292659</v>
      </c>
      <c r="BQ61">
        <v>29579.480071181155</v>
      </c>
      <c r="BR61">
        <v>29417.15946520638</v>
      </c>
      <c r="BS61">
        <v>9682594.1200015489</v>
      </c>
      <c r="BT61">
        <v>6650.6074920608871</v>
      </c>
      <c r="BU61">
        <v>6322.8084824846574</v>
      </c>
      <c r="BV61">
        <v>-1964.8161814244565</v>
      </c>
      <c r="BW61">
        <v>5968.1031865901668</v>
      </c>
      <c r="BX61">
        <v>-56435.154545367441</v>
      </c>
      <c r="BY61">
        <v>18.329156043349908</v>
      </c>
      <c r="BZ61">
        <v>3.3950615355100706</v>
      </c>
      <c r="CA61">
        <v>3.6299642191493398</v>
      </c>
      <c r="CB61">
        <v>-5.1620815934146975</v>
      </c>
      <c r="CC61">
        <v>-9.5520476730978547</v>
      </c>
      <c r="CD61">
        <v>-18.994888055883589</v>
      </c>
      <c r="CE61">
        <v>-27.128027385159839</v>
      </c>
      <c r="CF61">
        <v>-32.872552348827838</v>
      </c>
      <c r="CG61">
        <v>15.204114126376775</v>
      </c>
      <c r="CH61">
        <v>-33.000690773348467</v>
      </c>
      <c r="CI61">
        <v>13.54956237214707</v>
      </c>
      <c r="CJ61">
        <v>-22.228183237701948</v>
      </c>
      <c r="CK61">
        <v>-52425.529188300126</v>
      </c>
      <c r="CL61">
        <v>5814.4272466888806</v>
      </c>
      <c r="CM61">
        <v>232.84571254451799</v>
      </c>
      <c r="CN61">
        <v>50.962818300976743</v>
      </c>
      <c r="CO61">
        <v>-0.21844321413890919</v>
      </c>
      <c r="CP61">
        <v>-9.5806771033339955E-2</v>
      </c>
      <c r="CQ61">
        <v>-11.976012907715708</v>
      </c>
      <c r="CR61">
        <v>0.71896381269899112</v>
      </c>
      <c r="CS61">
        <v>-37576.381934566234</v>
      </c>
      <c r="CT61">
        <v>3566.8116860219475</v>
      </c>
      <c r="CU61">
        <v>31960.952846744967</v>
      </c>
      <c r="CV61">
        <v>-3368.1931926825187</v>
      </c>
      <c r="CW61">
        <v>3869.4030094187101</v>
      </c>
      <c r="CX61">
        <v>304.11658835334373</v>
      </c>
      <c r="CY61">
        <v>12.407705275508791</v>
      </c>
      <c r="CZ61">
        <v>1.3066972793083647</v>
      </c>
    </row>
    <row r="62" spans="1:104" x14ac:dyDescent="0.35">
      <c r="A62" t="s">
        <v>40</v>
      </c>
      <c r="B62">
        <v>733288.79576263111</v>
      </c>
      <c r="C62">
        <v>-258717.68863833466</v>
      </c>
      <c r="D62">
        <v>-1456474.2710115877</v>
      </c>
      <c r="E62">
        <v>108393.32204705501</v>
      </c>
      <c r="F62">
        <v>1412880.1093306274</v>
      </c>
      <c r="G62">
        <v>-243353.45704786395</v>
      </c>
      <c r="H62">
        <v>-242351.81391861307</v>
      </c>
      <c r="I62">
        <v>-625634.03184702445</v>
      </c>
      <c r="J62">
        <v>-917021.23041938618</v>
      </c>
      <c r="K62">
        <v>294299.13112567901</v>
      </c>
      <c r="L62">
        <v>311812.996027163</v>
      </c>
      <c r="M62">
        <v>-760486.82262066915</v>
      </c>
      <c r="N62">
        <v>-609895.10008850018</v>
      </c>
      <c r="O62">
        <v>-1683839.6801775522</v>
      </c>
      <c r="P62">
        <v>278100.42045616393</v>
      </c>
      <c r="Y62">
        <v>4778071.0307924123</v>
      </c>
      <c r="Z62">
        <v>268149.23003777448</v>
      </c>
      <c r="AA62">
        <v>-543975.71955893293</v>
      </c>
      <c r="AB62">
        <v>-232418.55581415779</v>
      </c>
      <c r="AC62">
        <v>-357971.54159547103</v>
      </c>
      <c r="AD62">
        <v>4751785.3173196372</v>
      </c>
      <c r="AE62">
        <v>-384776.92307581357</v>
      </c>
      <c r="AF62" s="3">
        <v>-353622.74793922505</v>
      </c>
      <c r="AG62" s="3">
        <v>5961.8440301259652</v>
      </c>
      <c r="AH62">
        <v>17834.242042352776</v>
      </c>
      <c r="AI62">
        <v>2888.709479096663</v>
      </c>
      <c r="AJ62">
        <v>-7784.5173029700736</v>
      </c>
      <c r="AK62">
        <v>4160.8443131441181</v>
      </c>
      <c r="AL62">
        <v>-5023.6999959446839</v>
      </c>
      <c r="AM62">
        <v>23200135.110160396</v>
      </c>
      <c r="AN62">
        <v>-36440301.316729695</v>
      </c>
      <c r="AO62">
        <v>35514368.534387335</v>
      </c>
      <c r="AP62">
        <v>-14185479.548904121</v>
      </c>
      <c r="AQ62">
        <v>-49365677.500762329</v>
      </c>
      <c r="AR62">
        <v>11395805.731771231</v>
      </c>
      <c r="AS62">
        <v>26795328.142247595</v>
      </c>
      <c r="AT62">
        <v>-59000185.502586767</v>
      </c>
      <c r="AU62">
        <v>22376840.00698917</v>
      </c>
      <c r="AV62">
        <v>-66636431.51800774</v>
      </c>
      <c r="AW62">
        <v>-53496874.54218217</v>
      </c>
      <c r="AX62">
        <v>2985810.3534454498</v>
      </c>
      <c r="AY62">
        <v>8035530.133361253</v>
      </c>
      <c r="AZ62">
        <v>2220696.9252355006</v>
      </c>
      <c r="BA62">
        <v>-12687040.061509494</v>
      </c>
      <c r="BB62">
        <v>-2705472.4241196825</v>
      </c>
      <c r="BC62">
        <v>12141270.909160364</v>
      </c>
      <c r="BD62">
        <v>1419344.4378073313</v>
      </c>
      <c r="BE62">
        <v>985920.87440453609</v>
      </c>
      <c r="BF62">
        <v>1148961.7161899242</v>
      </c>
      <c r="BG62">
        <v>1208368.0989170773</v>
      </c>
      <c r="BH62">
        <v>88032.078566208525</v>
      </c>
      <c r="BI62">
        <v>103505.75305729518</v>
      </c>
      <c r="BJ62">
        <v>124802474.85444632</v>
      </c>
      <c r="BK62">
        <v>114222147.938989</v>
      </c>
      <c r="BL62">
        <v>52391397.392552443</v>
      </c>
      <c r="BM62">
        <v>47505562.333005399</v>
      </c>
      <c r="BN62">
        <v>23514162.387542363</v>
      </c>
      <c r="BO62">
        <v>30157567.939961269</v>
      </c>
      <c r="BP62">
        <v>6643212501.1203527</v>
      </c>
      <c r="BQ62">
        <v>22746813.008460119</v>
      </c>
      <c r="BR62">
        <v>28690824.746961422</v>
      </c>
      <c r="BS62">
        <v>6093997766.3369799</v>
      </c>
      <c r="BT62">
        <v>222889.3755988965</v>
      </c>
      <c r="BU62">
        <v>166021.91046536338</v>
      </c>
      <c r="BV62">
        <v>-602946.8829378665</v>
      </c>
      <c r="BW62">
        <v>873847.49731845863</v>
      </c>
      <c r="BX62">
        <v>-24460774.977080129</v>
      </c>
      <c r="BY62">
        <v>9101.158965406461</v>
      </c>
      <c r="BZ62">
        <v>-841.22095544907313</v>
      </c>
      <c r="CA62">
        <v>6207.4489766027491</v>
      </c>
      <c r="CB62">
        <v>-3334.1670533533033</v>
      </c>
      <c r="CC62">
        <v>-3781.1129945105845</v>
      </c>
      <c r="CD62">
        <v>-13419.340020175632</v>
      </c>
      <c r="CE62">
        <v>-7511.5001029654513</v>
      </c>
      <c r="CF62">
        <v>-16185.463679048644</v>
      </c>
      <c r="CG62">
        <v>-1024.7553056933471</v>
      </c>
      <c r="CH62">
        <v>-10984.67574932567</v>
      </c>
      <c r="CI62">
        <v>-515.86690509119217</v>
      </c>
      <c r="CJ62">
        <v>-6459.8724450846694</v>
      </c>
      <c r="CK62">
        <v>-9070782.1102391183</v>
      </c>
      <c r="CL62">
        <v>-2356372.3972025751</v>
      </c>
      <c r="CM62">
        <v>256853.17840375495</v>
      </c>
      <c r="CN62">
        <v>70909.58714538136</v>
      </c>
      <c r="CO62">
        <v>607.48025474606266</v>
      </c>
      <c r="CP62">
        <v>-1190.4686054109045</v>
      </c>
      <c r="CQ62">
        <v>-3690.1295272860107</v>
      </c>
      <c r="CR62">
        <v>-567.31796158936504</v>
      </c>
      <c r="CS62">
        <v>-8885549.7337768767</v>
      </c>
      <c r="CT62">
        <v>-4280052.9615275646</v>
      </c>
      <c r="CU62">
        <v>12880038.931490012</v>
      </c>
      <c r="CV62">
        <v>761667.1541162997</v>
      </c>
      <c r="CW62">
        <v>1986180.1318158519</v>
      </c>
      <c r="CX62">
        <v>839139.93930244003</v>
      </c>
      <c r="CY62">
        <v>-3885.2465570753411</v>
      </c>
      <c r="CZ62">
        <v>1164.8400185322819</v>
      </c>
    </row>
    <row r="63" spans="1:104" x14ac:dyDescent="0.35">
      <c r="A63" t="s">
        <v>41</v>
      </c>
      <c r="B63">
        <v>629768.6354231193</v>
      </c>
      <c r="C63">
        <v>-223861.70649401692</v>
      </c>
      <c r="D63">
        <v>-1317862.4647976826</v>
      </c>
      <c r="E63">
        <v>103735.35018255578</v>
      </c>
      <c r="F63">
        <v>1264452.4222549156</v>
      </c>
      <c r="G63">
        <v>-216179.52619108534</v>
      </c>
      <c r="H63">
        <v>-214041.68516782258</v>
      </c>
      <c r="I63">
        <v>-559586.4777323344</v>
      </c>
      <c r="J63">
        <v>-833948.85063912987</v>
      </c>
      <c r="K63">
        <v>273177.06505809492</v>
      </c>
      <c r="L63">
        <v>230922.34527912323</v>
      </c>
      <c r="M63">
        <v>-690981.47431767685</v>
      </c>
      <c r="N63">
        <v>-521328.37381769082</v>
      </c>
      <c r="O63">
        <v>-1559740.115191964</v>
      </c>
      <c r="P63">
        <v>156652.51058208724</v>
      </c>
      <c r="Y63">
        <v>4281019.5937542114</v>
      </c>
      <c r="Z63">
        <v>238664.4178106192</v>
      </c>
      <c r="AA63">
        <v>-476132.12782500125</v>
      </c>
      <c r="AB63">
        <v>-220818.17923126789</v>
      </c>
      <c r="AC63">
        <v>-304699.65188000753</v>
      </c>
      <c r="AD63">
        <v>4258138.9826890435</v>
      </c>
      <c r="AE63">
        <v>-319624.63669238571</v>
      </c>
      <c r="AF63" s="3">
        <v>-297668.76961588574</v>
      </c>
      <c r="AG63" s="3">
        <v>6090.435304362456</v>
      </c>
      <c r="AH63">
        <v>17662.009377071448</v>
      </c>
      <c r="AI63">
        <v>2667.2694865028502</v>
      </c>
      <c r="AJ63">
        <v>-6943.6734001662917</v>
      </c>
      <c r="AK63">
        <v>3904.4828315976429</v>
      </c>
      <c r="AL63">
        <v>-4636.2459052684817</v>
      </c>
      <c r="AM63">
        <v>20218129.107195422</v>
      </c>
      <c r="AN63">
        <v>-32496143.956855305</v>
      </c>
      <c r="AO63">
        <v>30792311.061201897</v>
      </c>
      <c r="AP63">
        <v>-12256272.443933582</v>
      </c>
      <c r="AQ63">
        <v>-44223530.978677645</v>
      </c>
      <c r="AR63">
        <v>10532492.34349348</v>
      </c>
      <c r="AS63">
        <v>24314876.070460673</v>
      </c>
      <c r="AT63">
        <v>-53707907.404764675</v>
      </c>
      <c r="AU63">
        <v>19270689.823438432</v>
      </c>
      <c r="AV63">
        <v>-62333032.622755982</v>
      </c>
      <c r="AW63">
        <v>-49362287.051196866</v>
      </c>
      <c r="AX63">
        <v>3148342.9810035643</v>
      </c>
      <c r="AY63">
        <v>8695739.1702125501</v>
      </c>
      <c r="AZ63">
        <v>2159948.2494277698</v>
      </c>
      <c r="BA63">
        <v>-11271930.199221071</v>
      </c>
      <c r="BB63">
        <v>-1952715.2665770049</v>
      </c>
      <c r="BC63">
        <v>10414124.16927659</v>
      </c>
      <c r="BD63">
        <v>1176053.4432442321</v>
      </c>
      <c r="BE63">
        <v>790332.63204483921</v>
      </c>
      <c r="BF63">
        <v>925168.56018702907</v>
      </c>
      <c r="BG63">
        <v>978233.35593287006</v>
      </c>
      <c r="BH63">
        <v>42973.174525290859</v>
      </c>
      <c r="BI63">
        <v>90057.023439261699</v>
      </c>
      <c r="BJ63">
        <v>114222147.938989</v>
      </c>
      <c r="BK63">
        <v>104988680.43326433</v>
      </c>
      <c r="BL63">
        <v>47502389.814131424</v>
      </c>
      <c r="BM63">
        <v>43311503.66482009</v>
      </c>
      <c r="BN63">
        <v>20778953.598293439</v>
      </c>
      <c r="BO63">
        <v>26809396.881475959</v>
      </c>
      <c r="BP63">
        <v>5857786323.4626017</v>
      </c>
      <c r="BQ63">
        <v>20151920.218029857</v>
      </c>
      <c r="BR63">
        <v>25552217.788054593</v>
      </c>
      <c r="BS63">
        <v>5373434892.4169836</v>
      </c>
      <c r="BT63">
        <v>200390.7921450283</v>
      </c>
      <c r="BU63">
        <v>132049.52324283437</v>
      </c>
      <c r="BV63">
        <v>-525305.46626569494</v>
      </c>
      <c r="BW63">
        <v>689421.14731314837</v>
      </c>
      <c r="BX63">
        <v>-21663993.029706445</v>
      </c>
      <c r="BY63">
        <v>7336.2801671334619</v>
      </c>
      <c r="BZ63">
        <v>-1950.3488015090979</v>
      </c>
      <c r="CA63">
        <v>4851.4222569020103</v>
      </c>
      <c r="CB63">
        <v>-4056.1530733477621</v>
      </c>
      <c r="CC63">
        <v>-4261.2412255989248</v>
      </c>
      <c r="CD63">
        <v>-13269.271828789071</v>
      </c>
      <c r="CE63">
        <v>-7295.597796449968</v>
      </c>
      <c r="CF63">
        <v>-15503.21200019545</v>
      </c>
      <c r="CG63">
        <v>-2140.1189762271897</v>
      </c>
      <c r="CH63">
        <v>-11219.349156933886</v>
      </c>
      <c r="CI63">
        <v>-1326.9721808519021</v>
      </c>
      <c r="CJ63">
        <v>-6805.2327245160304</v>
      </c>
      <c r="CK63">
        <v>-6558471.2276625354</v>
      </c>
      <c r="CL63">
        <v>-2280193.3996359799</v>
      </c>
      <c r="CM63">
        <v>225939.29052089067</v>
      </c>
      <c r="CN63">
        <v>69813.645864094564</v>
      </c>
      <c r="CO63">
        <v>600.3977401812557</v>
      </c>
      <c r="CP63">
        <v>-1127.6518171134726</v>
      </c>
      <c r="CQ63">
        <v>-3217.8207046071489</v>
      </c>
      <c r="CR63">
        <v>-574.6351196716887</v>
      </c>
      <c r="CS63">
        <v>-6899106.2263325667</v>
      </c>
      <c r="CT63">
        <v>-4086958.0091516771</v>
      </c>
      <c r="CU63">
        <v>11447870.877459778</v>
      </c>
      <c r="CV63">
        <v>731360.68474003766</v>
      </c>
      <c r="CW63">
        <v>1648179.2126456029</v>
      </c>
      <c r="CX63">
        <v>839731.15910122474</v>
      </c>
      <c r="CY63">
        <v>-4063.4941099270413</v>
      </c>
      <c r="CZ63">
        <v>1116.7541388973636</v>
      </c>
    </row>
    <row r="64" spans="1:104" x14ac:dyDescent="0.35">
      <c r="A64" t="s">
        <v>161</v>
      </c>
      <c r="B64">
        <v>584861.28140943055</v>
      </c>
      <c r="C64">
        <v>-233284.26581815767</v>
      </c>
      <c r="D64">
        <v>-1141681.2388996666</v>
      </c>
      <c r="E64">
        <v>-213658.14354259818</v>
      </c>
      <c r="F64">
        <v>838012.0584605661</v>
      </c>
      <c r="G64">
        <v>-268325.58243099513</v>
      </c>
      <c r="H64">
        <v>-126208.31497709862</v>
      </c>
      <c r="I64">
        <v>-533426.11491585395</v>
      </c>
      <c r="J64">
        <v>-762590.17401626194</v>
      </c>
      <c r="K64">
        <v>-79721.903509885626</v>
      </c>
      <c r="L64">
        <v>594881.74555101793</v>
      </c>
      <c r="M64">
        <v>-556528.11540730926</v>
      </c>
      <c r="N64">
        <v>-586592.54484850448</v>
      </c>
      <c r="O64">
        <v>-851391.62102887756</v>
      </c>
      <c r="P64">
        <v>344998.56973250478</v>
      </c>
      <c r="Y64">
        <v>2480996.1636000481</v>
      </c>
      <c r="Z64">
        <v>178952.90479541337</v>
      </c>
      <c r="AA64">
        <v>-356687.27346034953</v>
      </c>
      <c r="AB64">
        <v>-98893.534989963286</v>
      </c>
      <c r="AC64">
        <v>-261087.34244814038</v>
      </c>
      <c r="AD64">
        <v>2503030.8080892432</v>
      </c>
      <c r="AE64">
        <v>-345973.80588092154</v>
      </c>
      <c r="AF64" s="3">
        <v>-260963.13673515053</v>
      </c>
      <c r="AG64" s="3">
        <v>2098.2393840156456</v>
      </c>
      <c r="AH64">
        <v>6166.6219779462845</v>
      </c>
      <c r="AI64">
        <v>1615.5599714933385</v>
      </c>
      <c r="AJ64">
        <v>-5152.2544949938219</v>
      </c>
      <c r="AK64">
        <v>2378.5438769681277</v>
      </c>
      <c r="AL64">
        <v>-3070.0940967033289</v>
      </c>
      <c r="AM64">
        <v>14082621.854399851</v>
      </c>
      <c r="AN64">
        <v>-18998547.939573806</v>
      </c>
      <c r="AO64">
        <v>23694135.007810898</v>
      </c>
      <c r="AP64">
        <v>-9605635.2622960806</v>
      </c>
      <c r="AQ64">
        <v>-25183268.428016745</v>
      </c>
      <c r="AR64">
        <v>7412467.3551220642</v>
      </c>
      <c r="AS64">
        <v>13293777.483292025</v>
      </c>
      <c r="AT64">
        <v>-31679408.837109648</v>
      </c>
      <c r="AU64">
        <v>13431470.95036239</v>
      </c>
      <c r="AV64">
        <v>-33502778.999948818</v>
      </c>
      <c r="AW64">
        <v>-26341013.018387325</v>
      </c>
      <c r="AX64">
        <v>-1360625.5745762528</v>
      </c>
      <c r="AY64">
        <v>-5668650.382821166</v>
      </c>
      <c r="AZ64">
        <v>2113598.5832854109</v>
      </c>
      <c r="BA64">
        <v>-5550934.6750272484</v>
      </c>
      <c r="BB64">
        <v>-3152448.1694722571</v>
      </c>
      <c r="BC64">
        <v>5505599.0153197777</v>
      </c>
      <c r="BD64">
        <v>1363979.2382386252</v>
      </c>
      <c r="BE64">
        <v>1120142.6364955013</v>
      </c>
      <c r="BF64">
        <v>1253145.1314966602</v>
      </c>
      <c r="BG64">
        <v>1279090.2739386451</v>
      </c>
      <c r="BH64">
        <v>85724.894272271282</v>
      </c>
      <c r="BI64">
        <v>65736.842704846131</v>
      </c>
      <c r="BJ64">
        <v>52391397.392552443</v>
      </c>
      <c r="BK64">
        <v>47502389.814131424</v>
      </c>
      <c r="BL64">
        <v>29683322.999236573</v>
      </c>
      <c r="BM64">
        <v>26676301.740234956</v>
      </c>
      <c r="BN64">
        <v>15441452.19672286</v>
      </c>
      <c r="BO64">
        <v>19185418.972545587</v>
      </c>
      <c r="BP64">
        <v>4559823462.7264099</v>
      </c>
      <c r="BQ64">
        <v>15499811.772450238</v>
      </c>
      <c r="BR64">
        <v>19176606.044427104</v>
      </c>
      <c r="BS64">
        <v>4173360593.2794542</v>
      </c>
      <c r="BT64">
        <v>227790.68145129914</v>
      </c>
      <c r="BU64">
        <v>290552.26291189971</v>
      </c>
      <c r="BV64">
        <v>-700193.58271601598</v>
      </c>
      <c r="BW64">
        <v>1016249.7450321906</v>
      </c>
      <c r="BX64">
        <v>-9102651.6031084508</v>
      </c>
      <c r="BY64">
        <v>9378.3148730969369</v>
      </c>
      <c r="BZ64">
        <v>4801.2279087103425</v>
      </c>
      <c r="CA64">
        <v>6799.9134963295528</v>
      </c>
      <c r="CB64">
        <v>2540.2340355141482</v>
      </c>
      <c r="CC64">
        <v>2299.3249684070042</v>
      </c>
      <c r="CD64">
        <v>-2609.1682448487386</v>
      </c>
      <c r="CE64">
        <v>-1510.3186528294193</v>
      </c>
      <c r="CF64">
        <v>-5574.7782506740286</v>
      </c>
      <c r="CG64">
        <v>8840.2405603292646</v>
      </c>
      <c r="CH64">
        <v>2107.7376421962394</v>
      </c>
      <c r="CI64">
        <v>8212.8175877461617</v>
      </c>
      <c r="CJ64">
        <v>3308.4838404880916</v>
      </c>
      <c r="CK64">
        <v>-10244371.510710778</v>
      </c>
      <c r="CL64">
        <v>-1197475.6830305811</v>
      </c>
      <c r="CM64">
        <v>111927.50489715436</v>
      </c>
      <c r="CN64">
        <v>19812.195016654499</v>
      </c>
      <c r="CO64">
        <v>600.82389000825162</v>
      </c>
      <c r="CP64">
        <v>-510.08643041600868</v>
      </c>
      <c r="CQ64">
        <v>-1499.333434769321</v>
      </c>
      <c r="CR64">
        <v>-333.43722079359816</v>
      </c>
      <c r="CS64">
        <v>-8755753.3358508963</v>
      </c>
      <c r="CT64">
        <v>-2130476.3602858828</v>
      </c>
      <c r="CU64">
        <v>8171214.7851467859</v>
      </c>
      <c r="CV64">
        <v>236872.13641710498</v>
      </c>
      <c r="CW64">
        <v>1668725.9551065722</v>
      </c>
      <c r="CX64">
        <v>158026.23593061752</v>
      </c>
      <c r="CY64">
        <v>-1007.2893738030633</v>
      </c>
      <c r="CZ64">
        <v>268.55632849453423</v>
      </c>
    </row>
    <row r="65" spans="1:104" x14ac:dyDescent="0.35">
      <c r="A65" t="s">
        <v>162</v>
      </c>
      <c r="B65">
        <v>517045.77726531442</v>
      </c>
      <c r="C65">
        <v>-204540.41307783121</v>
      </c>
      <c r="D65">
        <v>-1031731.1068425742</v>
      </c>
      <c r="E65">
        <v>-196273.27101422244</v>
      </c>
      <c r="F65">
        <v>738344.95243765309</v>
      </c>
      <c r="G65">
        <v>-241111.79866193252</v>
      </c>
      <c r="H65">
        <v>-107853.04929028833</v>
      </c>
      <c r="I65">
        <v>-483948.48735529766</v>
      </c>
      <c r="J65">
        <v>-693968.72306702379</v>
      </c>
      <c r="K65">
        <v>-73564.523436821546</v>
      </c>
      <c r="L65">
        <v>499615.94728761306</v>
      </c>
      <c r="M65">
        <v>-505238.64574020682</v>
      </c>
      <c r="N65">
        <v>-509498.11556124757</v>
      </c>
      <c r="O65">
        <v>-778721.4768810611</v>
      </c>
      <c r="P65">
        <v>248466.02915811926</v>
      </c>
      <c r="Y65">
        <v>2221246.5577340904</v>
      </c>
      <c r="Z65">
        <v>157784.69565951443</v>
      </c>
      <c r="AA65">
        <v>-316808.25207021704</v>
      </c>
      <c r="AB65">
        <v>-93763.01399096704</v>
      </c>
      <c r="AC65">
        <v>-227605.21910035677</v>
      </c>
      <c r="AD65">
        <v>2239716.6739006038</v>
      </c>
      <c r="AE65">
        <v>-300081.93963756302</v>
      </c>
      <c r="AF65" s="3">
        <v>-227784.06743388189</v>
      </c>
      <c r="AG65" s="3">
        <v>2629.2892487348463</v>
      </c>
      <c r="AH65">
        <v>6539.4006098125183</v>
      </c>
      <c r="AI65">
        <v>1496.5976151832961</v>
      </c>
      <c r="AJ65">
        <v>-4738.6723533287268</v>
      </c>
      <c r="AK65">
        <v>2181.1819337726938</v>
      </c>
      <c r="AL65">
        <v>-3018.2511966863503</v>
      </c>
      <c r="AM65">
        <v>11961904.713362871</v>
      </c>
      <c r="AN65">
        <v>-16165229.637379237</v>
      </c>
      <c r="AO65">
        <v>20475678.051767856</v>
      </c>
      <c r="AP65">
        <v>-8777444.489844501</v>
      </c>
      <c r="AQ65">
        <v>-21405014.458790302</v>
      </c>
      <c r="AR65">
        <v>6873667.1051071389</v>
      </c>
      <c r="AS65">
        <v>11554939.156472273</v>
      </c>
      <c r="AT65">
        <v>-28777348.314725466</v>
      </c>
      <c r="AU65">
        <v>11393016.736803938</v>
      </c>
      <c r="AV65">
        <v>-31134488.096545808</v>
      </c>
      <c r="AW65">
        <v>-24490338.815208133</v>
      </c>
      <c r="AX65">
        <v>-827666.14679149655</v>
      </c>
      <c r="AY65">
        <v>-4375504.3777996311</v>
      </c>
      <c r="AZ65">
        <v>2056297.2624687629</v>
      </c>
      <c r="BA65">
        <v>-4921863.0035181073</v>
      </c>
      <c r="BB65">
        <v>-2452647.7054173015</v>
      </c>
      <c r="BC65">
        <v>4436103.9707038766</v>
      </c>
      <c r="BD65">
        <v>1168315.2372036709</v>
      </c>
      <c r="BE65">
        <v>956750.5243802286</v>
      </c>
      <c r="BF65">
        <v>1067335.5960510194</v>
      </c>
      <c r="BG65">
        <v>1092177.5238339689</v>
      </c>
      <c r="BH65">
        <v>71510.039485066489</v>
      </c>
      <c r="BI65">
        <v>56474.044389847768</v>
      </c>
      <c r="BJ65">
        <v>47505562.333005399</v>
      </c>
      <c r="BK65">
        <v>43311503.66482009</v>
      </c>
      <c r="BL65">
        <v>26676301.740234956</v>
      </c>
      <c r="BM65">
        <v>24163866.136741057</v>
      </c>
      <c r="BN65">
        <v>13646564.643106865</v>
      </c>
      <c r="BO65">
        <v>17016633.315308314</v>
      </c>
      <c r="BP65">
        <v>4015431588.7154546</v>
      </c>
      <c r="BQ65">
        <v>13746891.431916909</v>
      </c>
      <c r="BR65">
        <v>17098720.322811279</v>
      </c>
      <c r="BS65">
        <v>3680446026.6641822</v>
      </c>
      <c r="BT65">
        <v>183913.78569562847</v>
      </c>
      <c r="BU65">
        <v>236290.83940332689</v>
      </c>
      <c r="BV65">
        <v>-628758.94749468938</v>
      </c>
      <c r="BW65">
        <v>868654.35463666101</v>
      </c>
      <c r="BX65">
        <v>-7297337.474933208</v>
      </c>
      <c r="BY65">
        <v>7573.6906645941654</v>
      </c>
      <c r="BZ65">
        <v>3280.7879169682851</v>
      </c>
      <c r="CA65">
        <v>5275.0123540041923</v>
      </c>
      <c r="CB65">
        <v>1234.9121248224408</v>
      </c>
      <c r="CC65">
        <v>1314.50270064655</v>
      </c>
      <c r="CD65">
        <v>-3208.4200669780403</v>
      </c>
      <c r="CE65">
        <v>-1943.4253472578914</v>
      </c>
      <c r="CF65">
        <v>-5746.3355734328234</v>
      </c>
      <c r="CG65">
        <v>7249.638267025347</v>
      </c>
      <c r="CH65">
        <v>947.65749371324125</v>
      </c>
      <c r="CI65">
        <v>6676.4021746438048</v>
      </c>
      <c r="CJ65">
        <v>2053.3968944785993</v>
      </c>
      <c r="CK65">
        <v>-8437008.3410575036</v>
      </c>
      <c r="CL65">
        <v>-1152709.4116856866</v>
      </c>
      <c r="CM65">
        <v>93755.748442704018</v>
      </c>
      <c r="CN65">
        <v>21180.383097591373</v>
      </c>
      <c r="CO65">
        <v>547.07785140741737</v>
      </c>
      <c r="CP65">
        <v>-488.0329001964314</v>
      </c>
      <c r="CQ65">
        <v>-1304.7526885967434</v>
      </c>
      <c r="CR65">
        <v>-337.93365729088606</v>
      </c>
      <c r="CS65">
        <v>-7348229.8842441756</v>
      </c>
      <c r="CT65">
        <v>-2039069.5347202325</v>
      </c>
      <c r="CU65">
        <v>7201777.3659191122</v>
      </c>
      <c r="CV65">
        <v>247191.90683985464</v>
      </c>
      <c r="CW65">
        <v>1368177.7953400433</v>
      </c>
      <c r="CX65">
        <v>189521.25619708511</v>
      </c>
      <c r="CY65">
        <v>-1111.0587212670159</v>
      </c>
      <c r="CZ65">
        <v>261.07489581404377</v>
      </c>
    </row>
    <row r="66" spans="1:104" x14ac:dyDescent="0.35">
      <c r="A66" t="s">
        <v>39</v>
      </c>
      <c r="B66">
        <v>605522.20877205464</v>
      </c>
      <c r="C66">
        <v>-288056.19572404254</v>
      </c>
      <c r="D66">
        <v>-751675.56185166491</v>
      </c>
      <c r="E66">
        <v>-227019.56600536191</v>
      </c>
      <c r="F66">
        <v>470472.35993280209</v>
      </c>
      <c r="G66">
        <v>-189464.21343538878</v>
      </c>
      <c r="H66">
        <v>-110154.3476864469</v>
      </c>
      <c r="I66">
        <v>-267211.26472854847</v>
      </c>
      <c r="J66">
        <v>-430848.88650819467</v>
      </c>
      <c r="K66">
        <v>-136225.52686250571</v>
      </c>
      <c r="L66">
        <v>464906.17423485429</v>
      </c>
      <c r="M66">
        <v>-374617.92125306424</v>
      </c>
      <c r="N66">
        <v>-496055.66873778607</v>
      </c>
      <c r="O66">
        <v>-445773.65695513011</v>
      </c>
      <c r="P66">
        <v>337566.57512839243</v>
      </c>
      <c r="Y66">
        <v>1129191.2472989871</v>
      </c>
      <c r="Z66">
        <v>73245.128124162817</v>
      </c>
      <c r="AA66">
        <v>-101302.39662917081</v>
      </c>
      <c r="AB66">
        <v>-57400.038308070056</v>
      </c>
      <c r="AC66">
        <v>-45222.309351914257</v>
      </c>
      <c r="AD66">
        <v>1127531.3813012484</v>
      </c>
      <c r="AE66">
        <v>-147517.90495083499</v>
      </c>
      <c r="AF66" s="3">
        <v>-50898.371084036611</v>
      </c>
      <c r="AG66" s="3">
        <v>-3187.6921088846675</v>
      </c>
      <c r="AH66">
        <v>-2323.4700408972035</v>
      </c>
      <c r="AI66">
        <v>139.8311040331744</v>
      </c>
      <c r="AJ66">
        <v>-2053.1567887551932</v>
      </c>
      <c r="AK66">
        <v>-226.37607031824524</v>
      </c>
      <c r="AL66">
        <v>-33.79720139086028</v>
      </c>
      <c r="AM66">
        <v>5818033.6615370391</v>
      </c>
      <c r="AN66">
        <v>-8125931.5634906124</v>
      </c>
      <c r="AO66">
        <v>8770925.1814961508</v>
      </c>
      <c r="AP66">
        <v>-3041658.2025261177</v>
      </c>
      <c r="AQ66">
        <v>-10623246.775151489</v>
      </c>
      <c r="AR66">
        <v>5351034.8743722532</v>
      </c>
      <c r="AS66">
        <v>7411939.2521418491</v>
      </c>
      <c r="AT66">
        <v>-10142470.754003277</v>
      </c>
      <c r="AU66">
        <v>2499781.1754287272</v>
      </c>
      <c r="AV66">
        <v>-14657744.262519047</v>
      </c>
      <c r="AW66">
        <v>-11451067.02488639</v>
      </c>
      <c r="AX66">
        <v>-1794491.8447186458</v>
      </c>
      <c r="AY66">
        <v>-7720032.8949746871</v>
      </c>
      <c r="AZ66">
        <v>3023289.56057875</v>
      </c>
      <c r="BA66">
        <v>-4366505.591926557</v>
      </c>
      <c r="BB66">
        <v>-4790078.5047339564</v>
      </c>
      <c r="BC66">
        <v>-5200563.9909087792</v>
      </c>
      <c r="BD66">
        <v>569012.71990945621</v>
      </c>
      <c r="BE66">
        <v>464446.43069083465</v>
      </c>
      <c r="BF66">
        <v>517213.66150253476</v>
      </c>
      <c r="BG66">
        <v>570116.75142882019</v>
      </c>
      <c r="BH66">
        <v>151770.13703618819</v>
      </c>
      <c r="BI66">
        <v>29231.999407412855</v>
      </c>
      <c r="BJ66">
        <v>23514162.387542363</v>
      </c>
      <c r="BK66">
        <v>20778953.598293439</v>
      </c>
      <c r="BL66">
        <v>15441452.19672286</v>
      </c>
      <c r="BM66">
        <v>13646564.643106865</v>
      </c>
      <c r="BN66">
        <v>18429653.114840958</v>
      </c>
      <c r="BO66">
        <v>24395827.78135664</v>
      </c>
      <c r="BP66">
        <v>2978287426.1594396</v>
      </c>
      <c r="BQ66">
        <v>17687903.530152217</v>
      </c>
      <c r="BR66">
        <v>23074458.285267282</v>
      </c>
      <c r="BS66">
        <v>2747110996.4925427</v>
      </c>
      <c r="BT66">
        <v>219060.76846966613</v>
      </c>
      <c r="BU66">
        <v>272930.04084064736</v>
      </c>
      <c r="BV66">
        <v>-538017.98474070407</v>
      </c>
      <c r="BW66">
        <v>459737.82057250832</v>
      </c>
      <c r="BX66">
        <v>-771638.9171530779</v>
      </c>
      <c r="BY66">
        <v>6960.9610966679393</v>
      </c>
      <c r="BZ66">
        <v>5992.4059622693485</v>
      </c>
      <c r="CA66">
        <v>3113.1843446381381</v>
      </c>
      <c r="CB66">
        <v>1915.2188459534925</v>
      </c>
      <c r="CC66">
        <v>4143.172053951098</v>
      </c>
      <c r="CD66">
        <v>2341.0614576526527</v>
      </c>
      <c r="CE66">
        <v>-632.08964562117387</v>
      </c>
      <c r="CF66">
        <v>-1785.9963885224226</v>
      </c>
      <c r="CG66">
        <v>9612.3708065152332</v>
      </c>
      <c r="CH66">
        <v>2986.7218060565397</v>
      </c>
      <c r="CI66">
        <v>8143.9442349270794</v>
      </c>
      <c r="CJ66">
        <v>2475.3754417646214</v>
      </c>
      <c r="CK66">
        <v>-6554584.9054190088</v>
      </c>
      <c r="CL66">
        <v>-119014.92888711669</v>
      </c>
      <c r="CM66">
        <v>-932.76122895256287</v>
      </c>
      <c r="CN66">
        <v>-18199.927669322278</v>
      </c>
      <c r="CO66">
        <v>338.18524251194248</v>
      </c>
      <c r="CP66">
        <v>-13.678473868229311</v>
      </c>
      <c r="CQ66">
        <v>-114.54786501111511</v>
      </c>
      <c r="CR66">
        <v>76.096623945971245</v>
      </c>
      <c r="CS66">
        <v>-4592212.7857896965</v>
      </c>
      <c r="CT66">
        <v>-167829.78775686838</v>
      </c>
      <c r="CU66">
        <v>2970044.2844794076</v>
      </c>
      <c r="CV66">
        <v>-46962.07918837999</v>
      </c>
      <c r="CW66">
        <v>402192.61611778039</v>
      </c>
      <c r="CX66">
        <v>-295533.52128036221</v>
      </c>
      <c r="CY66">
        <v>-1076.4436198277306</v>
      </c>
      <c r="CZ66">
        <v>100.52625723424217</v>
      </c>
    </row>
    <row r="67" spans="1:104" x14ac:dyDescent="0.35">
      <c r="A67" t="s">
        <v>139</v>
      </c>
      <c r="B67">
        <v>759530.85832232877</v>
      </c>
      <c r="C67">
        <v>-403784.09286088916</v>
      </c>
      <c r="D67">
        <v>-867947.03290584672</v>
      </c>
      <c r="E67">
        <v>-256282.18131649151</v>
      </c>
      <c r="F67">
        <v>571480.96407184843</v>
      </c>
      <c r="G67">
        <v>-248089.55132390672</v>
      </c>
      <c r="H67">
        <v>-183389.82302198891</v>
      </c>
      <c r="I67">
        <v>-263604.04263364448</v>
      </c>
      <c r="J67">
        <v>-444718.09992004652</v>
      </c>
      <c r="K67">
        <v>-164523.94517455233</v>
      </c>
      <c r="L67">
        <v>552832.31783108239</v>
      </c>
      <c r="M67">
        <v>-394427.81300367409</v>
      </c>
      <c r="N67">
        <v>-535866.68635549746</v>
      </c>
      <c r="O67">
        <v>-524862.14347328071</v>
      </c>
      <c r="P67">
        <v>385348.27548847225</v>
      </c>
      <c r="Y67">
        <v>1236734.4044801826</v>
      </c>
      <c r="Z67">
        <v>79685.014006119774</v>
      </c>
      <c r="AA67">
        <v>-24243.430402445279</v>
      </c>
      <c r="AB67">
        <v>-79035.639207378801</v>
      </c>
      <c r="AC67">
        <v>55265.180096998702</v>
      </c>
      <c r="AD67">
        <v>1222056.9500857873</v>
      </c>
      <c r="AE67">
        <v>-76940.087417384158</v>
      </c>
      <c r="AF67" s="3">
        <v>47939.592383699681</v>
      </c>
      <c r="AG67" s="3">
        <v>-7355.9592977005004</v>
      </c>
      <c r="AH67">
        <v>-5403.2974598866504</v>
      </c>
      <c r="AI67">
        <v>-132.40266171445666</v>
      </c>
      <c r="AJ67">
        <v>-1498.0026274650879</v>
      </c>
      <c r="AK67">
        <v>-743.84638605909345</v>
      </c>
      <c r="AL67">
        <v>1245.4256888808945</v>
      </c>
      <c r="AM67">
        <v>6253150.563676727</v>
      </c>
      <c r="AN67">
        <v>-8674473.7148999255</v>
      </c>
      <c r="AO67">
        <v>8707949.0555002894</v>
      </c>
      <c r="AP67">
        <v>-2266931.230326741</v>
      </c>
      <c r="AQ67">
        <v>-11664781.526219962</v>
      </c>
      <c r="AR67">
        <v>6258778.1991662895</v>
      </c>
      <c r="AS67">
        <v>8759089.0702039022</v>
      </c>
      <c r="AT67">
        <v>-10598754.749369005</v>
      </c>
      <c r="AU67">
        <v>2131228.2818635297</v>
      </c>
      <c r="AV67">
        <v>-17401402.921100643</v>
      </c>
      <c r="AW67">
        <v>-14675429.191582203</v>
      </c>
      <c r="AX67">
        <v>-831931.46639472037</v>
      </c>
      <c r="AY67">
        <v>-9706919.8947947025</v>
      </c>
      <c r="AZ67">
        <v>3905184.9892540392</v>
      </c>
      <c r="BA67">
        <v>-7219790.8137324136</v>
      </c>
      <c r="BB67">
        <v>-5928046.1981089348</v>
      </c>
      <c r="BC67">
        <v>-7029669.1762782196</v>
      </c>
      <c r="BD67">
        <v>447376.76048619137</v>
      </c>
      <c r="BE67">
        <v>324056.03477886127</v>
      </c>
      <c r="BF67">
        <v>372331.61344023136</v>
      </c>
      <c r="BG67">
        <v>447029.42452681699</v>
      </c>
      <c r="BH67">
        <v>142920.08278444479</v>
      </c>
      <c r="BI67">
        <v>26977.951294264378</v>
      </c>
      <c r="BJ67">
        <v>30157567.939961269</v>
      </c>
      <c r="BK67">
        <v>26809396.881475959</v>
      </c>
      <c r="BL67">
        <v>19185418.972545587</v>
      </c>
      <c r="BM67">
        <v>17016633.315308314</v>
      </c>
      <c r="BN67">
        <v>24395827.78135664</v>
      </c>
      <c r="BO67">
        <v>33735308.957678705</v>
      </c>
      <c r="BP67">
        <v>3487646642.7859483</v>
      </c>
      <c r="BQ67">
        <v>23269983.600106828</v>
      </c>
      <c r="BR67">
        <v>31609196.695670851</v>
      </c>
      <c r="BS67">
        <v>3215288385.7039661</v>
      </c>
      <c r="BT67">
        <v>223870.15973482537</v>
      </c>
      <c r="BU67">
        <v>280778.30873610562</v>
      </c>
      <c r="BV67">
        <v>-614774.95263650909</v>
      </c>
      <c r="BW67">
        <v>336584.63705294876</v>
      </c>
      <c r="BX67">
        <v>864215.54515458841</v>
      </c>
      <c r="BY67">
        <v>7561.963235315462</v>
      </c>
      <c r="BZ67">
        <v>6235.2715696990299</v>
      </c>
      <c r="CA67">
        <v>3099.9390146515848</v>
      </c>
      <c r="CB67">
        <v>1025.9687935753993</v>
      </c>
      <c r="CC67">
        <v>4676.2267674909244</v>
      </c>
      <c r="CD67">
        <v>2308.7187475903384</v>
      </c>
      <c r="CE67">
        <v>-578.98706804198696</v>
      </c>
      <c r="CF67">
        <v>-2705.7262137536877</v>
      </c>
      <c r="CG67">
        <v>9436.6341255405532</v>
      </c>
      <c r="CH67">
        <v>3327.5140518893159</v>
      </c>
      <c r="CI67">
        <v>7272.9555577653491</v>
      </c>
      <c r="CJ67">
        <v>2115.7872678719168</v>
      </c>
      <c r="CK67">
        <v>-6501783.8446357567</v>
      </c>
      <c r="CL67">
        <v>-31744.25469964221</v>
      </c>
      <c r="CM67">
        <v>-5451.1653443159084</v>
      </c>
      <c r="CN67">
        <v>-31058.800402730227</v>
      </c>
      <c r="CO67">
        <v>675.39554247306967</v>
      </c>
      <c r="CP67">
        <v>19.742706014613699</v>
      </c>
      <c r="CQ67">
        <v>332.47320629487172</v>
      </c>
      <c r="CR67">
        <v>147.82665999126644</v>
      </c>
      <c r="CS67">
        <v>-4179961.9977239207</v>
      </c>
      <c r="CT67">
        <v>29990.930008416519</v>
      </c>
      <c r="CU67">
        <v>2425587.4120977633</v>
      </c>
      <c r="CV67">
        <v>-7516.2590102120284</v>
      </c>
      <c r="CW67">
        <v>377105.42242217547</v>
      </c>
      <c r="CX67">
        <v>-448214.78942507046</v>
      </c>
      <c r="CY67">
        <v>-2000.5778243020118</v>
      </c>
      <c r="CZ67">
        <v>149.55405170424277</v>
      </c>
    </row>
    <row r="68" spans="1:104" x14ac:dyDescent="0.35">
      <c r="A68" t="s">
        <v>140</v>
      </c>
      <c r="B68">
        <v>125664542.97914019</v>
      </c>
      <c r="C68">
        <v>-51648080.695872471</v>
      </c>
      <c r="D68">
        <v>-233518675.27976072</v>
      </c>
      <c r="E68">
        <v>-69941098.434803128</v>
      </c>
      <c r="F68">
        <v>144103292.853769</v>
      </c>
      <c r="G68">
        <v>-68464577.449936956</v>
      </c>
      <c r="H68">
        <v>-11201205.020312628</v>
      </c>
      <c r="I68">
        <v>-119771859.24862616</v>
      </c>
      <c r="J68">
        <v>-166060506.40966675</v>
      </c>
      <c r="K68">
        <v>-43005187.148803808</v>
      </c>
      <c r="L68">
        <v>146529019.97519454</v>
      </c>
      <c r="M68">
        <v>-116592530.08619885</v>
      </c>
      <c r="N68">
        <v>-139255303.04202047</v>
      </c>
      <c r="O68">
        <v>-143033637.56287935</v>
      </c>
      <c r="P68">
        <v>91268082.103363857</v>
      </c>
      <c r="Y68">
        <v>380175008.82680923</v>
      </c>
      <c r="Z68">
        <v>33681378.025701024</v>
      </c>
      <c r="AA68">
        <v>-70155054.075779319</v>
      </c>
      <c r="AB68">
        <v>-14234247.913429869</v>
      </c>
      <c r="AC68">
        <v>-57960447.256587304</v>
      </c>
      <c r="AD68">
        <v>386629296.45595807</v>
      </c>
      <c r="AE68">
        <v>-82931594.721114874</v>
      </c>
      <c r="AF68" s="3">
        <v>-57976079.66989743</v>
      </c>
      <c r="AG68" s="3">
        <v>281898.53799196088</v>
      </c>
      <c r="AH68">
        <v>544746.09678776551</v>
      </c>
      <c r="AI68">
        <v>202253.49506791271</v>
      </c>
      <c r="AJ68">
        <v>-1262077.3697342037</v>
      </c>
      <c r="AK68">
        <v>283373.99520012416</v>
      </c>
      <c r="AL68">
        <v>-740241.00665368664</v>
      </c>
      <c r="AM68">
        <v>2726134881.862886</v>
      </c>
      <c r="AN68">
        <v>-3524832230.2071924</v>
      </c>
      <c r="AO68">
        <v>3932799043.6445336</v>
      </c>
      <c r="AP68">
        <v>-732144775.42491841</v>
      </c>
      <c r="AQ68">
        <v>-4461240675.039732</v>
      </c>
      <c r="AR68">
        <v>1188543789.6634667</v>
      </c>
      <c r="AS68">
        <v>2413531166.4713721</v>
      </c>
      <c r="AT68">
        <v>-5503475254.4017124</v>
      </c>
      <c r="AU68">
        <v>2779415726.0717101</v>
      </c>
      <c r="AV68">
        <v>-5334786252.2946272</v>
      </c>
      <c r="AW68">
        <v>-3738859374.7902517</v>
      </c>
      <c r="AX68">
        <v>-681784268.43304694</v>
      </c>
      <c r="AY68">
        <v>-1754734893.3703811</v>
      </c>
      <c r="AZ68">
        <v>320456884.75310814</v>
      </c>
      <c r="BA68">
        <v>-674681133.55879164</v>
      </c>
      <c r="BB68">
        <v>-866359481.7615931</v>
      </c>
      <c r="BC68">
        <v>482793722.16203767</v>
      </c>
      <c r="BD68">
        <v>306700651.90087956</v>
      </c>
      <c r="BE68">
        <v>256557929.3882463</v>
      </c>
      <c r="BF68">
        <v>288477473.77477509</v>
      </c>
      <c r="BG68">
        <v>291759626.0654583</v>
      </c>
      <c r="BH68">
        <v>22890017.940455228</v>
      </c>
      <c r="BI68">
        <v>9919602.0603292659</v>
      </c>
      <c r="BJ68">
        <v>6643212501.1203527</v>
      </c>
      <c r="BK68">
        <v>5857786323.4626017</v>
      </c>
      <c r="BL68">
        <v>4559823462.7264099</v>
      </c>
      <c r="BM68">
        <v>4015431588.7154546</v>
      </c>
      <c r="BN68">
        <v>2978287426.1594396</v>
      </c>
      <c r="BO68">
        <v>3487646642.7859483</v>
      </c>
      <c r="BP68">
        <v>969327965577.61108</v>
      </c>
      <c r="BQ68">
        <v>3025449925.8650985</v>
      </c>
      <c r="BR68">
        <v>3547502872.7477398</v>
      </c>
      <c r="BS68">
        <v>885546825039.13623</v>
      </c>
      <c r="BT68">
        <v>18575711.545569744</v>
      </c>
      <c r="BU68">
        <v>40899902.613099925</v>
      </c>
      <c r="BV68">
        <v>-170006805.51838717</v>
      </c>
      <c r="BW68">
        <v>234395536.04483727</v>
      </c>
      <c r="BX68">
        <v>-1307358726.202606</v>
      </c>
      <c r="BY68">
        <v>2616988.1265686969</v>
      </c>
      <c r="BZ68">
        <v>2095892.4541787189</v>
      </c>
      <c r="CA68">
        <v>1863991.2840394357</v>
      </c>
      <c r="CB68">
        <v>1331585.7796637258</v>
      </c>
      <c r="CC68">
        <v>1539521.7221682626</v>
      </c>
      <c r="CD68">
        <v>744885.55987792066</v>
      </c>
      <c r="CE68">
        <v>412805.28646956204</v>
      </c>
      <c r="CF68">
        <v>-228176.17670825298</v>
      </c>
      <c r="CG68">
        <v>2557856.4534584251</v>
      </c>
      <c r="CH68">
        <v>646559.10039382766</v>
      </c>
      <c r="CI68">
        <v>2595139.4606486727</v>
      </c>
      <c r="CJ68">
        <v>1043631.4382542404</v>
      </c>
      <c r="CK68">
        <v>-2514227439.8442612</v>
      </c>
      <c r="CL68">
        <v>-247191172.88162801</v>
      </c>
      <c r="CM68">
        <v>18261853.443635967</v>
      </c>
      <c r="CN68">
        <v>1568618.4966572439</v>
      </c>
      <c r="CO68">
        <v>157560.93091806691</v>
      </c>
      <c r="CP68">
        <v>-81210.401085117934</v>
      </c>
      <c r="CQ68">
        <v>-144231.72184802266</v>
      </c>
      <c r="CR68">
        <v>-76955.488441257126</v>
      </c>
      <c r="CS68">
        <v>-1834180759.8239126</v>
      </c>
      <c r="CT68">
        <v>-414510839.63344491</v>
      </c>
      <c r="CU68">
        <v>1350920735.0736499</v>
      </c>
      <c r="CV68">
        <v>56180119.424254969</v>
      </c>
      <c r="CW68">
        <v>400967560.1126976</v>
      </c>
      <c r="CX68">
        <v>-9410143.9127663989</v>
      </c>
      <c r="CY68">
        <v>-49486.325122760187</v>
      </c>
      <c r="CZ68">
        <v>-18179.917504222019</v>
      </c>
    </row>
    <row r="69" spans="1:104" x14ac:dyDescent="0.35">
      <c r="A69" t="s">
        <v>163</v>
      </c>
      <c r="B69">
        <v>597589.58871888253</v>
      </c>
      <c r="C69">
        <v>-282277.48032493342</v>
      </c>
      <c r="D69">
        <v>-795450.74112229375</v>
      </c>
      <c r="E69">
        <v>-232440.96648171198</v>
      </c>
      <c r="F69">
        <v>494732.89770283975</v>
      </c>
      <c r="G69">
        <v>-192832.42671541983</v>
      </c>
      <c r="H69">
        <v>-103753.61339412926</v>
      </c>
      <c r="I69">
        <v>-296259.68246266525</v>
      </c>
      <c r="J69">
        <v>-476961.3860589019</v>
      </c>
      <c r="K69">
        <v>-141932.05440312973</v>
      </c>
      <c r="L69">
        <v>485830.21879942529</v>
      </c>
      <c r="M69">
        <v>-404748.5103820989</v>
      </c>
      <c r="N69">
        <v>-540881.79924769979</v>
      </c>
      <c r="O69">
        <v>-447751.64984364843</v>
      </c>
      <c r="P69">
        <v>361243.27177021862</v>
      </c>
      <c r="Y69">
        <v>1158243.2369775509</v>
      </c>
      <c r="Z69">
        <v>77260.24500132048</v>
      </c>
      <c r="AA69">
        <v>-120107.53074659067</v>
      </c>
      <c r="AB69">
        <v>-63473.929963935327</v>
      </c>
      <c r="AC69">
        <v>-68622.239020212117</v>
      </c>
      <c r="AD69">
        <v>1163185.3401105946</v>
      </c>
      <c r="AE69">
        <v>-165171.44426755197</v>
      </c>
      <c r="AF69" s="3">
        <v>-74284.243058065345</v>
      </c>
      <c r="AG69" s="3">
        <v>-2524.0227467255909</v>
      </c>
      <c r="AH69">
        <v>-1876.2464974956713</v>
      </c>
      <c r="AI69">
        <v>240.3264224441246</v>
      </c>
      <c r="AJ69">
        <v>-2185.7806938882177</v>
      </c>
      <c r="AK69">
        <v>80.56868811821127</v>
      </c>
      <c r="AL69">
        <v>-225.25223319788381</v>
      </c>
      <c r="AM69">
        <v>6241846.5753904721</v>
      </c>
      <c r="AN69">
        <v>-8404550.5589457639</v>
      </c>
      <c r="AO69">
        <v>9608253.6466892827</v>
      </c>
      <c r="AP69">
        <v>-2954715.8091520378</v>
      </c>
      <c r="AQ69">
        <v>-10572809.3043698</v>
      </c>
      <c r="AR69">
        <v>5406179.8598360606</v>
      </c>
      <c r="AS69">
        <v>7419321.0675065005</v>
      </c>
      <c r="AT69">
        <v>-10764775.54250898</v>
      </c>
      <c r="AU69">
        <v>2787055.7639136086</v>
      </c>
      <c r="AV69">
        <v>-15494115.452762412</v>
      </c>
      <c r="AW69">
        <v>-12155290.066419097</v>
      </c>
      <c r="AX69">
        <v>-2512296.7744772201</v>
      </c>
      <c r="AY69">
        <v>-7882271.9353873059</v>
      </c>
      <c r="AZ69">
        <v>2948825.6252833167</v>
      </c>
      <c r="BA69">
        <v>-3506462.549601919</v>
      </c>
      <c r="BB69">
        <v>-4365053.8520000502</v>
      </c>
      <c r="BC69">
        <v>-3732001.539780539</v>
      </c>
      <c r="BD69">
        <v>663496.69308352272</v>
      </c>
      <c r="BE69">
        <v>552794.28247904475</v>
      </c>
      <c r="BF69">
        <v>614688.40341163345</v>
      </c>
      <c r="BG69">
        <v>661618.51165138243</v>
      </c>
      <c r="BH69">
        <v>148705.06473688185</v>
      </c>
      <c r="BI69">
        <v>29579.480071181155</v>
      </c>
      <c r="BJ69">
        <v>22746813.008460119</v>
      </c>
      <c r="BK69">
        <v>20151920.218029857</v>
      </c>
      <c r="BL69">
        <v>15499811.772450238</v>
      </c>
      <c r="BM69">
        <v>13746891.431916909</v>
      </c>
      <c r="BN69">
        <v>17687903.530152217</v>
      </c>
      <c r="BO69">
        <v>23269983.600106828</v>
      </c>
      <c r="BP69">
        <v>3025449925.8650985</v>
      </c>
      <c r="BQ69">
        <v>17238539.64198612</v>
      </c>
      <c r="BR69">
        <v>22425071.391880967</v>
      </c>
      <c r="BS69">
        <v>2803097480.8155189</v>
      </c>
      <c r="BT69">
        <v>199327.1564608959</v>
      </c>
      <c r="BU69">
        <v>260669.23259513397</v>
      </c>
      <c r="BV69">
        <v>-564396.21626067185</v>
      </c>
      <c r="BW69">
        <v>537294.61445601424</v>
      </c>
      <c r="BX69">
        <v>-226604.42800475279</v>
      </c>
      <c r="BY69">
        <v>7437.7636261096814</v>
      </c>
      <c r="BZ69">
        <v>6331.8242182127888</v>
      </c>
      <c r="CA69">
        <v>3961.6998445401405</v>
      </c>
      <c r="CB69">
        <v>2709.7521176294927</v>
      </c>
      <c r="CC69">
        <v>4597.3616790699134</v>
      </c>
      <c r="CD69">
        <v>2606.0466702314015</v>
      </c>
      <c r="CE69">
        <v>133.3799616586771</v>
      </c>
      <c r="CF69">
        <v>-1166.9907282215011</v>
      </c>
      <c r="CG69">
        <v>10140.06095088127</v>
      </c>
      <c r="CH69">
        <v>3781.209854705593</v>
      </c>
      <c r="CI69">
        <v>9050.6394220857346</v>
      </c>
      <c r="CJ69">
        <v>3548.9830712388234</v>
      </c>
      <c r="CK69">
        <v>-6489956.4005082557</v>
      </c>
      <c r="CL69">
        <v>-272965.48075233435</v>
      </c>
      <c r="CM69">
        <v>2726.3115299592573</v>
      </c>
      <c r="CN69">
        <v>-13194.7759518156</v>
      </c>
      <c r="CO69">
        <v>459.18811687122633</v>
      </c>
      <c r="CP69">
        <v>-61.259216892139463</v>
      </c>
      <c r="CQ69">
        <v>0.76933347110903261</v>
      </c>
      <c r="CR69">
        <v>-3.5977542150362329</v>
      </c>
      <c r="CS69">
        <v>-4465251.8953611953</v>
      </c>
      <c r="CT69">
        <v>-407102.09341957053</v>
      </c>
      <c r="CU69">
        <v>3350949.2740337406</v>
      </c>
      <c r="CV69">
        <v>-38923.742608500514</v>
      </c>
      <c r="CW69">
        <v>510915.18653981254</v>
      </c>
      <c r="CX69">
        <v>-233999.73958684818</v>
      </c>
      <c r="CY69">
        <v>-692.90583250800353</v>
      </c>
      <c r="CZ69">
        <v>39.641593907823676</v>
      </c>
    </row>
    <row r="70" spans="1:104" x14ac:dyDescent="0.35">
      <c r="A70" t="s">
        <v>164</v>
      </c>
      <c r="B70">
        <v>751753.19058467844</v>
      </c>
      <c r="C70">
        <v>-373146.78653417953</v>
      </c>
      <c r="D70">
        <v>-961166.80717898882</v>
      </c>
      <c r="E70">
        <v>-264837.41423613095</v>
      </c>
      <c r="F70">
        <v>622175.86532289337</v>
      </c>
      <c r="G70">
        <v>-253001.72029928447</v>
      </c>
      <c r="H70">
        <v>-148358.42772327355</v>
      </c>
      <c r="I70">
        <v>-326343.53905929526</v>
      </c>
      <c r="J70">
        <v>-547001.20074623695</v>
      </c>
      <c r="K70">
        <v>-172538.78403729698</v>
      </c>
      <c r="L70">
        <v>603196.31632413086</v>
      </c>
      <c r="M70">
        <v>-451978.31440928887</v>
      </c>
      <c r="N70">
        <v>-622288.01831172989</v>
      </c>
      <c r="O70">
        <v>-523709.36680872564</v>
      </c>
      <c r="P70">
        <v>432684.26889212424</v>
      </c>
      <c r="Y70">
        <v>1314668.593544665</v>
      </c>
      <c r="Z70">
        <v>86626.330804741927</v>
      </c>
      <c r="AA70">
        <v>-71399.2497192515</v>
      </c>
      <c r="AB70">
        <v>-84383.474543856413</v>
      </c>
      <c r="AC70">
        <v>1112.4626331427498</v>
      </c>
      <c r="AD70">
        <v>1309259.4915549348</v>
      </c>
      <c r="AE70">
        <v>-118573.27112169738</v>
      </c>
      <c r="AF70" s="3">
        <v>-8089.3386124149056</v>
      </c>
      <c r="AG70" s="3">
        <v>-5738.3452338101524</v>
      </c>
      <c r="AH70">
        <v>-4335.7416581624193</v>
      </c>
      <c r="AI70">
        <v>102.83892227117772</v>
      </c>
      <c r="AJ70">
        <v>-1887.7757660579523</v>
      </c>
      <c r="AK70">
        <v>-288.1552600060686</v>
      </c>
      <c r="AL70">
        <v>770.25606388703329</v>
      </c>
      <c r="AM70">
        <v>6555216.6571453987</v>
      </c>
      <c r="AN70">
        <v>-8580815.8459055573</v>
      </c>
      <c r="AO70">
        <v>9536317.9121758323</v>
      </c>
      <c r="AP70">
        <v>-1697537.7234173706</v>
      </c>
      <c r="AQ70">
        <v>-10576365.064833578</v>
      </c>
      <c r="AR70">
        <v>6260302.0916569866</v>
      </c>
      <c r="AS70">
        <v>8644390.9875654355</v>
      </c>
      <c r="AT70">
        <v>-11463144.098547326</v>
      </c>
      <c r="AU70">
        <v>2322954.3246864746</v>
      </c>
      <c r="AV70">
        <v>-18373296.86403827</v>
      </c>
      <c r="AW70">
        <v>-15639785.622647624</v>
      </c>
      <c r="AX70">
        <v>-1819446.0849560353</v>
      </c>
      <c r="AY70">
        <v>-9849335.1501042601</v>
      </c>
      <c r="AZ70">
        <v>3855473.0393702416</v>
      </c>
      <c r="BA70">
        <v>-5948525.8760667685</v>
      </c>
      <c r="BB70">
        <v>-5100788.3940731455</v>
      </c>
      <c r="BC70">
        <v>-4082651.9302611034</v>
      </c>
      <c r="BD70">
        <v>619189.33110325923</v>
      </c>
      <c r="BE70">
        <v>491370.53028931026</v>
      </c>
      <c r="BF70">
        <v>558254.65807370923</v>
      </c>
      <c r="BG70">
        <v>622709.02793900424</v>
      </c>
      <c r="BH70">
        <v>166416.34904331932</v>
      </c>
      <c r="BI70">
        <v>29417.15946520638</v>
      </c>
      <c r="BJ70">
        <v>28690824.746961422</v>
      </c>
      <c r="BK70">
        <v>25552217.788054593</v>
      </c>
      <c r="BL70">
        <v>19176606.044427104</v>
      </c>
      <c r="BM70">
        <v>17098720.322811279</v>
      </c>
      <c r="BN70">
        <v>23074458.285267282</v>
      </c>
      <c r="BO70">
        <v>31609196.695670851</v>
      </c>
      <c r="BP70">
        <v>3547502872.7477398</v>
      </c>
      <c r="BQ70">
        <v>22425071.391880967</v>
      </c>
      <c r="BR70">
        <v>30502971.962835502</v>
      </c>
      <c r="BS70">
        <v>3295741809.834969</v>
      </c>
      <c r="BT70">
        <v>194108.3981741927</v>
      </c>
      <c r="BU70">
        <v>268017.69600990642</v>
      </c>
      <c r="BV70">
        <v>-670267.21209560637</v>
      </c>
      <c r="BW70">
        <v>491824.4436556336</v>
      </c>
      <c r="BX70">
        <v>2421235.3701345916</v>
      </c>
      <c r="BY70">
        <v>7925.9079235354257</v>
      </c>
      <c r="BZ70">
        <v>6453.7949194656712</v>
      </c>
      <c r="CA70">
        <v>3992.8863217656949</v>
      </c>
      <c r="CB70">
        <v>1948.7743175884514</v>
      </c>
      <c r="CC70">
        <v>5091.2400868240093</v>
      </c>
      <c r="CD70">
        <v>2498.0397514562674</v>
      </c>
      <c r="CE70">
        <v>353.82764342668918</v>
      </c>
      <c r="CF70">
        <v>-1938.4810485945661</v>
      </c>
      <c r="CG70">
        <v>10956.698958611989</v>
      </c>
      <c r="CH70">
        <v>5120.5858039854829</v>
      </c>
      <c r="CI70">
        <v>9192.6092511559418</v>
      </c>
      <c r="CJ70">
        <v>4072.9589638719253</v>
      </c>
      <c r="CK70">
        <v>-6833446.4562615305</v>
      </c>
      <c r="CL70">
        <v>-205330.61613923311</v>
      </c>
      <c r="CM70">
        <v>4068.8761183310316</v>
      </c>
      <c r="CN70">
        <v>-25014.503782003925</v>
      </c>
      <c r="CO70">
        <v>860.83112314791583</v>
      </c>
      <c r="CP70">
        <v>-47.69455195349925</v>
      </c>
      <c r="CQ70">
        <v>411.00310661707238</v>
      </c>
      <c r="CR70">
        <v>46.199575455834548</v>
      </c>
      <c r="CS70">
        <v>-4302364.7194283316</v>
      </c>
      <c r="CT70">
        <v>-270367.71124133188</v>
      </c>
      <c r="CU70">
        <v>3219510.7411442697</v>
      </c>
      <c r="CV70">
        <v>-15893.113426897555</v>
      </c>
      <c r="CW70">
        <v>541152.14428960357</v>
      </c>
      <c r="CX70">
        <v>-359307.03322151781</v>
      </c>
      <c r="CY70">
        <v>-1303.1974666959256</v>
      </c>
      <c r="CZ70">
        <v>60.589514842694634</v>
      </c>
    </row>
    <row r="71" spans="1:104" x14ac:dyDescent="0.35">
      <c r="A71" t="s">
        <v>165</v>
      </c>
      <c r="B71">
        <v>118567535.21242583</v>
      </c>
      <c r="C71">
        <v>-48097672.899625324</v>
      </c>
      <c r="D71">
        <v>-216095561.47871631</v>
      </c>
      <c r="E71">
        <v>-63256733.836387493</v>
      </c>
      <c r="F71">
        <v>132244178.02255306</v>
      </c>
      <c r="G71">
        <v>-60990701.658361875</v>
      </c>
      <c r="H71">
        <v>-10507552.281258069</v>
      </c>
      <c r="I71">
        <v>-111563318.69900791</v>
      </c>
      <c r="J71">
        <v>-155882413.56594867</v>
      </c>
      <c r="K71">
        <v>-38378958.43677108</v>
      </c>
      <c r="L71">
        <v>131755160.7535236</v>
      </c>
      <c r="M71">
        <v>-109712336.12074061</v>
      </c>
      <c r="N71">
        <v>-131445729.15851939</v>
      </c>
      <c r="O71">
        <v>-130084923.61302558</v>
      </c>
      <c r="P71">
        <v>85483194.938267708</v>
      </c>
      <c r="Y71">
        <v>359217104.20953441</v>
      </c>
      <c r="Z71">
        <v>30863454.485762507</v>
      </c>
      <c r="AA71">
        <v>-64554222.388587222</v>
      </c>
      <c r="AB71">
        <v>-13088610.565361846</v>
      </c>
      <c r="AC71">
        <v>-53667379.274525374</v>
      </c>
      <c r="AD71">
        <v>365193050.68686169</v>
      </c>
      <c r="AE71">
        <v>-75761089.20616053</v>
      </c>
      <c r="AF71" s="3">
        <v>-54119450.46879898</v>
      </c>
      <c r="AG71" s="3">
        <v>354809.67836638965</v>
      </c>
      <c r="AH71">
        <v>500334.67868135509</v>
      </c>
      <c r="AI71">
        <v>193036.83338457148</v>
      </c>
      <c r="AJ71">
        <v>-1148098.2996257963</v>
      </c>
      <c r="AK71">
        <v>284358.88646498264</v>
      </c>
      <c r="AL71">
        <v>-688270.68981895456</v>
      </c>
      <c r="AM71">
        <v>2446242160.4239883</v>
      </c>
      <c r="AN71">
        <v>-3123608493.2358017</v>
      </c>
      <c r="AO71">
        <v>3610171703.1834698</v>
      </c>
      <c r="AP71">
        <v>-729157785.42745769</v>
      </c>
      <c r="AQ71">
        <v>-3905958240.7802844</v>
      </c>
      <c r="AR71">
        <v>1131055031.9044569</v>
      </c>
      <c r="AS71">
        <v>2137563910.6182983</v>
      </c>
      <c r="AT71">
        <v>-4979326994.5292273</v>
      </c>
      <c r="AU71">
        <v>2379788909.6186218</v>
      </c>
      <c r="AV71">
        <v>-4843710012.4951878</v>
      </c>
      <c r="AW71">
        <v>-3457675469.3300152</v>
      </c>
      <c r="AX71">
        <v>-692804549.52427018</v>
      </c>
      <c r="AY71">
        <v>-1533182498.3708498</v>
      </c>
      <c r="AZ71">
        <v>313078707.09385872</v>
      </c>
      <c r="BA71">
        <v>-543101884.54093862</v>
      </c>
      <c r="BB71">
        <v>-764363934.12835085</v>
      </c>
      <c r="BC71">
        <v>581231900.80765986</v>
      </c>
      <c r="BD71">
        <v>288505093.93363309</v>
      </c>
      <c r="BE71">
        <v>244257528.84696481</v>
      </c>
      <c r="BF71">
        <v>273462055.10456002</v>
      </c>
      <c r="BG71">
        <v>276228115.23477036</v>
      </c>
      <c r="BH71">
        <v>27374997.595607407</v>
      </c>
      <c r="BI71">
        <v>9682594.1200015489</v>
      </c>
      <c r="BJ71">
        <v>6093997766.3369799</v>
      </c>
      <c r="BK71">
        <v>5373434892.4169836</v>
      </c>
      <c r="BL71">
        <v>4173360593.2794542</v>
      </c>
      <c r="BM71">
        <v>3680446026.6641822</v>
      </c>
      <c r="BN71">
        <v>2747110996.4925427</v>
      </c>
      <c r="BO71">
        <v>3215288385.7039661</v>
      </c>
      <c r="BP71">
        <v>885546825039.13623</v>
      </c>
      <c r="BQ71">
        <v>2803097480.8155189</v>
      </c>
      <c r="BR71">
        <v>3295741809.834969</v>
      </c>
      <c r="BS71">
        <v>813375487875.91003</v>
      </c>
      <c r="BT71">
        <v>19914369.859636422</v>
      </c>
      <c r="BU71">
        <v>41281308.555913828</v>
      </c>
      <c r="BV71">
        <v>-157043776.7730459</v>
      </c>
      <c r="BW71">
        <v>224693095.0098162</v>
      </c>
      <c r="BX71">
        <v>-1094624777.8269703</v>
      </c>
      <c r="BY71">
        <v>2361067.9718714594</v>
      </c>
      <c r="BZ71">
        <v>1860794.748708572</v>
      </c>
      <c r="CA71">
        <v>1661515.0957252709</v>
      </c>
      <c r="CB71">
        <v>1125026.7534400783</v>
      </c>
      <c r="CC71">
        <v>1379005.5427563859</v>
      </c>
      <c r="CD71">
        <v>651711.39444921049</v>
      </c>
      <c r="CE71">
        <v>329351.04709816666</v>
      </c>
      <c r="CF71">
        <v>-278144.12597997644</v>
      </c>
      <c r="CG71">
        <v>2386987.9983180636</v>
      </c>
      <c r="CH71">
        <v>570985.99373964081</v>
      </c>
      <c r="CI71">
        <v>2394092.7924858588</v>
      </c>
      <c r="CJ71">
        <v>888640.05372455064</v>
      </c>
      <c r="CK71">
        <v>-2323203460.2327657</v>
      </c>
      <c r="CL71">
        <v>-218605757.56592289</v>
      </c>
      <c r="CM71">
        <v>16567444.130000809</v>
      </c>
      <c r="CN71">
        <v>1543627.5437149047</v>
      </c>
      <c r="CO71">
        <v>152579.62274217122</v>
      </c>
      <c r="CP71">
        <v>-76314.954019288183</v>
      </c>
      <c r="CQ71">
        <v>-131982.44740472033</v>
      </c>
      <c r="CR71">
        <v>-73251.835234590486</v>
      </c>
      <c r="CS71">
        <v>-1675378553.6268516</v>
      </c>
      <c r="CT71">
        <v>-377952725.96107197</v>
      </c>
      <c r="CU71">
        <v>1272449739.561542</v>
      </c>
      <c r="CV71">
        <v>46196389.253723264</v>
      </c>
      <c r="CW71">
        <v>359930815.68824708</v>
      </c>
      <c r="CX71">
        <v>-6050129.2896497119</v>
      </c>
      <c r="CY71">
        <v>12993.985484575731</v>
      </c>
      <c r="CZ71">
        <v>-18454.800170270933</v>
      </c>
    </row>
    <row r="72" spans="1:104" x14ac:dyDescent="0.35">
      <c r="A72" t="s">
        <v>171</v>
      </c>
      <c r="B72">
        <v>9272.5947378324072</v>
      </c>
      <c r="C72">
        <v>-3387.7779785461544</v>
      </c>
      <c r="D72">
        <v>-18642.789027218289</v>
      </c>
      <c r="E72">
        <v>-497.2672876884813</v>
      </c>
      <c r="F72">
        <v>15869.931913960969</v>
      </c>
      <c r="G72">
        <v>53.144201035267081</v>
      </c>
      <c r="H72">
        <v>-4215.4286255491406</v>
      </c>
      <c r="I72">
        <v>-5178.280022158262</v>
      </c>
      <c r="J72">
        <v>-17793.0675882254</v>
      </c>
      <c r="K72">
        <v>1517.5000585829489</v>
      </c>
      <c r="L72">
        <v>17947.9234445326</v>
      </c>
      <c r="M72">
        <v>-8526.0580027913893</v>
      </c>
      <c r="N72">
        <v>-13347.924986115899</v>
      </c>
      <c r="O72">
        <v>1137.6408235487061</v>
      </c>
      <c r="P72">
        <v>11938.289108907313</v>
      </c>
      <c r="Y72">
        <v>28754.201401691662</v>
      </c>
      <c r="Z72">
        <v>2456.19368041691</v>
      </c>
      <c r="AA72">
        <v>-9431.5852453533971</v>
      </c>
      <c r="AB72">
        <v>1798.651579992071</v>
      </c>
      <c r="AC72">
        <v>-9954.6501781969564</v>
      </c>
      <c r="AD72">
        <v>31709.972222008662</v>
      </c>
      <c r="AE72">
        <v>-5254.6940363012109</v>
      </c>
      <c r="AF72" s="3">
        <v>-8512.8538594498095</v>
      </c>
      <c r="AG72" s="3">
        <v>89.675512314316222</v>
      </c>
      <c r="AH72">
        <v>43.743644952998316</v>
      </c>
      <c r="AI72">
        <v>38.68237678886787</v>
      </c>
      <c r="AJ72">
        <v>192.80589402909146</v>
      </c>
      <c r="AK72">
        <v>68.449947588913275</v>
      </c>
      <c r="AL72">
        <v>136.67347372430251</v>
      </c>
      <c r="AM72">
        <v>202864.26120907036</v>
      </c>
      <c r="AN72">
        <v>-203141.16490546457</v>
      </c>
      <c r="AO72">
        <v>295139.55874079722</v>
      </c>
      <c r="AP72">
        <v>-67559.032729550963</v>
      </c>
      <c r="AQ72">
        <v>-434577.76487189153</v>
      </c>
      <c r="AR72">
        <v>317144.97265945689</v>
      </c>
      <c r="AS72">
        <v>177198.82892157303</v>
      </c>
      <c r="AT72">
        <v>162365.64531868557</v>
      </c>
      <c r="AU72">
        <v>-143728.93173681991</v>
      </c>
      <c r="AV72">
        <v>54521.696685476178</v>
      </c>
      <c r="AW72">
        <v>154813.09355834522</v>
      </c>
      <c r="AX72">
        <v>-234820.81451475574</v>
      </c>
      <c r="AY72">
        <v>-109592.04236626113</v>
      </c>
      <c r="AZ72">
        <v>48168.760286949204</v>
      </c>
      <c r="BA72">
        <v>208307.01519200247</v>
      </c>
      <c r="BB72">
        <v>-225842.19563778109</v>
      </c>
      <c r="BC72">
        <v>-371223.41437489825</v>
      </c>
      <c r="BD72">
        <v>26571.387599193855</v>
      </c>
      <c r="BE72">
        <v>26790.920292947463</v>
      </c>
      <c r="BF72">
        <v>27682.596148663495</v>
      </c>
      <c r="BG72">
        <v>30167.787111410809</v>
      </c>
      <c r="BH72">
        <v>3405.0664121705136</v>
      </c>
      <c r="BI72">
        <v>6650.6074920608871</v>
      </c>
      <c r="BJ72">
        <v>222889.3755988965</v>
      </c>
      <c r="BK72">
        <v>200390.7921450283</v>
      </c>
      <c r="BL72">
        <v>227790.68145129914</v>
      </c>
      <c r="BM72">
        <v>183913.78569562847</v>
      </c>
      <c r="BN72">
        <v>219060.76846966613</v>
      </c>
      <c r="BO72">
        <v>223870.15973482537</v>
      </c>
      <c r="BP72">
        <v>18575711.545569744</v>
      </c>
      <c r="BQ72">
        <v>199327.1564608959</v>
      </c>
      <c r="BR72">
        <v>194108.3981741927</v>
      </c>
      <c r="BS72">
        <v>19914369.859636422</v>
      </c>
      <c r="BT72">
        <v>136289.80220593957</v>
      </c>
      <c r="BU72">
        <v>93362.578913702804</v>
      </c>
      <c r="BV72">
        <v>-6727.0302782060298</v>
      </c>
      <c r="BW72">
        <v>27214.552005024019</v>
      </c>
      <c r="BX72">
        <v>-591455.15772438142</v>
      </c>
      <c r="BY72">
        <v>216.3850990549752</v>
      </c>
      <c r="BZ72">
        <v>147.09073113048899</v>
      </c>
      <c r="CA72">
        <v>84.324796186871012</v>
      </c>
      <c r="CB72">
        <v>10.279125307970645</v>
      </c>
      <c r="CC72">
        <v>75.390120806672968</v>
      </c>
      <c r="CD72">
        <v>36.640579780604185</v>
      </c>
      <c r="CE72">
        <v>-92.827989683356037</v>
      </c>
      <c r="CF72">
        <v>-130.64481285218076</v>
      </c>
      <c r="CG72">
        <v>182.92287103100819</v>
      </c>
      <c r="CH72">
        <v>-153.64850032514337</v>
      </c>
      <c r="CI72">
        <v>213.50793639744282</v>
      </c>
      <c r="CJ72">
        <v>-93.976500483774799</v>
      </c>
      <c r="CK72">
        <v>-214947.30994396238</v>
      </c>
      <c r="CL72">
        <v>88027.360918426275</v>
      </c>
      <c r="CM72">
        <v>-67.693866546780669</v>
      </c>
      <c r="CN72">
        <v>-330.98736693047647</v>
      </c>
      <c r="CO72">
        <v>-31.764487231152014</v>
      </c>
      <c r="CP72">
        <v>14.777099262380318</v>
      </c>
      <c r="CQ72">
        <v>-75.524098570671811</v>
      </c>
      <c r="CR72">
        <v>20.709925936187702</v>
      </c>
      <c r="CS72">
        <v>-168292.8751456532</v>
      </c>
      <c r="CT72">
        <v>92864.567314173852</v>
      </c>
      <c r="CU72">
        <v>148349.06489906478</v>
      </c>
      <c r="CV72">
        <v>-41718.995126662347</v>
      </c>
      <c r="CW72">
        <v>8278.9525618530224</v>
      </c>
      <c r="CX72">
        <v>-5568.2317078642627</v>
      </c>
      <c r="CY72">
        <v>30.391681038003561</v>
      </c>
      <c r="CZ72">
        <v>22.426322651415596</v>
      </c>
    </row>
    <row r="73" spans="1:104" x14ac:dyDescent="0.35">
      <c r="A73" t="s">
        <v>172</v>
      </c>
      <c r="B73">
        <v>13307.344361447707</v>
      </c>
      <c r="C73">
        <v>-3970.9020630807049</v>
      </c>
      <c r="D73">
        <v>-25355.814205427596</v>
      </c>
      <c r="E73">
        <v>-3208.7214772432753</v>
      </c>
      <c r="F73">
        <v>18576.278422513489</v>
      </c>
      <c r="G73">
        <v>-1398.7063306059233</v>
      </c>
      <c r="H73">
        <v>-4055.8244316663681</v>
      </c>
      <c r="I73">
        <v>-8986.1881064717163</v>
      </c>
      <c r="J73">
        <v>-23325.157779446465</v>
      </c>
      <c r="K73">
        <v>-793.39896563021387</v>
      </c>
      <c r="L73">
        <v>23647.542148039036</v>
      </c>
      <c r="M73">
        <v>-11565.172899176454</v>
      </c>
      <c r="N73">
        <v>-18230.984580111188</v>
      </c>
      <c r="O73">
        <v>1092.156250920355</v>
      </c>
      <c r="P73">
        <v>16287.097981901947</v>
      </c>
      <c r="Y73">
        <v>37440.831587814333</v>
      </c>
      <c r="Z73">
        <v>2687.7011131288082</v>
      </c>
      <c r="AA73">
        <v>-11511.373081906935</v>
      </c>
      <c r="AB73">
        <v>1405.8297795718086</v>
      </c>
      <c r="AC73">
        <v>-11986.803183228669</v>
      </c>
      <c r="AD73">
        <v>39989.184717563425</v>
      </c>
      <c r="AE73">
        <v>-8714.0147662853251</v>
      </c>
      <c r="AF73" s="3">
        <v>-11080.600880276061</v>
      </c>
      <c r="AG73" s="3">
        <v>150.50763979133373</v>
      </c>
      <c r="AH73">
        <v>33.155573615790452</v>
      </c>
      <c r="AI73">
        <v>43.285334392941245</v>
      </c>
      <c r="AJ73">
        <v>144.26701604316017</v>
      </c>
      <c r="AK73">
        <v>83.682296016058643</v>
      </c>
      <c r="AL73">
        <v>89.332763756749728</v>
      </c>
      <c r="AM73">
        <v>229773.44702413309</v>
      </c>
      <c r="AN73">
        <v>-185090.60690893259</v>
      </c>
      <c r="AO73">
        <v>395373.29033675342</v>
      </c>
      <c r="AP73">
        <v>-120385.06098634911</v>
      </c>
      <c r="AQ73">
        <v>-394468.80888956698</v>
      </c>
      <c r="AR73">
        <v>347283.06889018952</v>
      </c>
      <c r="AS73">
        <v>162819.31850410713</v>
      </c>
      <c r="AT73">
        <v>102289.02813501211</v>
      </c>
      <c r="AU73">
        <v>-90076.15796520366</v>
      </c>
      <c r="AV73">
        <v>66276.011899880512</v>
      </c>
      <c r="AW73">
        <v>183313.77748841536</v>
      </c>
      <c r="AX73">
        <v>-324585.09406499943</v>
      </c>
      <c r="AY73">
        <v>-197422.45640174166</v>
      </c>
      <c r="AZ73">
        <v>64105.864902007823</v>
      </c>
      <c r="BA73">
        <v>258448.76053256777</v>
      </c>
      <c r="BB73">
        <v>-231627.88618635404</v>
      </c>
      <c r="BC73">
        <v>-363568.73876445566</v>
      </c>
      <c r="BD73">
        <v>39903.889571575863</v>
      </c>
      <c r="BE73">
        <v>40561.103225685081</v>
      </c>
      <c r="BF73">
        <v>42666.86665349541</v>
      </c>
      <c r="BG73">
        <v>44467.309050527307</v>
      </c>
      <c r="BH73">
        <v>6830.220710351974</v>
      </c>
      <c r="BI73">
        <v>6322.8084824846574</v>
      </c>
      <c r="BJ73">
        <v>166021.91046536338</v>
      </c>
      <c r="BK73">
        <v>132049.52324283437</v>
      </c>
      <c r="BL73">
        <v>290552.26291189971</v>
      </c>
      <c r="BM73">
        <v>236290.83940332689</v>
      </c>
      <c r="BN73">
        <v>272930.04084064736</v>
      </c>
      <c r="BO73">
        <v>280778.30873610562</v>
      </c>
      <c r="BP73">
        <v>40899902.613099925</v>
      </c>
      <c r="BQ73">
        <v>260669.23259513397</v>
      </c>
      <c r="BR73">
        <v>268017.69600990642</v>
      </c>
      <c r="BS73">
        <v>41281308.555913828</v>
      </c>
      <c r="BT73">
        <v>93362.578913702804</v>
      </c>
      <c r="BU73">
        <v>77540.504368209949</v>
      </c>
      <c r="BV73">
        <v>-12677.049991848435</v>
      </c>
      <c r="BW73">
        <v>40070.357009417225</v>
      </c>
      <c r="BX73">
        <v>-532224.9109766219</v>
      </c>
      <c r="BY73">
        <v>256.06615807956717</v>
      </c>
      <c r="BZ73">
        <v>184.742373299505</v>
      </c>
      <c r="CA73">
        <v>108.31299193169119</v>
      </c>
      <c r="CB73">
        <v>32.116537408987476</v>
      </c>
      <c r="CC73">
        <v>104.7603931541302</v>
      </c>
      <c r="CD73">
        <v>65.336329467547841</v>
      </c>
      <c r="CE73">
        <v>-90.28976387396348</v>
      </c>
      <c r="CF73">
        <v>-128.98657730360364</v>
      </c>
      <c r="CG73">
        <v>339.10204355150455</v>
      </c>
      <c r="CH73">
        <v>-39.626987826288939</v>
      </c>
      <c r="CI73">
        <v>338.50804126303552</v>
      </c>
      <c r="CJ73">
        <v>-33.405363239816985</v>
      </c>
      <c r="CK73">
        <v>-360697.60176312528</v>
      </c>
      <c r="CL73">
        <v>88612.039695139945</v>
      </c>
      <c r="CM73">
        <v>-141.37628700529277</v>
      </c>
      <c r="CN73">
        <v>-455.34468155826818</v>
      </c>
      <c r="CO73">
        <v>-20.737027316129726</v>
      </c>
      <c r="CP73">
        <v>13.156248918310439</v>
      </c>
      <c r="CQ73">
        <v>-80.552307582242335</v>
      </c>
      <c r="CR73">
        <v>18.610315916826735</v>
      </c>
      <c r="CS73">
        <v>-266012.41583575937</v>
      </c>
      <c r="CT73">
        <v>88426.177628165329</v>
      </c>
      <c r="CU73">
        <v>203493.57402144518</v>
      </c>
      <c r="CV73">
        <v>-45836.858871353339</v>
      </c>
      <c r="CW73">
        <v>15697.793054721897</v>
      </c>
      <c r="CX73">
        <v>-7933.4246861468264</v>
      </c>
      <c r="CY73">
        <v>92.307494588802612</v>
      </c>
      <c r="CZ73">
        <v>14.863046742156417</v>
      </c>
    </row>
    <row r="74" spans="1:104" x14ac:dyDescent="0.35">
      <c r="A74" t="s">
        <v>125</v>
      </c>
      <c r="B74">
        <v>-29200.46325503035</v>
      </c>
      <c r="C74">
        <v>11222.468865344803</v>
      </c>
      <c r="D74">
        <v>71894.572049494338</v>
      </c>
      <c r="E74">
        <v>27867.642905171164</v>
      </c>
      <c r="F74">
        <v>-25303.889278708575</v>
      </c>
      <c r="G74">
        <v>23662.344941454703</v>
      </c>
      <c r="H74">
        <v>2960.3709278008746</v>
      </c>
      <c r="I74">
        <v>42807.572762768126</v>
      </c>
      <c r="J74">
        <v>57485.264942910391</v>
      </c>
      <c r="K74">
        <v>21669.898398447527</v>
      </c>
      <c r="L74">
        <v>-35467.210577132639</v>
      </c>
      <c r="M74">
        <v>42299.057803803917</v>
      </c>
      <c r="N74">
        <v>43877.031435591081</v>
      </c>
      <c r="O74">
        <v>34057.340445138616</v>
      </c>
      <c r="P74">
        <v>-8881.1313288226393</v>
      </c>
      <c r="Y74">
        <v>-59473.871946903098</v>
      </c>
      <c r="Z74">
        <v>-5836.5810810363419</v>
      </c>
      <c r="AA74">
        <v>14697.26526811355</v>
      </c>
      <c r="AB74">
        <v>1282.9467295877819</v>
      </c>
      <c r="AC74">
        <v>12885.226330603042</v>
      </c>
      <c r="AD74">
        <v>-61199.586852030865</v>
      </c>
      <c r="AE74">
        <v>18974.431538506826</v>
      </c>
      <c r="AF74" s="3">
        <v>14937.274637389863</v>
      </c>
      <c r="AG74" s="3">
        <v>-348.82509620403658</v>
      </c>
      <c r="AH74">
        <v>-336.07331565528955</v>
      </c>
      <c r="AI74">
        <v>-46.372345801395348</v>
      </c>
      <c r="AJ74">
        <v>231.60490765566294</v>
      </c>
      <c r="AK74">
        <v>-83.812801466374751</v>
      </c>
      <c r="AL74">
        <v>158.11975587521746</v>
      </c>
      <c r="AM74">
        <v>-486674.6377565377</v>
      </c>
      <c r="AN74">
        <v>326083.63463353296</v>
      </c>
      <c r="AO74">
        <v>-869128.10718864901</v>
      </c>
      <c r="AP74">
        <v>268019.08519497985</v>
      </c>
      <c r="AQ74">
        <v>480079.33644770487</v>
      </c>
      <c r="AR74">
        <v>-334583.7676564788</v>
      </c>
      <c r="AS74">
        <v>-295211.11574001645</v>
      </c>
      <c r="AT74">
        <v>722822.92278379737</v>
      </c>
      <c r="AU74">
        <v>-495379.85815765185</v>
      </c>
      <c r="AV74">
        <v>764743.5113959742</v>
      </c>
      <c r="AW74">
        <v>467272.17964762705</v>
      </c>
      <c r="AX74">
        <v>116516.95266860601</v>
      </c>
      <c r="AY74">
        <v>368970.22123031039</v>
      </c>
      <c r="AZ74">
        <v>-105564.86907683828</v>
      </c>
      <c r="BA74">
        <v>134992.58891754982</v>
      </c>
      <c r="BB74">
        <v>137467.30705171049</v>
      </c>
      <c r="BC74">
        <v>-350256.03744769527</v>
      </c>
      <c r="BD74">
        <v>-65047.014061728543</v>
      </c>
      <c r="BE74">
        <v>-58640.170738313929</v>
      </c>
      <c r="BF74">
        <v>-63608.314007639805</v>
      </c>
      <c r="BG74">
        <v>-65032.337171437182</v>
      </c>
      <c r="BH74">
        <v>-6961.4613083899176</v>
      </c>
      <c r="BI74">
        <v>-1964.8161814244565</v>
      </c>
      <c r="BJ74">
        <v>-602946.8829378665</v>
      </c>
      <c r="BK74">
        <v>-525305.46626569494</v>
      </c>
      <c r="BL74">
        <v>-700193.58271601598</v>
      </c>
      <c r="BM74">
        <v>-628758.94749468938</v>
      </c>
      <c r="BN74">
        <v>-538017.98474070407</v>
      </c>
      <c r="BO74">
        <v>-614774.95263650909</v>
      </c>
      <c r="BP74">
        <v>-170006805.51838717</v>
      </c>
      <c r="BQ74">
        <v>-564396.21626067185</v>
      </c>
      <c r="BR74">
        <v>-670267.21209560637</v>
      </c>
      <c r="BS74">
        <v>-157043776.7730459</v>
      </c>
      <c r="BT74">
        <v>-6727.0302782060298</v>
      </c>
      <c r="BU74">
        <v>-12677.049991848435</v>
      </c>
      <c r="BV74">
        <v>57266.335204104529</v>
      </c>
      <c r="BW74">
        <v>-56535.906226350031</v>
      </c>
      <c r="BX74">
        <v>133571.25185375268</v>
      </c>
      <c r="BY74">
        <v>-402.03798632694594</v>
      </c>
      <c r="BZ74">
        <v>-373.75869307176259</v>
      </c>
      <c r="CA74">
        <v>-221.65172961099847</v>
      </c>
      <c r="CB74">
        <v>-223.71640995061352</v>
      </c>
      <c r="CC74">
        <v>-220.52927852465882</v>
      </c>
      <c r="CD74">
        <v>-136.91814236533898</v>
      </c>
      <c r="CE74">
        <v>-0.2525328081634558</v>
      </c>
      <c r="CF74">
        <v>37.314429860770282</v>
      </c>
      <c r="CG74">
        <v>-746.91565705376911</v>
      </c>
      <c r="CH74">
        <v>-286.22224562708857</v>
      </c>
      <c r="CI74">
        <v>-831.46311996563122</v>
      </c>
      <c r="CJ74">
        <v>-405.37663572259629</v>
      </c>
      <c r="CK74">
        <v>488822.75350074552</v>
      </c>
      <c r="CL74">
        <v>47697.834032381354</v>
      </c>
      <c r="CM74">
        <v>-497.78971404623502</v>
      </c>
      <c r="CN74">
        <v>-171.03698776010106</v>
      </c>
      <c r="CO74">
        <v>-38.603075530783329</v>
      </c>
      <c r="CP74">
        <v>15.318655983579278</v>
      </c>
      <c r="CQ74">
        <v>-8.2888083702002557</v>
      </c>
      <c r="CR74">
        <v>20.209229423356167</v>
      </c>
      <c r="CS74">
        <v>344912.82566461287</v>
      </c>
      <c r="CT74">
        <v>84917.751182345295</v>
      </c>
      <c r="CU74">
        <v>-282818.0649549166</v>
      </c>
      <c r="CV74">
        <v>6067.6327249174765</v>
      </c>
      <c r="CW74">
        <v>-47832.349309114717</v>
      </c>
      <c r="CX74">
        <v>4172.8596615995211</v>
      </c>
      <c r="CY74">
        <v>-13.131028731289305</v>
      </c>
      <c r="CZ74">
        <v>4.3168201627680061</v>
      </c>
    </row>
    <row r="75" spans="1:104" x14ac:dyDescent="0.35">
      <c r="A75" t="s">
        <v>155</v>
      </c>
      <c r="B75">
        <v>41904.93835543235</v>
      </c>
      <c r="C75">
        <v>-11129.056884943497</v>
      </c>
      <c r="D75">
        <v>-69291.282124187041</v>
      </c>
      <c r="E75">
        <v>-16103.238163133887</v>
      </c>
      <c r="F75">
        <v>36300.183376158224</v>
      </c>
      <c r="G75">
        <v>-9470.2777771507681</v>
      </c>
      <c r="H75">
        <v>-4528.727050903356</v>
      </c>
      <c r="I75">
        <v>-43537.845345175832</v>
      </c>
      <c r="J75">
        <v>-57674.221248864284</v>
      </c>
      <c r="K75">
        <v>-12378.28573333818</v>
      </c>
      <c r="L75">
        <v>39649.882395053632</v>
      </c>
      <c r="M75">
        <v>-39697.656658175008</v>
      </c>
      <c r="N75">
        <v>-49626.608670713373</v>
      </c>
      <c r="O75">
        <v>-11091.62085841565</v>
      </c>
      <c r="P75">
        <v>49945.870823405989</v>
      </c>
      <c r="Y75">
        <v>165546.01112412071</v>
      </c>
      <c r="Z75">
        <v>7180.7659932607721</v>
      </c>
      <c r="AA75">
        <v>-25344.328619176504</v>
      </c>
      <c r="AB75">
        <v>-6260.5689101417702</v>
      </c>
      <c r="AC75">
        <v>-26177.66349832778</v>
      </c>
      <c r="AD75">
        <v>168998.91195523521</v>
      </c>
      <c r="AE75">
        <v>-33225.121179346403</v>
      </c>
      <c r="AF75" s="3">
        <v>-29837.718589475327</v>
      </c>
      <c r="AG75" s="3">
        <v>737.1160346764957</v>
      </c>
      <c r="AH75">
        <v>261.45671645970174</v>
      </c>
      <c r="AI75">
        <v>74.161557455237926</v>
      </c>
      <c r="AJ75">
        <v>-433.83861677927865</v>
      </c>
      <c r="AK75">
        <v>204.07470244369719</v>
      </c>
      <c r="AL75">
        <v>-421.81283801055446</v>
      </c>
      <c r="AM75">
        <v>728616.42720263766</v>
      </c>
      <c r="AN75">
        <v>-245563.40344440268</v>
      </c>
      <c r="AO75">
        <v>2076482.6759877505</v>
      </c>
      <c r="AP75">
        <v>-1602439.853233661</v>
      </c>
      <c r="AQ75">
        <v>-243339.3993001144</v>
      </c>
      <c r="AR75">
        <v>493303.38335111924</v>
      </c>
      <c r="AS75">
        <v>254788.87241706319</v>
      </c>
      <c r="AT75">
        <v>-974870.41496590944</v>
      </c>
      <c r="AU75">
        <v>167953.9024413208</v>
      </c>
      <c r="AV75">
        <v>-689366.43766886718</v>
      </c>
      <c r="AW75">
        <v>-789502.38953675854</v>
      </c>
      <c r="AX75">
        <v>-732203.79683172144</v>
      </c>
      <c r="AY75">
        <v>-626657.05903157871</v>
      </c>
      <c r="AZ75">
        <v>42001.843981204613</v>
      </c>
      <c r="BA75">
        <v>389691.32816498622</v>
      </c>
      <c r="BB75">
        <v>-99721.895146855124</v>
      </c>
      <c r="BC75">
        <v>645669.6502916296</v>
      </c>
      <c r="BD75">
        <v>178996.85195266089</v>
      </c>
      <c r="BE75">
        <v>180904.11076738118</v>
      </c>
      <c r="BF75">
        <v>189825.68639751116</v>
      </c>
      <c r="BG75">
        <v>184901.3094025719</v>
      </c>
      <c r="BH75">
        <v>41589.562046499697</v>
      </c>
      <c r="BI75">
        <v>5968.1031865901668</v>
      </c>
      <c r="BJ75">
        <v>873847.49731845863</v>
      </c>
      <c r="BK75">
        <v>689421.14731314837</v>
      </c>
      <c r="BL75">
        <v>1016249.7450321906</v>
      </c>
      <c r="BM75">
        <v>868654.35463666101</v>
      </c>
      <c r="BN75">
        <v>459737.82057250832</v>
      </c>
      <c r="BO75">
        <v>336584.63705294876</v>
      </c>
      <c r="BP75">
        <v>234395536.04483727</v>
      </c>
      <c r="BQ75">
        <v>537294.61445601424</v>
      </c>
      <c r="BR75">
        <v>491824.4436556336</v>
      </c>
      <c r="BS75">
        <v>224693095.0098162</v>
      </c>
      <c r="BT75">
        <v>27214.552005024019</v>
      </c>
      <c r="BU75">
        <v>40070.357009417225</v>
      </c>
      <c r="BV75">
        <v>-56535.906226350031</v>
      </c>
      <c r="BW75">
        <v>174617.85718862197</v>
      </c>
      <c r="BX75">
        <v>-108985.94771762071</v>
      </c>
      <c r="BY75">
        <v>607.41326807621715</v>
      </c>
      <c r="BZ75">
        <v>492.74247537371468</v>
      </c>
      <c r="CA75">
        <v>394.73826340971681</v>
      </c>
      <c r="CB75">
        <v>239.51074763250449</v>
      </c>
      <c r="CC75">
        <v>325.38245555019023</v>
      </c>
      <c r="CD75">
        <v>240.71656637794828</v>
      </c>
      <c r="CE75">
        <v>-15.29889044212584</v>
      </c>
      <c r="CF75">
        <v>-131.87134528463321</v>
      </c>
      <c r="CG75">
        <v>1326.6062150540474</v>
      </c>
      <c r="CH75">
        <v>661.92633885760142</v>
      </c>
      <c r="CI75">
        <v>1357.7573291126434</v>
      </c>
      <c r="CJ75">
        <v>767.42981137575794</v>
      </c>
      <c r="CK75">
        <v>-993115.82253183681</v>
      </c>
      <c r="CL75">
        <v>-18396.82618052921</v>
      </c>
      <c r="CM75">
        <v>4692.915028391024</v>
      </c>
      <c r="CN75">
        <v>874.01427031363164</v>
      </c>
      <c r="CO75">
        <v>36.882947391362357</v>
      </c>
      <c r="CP75">
        <v>-24.314506041304476</v>
      </c>
      <c r="CQ75">
        <v>-70.098787824446816</v>
      </c>
      <c r="CR75">
        <v>-33.106836490540609</v>
      </c>
      <c r="CS75">
        <v>-722248.68678696244</v>
      </c>
      <c r="CT75">
        <v>-79434.23938781787</v>
      </c>
      <c r="CU75">
        <v>683780.28671500727</v>
      </c>
      <c r="CV75">
        <v>-50940.83812197698</v>
      </c>
      <c r="CW75">
        <v>78689.171640413537</v>
      </c>
      <c r="CX75">
        <v>5665.7851889839039</v>
      </c>
      <c r="CY75">
        <v>388.37809339272377</v>
      </c>
      <c r="CZ75">
        <v>-23.451531837276775</v>
      </c>
    </row>
    <row r="76" spans="1:104" x14ac:dyDescent="0.35">
      <c r="A76" t="s">
        <v>152</v>
      </c>
      <c r="B76">
        <v>10829.137647819141</v>
      </c>
      <c r="C76">
        <v>-2157.2667652917012</v>
      </c>
      <c r="D76">
        <v>287303.23318726313</v>
      </c>
      <c r="E76">
        <v>27593.455983428623</v>
      </c>
      <c r="F76">
        <v>-66962.915625660622</v>
      </c>
      <c r="G76">
        <v>20051.367520621243</v>
      </c>
      <c r="H76">
        <v>121799.57653280314</v>
      </c>
      <c r="I76">
        <v>152041.15077238806</v>
      </c>
      <c r="J76">
        <v>258398.19636015885</v>
      </c>
      <c r="K76">
        <v>-21841.257719556055</v>
      </c>
      <c r="L76">
        <v>35142.696830123721</v>
      </c>
      <c r="M76">
        <v>354510.04825844377</v>
      </c>
      <c r="N76">
        <v>206518.83410559912</v>
      </c>
      <c r="O76">
        <v>519172.43277597602</v>
      </c>
      <c r="P76">
        <v>-33262.173074742481</v>
      </c>
      <c r="Y76">
        <v>-778014.20809334505</v>
      </c>
      <c r="Z76">
        <v>-70632.089121662633</v>
      </c>
      <c r="AA76">
        <v>348788.63813096529</v>
      </c>
      <c r="AB76">
        <v>-15807.660938523089</v>
      </c>
      <c r="AC76">
        <v>382658.37281416834</v>
      </c>
      <c r="AD76">
        <v>-816794.0431728533</v>
      </c>
      <c r="AE76">
        <v>349014.39758315944</v>
      </c>
      <c r="AF76" s="3">
        <v>375098.54684104893</v>
      </c>
      <c r="AG76" s="3">
        <v>-10355.926362839467</v>
      </c>
      <c r="AH76">
        <v>-12987.149903979996</v>
      </c>
      <c r="AI76">
        <v>-498.15426378738181</v>
      </c>
      <c r="AJ76">
        <v>-1395.5132601573966</v>
      </c>
      <c r="AK76">
        <v>-2301.9835465950791</v>
      </c>
      <c r="AL76">
        <v>-1536.2832379261465</v>
      </c>
      <c r="AM76">
        <v>-18912334.859317701</v>
      </c>
      <c r="AN76">
        <v>26026570.923803892</v>
      </c>
      <c r="AO76">
        <v>-31125506.255438652</v>
      </c>
      <c r="AP76">
        <v>18668334.126249228</v>
      </c>
      <c r="AQ76">
        <v>49480524.682112314</v>
      </c>
      <c r="AR76">
        <v>-1984704.9895835763</v>
      </c>
      <c r="AS76">
        <v>-18060976.502872191</v>
      </c>
      <c r="AT76">
        <v>3422910.480569487</v>
      </c>
      <c r="AU76">
        <v>-14964352.971843861</v>
      </c>
      <c r="AV76">
        <v>14381901.437890874</v>
      </c>
      <c r="AW76">
        <v>-5245061.7851582095</v>
      </c>
      <c r="AX76">
        <v>9796052.7840494663</v>
      </c>
      <c r="AY76">
        <v>5626383.173911809</v>
      </c>
      <c r="AZ76">
        <v>2886577.8065188709</v>
      </c>
      <c r="BA76">
        <v>-7476477.4260868412</v>
      </c>
      <c r="BB76">
        <v>8173423.1969962111</v>
      </c>
      <c r="BC76">
        <v>918235.51495338965</v>
      </c>
      <c r="BD76">
        <v>-387898.4851881825</v>
      </c>
      <c r="BE76">
        <v>-223222.83136718351</v>
      </c>
      <c r="BF76">
        <v>-264560.12468532019</v>
      </c>
      <c r="BG76">
        <v>-246883.93502240401</v>
      </c>
      <c r="BH76">
        <v>397265.05588512437</v>
      </c>
      <c r="BI76">
        <v>-56435.154545367441</v>
      </c>
      <c r="BJ76">
        <v>-24460774.977080129</v>
      </c>
      <c r="BK76">
        <v>-21663993.029706445</v>
      </c>
      <c r="BL76">
        <v>-9102651.6031084508</v>
      </c>
      <c r="BM76">
        <v>-7297337.474933208</v>
      </c>
      <c r="BN76">
        <v>-771638.9171530779</v>
      </c>
      <c r="BO76">
        <v>864215.54515458841</v>
      </c>
      <c r="BP76">
        <v>-1307358726.202606</v>
      </c>
      <c r="BQ76">
        <v>-226604.42800475279</v>
      </c>
      <c r="BR76">
        <v>2421235.3701345916</v>
      </c>
      <c r="BS76">
        <v>-1094624777.8269703</v>
      </c>
      <c r="BT76">
        <v>-591455.15772438142</v>
      </c>
      <c r="BU76">
        <v>-532224.9109766219</v>
      </c>
      <c r="BV76">
        <v>133571.25185375268</v>
      </c>
      <c r="BW76">
        <v>-108985.94771762071</v>
      </c>
      <c r="BX76">
        <v>55889699.084597394</v>
      </c>
      <c r="BY76">
        <v>-10200.701810485001</v>
      </c>
      <c r="BZ76">
        <v>-10677.711270053116</v>
      </c>
      <c r="CA76">
        <v>-6462.3761495361514</v>
      </c>
      <c r="CB76">
        <v>-8182.265496729332</v>
      </c>
      <c r="CC76">
        <v>-7953.364058496034</v>
      </c>
      <c r="CD76">
        <v>-8017.7653703545111</v>
      </c>
      <c r="CE76">
        <v>-2393.64415603714</v>
      </c>
      <c r="CF76">
        <v>-4328.4641355479444</v>
      </c>
      <c r="CG76">
        <v>2684.9211003397722</v>
      </c>
      <c r="CH76">
        <v>9220.4997967006893</v>
      </c>
      <c r="CI76">
        <v>-2588.9512146998804</v>
      </c>
      <c r="CJ76">
        <v>1078.0908095163597</v>
      </c>
      <c r="CK76">
        <v>-685735.73945451947</v>
      </c>
      <c r="CL76">
        <v>915016.15989027591</v>
      </c>
      <c r="CM76">
        <v>-131501.89978763126</v>
      </c>
      <c r="CN76">
        <v>-9175.4003358373047</v>
      </c>
      <c r="CO76">
        <v>-763.24763058368285</v>
      </c>
      <c r="CP76">
        <v>406.8368415871455</v>
      </c>
      <c r="CQ76">
        <v>568.87751287958895</v>
      </c>
      <c r="CR76">
        <v>224.17680565476931</v>
      </c>
      <c r="CS76">
        <v>-2416746.9711152101</v>
      </c>
      <c r="CT76">
        <v>1739944.4871811294</v>
      </c>
      <c r="CU76">
        <v>-78625.392274639511</v>
      </c>
      <c r="CV76">
        <v>-341134.93107340368</v>
      </c>
      <c r="CW76">
        <v>-2115085.9784382861</v>
      </c>
      <c r="CX76">
        <v>-37469.221388611251</v>
      </c>
      <c r="CY76">
        <v>-3233.7130907673577</v>
      </c>
      <c r="CZ76">
        <v>-275.73994240008915</v>
      </c>
    </row>
    <row r="77" spans="1:104" x14ac:dyDescent="0.35">
      <c r="A77" t="s">
        <v>168</v>
      </c>
      <c r="B77">
        <v>147.09960618483058</v>
      </c>
      <c r="C77">
        <v>-44.486328355408943</v>
      </c>
      <c r="D77">
        <v>-550.83086189711003</v>
      </c>
      <c r="E77">
        <v>-273.12018591374647</v>
      </c>
      <c r="F77">
        <v>392.8528786993673</v>
      </c>
      <c r="G77">
        <v>-264.10002716944797</v>
      </c>
      <c r="H77">
        <v>-58.683383422257734</v>
      </c>
      <c r="I77">
        <v>-357.21826425715011</v>
      </c>
      <c r="J77">
        <v>-391.7730107145249</v>
      </c>
      <c r="K77">
        <v>-86.715966069063711</v>
      </c>
      <c r="L77">
        <v>417.97820362520537</v>
      </c>
      <c r="M77">
        <v>-400.47865488438293</v>
      </c>
      <c r="N77">
        <v>-548.43995004796477</v>
      </c>
      <c r="O77">
        <v>-524.42249279689793</v>
      </c>
      <c r="P77">
        <v>278.14462799584038</v>
      </c>
      <c r="Y77">
        <v>508.060263242617</v>
      </c>
      <c r="Z77">
        <v>135.58336460878209</v>
      </c>
      <c r="AA77">
        <v>-179.93768838762085</v>
      </c>
      <c r="AB77">
        <v>60.127024960231573</v>
      </c>
      <c r="AC77">
        <v>-213.09742981050061</v>
      </c>
      <c r="AD77">
        <v>551.28875595751413</v>
      </c>
      <c r="AE77">
        <v>-167.48131983079733</v>
      </c>
      <c r="AF77" s="3">
        <v>-166.49597230218612</v>
      </c>
      <c r="AG77" s="3">
        <v>-5.2684917870701966</v>
      </c>
      <c r="AH77">
        <v>-1.2499579609745408</v>
      </c>
      <c r="AI77">
        <v>0.97579369035790087</v>
      </c>
      <c r="AJ77">
        <v>4.1560907938101073</v>
      </c>
      <c r="AK77">
        <v>2.2962502860920226</v>
      </c>
      <c r="AL77">
        <v>5.8977519411607062</v>
      </c>
      <c r="AM77">
        <v>18555.946049796094</v>
      </c>
      <c r="AN77">
        <v>-26870.312830757466</v>
      </c>
      <c r="AO77">
        <v>10408.911259976925</v>
      </c>
      <c r="AP77">
        <v>10168.023236836498</v>
      </c>
      <c r="AQ77">
        <v>-34175.813953488585</v>
      </c>
      <c r="AR77">
        <v>7588.24137673525</v>
      </c>
      <c r="AS77">
        <v>8472.4239066967111</v>
      </c>
      <c r="AT77">
        <v>-3815.5135332860254</v>
      </c>
      <c r="AU77">
        <v>12138.519583520236</v>
      </c>
      <c r="AV77">
        <v>-2871.7615413080098</v>
      </c>
      <c r="AW77">
        <v>-91.33197097146666</v>
      </c>
      <c r="AX77">
        <v>-14627.2358973184</v>
      </c>
      <c r="AY77">
        <v>-11791.2671454677</v>
      </c>
      <c r="AZ77">
        <v>-2188.2553593330799</v>
      </c>
      <c r="BA77">
        <v>9748.3539205348334</v>
      </c>
      <c r="BB77">
        <v>-6269.7808711211383</v>
      </c>
      <c r="BC77">
        <v>-6884.5759509673362</v>
      </c>
      <c r="BD77">
        <v>820.67540094864478</v>
      </c>
      <c r="BE77">
        <v>663.93221486525977</v>
      </c>
      <c r="BF77">
        <v>779.4713337352365</v>
      </c>
      <c r="BG77">
        <v>814.18978579418092</v>
      </c>
      <c r="BH77">
        <v>-109.96808326004445</v>
      </c>
      <c r="BI77">
        <v>18.329156043349908</v>
      </c>
      <c r="BJ77">
        <v>9101.158965406461</v>
      </c>
      <c r="BK77">
        <v>7336.2801671334619</v>
      </c>
      <c r="BL77">
        <v>9378.3148730969369</v>
      </c>
      <c r="BM77">
        <v>7573.6906645941654</v>
      </c>
      <c r="BN77">
        <v>6960.9610966679393</v>
      </c>
      <c r="BO77">
        <v>7561.963235315462</v>
      </c>
      <c r="BP77">
        <v>2616988.1265686969</v>
      </c>
      <c r="BQ77">
        <v>7437.7636261096814</v>
      </c>
      <c r="BR77">
        <v>7925.9079235354257</v>
      </c>
      <c r="BS77">
        <v>2361067.9718714594</v>
      </c>
      <c r="BT77">
        <v>216.3850990549752</v>
      </c>
      <c r="BU77">
        <v>256.06615807956717</v>
      </c>
      <c r="BV77">
        <v>-402.03798632694594</v>
      </c>
      <c r="BW77">
        <v>607.41326807621715</v>
      </c>
      <c r="BX77">
        <v>-10200.701810485001</v>
      </c>
      <c r="BY77">
        <v>41.353409855658448</v>
      </c>
      <c r="BZ77">
        <v>42.153137001904959</v>
      </c>
      <c r="CA77">
        <v>43.098492830196385</v>
      </c>
      <c r="CB77">
        <v>42.622076014984721</v>
      </c>
      <c r="CC77">
        <v>38.616195484409168</v>
      </c>
      <c r="CD77">
        <v>35.295120103155519</v>
      </c>
      <c r="CE77">
        <v>35.53575567332981</v>
      </c>
      <c r="CF77">
        <v>33.62523303438595</v>
      </c>
      <c r="CG77">
        <v>28.492761548287923</v>
      </c>
      <c r="CH77">
        <v>25.948773529150223</v>
      </c>
      <c r="CI77">
        <v>38.730615067727122</v>
      </c>
      <c r="CJ77">
        <v>35.522522132068929</v>
      </c>
      <c r="CK77">
        <v>-3844.2067742417548</v>
      </c>
      <c r="CL77">
        <v>-1221.291713582692</v>
      </c>
      <c r="CM77">
        <v>127.53089921258578</v>
      </c>
      <c r="CN77">
        <v>2.1986529093640881</v>
      </c>
      <c r="CO77">
        <v>-0.66814622826094949</v>
      </c>
      <c r="CP77">
        <v>4.3269584480780436E-2</v>
      </c>
      <c r="CQ77">
        <v>-0.92134452381463716</v>
      </c>
      <c r="CR77">
        <v>-0.16202240982385779</v>
      </c>
      <c r="CS77">
        <v>-4627.9041310315833</v>
      </c>
      <c r="CT77">
        <v>-975.52968671893086</v>
      </c>
      <c r="CU77">
        <v>5999.0681272340926</v>
      </c>
      <c r="CV77">
        <v>-71.815611297752909</v>
      </c>
      <c r="CW77">
        <v>2244.7688670535922</v>
      </c>
      <c r="CX77">
        <v>-51.56227057326322</v>
      </c>
      <c r="CY77">
        <v>-0.15976792766580558</v>
      </c>
      <c r="CZ77">
        <v>-0.3855361957766541</v>
      </c>
    </row>
    <row r="78" spans="1:104" x14ac:dyDescent="0.35">
      <c r="A78" t="s">
        <v>169</v>
      </c>
      <c r="B78">
        <v>105.75154225005808</v>
      </c>
      <c r="C78">
        <v>41.409668919243032</v>
      </c>
      <c r="D78">
        <v>-496.47524113434508</v>
      </c>
      <c r="E78">
        <v>-308.99849468916062</v>
      </c>
      <c r="F78">
        <v>304.61035816737154</v>
      </c>
      <c r="G78">
        <v>-228.53448596647263</v>
      </c>
      <c r="H78">
        <v>-0.81489715554366837</v>
      </c>
      <c r="I78">
        <v>-314.68964262954262</v>
      </c>
      <c r="J78">
        <v>-349.49115476860419</v>
      </c>
      <c r="K78">
        <v>-89.939122679947829</v>
      </c>
      <c r="L78">
        <v>396.17136380014193</v>
      </c>
      <c r="M78">
        <v>-340.90849621249987</v>
      </c>
      <c r="N78">
        <v>-527.88265975055208</v>
      </c>
      <c r="O78">
        <v>-421.8109932318082</v>
      </c>
      <c r="P78">
        <v>303.60508365571224</v>
      </c>
      <c r="Y78">
        <v>75.638963810287294</v>
      </c>
      <c r="Z78">
        <v>122.1834505941728</v>
      </c>
      <c r="AA78">
        <v>-197.22769481079246</v>
      </c>
      <c r="AB78">
        <v>109.24007752115313</v>
      </c>
      <c r="AC78">
        <v>-240.15135230640738</v>
      </c>
      <c r="AD78">
        <v>109.06602097471509</v>
      </c>
      <c r="AE78">
        <v>-190.57163057279888</v>
      </c>
      <c r="AF78" s="3">
        <v>-201.93438190718734</v>
      </c>
      <c r="AG78" s="3">
        <v>-2.4189685002949708</v>
      </c>
      <c r="AH78">
        <v>0.52353581698944296</v>
      </c>
      <c r="AI78">
        <v>0.74887878691864218</v>
      </c>
      <c r="AJ78">
        <v>4.6941553616578613</v>
      </c>
      <c r="AK78">
        <v>1.9150702874648224</v>
      </c>
      <c r="AL78">
        <v>6.1132956748610461</v>
      </c>
      <c r="AM78">
        <v>20476.093156027386</v>
      </c>
      <c r="AN78">
        <v>-25793.504933250581</v>
      </c>
      <c r="AO78">
        <v>13909.1465355701</v>
      </c>
      <c r="AP78">
        <v>6678.5593585178158</v>
      </c>
      <c r="AQ78">
        <v>-33081.001005079685</v>
      </c>
      <c r="AR78">
        <v>8676.6489908809508</v>
      </c>
      <c r="AS78">
        <v>7432.4860858511984</v>
      </c>
      <c r="AT78">
        <v>1921.3932290208372</v>
      </c>
      <c r="AU78">
        <v>11906.644668628496</v>
      </c>
      <c r="AV78">
        <v>2808.0541192563151</v>
      </c>
      <c r="AW78">
        <v>5616.8558299033557</v>
      </c>
      <c r="AX78">
        <v>-15571.007365508905</v>
      </c>
      <c r="AY78">
        <v>-15094.862831541472</v>
      </c>
      <c r="AZ78">
        <v>-2343.2646732608682</v>
      </c>
      <c r="BA78">
        <v>11403.157801538582</v>
      </c>
      <c r="BB78">
        <v>-7039.1149499157491</v>
      </c>
      <c r="BC78">
        <v>-9284.0657668664644</v>
      </c>
      <c r="BD78">
        <v>591.27661420114714</v>
      </c>
      <c r="BE78">
        <v>489.37967004647544</v>
      </c>
      <c r="BF78">
        <v>623.27011648351277</v>
      </c>
      <c r="BG78">
        <v>659.39327163080725</v>
      </c>
      <c r="BH78">
        <v>-63.810982683708637</v>
      </c>
      <c r="BI78">
        <v>3.3950615355100706</v>
      </c>
      <c r="BJ78">
        <v>-841.22095544907313</v>
      </c>
      <c r="BK78">
        <v>-1950.3488015090979</v>
      </c>
      <c r="BL78">
        <v>4801.2279087103425</v>
      </c>
      <c r="BM78">
        <v>3280.7879169682851</v>
      </c>
      <c r="BN78">
        <v>5992.4059622693485</v>
      </c>
      <c r="BO78">
        <v>6235.2715696990299</v>
      </c>
      <c r="BP78">
        <v>2095892.4541787189</v>
      </c>
      <c r="BQ78">
        <v>6331.8242182127888</v>
      </c>
      <c r="BR78">
        <v>6453.7949194656712</v>
      </c>
      <c r="BS78">
        <v>1860794.748708572</v>
      </c>
      <c r="BT78">
        <v>147.09073113048899</v>
      </c>
      <c r="BU78">
        <v>184.742373299505</v>
      </c>
      <c r="BV78">
        <v>-373.75869307176259</v>
      </c>
      <c r="BW78">
        <v>492.74247537371468</v>
      </c>
      <c r="BX78">
        <v>-10677.711270053116</v>
      </c>
      <c r="BY78">
        <v>42.153137001904959</v>
      </c>
      <c r="BZ78">
        <v>50.546085086428477</v>
      </c>
      <c r="CA78">
        <v>42.424781774308521</v>
      </c>
      <c r="CB78">
        <v>52.184954239661174</v>
      </c>
      <c r="CC78">
        <v>41.359532064130661</v>
      </c>
      <c r="CD78">
        <v>44.26885110637734</v>
      </c>
      <c r="CE78">
        <v>36.710816819572393</v>
      </c>
      <c r="CF78">
        <v>43.533722005395823</v>
      </c>
      <c r="CG78">
        <v>40.304316121254708</v>
      </c>
      <c r="CH78">
        <v>37.610029744666711</v>
      </c>
      <c r="CI78">
        <v>48.979084516453142</v>
      </c>
      <c r="CJ78">
        <v>46.489963001966366</v>
      </c>
      <c r="CK78">
        <v>-3358.1836561154091</v>
      </c>
      <c r="CL78">
        <v>-1008.0113570602387</v>
      </c>
      <c r="CM78">
        <v>100.01328569461556</v>
      </c>
      <c r="CN78">
        <v>-4.6668435287946055</v>
      </c>
      <c r="CO78">
        <v>-1.0941231339738775</v>
      </c>
      <c r="CP78">
        <v>0.22470481320086114</v>
      </c>
      <c r="CQ78">
        <v>-0.90357961950134669</v>
      </c>
      <c r="CR78">
        <v>-1.2978522805930599E-2</v>
      </c>
      <c r="CS78">
        <v>-4389.0912509476466</v>
      </c>
      <c r="CT78">
        <v>-373.27230247506446</v>
      </c>
      <c r="CU78">
        <v>5470.7717401358632</v>
      </c>
      <c r="CV78">
        <v>-189.76002342865416</v>
      </c>
      <c r="CW78">
        <v>1699.2844148581059</v>
      </c>
      <c r="CX78">
        <v>-105.00268963811284</v>
      </c>
      <c r="CY78">
        <v>-1.0888833788397727</v>
      </c>
      <c r="CZ78">
        <v>-0.46188170042686127</v>
      </c>
    </row>
    <row r="79" spans="1:104" x14ac:dyDescent="0.35">
      <c r="A79" t="s">
        <v>166</v>
      </c>
      <c r="B79">
        <v>-51.757328283489286</v>
      </c>
      <c r="C79">
        <v>43.722578236603141</v>
      </c>
      <c r="D79">
        <v>-317.37122065252743</v>
      </c>
      <c r="E79">
        <v>-232.6935108931751</v>
      </c>
      <c r="F79">
        <v>341.83079877393351</v>
      </c>
      <c r="G79">
        <v>-249.53251854828736</v>
      </c>
      <c r="H79">
        <v>-24.82739545395885</v>
      </c>
      <c r="I79">
        <v>-251.19595080576048</v>
      </c>
      <c r="J79">
        <v>-207.17108425639066</v>
      </c>
      <c r="K79">
        <v>-76.316418822704236</v>
      </c>
      <c r="L79">
        <v>338.65821126559047</v>
      </c>
      <c r="M79">
        <v>-281.67186790543929</v>
      </c>
      <c r="N79">
        <v>-481.58742547789194</v>
      </c>
      <c r="O79">
        <v>-423.63684403542112</v>
      </c>
      <c r="P79">
        <v>347.60174423734497</v>
      </c>
      <c r="Y79">
        <v>218.32218242592793</v>
      </c>
      <c r="Z79">
        <v>125.03108916026576</v>
      </c>
      <c r="AA79">
        <v>-69.705686012398374</v>
      </c>
      <c r="AB79">
        <v>49.929359749967361</v>
      </c>
      <c r="AC79">
        <v>-127.87447812701798</v>
      </c>
      <c r="AD79">
        <v>259.5879363549268</v>
      </c>
      <c r="AE79">
        <v>-5.5883065053189958</v>
      </c>
      <c r="AF79" s="3">
        <v>-63.151705078707231</v>
      </c>
      <c r="AG79" s="3">
        <v>-11.215579095153387</v>
      </c>
      <c r="AH79">
        <v>-4.6523053027633843</v>
      </c>
      <c r="AI79">
        <v>0.79390652548148066</v>
      </c>
      <c r="AJ79">
        <v>6.1927062874805792</v>
      </c>
      <c r="AK79">
        <v>2.2422870047178947</v>
      </c>
      <c r="AL79">
        <v>8.2968113809136934</v>
      </c>
      <c r="AM79">
        <v>18814.425029953771</v>
      </c>
      <c r="AN79">
        <v>-27485.094768037707</v>
      </c>
      <c r="AO79">
        <v>5552.5506792198921</v>
      </c>
      <c r="AP79">
        <v>17313.221381485735</v>
      </c>
      <c r="AQ79">
        <v>-33135.853939888941</v>
      </c>
      <c r="AR79">
        <v>5331.7485079440858</v>
      </c>
      <c r="AS79">
        <v>6209.0182610259826</v>
      </c>
      <c r="AT79">
        <v>729.78066583013572</v>
      </c>
      <c r="AU79">
        <v>8302.6557768006278</v>
      </c>
      <c r="AV79">
        <v>-2534.5823524675338</v>
      </c>
      <c r="AW79">
        <v>-2688.1854198153969</v>
      </c>
      <c r="AX79">
        <v>-15374.712829875061</v>
      </c>
      <c r="AY79">
        <v>-12053.517333013853</v>
      </c>
      <c r="AZ79">
        <v>-2635.9268837871837</v>
      </c>
      <c r="BA79">
        <v>10209.0629825337</v>
      </c>
      <c r="BB79">
        <v>-4388.8650634331216</v>
      </c>
      <c r="BC79">
        <v>-8093.7592626932583</v>
      </c>
      <c r="BD79">
        <v>626.2311552651089</v>
      </c>
      <c r="BE79">
        <v>458.59376548425769</v>
      </c>
      <c r="BF79">
        <v>569.32161012333722</v>
      </c>
      <c r="BG79">
        <v>600.25698595733763</v>
      </c>
      <c r="BH79">
        <v>-161.66922772895245</v>
      </c>
      <c r="BI79">
        <v>3.6299642191493398</v>
      </c>
      <c r="BJ79">
        <v>6207.4489766027491</v>
      </c>
      <c r="BK79">
        <v>4851.4222569020103</v>
      </c>
      <c r="BL79">
        <v>6799.9134963295528</v>
      </c>
      <c r="BM79">
        <v>5275.0123540041923</v>
      </c>
      <c r="BN79">
        <v>3113.1843446381381</v>
      </c>
      <c r="BO79">
        <v>3099.9390146515848</v>
      </c>
      <c r="BP79">
        <v>1863991.2840394357</v>
      </c>
      <c r="BQ79">
        <v>3961.6998445401405</v>
      </c>
      <c r="BR79">
        <v>3992.8863217656949</v>
      </c>
      <c r="BS79">
        <v>1661515.0957252709</v>
      </c>
      <c r="BT79">
        <v>84.324796186871012</v>
      </c>
      <c r="BU79">
        <v>108.31299193169119</v>
      </c>
      <c r="BV79">
        <v>-221.65172961099847</v>
      </c>
      <c r="BW79">
        <v>394.73826340971681</v>
      </c>
      <c r="BX79">
        <v>-6462.3761495361514</v>
      </c>
      <c r="BY79">
        <v>43.098492830196385</v>
      </c>
      <c r="BZ79">
        <v>42.424781774308521</v>
      </c>
      <c r="CA79">
        <v>52.104034422392466</v>
      </c>
      <c r="CB79">
        <v>50.508186158709393</v>
      </c>
      <c r="CC79">
        <v>40.515334849909308</v>
      </c>
      <c r="CD79">
        <v>35.944051915207261</v>
      </c>
      <c r="CE79">
        <v>45.216393635456463</v>
      </c>
      <c r="CF79">
        <v>42.130612858988421</v>
      </c>
      <c r="CG79">
        <v>25.561101863596463</v>
      </c>
      <c r="CH79">
        <v>35.770186340739905</v>
      </c>
      <c r="CI79">
        <v>38.936724857854706</v>
      </c>
      <c r="CJ79">
        <v>47.230341231347104</v>
      </c>
      <c r="CK79">
        <v>-831.99128696445564</v>
      </c>
      <c r="CL79">
        <v>-1171.3880132720126</v>
      </c>
      <c r="CM79">
        <v>139.57142243261538</v>
      </c>
      <c r="CN79">
        <v>8.8282676207995365</v>
      </c>
      <c r="CO79">
        <v>-0.87284041574729532</v>
      </c>
      <c r="CP79">
        <v>0.10564370954865195</v>
      </c>
      <c r="CQ79">
        <v>-0.84850320183188332</v>
      </c>
      <c r="CR79">
        <v>-6.3246372560955152E-2</v>
      </c>
      <c r="CS79">
        <v>-2870.5273911255008</v>
      </c>
      <c r="CT79">
        <v>-714.27327258550963</v>
      </c>
      <c r="CU79">
        <v>5871.2334891472901</v>
      </c>
      <c r="CV79">
        <v>-137.32467940787058</v>
      </c>
      <c r="CW79">
        <v>2419.6068492145196</v>
      </c>
      <c r="CX79">
        <v>60.009669033917859</v>
      </c>
      <c r="CY79">
        <v>-0.32186941678253206</v>
      </c>
      <c r="CZ79">
        <v>-0.45335990181821606</v>
      </c>
    </row>
    <row r="80" spans="1:104" x14ac:dyDescent="0.35">
      <c r="A80" t="s">
        <v>167</v>
      </c>
      <c r="B80">
        <v>-122.71323981330092</v>
      </c>
      <c r="C80">
        <v>192.94246781052192</v>
      </c>
      <c r="D80">
        <v>-413.25313808855049</v>
      </c>
      <c r="E80">
        <v>-273.2840099015454</v>
      </c>
      <c r="F80">
        <v>406.97001735339836</v>
      </c>
      <c r="G80">
        <v>-201.45982943511089</v>
      </c>
      <c r="H80">
        <v>97.042939532514879</v>
      </c>
      <c r="I80">
        <v>-211.58042885354919</v>
      </c>
      <c r="J80">
        <v>-268.68400431002271</v>
      </c>
      <c r="K80">
        <v>-66.744688271941399</v>
      </c>
      <c r="L80">
        <v>466.79966916741341</v>
      </c>
      <c r="M80">
        <v>-297.1302340363398</v>
      </c>
      <c r="N80">
        <v>-654.6183614133372</v>
      </c>
      <c r="O80">
        <v>-346.44813136429775</v>
      </c>
      <c r="P80">
        <v>645.84647440698814</v>
      </c>
      <c r="Y80">
        <v>-232.00054687775773</v>
      </c>
      <c r="Z80">
        <v>121.55764103170436</v>
      </c>
      <c r="AA80">
        <v>-159.56383186300528</v>
      </c>
      <c r="AB80">
        <v>111.84024730608793</v>
      </c>
      <c r="AC80">
        <v>-241.84466058737755</v>
      </c>
      <c r="AD80">
        <v>-203.91950040684895</v>
      </c>
      <c r="AE80">
        <v>-84.436045429407002</v>
      </c>
      <c r="AF80" s="3">
        <v>-185.22565534091257</v>
      </c>
      <c r="AG80" s="3">
        <v>-6.6488268031858908</v>
      </c>
      <c r="AH80">
        <v>-1.3559027167849229</v>
      </c>
      <c r="AI80">
        <v>0.76950258374086955</v>
      </c>
      <c r="AJ80">
        <v>6.2391902710125056</v>
      </c>
      <c r="AK80">
        <v>2.115115019459505</v>
      </c>
      <c r="AL80">
        <v>8.3334522042893742</v>
      </c>
      <c r="AM80">
        <v>22979.490100763549</v>
      </c>
      <c r="AN80">
        <v>-28939.905812633177</v>
      </c>
      <c r="AO80">
        <v>11217.573286463734</v>
      </c>
      <c r="AP80">
        <v>14671.113130166754</v>
      </c>
      <c r="AQ80">
        <v>-34626.670092988643</v>
      </c>
      <c r="AR80">
        <v>7337.8485489974528</v>
      </c>
      <c r="AS80">
        <v>5190.4133639846968</v>
      </c>
      <c r="AT80">
        <v>5822.8374071947628</v>
      </c>
      <c r="AU80">
        <v>10372.43359264179</v>
      </c>
      <c r="AV80">
        <v>3153.9728483731078</v>
      </c>
      <c r="AW80">
        <v>3004.9878300574264</v>
      </c>
      <c r="AX80">
        <v>-17507.366705934975</v>
      </c>
      <c r="AY80">
        <v>-17135.32723270846</v>
      </c>
      <c r="AZ80">
        <v>-1878.6062896804706</v>
      </c>
      <c r="BA80">
        <v>12189.006887254269</v>
      </c>
      <c r="BB80">
        <v>-4737.4243311601667</v>
      </c>
      <c r="BC80">
        <v>-6775.0793520096277</v>
      </c>
      <c r="BD80">
        <v>360.82800806639085</v>
      </c>
      <c r="BE80">
        <v>229.73033664916321</v>
      </c>
      <c r="BF80">
        <v>404.08269649816725</v>
      </c>
      <c r="BG80">
        <v>441.62911879272531</v>
      </c>
      <c r="BH80">
        <v>-140.18637362096288</v>
      </c>
      <c r="BI80">
        <v>-5.1620815934146975</v>
      </c>
      <c r="BJ80">
        <v>-3334.1670533533033</v>
      </c>
      <c r="BK80">
        <v>-4056.1530733477621</v>
      </c>
      <c r="BL80">
        <v>2540.2340355141482</v>
      </c>
      <c r="BM80">
        <v>1234.9121248224408</v>
      </c>
      <c r="BN80">
        <v>1915.2188459534925</v>
      </c>
      <c r="BO80">
        <v>1025.9687935753993</v>
      </c>
      <c r="BP80">
        <v>1331585.7796637258</v>
      </c>
      <c r="BQ80">
        <v>2709.7521176294927</v>
      </c>
      <c r="BR80">
        <v>1948.7743175884514</v>
      </c>
      <c r="BS80">
        <v>1125026.7534400783</v>
      </c>
      <c r="BT80">
        <v>10.279125307970645</v>
      </c>
      <c r="BU80">
        <v>32.116537408987476</v>
      </c>
      <c r="BV80">
        <v>-223.71640995061352</v>
      </c>
      <c r="BW80">
        <v>239.51074763250449</v>
      </c>
      <c r="BX80">
        <v>-8182.265496729332</v>
      </c>
      <c r="BY80">
        <v>42.622076014984721</v>
      </c>
      <c r="BZ80">
        <v>52.184954239661174</v>
      </c>
      <c r="CA80">
        <v>50.508186158709393</v>
      </c>
      <c r="CB80">
        <v>66.369872740990502</v>
      </c>
      <c r="CC80">
        <v>40.958953954660359</v>
      </c>
      <c r="CD80">
        <v>45.326333323025594</v>
      </c>
      <c r="CE80">
        <v>44.871314727978088</v>
      </c>
      <c r="CF80">
        <v>57.14724748460705</v>
      </c>
      <c r="CG80">
        <v>42.592655105059229</v>
      </c>
      <c r="CH80">
        <v>55.452504761320647</v>
      </c>
      <c r="CI80">
        <v>53.950272072214858</v>
      </c>
      <c r="CJ80">
        <v>66.420639017165101</v>
      </c>
      <c r="CK80">
        <v>-1298.9937168512463</v>
      </c>
      <c r="CL80">
        <v>-731.91700868719317</v>
      </c>
      <c r="CM80">
        <v>89.448966453145118</v>
      </c>
      <c r="CN80">
        <v>9.4639493761002189</v>
      </c>
      <c r="CO80">
        <v>-1.4381839020501777</v>
      </c>
      <c r="CP80">
        <v>0.31023851664991703</v>
      </c>
      <c r="CQ80">
        <v>-1.2258574955393924</v>
      </c>
      <c r="CR80">
        <v>0.19988356103258359</v>
      </c>
      <c r="CS80">
        <v>-3338.6648966240209</v>
      </c>
      <c r="CT80">
        <v>147.70776306274405</v>
      </c>
      <c r="CU80">
        <v>5983.7179962537384</v>
      </c>
      <c r="CV80">
        <v>-386.97060498760555</v>
      </c>
      <c r="CW80">
        <v>1625.8052022435393</v>
      </c>
      <c r="CX80">
        <v>95.173235867133116</v>
      </c>
      <c r="CY80">
        <v>-1.1311154723247889</v>
      </c>
      <c r="CZ80">
        <v>-0.60078074558098737</v>
      </c>
    </row>
    <row r="81" spans="1:106" x14ac:dyDescent="0.35">
      <c r="A81" t="s">
        <v>201</v>
      </c>
      <c r="B81">
        <v>68.916170376070227</v>
      </c>
      <c r="C81">
        <v>-2.6826335017763285</v>
      </c>
      <c r="D81">
        <v>-195.01615704411066</v>
      </c>
      <c r="E81">
        <v>-295.28984269548465</v>
      </c>
      <c r="F81">
        <v>26.905095853496555</v>
      </c>
      <c r="G81">
        <v>-145.04873833264267</v>
      </c>
      <c r="H81">
        <v>8.929038128079771</v>
      </c>
      <c r="I81">
        <v>-190.84267702306227</v>
      </c>
      <c r="J81">
        <v>-96.487992647890891</v>
      </c>
      <c r="K81">
        <v>-166.3181388074332</v>
      </c>
      <c r="L81">
        <v>76.227151399749502</v>
      </c>
      <c r="M81">
        <v>-290.04565666453266</v>
      </c>
      <c r="N81">
        <v>-359.99014743437613</v>
      </c>
      <c r="O81">
        <v>-402.2645749300674</v>
      </c>
      <c r="P81">
        <v>121.71334845490456</v>
      </c>
      <c r="Y81">
        <v>-83.238231955048576</v>
      </c>
      <c r="Z81">
        <v>75.515295393068655</v>
      </c>
      <c r="AA81">
        <v>-127.18914820114617</v>
      </c>
      <c r="AB81">
        <v>75.871986149290152</v>
      </c>
      <c r="AC81">
        <v>-182.39201052723104</v>
      </c>
      <c r="AD81">
        <v>-52.793350826369277</v>
      </c>
      <c r="AE81">
        <v>-159.74796626662101</v>
      </c>
      <c r="AF81" s="3">
        <v>-141.81141170709898</v>
      </c>
      <c r="AG81" s="3">
        <v>-2.9131813427167041</v>
      </c>
      <c r="AH81">
        <v>-1.0559458021133385</v>
      </c>
      <c r="AI81">
        <v>-1.5698642653933729E-2</v>
      </c>
      <c r="AJ81">
        <v>5.2133638123693089</v>
      </c>
      <c r="AK81">
        <v>0.82813678002351465</v>
      </c>
      <c r="AL81">
        <v>7.1531775586529562</v>
      </c>
      <c r="AM81">
        <v>12732.053196769086</v>
      </c>
      <c r="AN81">
        <v>-20788.528819364568</v>
      </c>
      <c r="AO81">
        <v>4744.5261021059705</v>
      </c>
      <c r="AP81">
        <v>7665.8649858397939</v>
      </c>
      <c r="AQ81">
        <v>-27268.217255001098</v>
      </c>
      <c r="AR81">
        <v>2545.1453848051692</v>
      </c>
      <c r="AS81">
        <v>7278.0540875532251</v>
      </c>
      <c r="AT81">
        <v>8761.8523748165226</v>
      </c>
      <c r="AU81">
        <v>4768.3998647901271</v>
      </c>
      <c r="AV81">
        <v>2128.7654420862268</v>
      </c>
      <c r="AW81">
        <v>5861.1566360462484</v>
      </c>
      <c r="AX81">
        <v>-16168.328085418269</v>
      </c>
      <c r="AY81">
        <v>-9741.7607265882907</v>
      </c>
      <c r="AZ81">
        <v>-2778.5446381648917</v>
      </c>
      <c r="BA81">
        <v>13699.554501294442</v>
      </c>
      <c r="BB81">
        <v>-5804.81419629436</v>
      </c>
      <c r="BC81">
        <v>-4915.2725125496872</v>
      </c>
      <c r="BD81">
        <v>444.7555910949971</v>
      </c>
      <c r="BE81">
        <v>356.8444143333698</v>
      </c>
      <c r="BF81">
        <v>438.48407212270678</v>
      </c>
      <c r="BG81">
        <v>454.87362226256437</v>
      </c>
      <c r="BH81">
        <v>-162.5231256291431</v>
      </c>
      <c r="BI81">
        <v>-9.5520476730978547</v>
      </c>
      <c r="BJ81">
        <v>-3781.1129945105845</v>
      </c>
      <c r="BK81">
        <v>-4261.2412255989248</v>
      </c>
      <c r="BL81">
        <v>2299.3249684070042</v>
      </c>
      <c r="BM81">
        <v>1314.50270064655</v>
      </c>
      <c r="BN81">
        <v>4143.172053951098</v>
      </c>
      <c r="BO81">
        <v>4676.2267674909244</v>
      </c>
      <c r="BP81">
        <v>1539521.7221682626</v>
      </c>
      <c r="BQ81">
        <v>4597.3616790699134</v>
      </c>
      <c r="BR81">
        <v>5091.2400868240093</v>
      </c>
      <c r="BS81">
        <v>1379005.5427563859</v>
      </c>
      <c r="BT81">
        <v>75.390120806672968</v>
      </c>
      <c r="BU81">
        <v>104.7603931541302</v>
      </c>
      <c r="BV81">
        <v>-220.52927852465882</v>
      </c>
      <c r="BW81">
        <v>325.38245555019023</v>
      </c>
      <c r="BX81">
        <v>-7953.364058496034</v>
      </c>
      <c r="BY81">
        <v>38.616195484409168</v>
      </c>
      <c r="BZ81">
        <v>41.359532064130661</v>
      </c>
      <c r="CA81">
        <v>40.515334849909308</v>
      </c>
      <c r="CB81">
        <v>40.958953954660359</v>
      </c>
      <c r="CC81">
        <v>42.919413156921067</v>
      </c>
      <c r="CD81">
        <v>39.856917387548776</v>
      </c>
      <c r="CE81">
        <v>41.055537462350351</v>
      </c>
      <c r="CF81">
        <v>38.543738156890797</v>
      </c>
      <c r="CG81">
        <v>27.244898446984003</v>
      </c>
      <c r="CH81">
        <v>29.016863337203979</v>
      </c>
      <c r="CI81">
        <v>35.194051626625019</v>
      </c>
      <c r="CJ81">
        <v>36.013635372944812</v>
      </c>
      <c r="CK81">
        <v>-1464.3774767181269</v>
      </c>
      <c r="CL81">
        <v>-1114.657257427401</v>
      </c>
      <c r="CM81">
        <v>111.19663058904989</v>
      </c>
      <c r="CN81">
        <v>-3.3282736941390123</v>
      </c>
      <c r="CO81">
        <v>-0.42745990706270603</v>
      </c>
      <c r="CP81">
        <v>0.11610934834842912</v>
      </c>
      <c r="CQ81">
        <v>-0.32599243130736311</v>
      </c>
      <c r="CR81">
        <v>-9.9739352573494075E-2</v>
      </c>
      <c r="CS81">
        <v>-2221.9592476097482</v>
      </c>
      <c r="CT81">
        <v>-663.72321983623965</v>
      </c>
      <c r="CU81">
        <v>2777.8898538362332</v>
      </c>
      <c r="CV81">
        <v>-72.08112225025792</v>
      </c>
      <c r="CW81">
        <v>1965.1426231004014</v>
      </c>
      <c r="CX81">
        <v>-103.92337949715343</v>
      </c>
      <c r="CY81">
        <v>0.92293831092000134</v>
      </c>
      <c r="CZ81">
        <v>-0.65846714851005228</v>
      </c>
    </row>
    <row r="82" spans="1:106" x14ac:dyDescent="0.35">
      <c r="A82" t="s">
        <v>202</v>
      </c>
      <c r="B82">
        <v>12.289150059552711</v>
      </c>
      <c r="C82">
        <v>70.350030181224341</v>
      </c>
      <c r="D82">
        <v>-107.05204357102976</v>
      </c>
      <c r="E82">
        <v>-237.66408068644856</v>
      </c>
      <c r="F82">
        <v>-36.674830705487288</v>
      </c>
      <c r="G82">
        <v>-85.672046624545715</v>
      </c>
      <c r="H82">
        <v>29.614611386489571</v>
      </c>
      <c r="I82">
        <v>-118.47575884665525</v>
      </c>
      <c r="J82">
        <v>-61.126729819075223</v>
      </c>
      <c r="K82">
        <v>-94.352202936104831</v>
      </c>
      <c r="L82">
        <v>31.118335421856298</v>
      </c>
      <c r="M82">
        <v>-223.23282669387399</v>
      </c>
      <c r="N82">
        <v>-376.7426199329168</v>
      </c>
      <c r="O82">
        <v>-182.92038899800153</v>
      </c>
      <c r="P82">
        <v>224.9757442799698</v>
      </c>
      <c r="Y82">
        <v>-435.49770740535746</v>
      </c>
      <c r="Z82">
        <v>52.921752381172169</v>
      </c>
      <c r="AA82">
        <v>-76.563238418076011</v>
      </c>
      <c r="AB82">
        <v>113.565842572618</v>
      </c>
      <c r="AC82">
        <v>-141.69492933502738</v>
      </c>
      <c r="AD82">
        <v>-409.58611791764332</v>
      </c>
      <c r="AE82">
        <v>-111.48329361033943</v>
      </c>
      <c r="AF82" s="3">
        <v>-118.95213976069938</v>
      </c>
      <c r="AG82" s="3">
        <v>-1.0213875094253917</v>
      </c>
      <c r="AH82">
        <v>-1.6141437049036904</v>
      </c>
      <c r="AI82">
        <v>-0.23061922833413045</v>
      </c>
      <c r="AJ82">
        <v>5.6046838403035952</v>
      </c>
      <c r="AK82">
        <v>0.63197679453389177</v>
      </c>
      <c r="AL82">
        <v>6.5798623309323068</v>
      </c>
      <c r="AM82">
        <v>12894.691348291031</v>
      </c>
      <c r="AN82">
        <v>-17052.328562537834</v>
      </c>
      <c r="AO82">
        <v>8079.1435214709754</v>
      </c>
      <c r="AP82">
        <v>1469.6681874670924</v>
      </c>
      <c r="AQ82">
        <v>-22464.65348686065</v>
      </c>
      <c r="AR82">
        <v>4084.9027059589607</v>
      </c>
      <c r="AS82">
        <v>4340.5107259958468</v>
      </c>
      <c r="AT82">
        <v>13703.327812675445</v>
      </c>
      <c r="AU82">
        <v>5445.8841031248739</v>
      </c>
      <c r="AV82">
        <v>11294.516745758772</v>
      </c>
      <c r="AW82">
        <v>13031.644140641503</v>
      </c>
      <c r="AX82">
        <v>-16163.506761005132</v>
      </c>
      <c r="AY82">
        <v>-11886.179335830573</v>
      </c>
      <c r="AZ82">
        <v>-2721.3906533683266</v>
      </c>
      <c r="BA82">
        <v>14230.543021799549</v>
      </c>
      <c r="BB82">
        <v>-5990.2246253417643</v>
      </c>
      <c r="BC82">
        <v>-5961.0509197817637</v>
      </c>
      <c r="BD82">
        <v>225.48599346615057</v>
      </c>
      <c r="BE82">
        <v>219.12103709959621</v>
      </c>
      <c r="BF82">
        <v>301.89769525459701</v>
      </c>
      <c r="BG82">
        <v>313.32201338625634</v>
      </c>
      <c r="BH82">
        <v>-75.322334994705542</v>
      </c>
      <c r="BI82">
        <v>-18.994888055883589</v>
      </c>
      <c r="BJ82">
        <v>-13419.340020175632</v>
      </c>
      <c r="BK82">
        <v>-13269.271828789071</v>
      </c>
      <c r="BL82">
        <v>-2609.1682448487386</v>
      </c>
      <c r="BM82">
        <v>-3208.4200669780403</v>
      </c>
      <c r="BN82">
        <v>2341.0614576526527</v>
      </c>
      <c r="BO82">
        <v>2308.7187475903384</v>
      </c>
      <c r="BP82">
        <v>744885.55987792066</v>
      </c>
      <c r="BQ82">
        <v>2606.0466702314015</v>
      </c>
      <c r="BR82">
        <v>2498.0397514562674</v>
      </c>
      <c r="BS82">
        <v>651711.39444921049</v>
      </c>
      <c r="BT82">
        <v>36.640579780604185</v>
      </c>
      <c r="BU82">
        <v>65.336329467547841</v>
      </c>
      <c r="BV82">
        <v>-136.91814236533898</v>
      </c>
      <c r="BW82">
        <v>240.71656637794828</v>
      </c>
      <c r="BX82">
        <v>-8017.7653703545111</v>
      </c>
      <c r="BY82">
        <v>35.295120103155519</v>
      </c>
      <c r="BZ82">
        <v>44.26885110637734</v>
      </c>
      <c r="CA82">
        <v>35.944051915207261</v>
      </c>
      <c r="CB82">
        <v>45.326333323025594</v>
      </c>
      <c r="CC82">
        <v>39.856917387548776</v>
      </c>
      <c r="CD82">
        <v>43.9748062239372</v>
      </c>
      <c r="CE82">
        <v>36.234079044198495</v>
      </c>
      <c r="CF82">
        <v>43.354811823741962</v>
      </c>
      <c r="CG82">
        <v>35.7131977651783</v>
      </c>
      <c r="CH82">
        <v>37.096439891497717</v>
      </c>
      <c r="CI82">
        <v>41.413151948017315</v>
      </c>
      <c r="CJ82">
        <v>42.608155046473094</v>
      </c>
      <c r="CK82">
        <v>-176.45588944489668</v>
      </c>
      <c r="CL82">
        <v>-726.38006080748005</v>
      </c>
      <c r="CM82">
        <v>79.885231230895869</v>
      </c>
      <c r="CN82">
        <v>-12.197582865593178</v>
      </c>
      <c r="CO82">
        <v>-0.57512741442972848</v>
      </c>
      <c r="CP82">
        <v>0.25631696204220572</v>
      </c>
      <c r="CQ82">
        <v>-5.0019326223467352E-2</v>
      </c>
      <c r="CR82">
        <v>3.0139616496196778E-3</v>
      </c>
      <c r="CS82">
        <v>-1016.1277866385935</v>
      </c>
      <c r="CT82">
        <v>-5.4862965764794689</v>
      </c>
      <c r="CU82">
        <v>2291.6272583863424</v>
      </c>
      <c r="CV82">
        <v>-226.51434630794785</v>
      </c>
      <c r="CW82">
        <v>1303.8787532750389</v>
      </c>
      <c r="CX82">
        <v>-155.89575702277386</v>
      </c>
      <c r="CY82">
        <v>0.5781999712339525</v>
      </c>
      <c r="CZ82">
        <v>-0.67321190630037231</v>
      </c>
    </row>
    <row r="83" spans="1:106" x14ac:dyDescent="0.35">
      <c r="A83" t="s">
        <v>198</v>
      </c>
      <c r="B83">
        <v>-179.50544529018191</v>
      </c>
      <c r="C83">
        <v>125.12711443712394</v>
      </c>
      <c r="D83">
        <v>87.956901682100963</v>
      </c>
      <c r="E83">
        <v>-246.285350526949</v>
      </c>
      <c r="F83">
        <v>-34.95714743657485</v>
      </c>
      <c r="G83">
        <v>-108.6365992994741</v>
      </c>
      <c r="H83">
        <v>66.444695779623132</v>
      </c>
      <c r="I83">
        <v>-39.365720024605004</v>
      </c>
      <c r="J83">
        <v>161.42866275985173</v>
      </c>
      <c r="K83">
        <v>-175.18613634828804</v>
      </c>
      <c r="L83">
        <v>-41.949549693230452</v>
      </c>
      <c r="M83">
        <v>-101.9877074197145</v>
      </c>
      <c r="N83">
        <v>-168.59590036201135</v>
      </c>
      <c r="O83">
        <v>-291.17459181228332</v>
      </c>
      <c r="P83">
        <v>144.56587608292438</v>
      </c>
      <c r="Y83">
        <v>-505.96164085175297</v>
      </c>
      <c r="Z83">
        <v>47.601383549390896</v>
      </c>
      <c r="AA83">
        <v>-20.497446024376199</v>
      </c>
      <c r="AB83">
        <v>68.451151711540021</v>
      </c>
      <c r="AC83">
        <v>-97.79326864897341</v>
      </c>
      <c r="AD83">
        <v>-498.59985010080783</v>
      </c>
      <c r="AE83">
        <v>15.159992684007355</v>
      </c>
      <c r="AF83" s="3">
        <v>-37.775409806929773</v>
      </c>
      <c r="AG83" s="3">
        <v>-9.239302699471839</v>
      </c>
      <c r="AH83">
        <v>-4.0829383212660479</v>
      </c>
      <c r="AI83">
        <v>-0.25968068519589171</v>
      </c>
      <c r="AJ83">
        <v>6.9211564285976479</v>
      </c>
      <c r="AK83">
        <v>0.44016096194382404</v>
      </c>
      <c r="AL83">
        <v>9.1035031208995836</v>
      </c>
      <c r="AM83">
        <v>9723.5732745094283</v>
      </c>
      <c r="AN83">
        <v>-17856.060877099335</v>
      </c>
      <c r="AO83">
        <v>-1841.0877266031096</v>
      </c>
      <c r="AP83">
        <v>12962.20755224369</v>
      </c>
      <c r="AQ83">
        <v>-22255.099992380347</v>
      </c>
      <c r="AR83">
        <v>-546.54870569405341</v>
      </c>
      <c r="AS83">
        <v>5233.7900062546314</v>
      </c>
      <c r="AT83">
        <v>14332.657693120365</v>
      </c>
      <c r="AU83">
        <v>-3438.5211106569554</v>
      </c>
      <c r="AV83">
        <v>-2983.6252211783853</v>
      </c>
      <c r="AW83">
        <v>-854.04147750158222</v>
      </c>
      <c r="AX83">
        <v>-14082.040410729296</v>
      </c>
      <c r="AY83">
        <v>-8650.9431298787676</v>
      </c>
      <c r="AZ83">
        <v>-2979.7205944483535</v>
      </c>
      <c r="BA83">
        <v>11869.893890894858</v>
      </c>
      <c r="BB83">
        <v>-2826.2580260027435</v>
      </c>
      <c r="BC83">
        <v>-5076.6817717077847</v>
      </c>
      <c r="BD83">
        <v>66.552179416976486</v>
      </c>
      <c r="BE83">
        <v>-10.860798768589058</v>
      </c>
      <c r="BF83">
        <v>57.114767613746807</v>
      </c>
      <c r="BG83">
        <v>60.04597978295967</v>
      </c>
      <c r="BH83">
        <v>-227.6419432319901</v>
      </c>
      <c r="BI83">
        <v>-27.128027385159839</v>
      </c>
      <c r="BJ83">
        <v>-7511.5001029654513</v>
      </c>
      <c r="BK83">
        <v>-7295.597796449968</v>
      </c>
      <c r="BL83">
        <v>-1510.3186528294193</v>
      </c>
      <c r="BM83">
        <v>-1943.4253472578914</v>
      </c>
      <c r="BN83">
        <v>-632.08964562117387</v>
      </c>
      <c r="BO83">
        <v>-578.98706804198696</v>
      </c>
      <c r="BP83">
        <v>412805.28646956204</v>
      </c>
      <c r="BQ83">
        <v>133.3799616586771</v>
      </c>
      <c r="BR83">
        <v>353.82764342668918</v>
      </c>
      <c r="BS83">
        <v>329351.04709816666</v>
      </c>
      <c r="BT83">
        <v>-92.827989683356037</v>
      </c>
      <c r="BU83">
        <v>-90.28976387396348</v>
      </c>
      <c r="BV83">
        <v>-0.2525328081634558</v>
      </c>
      <c r="BW83">
        <v>-15.29889044212584</v>
      </c>
      <c r="BX83">
        <v>-2393.64415603714</v>
      </c>
      <c r="BY83">
        <v>35.53575567332981</v>
      </c>
      <c r="BZ83">
        <v>36.710816819572393</v>
      </c>
      <c r="CA83">
        <v>45.216393635456463</v>
      </c>
      <c r="CB83">
        <v>44.871314727978088</v>
      </c>
      <c r="CC83">
        <v>41.055537462350351</v>
      </c>
      <c r="CD83">
        <v>36.234079044198495</v>
      </c>
      <c r="CE83">
        <v>50.6161144013466</v>
      </c>
      <c r="CF83">
        <v>45.915254710800902</v>
      </c>
      <c r="CG83">
        <v>22.030119336689083</v>
      </c>
      <c r="CH83">
        <v>40.032991158449306</v>
      </c>
      <c r="CI83">
        <v>32.149920840899156</v>
      </c>
      <c r="CJ83">
        <v>47.308707157911783</v>
      </c>
      <c r="CK83">
        <v>2194.8043109777327</v>
      </c>
      <c r="CL83">
        <v>-923.39164241625429</v>
      </c>
      <c r="CM83">
        <v>109.6306896252716</v>
      </c>
      <c r="CN83">
        <v>6.3687727046627352</v>
      </c>
      <c r="CO83">
        <v>-0.75356454645811477</v>
      </c>
      <c r="CP83">
        <v>0.20086741107715636</v>
      </c>
      <c r="CQ83">
        <v>-0.42216082936562394</v>
      </c>
      <c r="CR83">
        <v>9.0734024877408337E-2</v>
      </c>
      <c r="CS83">
        <v>164.99294790348861</v>
      </c>
      <c r="CT83">
        <v>-257.72076715214217</v>
      </c>
      <c r="CU83">
        <v>2183.607275614539</v>
      </c>
      <c r="CV83">
        <v>-135.68961973999734</v>
      </c>
      <c r="CW83">
        <v>1703.9981125596812</v>
      </c>
      <c r="CX83">
        <v>34.300975368688903</v>
      </c>
      <c r="CY83">
        <v>-8.9833904764589204E-2</v>
      </c>
      <c r="CZ83">
        <v>-0.65963758703880437</v>
      </c>
    </row>
    <row r="84" spans="1:106" x14ac:dyDescent="0.35">
      <c r="A84" t="s">
        <v>199</v>
      </c>
      <c r="B84">
        <v>-230.84633121343325</v>
      </c>
      <c r="C84">
        <v>246.04425198674494</v>
      </c>
      <c r="D84">
        <v>45.541806710925705</v>
      </c>
      <c r="E84">
        <v>-239.11860834025558</v>
      </c>
      <c r="F84">
        <v>1.7113749517617056</v>
      </c>
      <c r="G84">
        <v>-53.431037491875415</v>
      </c>
      <c r="H84">
        <v>141.79594965132088</v>
      </c>
      <c r="I84">
        <v>17.628397540395223</v>
      </c>
      <c r="J84">
        <v>127.3369764633144</v>
      </c>
      <c r="K84">
        <v>-104.76678758673117</v>
      </c>
      <c r="L84">
        <v>10.671171010360386</v>
      </c>
      <c r="M84">
        <v>-139.91511924585373</v>
      </c>
      <c r="N84">
        <v>-381.29725586080548</v>
      </c>
      <c r="O84">
        <v>-157.77350650937549</v>
      </c>
      <c r="P84">
        <v>445.08776986203867</v>
      </c>
      <c r="Y84">
        <v>-835.34199628128954</v>
      </c>
      <c r="Z84">
        <v>34.222383877941141</v>
      </c>
      <c r="AA84">
        <v>-44.190480361587355</v>
      </c>
      <c r="AB84">
        <v>124.61668293479806</v>
      </c>
      <c r="AC84">
        <v>-140.55482318062695</v>
      </c>
      <c r="AD84">
        <v>-836.07499611218714</v>
      </c>
      <c r="AE84">
        <v>6.2029531087757288</v>
      </c>
      <c r="AF84" s="3">
        <v>-92.156583672022848</v>
      </c>
      <c r="AG84" s="3">
        <v>-5.2802648536914107</v>
      </c>
      <c r="AH84">
        <v>-3.0428432390284712</v>
      </c>
      <c r="AI84">
        <v>-0.22400726909272495</v>
      </c>
      <c r="AJ84">
        <v>7.3976634033026691</v>
      </c>
      <c r="AK84">
        <v>0.49728424750619021</v>
      </c>
      <c r="AL84">
        <v>8.9108287827725281</v>
      </c>
      <c r="AM84">
        <v>11652.330645311775</v>
      </c>
      <c r="AN84">
        <v>-17793.865077670929</v>
      </c>
      <c r="AO84">
        <v>2879.489984112985</v>
      </c>
      <c r="AP84">
        <v>7034.5101579514867</v>
      </c>
      <c r="AQ84">
        <v>-21490.758006802222</v>
      </c>
      <c r="AR84">
        <v>2091.8568450880625</v>
      </c>
      <c r="AS84">
        <v>2143.7523702405674</v>
      </c>
      <c r="AT84">
        <v>18754.343883802383</v>
      </c>
      <c r="AU84">
        <v>313.84071132675945</v>
      </c>
      <c r="AV84">
        <v>6874.2797629156639</v>
      </c>
      <c r="AW84">
        <v>6869.3571042970534</v>
      </c>
      <c r="AX84">
        <v>-16491.608938319023</v>
      </c>
      <c r="AY84">
        <v>-12478.049867611569</v>
      </c>
      <c r="AZ84">
        <v>-2226.9697387484498</v>
      </c>
      <c r="BA84">
        <v>14249.880581765774</v>
      </c>
      <c r="BB84">
        <v>-3060.4181992535005</v>
      </c>
      <c r="BC84">
        <v>-4380.9492260918314</v>
      </c>
      <c r="BD84">
        <v>-174.75670361223948</v>
      </c>
      <c r="BE84">
        <v>-193.73375197839576</v>
      </c>
      <c r="BF84">
        <v>-91.518801195798062</v>
      </c>
      <c r="BG84">
        <v>-81.334423908756207</v>
      </c>
      <c r="BH84">
        <v>-149.40356581386797</v>
      </c>
      <c r="BI84">
        <v>-32.872552348827838</v>
      </c>
      <c r="BJ84">
        <v>-16185.463679048644</v>
      </c>
      <c r="BK84">
        <v>-15503.21200019545</v>
      </c>
      <c r="BL84">
        <v>-5574.7782506740286</v>
      </c>
      <c r="BM84">
        <v>-5746.3355734328234</v>
      </c>
      <c r="BN84">
        <v>-1785.9963885224226</v>
      </c>
      <c r="BO84">
        <v>-2705.7262137536877</v>
      </c>
      <c r="BP84">
        <v>-228176.17670825298</v>
      </c>
      <c r="BQ84">
        <v>-1166.9907282215011</v>
      </c>
      <c r="BR84">
        <v>-1938.4810485945661</v>
      </c>
      <c r="BS84">
        <v>-278144.12597997644</v>
      </c>
      <c r="BT84">
        <v>-130.64481285218076</v>
      </c>
      <c r="BU84">
        <v>-128.98657730360364</v>
      </c>
      <c r="BV84">
        <v>37.314429860770282</v>
      </c>
      <c r="BW84">
        <v>-131.87134528463321</v>
      </c>
      <c r="BX84">
        <v>-4328.4641355479444</v>
      </c>
      <c r="BY84">
        <v>33.62523303438595</v>
      </c>
      <c r="BZ84">
        <v>43.533722005395823</v>
      </c>
      <c r="CA84">
        <v>42.130612858988421</v>
      </c>
      <c r="CB84">
        <v>57.14724748460705</v>
      </c>
      <c r="CC84">
        <v>38.543738156890797</v>
      </c>
      <c r="CD84">
        <v>43.354811823741962</v>
      </c>
      <c r="CE84">
        <v>45.915254710800902</v>
      </c>
      <c r="CF84">
        <v>57.690326807449722</v>
      </c>
      <c r="CG84">
        <v>36.571150417116527</v>
      </c>
      <c r="CH84">
        <v>55.705140181956658</v>
      </c>
      <c r="CI84">
        <v>44.289311357380576</v>
      </c>
      <c r="CJ84">
        <v>62.013134694302259</v>
      </c>
      <c r="CK84">
        <v>1555.2202667837846</v>
      </c>
      <c r="CL84">
        <v>-313.76737421500184</v>
      </c>
      <c r="CM84">
        <v>64.571715409089578</v>
      </c>
      <c r="CN84">
        <v>3.3219703147576172</v>
      </c>
      <c r="CO84">
        <v>-1.4233705054962669</v>
      </c>
      <c r="CP84">
        <v>0.38789575354798284</v>
      </c>
      <c r="CQ84">
        <v>-0.92741975962425738</v>
      </c>
      <c r="CR84">
        <v>0.32479809528308173</v>
      </c>
      <c r="CS84">
        <v>-976.00582032656007</v>
      </c>
      <c r="CT84">
        <v>704.3725880077742</v>
      </c>
      <c r="CU84">
        <v>2875.9310679427031</v>
      </c>
      <c r="CV84">
        <v>-414.82618127145821</v>
      </c>
      <c r="CW84">
        <v>883.23258769607946</v>
      </c>
      <c r="CX84">
        <v>40.83148557793141</v>
      </c>
      <c r="CY84">
        <v>-6.3462287705053272E-2</v>
      </c>
      <c r="CZ84">
        <v>-0.81702362779335869</v>
      </c>
    </row>
    <row r="85" spans="1:106" x14ac:dyDescent="0.35">
      <c r="A85" t="s">
        <v>203</v>
      </c>
      <c r="B85">
        <v>416.94504684849568</v>
      </c>
      <c r="C85">
        <v>283.05162601321967</v>
      </c>
      <c r="D85">
        <v>-1419.1202879610844</v>
      </c>
      <c r="E85">
        <v>-421.44881904400421</v>
      </c>
      <c r="F85">
        <v>1237.3000449010428</v>
      </c>
      <c r="G85">
        <v>-254.83478176343698</v>
      </c>
      <c r="H85">
        <v>281.87507142034303</v>
      </c>
      <c r="I85">
        <v>-506.7528303261991</v>
      </c>
      <c r="J85">
        <v>-1062.9038430395924</v>
      </c>
      <c r="K85">
        <v>-195.29148803317921</v>
      </c>
      <c r="L85">
        <v>1095.1152723505493</v>
      </c>
      <c r="M85">
        <v>-644.91280503233088</v>
      </c>
      <c r="N85">
        <v>-1490.4419675567297</v>
      </c>
      <c r="O85">
        <v>-266.39977873285181</v>
      </c>
      <c r="P85">
        <v>1711.1367489786076</v>
      </c>
      <c r="Y85">
        <v>710.13108575162073</v>
      </c>
      <c r="Z85">
        <v>240.52871915118956</v>
      </c>
      <c r="AA85">
        <v>-507.46006541420269</v>
      </c>
      <c r="AB85">
        <v>187.42200073893071</v>
      </c>
      <c r="AC85">
        <v>-561.27236809784847</v>
      </c>
      <c r="AD85">
        <v>775.87388789281431</v>
      </c>
      <c r="AE85">
        <v>-532.62365092805101</v>
      </c>
      <c r="AF85" s="3">
        <v>-595.30886426963013</v>
      </c>
      <c r="AG85" s="3">
        <v>-0.84099870330532955</v>
      </c>
      <c r="AH85">
        <v>-10.831630184565851</v>
      </c>
      <c r="AI85">
        <v>2.3977642001471624</v>
      </c>
      <c r="AJ85">
        <v>0.43746842483145132</v>
      </c>
      <c r="AK85">
        <v>4.6910908915331344</v>
      </c>
      <c r="AL85">
        <v>-1.7012851392415862</v>
      </c>
      <c r="AM85">
        <v>14804.077738294329</v>
      </c>
      <c r="AN85">
        <v>-17383.111615724712</v>
      </c>
      <c r="AO85">
        <v>12505.728387628074</v>
      </c>
      <c r="AP85">
        <v>846.60096400693965</v>
      </c>
      <c r="AQ85">
        <v>-19169.975347545238</v>
      </c>
      <c r="AR85">
        <v>18248.634382568602</v>
      </c>
      <c r="AS85">
        <v>3983.0268502090757</v>
      </c>
      <c r="AT85">
        <v>-2980.3259014702489</v>
      </c>
      <c r="AU85">
        <v>15655.140336401073</v>
      </c>
      <c r="AV85">
        <v>11069.880335069533</v>
      </c>
      <c r="AW85">
        <v>14173.726265580766</v>
      </c>
      <c r="AX85">
        <v>-14021.01945124884</v>
      </c>
      <c r="AY85">
        <v>-20426.985355005003</v>
      </c>
      <c r="AZ85">
        <v>5377.0572070432054</v>
      </c>
      <c r="BA85">
        <v>2983.4592673849206</v>
      </c>
      <c r="BB85">
        <v>6043.6957909003659</v>
      </c>
      <c r="BC85">
        <v>-16570.544357907518</v>
      </c>
      <c r="BD85">
        <v>1074.826610623267</v>
      </c>
      <c r="BE85">
        <v>1150.4240531262444</v>
      </c>
      <c r="BF85">
        <v>1481.9750430322326</v>
      </c>
      <c r="BG85">
        <v>1409.1315504975655</v>
      </c>
      <c r="BH85">
        <v>358.32957025369001</v>
      </c>
      <c r="BI85">
        <v>15.204114126376775</v>
      </c>
      <c r="BJ85">
        <v>-1024.7553056933471</v>
      </c>
      <c r="BK85">
        <v>-2140.1189762271897</v>
      </c>
      <c r="BL85">
        <v>8840.2405603292646</v>
      </c>
      <c r="BM85">
        <v>7249.638267025347</v>
      </c>
      <c r="BN85">
        <v>9612.3708065152332</v>
      </c>
      <c r="BO85">
        <v>9436.6341255405532</v>
      </c>
      <c r="BP85">
        <v>2557856.4534584251</v>
      </c>
      <c r="BQ85">
        <v>10140.06095088127</v>
      </c>
      <c r="BR85">
        <v>10956.698958611989</v>
      </c>
      <c r="BS85">
        <v>2386987.9983180636</v>
      </c>
      <c r="BT85">
        <v>182.92287103100819</v>
      </c>
      <c r="BU85">
        <v>339.10204355150455</v>
      </c>
      <c r="BV85">
        <v>-746.91565705376911</v>
      </c>
      <c r="BW85">
        <v>1326.6062150540474</v>
      </c>
      <c r="BX85">
        <v>2684.9211003397722</v>
      </c>
      <c r="BY85">
        <v>28.492761548287923</v>
      </c>
      <c r="BZ85">
        <v>40.304316121254708</v>
      </c>
      <c r="CA85">
        <v>25.561101863596463</v>
      </c>
      <c r="CB85">
        <v>42.592655105059229</v>
      </c>
      <c r="CC85">
        <v>27.244898446984003</v>
      </c>
      <c r="CD85">
        <v>35.7131977651783</v>
      </c>
      <c r="CE85">
        <v>22.030119336689083</v>
      </c>
      <c r="CF85">
        <v>36.571150417116527</v>
      </c>
      <c r="CG85">
        <v>157.26791052967687</v>
      </c>
      <c r="CH85">
        <v>139.72317596377763</v>
      </c>
      <c r="CI85">
        <v>133.02853506162393</v>
      </c>
      <c r="CJ85">
        <v>109.00572522725629</v>
      </c>
      <c r="CK85">
        <v>-8100.015677145966</v>
      </c>
      <c r="CL85">
        <v>-780.54828759571046</v>
      </c>
      <c r="CM85">
        <v>-32.321157943105973</v>
      </c>
      <c r="CN85">
        <v>15.373108904980283</v>
      </c>
      <c r="CO85">
        <v>2.8027402920500712</v>
      </c>
      <c r="CP85">
        <v>0.16919161569688365</v>
      </c>
      <c r="CQ85">
        <v>1.5169752155547389</v>
      </c>
      <c r="CR85">
        <v>5.0119752161739882E-2</v>
      </c>
      <c r="CS85">
        <v>-2778.8907800650486</v>
      </c>
      <c r="CT85">
        <v>-188.41315633641801</v>
      </c>
      <c r="CU85">
        <v>9493.3566115135909</v>
      </c>
      <c r="CV85">
        <v>-714.04642088826563</v>
      </c>
      <c r="CW85">
        <v>-923.56977491602368</v>
      </c>
      <c r="CX85">
        <v>79.465134049321691</v>
      </c>
      <c r="CY85">
        <v>-10.974148050261691</v>
      </c>
      <c r="CZ85">
        <v>0.76312938806308983</v>
      </c>
    </row>
    <row r="86" spans="1:106" x14ac:dyDescent="0.35">
      <c r="A86" t="s">
        <v>200</v>
      </c>
      <c r="B86">
        <v>23.626988270014021</v>
      </c>
      <c r="C86">
        <v>424.3944302185439</v>
      </c>
      <c r="D86">
        <v>-742.10752219127869</v>
      </c>
      <c r="E86">
        <v>-335.409751542739</v>
      </c>
      <c r="F86">
        <v>953.6973115513897</v>
      </c>
      <c r="G86">
        <v>-122.78780762575435</v>
      </c>
      <c r="H86">
        <v>297.6593107646076</v>
      </c>
      <c r="I86">
        <v>-133.79444953617164</v>
      </c>
      <c r="J86">
        <v>-416.73301226635886</v>
      </c>
      <c r="K86">
        <v>-216.68007952009793</v>
      </c>
      <c r="L86">
        <v>897.72709185843325</v>
      </c>
      <c r="M86">
        <v>-162.14811744908405</v>
      </c>
      <c r="N86">
        <v>-1017.3412231708028</v>
      </c>
      <c r="O86">
        <v>103.14644714994027</v>
      </c>
      <c r="P86">
        <v>1820.9724788439087</v>
      </c>
      <c r="Y86">
        <v>-168.6894677851142</v>
      </c>
      <c r="Z86">
        <v>206.75673485530112</v>
      </c>
      <c r="AA86">
        <v>-264.06151204485894</v>
      </c>
      <c r="AB86">
        <v>228.01377902926163</v>
      </c>
      <c r="AC86">
        <v>-366.93273323616876</v>
      </c>
      <c r="AD86">
        <v>-127.32590586088131</v>
      </c>
      <c r="AE86">
        <v>-217.41726026106659</v>
      </c>
      <c r="AF86" s="3">
        <v>-371.31254349228595</v>
      </c>
      <c r="AG86" s="3">
        <v>-13.101740082713439</v>
      </c>
      <c r="AH86">
        <v>-20.15237734847647</v>
      </c>
      <c r="AI86">
        <v>1.5979354065628806</v>
      </c>
      <c r="AJ86">
        <v>4.4869059782145424</v>
      </c>
      <c r="AK86">
        <v>4.0427297670239879</v>
      </c>
      <c r="AL86">
        <v>4.4370650168227019</v>
      </c>
      <c r="AM86">
        <v>12225.750441009615</v>
      </c>
      <c r="AN86">
        <v>-12691.162966661488</v>
      </c>
      <c r="AO86">
        <v>4531.9255714023839</v>
      </c>
      <c r="AP86">
        <v>8997.6932192109452</v>
      </c>
      <c r="AQ86">
        <v>-12706.228581751506</v>
      </c>
      <c r="AR86">
        <v>8502.6522061833875</v>
      </c>
      <c r="AS86">
        <v>3845.3240922504579</v>
      </c>
      <c r="AT86">
        <v>14845.385673688659</v>
      </c>
      <c r="AU86">
        <v>8603.1694789750418</v>
      </c>
      <c r="AV86">
        <v>15928.882735295805</v>
      </c>
      <c r="AW86">
        <v>16530.505280560214</v>
      </c>
      <c r="AX86">
        <v>-15452.446745202504</v>
      </c>
      <c r="AY86">
        <v>-24917.711274794379</v>
      </c>
      <c r="AZ86">
        <v>4713.3907851639988</v>
      </c>
      <c r="BA86">
        <v>600.96495329987772</v>
      </c>
      <c r="BB86">
        <v>8793.6883232328091</v>
      </c>
      <c r="BC86">
        <v>-14699.34144211845</v>
      </c>
      <c r="BD86">
        <v>382.508258807689</v>
      </c>
      <c r="BE86">
        <v>456.77876712595554</v>
      </c>
      <c r="BF86">
        <v>772.08047453135759</v>
      </c>
      <c r="BG86">
        <v>669.15420993568716</v>
      </c>
      <c r="BH86">
        <v>258.61022651501736</v>
      </c>
      <c r="BI86">
        <v>-33.000690773348467</v>
      </c>
      <c r="BJ86">
        <v>-10984.67574932567</v>
      </c>
      <c r="BK86">
        <v>-11219.349156933886</v>
      </c>
      <c r="BL86">
        <v>2107.7376421962394</v>
      </c>
      <c r="BM86">
        <v>947.65749371324125</v>
      </c>
      <c r="BN86">
        <v>2986.7218060565397</v>
      </c>
      <c r="BO86">
        <v>3327.5140518893159</v>
      </c>
      <c r="BP86">
        <v>646559.10039382766</v>
      </c>
      <c r="BQ86">
        <v>3781.209854705593</v>
      </c>
      <c r="BR86">
        <v>5120.5858039854829</v>
      </c>
      <c r="BS86">
        <v>570985.99373964081</v>
      </c>
      <c r="BT86">
        <v>-153.64850032514337</v>
      </c>
      <c r="BU86">
        <v>-39.626987826288939</v>
      </c>
      <c r="BV86">
        <v>-286.22224562708857</v>
      </c>
      <c r="BW86">
        <v>661.92633885760142</v>
      </c>
      <c r="BX86">
        <v>9220.4997967006893</v>
      </c>
      <c r="BY86">
        <v>25.948773529150223</v>
      </c>
      <c r="BZ86">
        <v>37.610029744666711</v>
      </c>
      <c r="CA86">
        <v>35.770186340739905</v>
      </c>
      <c r="CB86">
        <v>55.452504761320647</v>
      </c>
      <c r="CC86">
        <v>29.016863337203979</v>
      </c>
      <c r="CD86">
        <v>37.096439891497717</v>
      </c>
      <c r="CE86">
        <v>40.032991158449306</v>
      </c>
      <c r="CF86">
        <v>55.705140181956658</v>
      </c>
      <c r="CG86">
        <v>139.72317596377763</v>
      </c>
      <c r="CH86">
        <v>175.69768000034446</v>
      </c>
      <c r="CI86">
        <v>118.6764039761746</v>
      </c>
      <c r="CJ86">
        <v>139.75825291777088</v>
      </c>
      <c r="CK86">
        <v>-4480.750479562972</v>
      </c>
      <c r="CL86">
        <v>128.08310929612088</v>
      </c>
      <c r="CM86">
        <v>0.95095913187481584</v>
      </c>
      <c r="CN86">
        <v>5.1987529509734323</v>
      </c>
      <c r="CO86">
        <v>3.2775426297104655</v>
      </c>
      <c r="CP86">
        <v>0.42355380776806467</v>
      </c>
      <c r="CQ86">
        <v>2.531313127987588</v>
      </c>
      <c r="CR86">
        <v>0.57337347728305887</v>
      </c>
      <c r="CS86">
        <v>1443.8419505034717</v>
      </c>
      <c r="CT86">
        <v>1239.4275691184343</v>
      </c>
      <c r="CU86">
        <v>7022.1832875455138</v>
      </c>
      <c r="CV86">
        <v>-946.49623231336955</v>
      </c>
      <c r="CW86">
        <v>-492.72385305021544</v>
      </c>
      <c r="CX86">
        <v>40.928330324371011</v>
      </c>
      <c r="CY86">
        <v>-9.8176448747943574</v>
      </c>
      <c r="CZ86">
        <v>0.34888681214844641</v>
      </c>
    </row>
    <row r="87" spans="1:106" x14ac:dyDescent="0.35">
      <c r="A87" t="s">
        <v>170</v>
      </c>
      <c r="B87">
        <v>258.89298196041267</v>
      </c>
      <c r="C87">
        <v>307.85688328996389</v>
      </c>
      <c r="D87">
        <v>-1381.7688739996699</v>
      </c>
      <c r="E87">
        <v>-535.08086431600043</v>
      </c>
      <c r="F87">
        <v>1046.8805181115335</v>
      </c>
      <c r="G87">
        <v>-373.84212716509256</v>
      </c>
      <c r="H87">
        <v>270.45953949016348</v>
      </c>
      <c r="I87">
        <v>-642.08345229346344</v>
      </c>
      <c r="J87">
        <v>-1089.7670862209341</v>
      </c>
      <c r="K87">
        <v>-264.31520932984574</v>
      </c>
      <c r="L87">
        <v>920.69955012244702</v>
      </c>
      <c r="M87">
        <v>-831.5505677599316</v>
      </c>
      <c r="N87">
        <v>-1529.1604248947399</v>
      </c>
      <c r="O87">
        <v>-531.58033643313092</v>
      </c>
      <c r="P87">
        <v>1348.1914513594659</v>
      </c>
      <c r="Y87">
        <v>608.21832697026434</v>
      </c>
      <c r="Z87">
        <v>220.83964004462476</v>
      </c>
      <c r="AA87">
        <v>-470.22325105906503</v>
      </c>
      <c r="AB87">
        <v>149.35771103153886</v>
      </c>
      <c r="AC87">
        <v>-556.15659331108452</v>
      </c>
      <c r="AD87">
        <v>685.61150658376334</v>
      </c>
      <c r="AE87">
        <v>-424.85951091905349</v>
      </c>
      <c r="AF87" s="3">
        <v>-566.26733745438776</v>
      </c>
      <c r="AG87" s="3">
        <v>-0.68186511797816041</v>
      </c>
      <c r="AH87">
        <v>-2.5288326585863801</v>
      </c>
      <c r="AI87">
        <v>2.71157868939674</v>
      </c>
      <c r="AJ87">
        <v>2.3025015628509564</v>
      </c>
      <c r="AK87">
        <v>5.5756632003483864</v>
      </c>
      <c r="AL87">
        <v>0.95785069772952103</v>
      </c>
      <c r="AM87">
        <v>18782.132729303634</v>
      </c>
      <c r="AN87">
        <v>-23582.501035005451</v>
      </c>
      <c r="AO87">
        <v>13969.461870246078</v>
      </c>
      <c r="AP87">
        <v>3692.8480250274697</v>
      </c>
      <c r="AQ87">
        <v>-27513.891599226758</v>
      </c>
      <c r="AR87">
        <v>19416.930729118452</v>
      </c>
      <c r="AS87">
        <v>6423.6553998991167</v>
      </c>
      <c r="AT87">
        <v>280.18608267073637</v>
      </c>
      <c r="AU87">
        <v>14040.443509578599</v>
      </c>
      <c r="AV87">
        <v>7596.1785000331174</v>
      </c>
      <c r="AW87">
        <v>11069.486821400735</v>
      </c>
      <c r="AX87">
        <v>-18699.631511147243</v>
      </c>
      <c r="AY87">
        <v>-16561.51619925518</v>
      </c>
      <c r="AZ87">
        <v>3727.6859542765255</v>
      </c>
      <c r="BA87">
        <v>8864.872854381154</v>
      </c>
      <c r="BB87">
        <v>2775.951208157549</v>
      </c>
      <c r="BC87">
        <v>-18763.776317413114</v>
      </c>
      <c r="BD87">
        <v>1194.4681346687692</v>
      </c>
      <c r="BE87">
        <v>1233.625349157131</v>
      </c>
      <c r="BF87">
        <v>1505.7911104688767</v>
      </c>
      <c r="BG87">
        <v>1462.3315660296903</v>
      </c>
      <c r="BH87">
        <v>279.96323553185806</v>
      </c>
      <c r="BI87">
        <v>13.54956237214707</v>
      </c>
      <c r="BJ87">
        <v>-515.86690509119217</v>
      </c>
      <c r="BK87">
        <v>-1326.9721808519021</v>
      </c>
      <c r="BL87">
        <v>8212.8175877461617</v>
      </c>
      <c r="BM87">
        <v>6676.4021746438048</v>
      </c>
      <c r="BN87">
        <v>8143.9442349270794</v>
      </c>
      <c r="BO87">
        <v>7272.9555577653491</v>
      </c>
      <c r="BP87">
        <v>2595139.4606486727</v>
      </c>
      <c r="BQ87">
        <v>9050.6394220857346</v>
      </c>
      <c r="BR87">
        <v>9192.6092511559418</v>
      </c>
      <c r="BS87">
        <v>2394092.7924858588</v>
      </c>
      <c r="BT87">
        <v>213.50793639744282</v>
      </c>
      <c r="BU87">
        <v>338.50804126303552</v>
      </c>
      <c r="BV87">
        <v>-831.46311996563122</v>
      </c>
      <c r="BW87">
        <v>1357.7573291126434</v>
      </c>
      <c r="BX87">
        <v>-2588.9512146998804</v>
      </c>
      <c r="BY87">
        <v>38.730615067727122</v>
      </c>
      <c r="BZ87">
        <v>48.979084516453142</v>
      </c>
      <c r="CA87">
        <v>38.936724857854706</v>
      </c>
      <c r="CB87">
        <v>53.950272072214858</v>
      </c>
      <c r="CC87">
        <v>35.194051626625019</v>
      </c>
      <c r="CD87">
        <v>41.413151948017315</v>
      </c>
      <c r="CE87">
        <v>32.149920840899156</v>
      </c>
      <c r="CF87">
        <v>44.289311357380576</v>
      </c>
      <c r="CG87">
        <v>133.02853506162393</v>
      </c>
      <c r="CH87">
        <v>118.6764039761746</v>
      </c>
      <c r="CI87">
        <v>128.337834431429</v>
      </c>
      <c r="CJ87">
        <v>109.40577462686601</v>
      </c>
      <c r="CK87">
        <v>-4378.8149477860561</v>
      </c>
      <c r="CL87">
        <v>-1364.7589677202498</v>
      </c>
      <c r="CM87">
        <v>14.27645369990365</v>
      </c>
      <c r="CN87">
        <v>27.139259060285919</v>
      </c>
      <c r="CO87">
        <v>1.6790544075293623</v>
      </c>
      <c r="CP87">
        <v>0.11016402954908362</v>
      </c>
      <c r="CQ87">
        <v>1.2374133077322531</v>
      </c>
      <c r="CR87">
        <v>-0.14160472374392022</v>
      </c>
      <c r="CS87">
        <v>-2056.6206581109514</v>
      </c>
      <c r="CT87">
        <v>-787.65470447745531</v>
      </c>
      <c r="CU87">
        <v>11288.958234991534</v>
      </c>
      <c r="CV87">
        <v>-694.25877615795036</v>
      </c>
      <c r="CW87">
        <v>-98.264164653705066</v>
      </c>
      <c r="CX87">
        <v>239.04538776807425</v>
      </c>
      <c r="CY87">
        <v>-9.5236438626717401</v>
      </c>
      <c r="CZ87">
        <v>0.66739398062077226</v>
      </c>
    </row>
    <row r="88" spans="1:106" x14ac:dyDescent="0.35">
      <c r="A88" t="s">
        <v>117</v>
      </c>
      <c r="B88">
        <v>-77.948430217142587</v>
      </c>
      <c r="C88">
        <v>421.69107009281669</v>
      </c>
      <c r="D88">
        <v>-722.18016672512749</v>
      </c>
      <c r="E88">
        <v>-490.23439037035087</v>
      </c>
      <c r="F88">
        <v>718.46446348471841</v>
      </c>
      <c r="G88">
        <v>-232.38961574298742</v>
      </c>
      <c r="H88">
        <v>302.76513535881622</v>
      </c>
      <c r="I88">
        <v>-285.42895107300461</v>
      </c>
      <c r="J88">
        <v>-469.03976774289555</v>
      </c>
      <c r="K88">
        <v>-332.14990067017686</v>
      </c>
      <c r="L88">
        <v>683.47963262512803</v>
      </c>
      <c r="M88">
        <v>-399.35702705883426</v>
      </c>
      <c r="N88">
        <v>-1073.1253968141386</v>
      </c>
      <c r="O88">
        <v>-267.04287927244627</v>
      </c>
      <c r="P88">
        <v>1480.1833460687917</v>
      </c>
      <c r="Y88">
        <v>-56.028190344039324</v>
      </c>
      <c r="Z88">
        <v>183.68324410366083</v>
      </c>
      <c r="AA88">
        <v>-207.64835808010463</v>
      </c>
      <c r="AB88">
        <v>154.51704950767956</v>
      </c>
      <c r="AC88">
        <v>-328.24456422084586</v>
      </c>
      <c r="AD88">
        <v>-2.6608216818576347</v>
      </c>
      <c r="AE88">
        <v>-97.037873611664253</v>
      </c>
      <c r="AF88" s="3">
        <v>-320.35919128983642</v>
      </c>
      <c r="AG88" s="3">
        <v>-11.835126351934095</v>
      </c>
      <c r="AH88">
        <v>-8.4840460999232796</v>
      </c>
      <c r="AI88">
        <v>1.4278362670414195</v>
      </c>
      <c r="AJ88">
        <v>4.6232547800448911</v>
      </c>
      <c r="AK88">
        <v>3.9690015110253496</v>
      </c>
      <c r="AL88">
        <v>5.3468022718731882</v>
      </c>
      <c r="AM88">
        <v>17409.501393175782</v>
      </c>
      <c r="AN88">
        <v>-20864.847572095208</v>
      </c>
      <c r="AO88">
        <v>10509.251947001037</v>
      </c>
      <c r="AP88">
        <v>8926.9807420291545</v>
      </c>
      <c r="AQ88">
        <v>-23158.785609834966</v>
      </c>
      <c r="AR88">
        <v>10851.173984500601</v>
      </c>
      <c r="AS88">
        <v>6703.141413114894</v>
      </c>
      <c r="AT88">
        <v>14134.704372739887</v>
      </c>
      <c r="AU88">
        <v>5923.6088748569709</v>
      </c>
      <c r="AV88">
        <v>7556.1285747496468</v>
      </c>
      <c r="AW88">
        <v>7911.5671481641457</v>
      </c>
      <c r="AX88">
        <v>-19072.787719414049</v>
      </c>
      <c r="AY88">
        <v>-20851.569961615212</v>
      </c>
      <c r="AZ88">
        <v>3690.0572392919394</v>
      </c>
      <c r="BA88">
        <v>7657.42776367437</v>
      </c>
      <c r="BB88">
        <v>2701.2248861304865</v>
      </c>
      <c r="BC88">
        <v>-16833.246017058518</v>
      </c>
      <c r="BD88">
        <v>617.33618364982624</v>
      </c>
      <c r="BE88">
        <v>624.67817903439663</v>
      </c>
      <c r="BF88">
        <v>902.36461032916088</v>
      </c>
      <c r="BG88">
        <v>856.76408892567076</v>
      </c>
      <c r="BH88">
        <v>189.63280057311312</v>
      </c>
      <c r="BI88">
        <v>-22.228183237701948</v>
      </c>
      <c r="BJ88">
        <v>-6459.8724450846694</v>
      </c>
      <c r="BK88">
        <v>-6805.2327245160304</v>
      </c>
      <c r="BL88">
        <v>3308.4838404880916</v>
      </c>
      <c r="BM88">
        <v>2053.3968944785993</v>
      </c>
      <c r="BN88">
        <v>2475.3754417646214</v>
      </c>
      <c r="BO88">
        <v>2115.7872678719168</v>
      </c>
      <c r="BP88">
        <v>1043631.4382542404</v>
      </c>
      <c r="BQ88">
        <v>3548.9830712388234</v>
      </c>
      <c r="BR88">
        <v>4072.9589638719253</v>
      </c>
      <c r="BS88">
        <v>888640.05372455064</v>
      </c>
      <c r="BT88">
        <v>-93.976500483774799</v>
      </c>
      <c r="BU88">
        <v>-33.405363239816985</v>
      </c>
      <c r="BV88">
        <v>-405.37663572259629</v>
      </c>
      <c r="BW88">
        <v>767.42981137575794</v>
      </c>
      <c r="BX88">
        <v>1078.0908095163597</v>
      </c>
      <c r="BY88">
        <v>35.522522132068929</v>
      </c>
      <c r="BZ88">
        <v>46.489963001966366</v>
      </c>
      <c r="CA88">
        <v>47.230341231347104</v>
      </c>
      <c r="CB88">
        <v>66.420639017165101</v>
      </c>
      <c r="CC88">
        <v>36.013635372944812</v>
      </c>
      <c r="CD88">
        <v>42.608155046473094</v>
      </c>
      <c r="CE88">
        <v>47.308707157911783</v>
      </c>
      <c r="CF88">
        <v>62.013134694302259</v>
      </c>
      <c r="CG88">
        <v>109.00572522725629</v>
      </c>
      <c r="CH88">
        <v>139.75825291777088</v>
      </c>
      <c r="CI88">
        <v>109.40577462686601</v>
      </c>
      <c r="CJ88">
        <v>134.3818929559402</v>
      </c>
      <c r="CK88">
        <v>884.56133542205509</v>
      </c>
      <c r="CL88">
        <v>-747.54544405190052</v>
      </c>
      <c r="CM88">
        <v>48.229078697133552</v>
      </c>
      <c r="CN88">
        <v>18.080782195571867</v>
      </c>
      <c r="CO88">
        <v>1.7754545137683431</v>
      </c>
      <c r="CP88">
        <v>0.34887479760062151</v>
      </c>
      <c r="CQ88">
        <v>2.0460577123303962</v>
      </c>
      <c r="CR88">
        <v>0.32418159782931411</v>
      </c>
      <c r="CS88">
        <v>2878.978846754434</v>
      </c>
      <c r="CT88">
        <v>426.11321811421209</v>
      </c>
      <c r="CU88">
        <v>8520.2930725051046</v>
      </c>
      <c r="CV88">
        <v>-909.9647142822065</v>
      </c>
      <c r="CW88">
        <v>429.60425312620271</v>
      </c>
      <c r="CX88">
        <v>225.75318007413995</v>
      </c>
      <c r="CY88">
        <v>-8.4360429117668456</v>
      </c>
      <c r="CZ88">
        <v>0.32622320099411833</v>
      </c>
    </row>
    <row r="89" spans="1:106" x14ac:dyDescent="0.35">
      <c r="A89" t="s">
        <v>34</v>
      </c>
      <c r="B89">
        <v>-387344.62317225075</v>
      </c>
      <c r="C89">
        <v>108247.14712783194</v>
      </c>
      <c r="D89">
        <v>494755.07559492439</v>
      </c>
      <c r="E89">
        <v>325013.80419787916</v>
      </c>
      <c r="F89">
        <v>-177335.42156488271</v>
      </c>
      <c r="G89">
        <v>200051.44805881739</v>
      </c>
      <c r="H89">
        <v>-43056.411658962847</v>
      </c>
      <c r="I89">
        <v>321017.27772107418</v>
      </c>
      <c r="J89">
        <v>301398.27365167061</v>
      </c>
      <c r="K89">
        <v>206311.20654366448</v>
      </c>
      <c r="L89">
        <v>-397627.22085001011</v>
      </c>
      <c r="M89">
        <v>288736.06258571352</v>
      </c>
      <c r="N89">
        <v>357995.12482985563</v>
      </c>
      <c r="O89">
        <v>227604.56998350771</v>
      </c>
      <c r="P89">
        <v>-251039.98831519566</v>
      </c>
      <c r="Y89">
        <v>-1121869.594405391</v>
      </c>
      <c r="Z89">
        <v>-85875.780708766571</v>
      </c>
      <c r="AA89">
        <v>410135.56125341094</v>
      </c>
      <c r="AB89">
        <v>-65893.152521376483</v>
      </c>
      <c r="AC89">
        <v>381390.27543339494</v>
      </c>
      <c r="AD89">
        <v>-1107490.6238559866</v>
      </c>
      <c r="AE89">
        <v>461608.6463675343</v>
      </c>
      <c r="AF89" s="3">
        <v>378882.56832144508</v>
      </c>
      <c r="AG89" s="3">
        <v>-3651.2820779576573</v>
      </c>
      <c r="AH89">
        <v>1275.7989822653012</v>
      </c>
      <c r="AI89">
        <v>-1237.0397282803747</v>
      </c>
      <c r="AJ89">
        <v>2386.2622286268256</v>
      </c>
      <c r="AK89">
        <v>-673.310566558</v>
      </c>
      <c r="AL89">
        <v>145.36477985027216</v>
      </c>
      <c r="AM89">
        <v>-6347604.7907486968</v>
      </c>
      <c r="AN89">
        <v>2026223.5553931508</v>
      </c>
      <c r="AO89">
        <v>-11655929.180900766</v>
      </c>
      <c r="AP89">
        <v>4495811.6599138342</v>
      </c>
      <c r="AQ89">
        <v>2405867.6697955891</v>
      </c>
      <c r="AR89">
        <v>644572.44456677197</v>
      </c>
      <c r="AS89">
        <v>-2712231.6477290178</v>
      </c>
      <c r="AT89">
        <v>9808297.0036172643</v>
      </c>
      <c r="AU89">
        <v>-10981536.000411209</v>
      </c>
      <c r="AV89">
        <v>-188220.98323368689</v>
      </c>
      <c r="AW89">
        <v>404225.96116297797</v>
      </c>
      <c r="AX89">
        <v>-263610.56594619196</v>
      </c>
      <c r="AY89">
        <v>5814044.486215041</v>
      </c>
      <c r="AZ89">
        <v>165826.88760659524</v>
      </c>
      <c r="BA89">
        <v>3532449.7468126421</v>
      </c>
      <c r="BB89">
        <v>1469704.7979009198</v>
      </c>
      <c r="BC89">
        <v>-6856160.9100513859</v>
      </c>
      <c r="BD89">
        <v>-1143381.1217683807</v>
      </c>
      <c r="BE89">
        <v>-1034789.518102817</v>
      </c>
      <c r="BF89">
        <v>-1129622.4185985895</v>
      </c>
      <c r="BG89">
        <v>-1149192.3076464711</v>
      </c>
      <c r="BH89">
        <v>-229534.73805311328</v>
      </c>
      <c r="BI89">
        <v>-52425.529188300126</v>
      </c>
      <c r="BJ89">
        <v>-9070782.1102391183</v>
      </c>
      <c r="BK89">
        <v>-6558471.2276625354</v>
      </c>
      <c r="BL89">
        <v>-10244371.510710778</v>
      </c>
      <c r="BM89">
        <v>-8437008.3410575036</v>
      </c>
      <c r="BN89">
        <v>-6554584.9054190088</v>
      </c>
      <c r="BO89">
        <v>-6501783.8446357567</v>
      </c>
      <c r="BP89">
        <v>-2514227439.8442612</v>
      </c>
      <c r="BQ89">
        <v>-6489956.4005082557</v>
      </c>
      <c r="BR89">
        <v>-6833446.4562615305</v>
      </c>
      <c r="BS89">
        <v>-2323203460.2327657</v>
      </c>
      <c r="BT89">
        <v>-214947.30994396238</v>
      </c>
      <c r="BU89">
        <v>-360697.60176312528</v>
      </c>
      <c r="BV89">
        <v>488822.75350074552</v>
      </c>
      <c r="BW89">
        <v>-993115.82253183681</v>
      </c>
      <c r="BX89">
        <v>-685735.73945451947</v>
      </c>
      <c r="BY89">
        <v>-3844.2067742417548</v>
      </c>
      <c r="BZ89">
        <v>-3358.1836561154091</v>
      </c>
      <c r="CA89">
        <v>-831.99128696445564</v>
      </c>
      <c r="CB89">
        <v>-1298.9937168512463</v>
      </c>
      <c r="CC89">
        <v>-1464.3774767181269</v>
      </c>
      <c r="CD89">
        <v>-176.45588944489668</v>
      </c>
      <c r="CE89">
        <v>2194.8043109777327</v>
      </c>
      <c r="CF89">
        <v>1555.2202667837846</v>
      </c>
      <c r="CG89">
        <v>-8100.015677145966</v>
      </c>
      <c r="CH89">
        <v>-4480.750479562972</v>
      </c>
      <c r="CI89">
        <v>-4378.8149477860561</v>
      </c>
      <c r="CJ89">
        <v>884.56133542205509</v>
      </c>
      <c r="CK89">
        <v>24211103.134735852</v>
      </c>
      <c r="CL89">
        <v>-1817999.2166818411</v>
      </c>
      <c r="CM89">
        <v>-32490.631155563686</v>
      </c>
      <c r="CN89">
        <v>9220.2287208598063</v>
      </c>
      <c r="CO89">
        <v>1688.5274427801962</v>
      </c>
      <c r="CP89">
        <v>-207.57002953323334</v>
      </c>
      <c r="CQ89">
        <v>4227.3582334762905</v>
      </c>
      <c r="CR89">
        <v>-542.8505879764856</v>
      </c>
      <c r="CS89">
        <v>21756430.852314204</v>
      </c>
      <c r="CT89">
        <v>-1688364.529173624</v>
      </c>
      <c r="CU89">
        <v>-7589905.1107801739</v>
      </c>
      <c r="CV89">
        <v>656163.24559096654</v>
      </c>
      <c r="CW89">
        <v>-1027775.681215115</v>
      </c>
      <c r="CX89">
        <v>248997.65577984371</v>
      </c>
      <c r="CY89">
        <v>-3531.4760210139698</v>
      </c>
      <c r="CZ89">
        <v>427.63033294459785</v>
      </c>
    </row>
    <row r="90" spans="1:106" x14ac:dyDescent="0.35">
      <c r="A90" t="s">
        <v>35</v>
      </c>
      <c r="B90">
        <v>-7785.3025450633895</v>
      </c>
      <c r="C90">
        <v>9580.3229184010306</v>
      </c>
      <c r="D90">
        <v>70123.673292822437</v>
      </c>
      <c r="E90">
        <v>8569.1739918036237</v>
      </c>
      <c r="F90">
        <v>-47529.877022514171</v>
      </c>
      <c r="G90">
        <v>22842.780485440573</v>
      </c>
      <c r="H90">
        <v>14438.266671477286</v>
      </c>
      <c r="I90">
        <v>47334.629217027723</v>
      </c>
      <c r="J90">
        <v>49307.296496315619</v>
      </c>
      <c r="K90">
        <v>9693.8980558392759</v>
      </c>
      <c r="L90">
        <v>-5482.5933968180325</v>
      </c>
      <c r="M90">
        <v>53176.014558899471</v>
      </c>
      <c r="N90">
        <v>39038.454646273582</v>
      </c>
      <c r="O90">
        <v>83781.859580225995</v>
      </c>
      <c r="P90">
        <v>13887.679695655748</v>
      </c>
      <c r="Y90">
        <v>-70572.079705510041</v>
      </c>
      <c r="Z90">
        <v>-5089.6791445706167</v>
      </c>
      <c r="AA90">
        <v>2265.5731953480758</v>
      </c>
      <c r="AB90">
        <v>21901.916333053086</v>
      </c>
      <c r="AC90">
        <v>-1639.5047325979729</v>
      </c>
      <c r="AD90">
        <v>-76529.975419649738</v>
      </c>
      <c r="AE90">
        <v>9048.1083951232886</v>
      </c>
      <c r="AF90" s="3">
        <v>-2295.5212251603998</v>
      </c>
      <c r="AG90" s="3">
        <v>-474.27175251957448</v>
      </c>
      <c r="AH90">
        <v>-1060.2762460195306</v>
      </c>
      <c r="AI90">
        <v>-3.1569602929489142</v>
      </c>
      <c r="AJ90">
        <v>624.09472533551764</v>
      </c>
      <c r="AK90">
        <v>-132.43605180645488</v>
      </c>
      <c r="AL90">
        <v>519.76725559281704</v>
      </c>
      <c r="AM90">
        <v>-906541.80732243822</v>
      </c>
      <c r="AN90">
        <v>1864640.87512455</v>
      </c>
      <c r="AO90">
        <v>-1419092.4596534267</v>
      </c>
      <c r="AP90">
        <v>961058.38282472105</v>
      </c>
      <c r="AQ90">
        <v>2470921.2092575901</v>
      </c>
      <c r="AR90">
        <v>-333887.85760723386</v>
      </c>
      <c r="AS90">
        <v>-1491301.5714268975</v>
      </c>
      <c r="AT90">
        <v>2483231.9181838734</v>
      </c>
      <c r="AU90">
        <v>-1175293.1496649217</v>
      </c>
      <c r="AV90">
        <v>4287444.6983527755</v>
      </c>
      <c r="AW90">
        <v>2284683.2684216253</v>
      </c>
      <c r="AX90">
        <v>397667.90529593534</v>
      </c>
      <c r="AY90">
        <v>-606068.78769684723</v>
      </c>
      <c r="AZ90">
        <v>107648.0779107144</v>
      </c>
      <c r="BA90">
        <v>-210173.32036226257</v>
      </c>
      <c r="BB90">
        <v>-1366.0859973375998</v>
      </c>
      <c r="BC90">
        <v>-1118551.2781226318</v>
      </c>
      <c r="BD90">
        <v>-52238.081916038696</v>
      </c>
      <c r="BE90">
        <v>-33884.216899488696</v>
      </c>
      <c r="BF90">
        <v>-37066.503594181064</v>
      </c>
      <c r="BG90">
        <v>-34207.819063305433</v>
      </c>
      <c r="BH90">
        <v>30790.548655151426</v>
      </c>
      <c r="BI90">
        <v>5814.4272466888806</v>
      </c>
      <c r="BJ90">
        <v>-2356372.3972025751</v>
      </c>
      <c r="BK90">
        <v>-2280193.3996359799</v>
      </c>
      <c r="BL90">
        <v>-1197475.6830305811</v>
      </c>
      <c r="BM90">
        <v>-1152709.4116856866</v>
      </c>
      <c r="BN90">
        <v>-119014.92888711669</v>
      </c>
      <c r="BO90">
        <v>-31744.25469964221</v>
      </c>
      <c r="BP90">
        <v>-247191172.88162801</v>
      </c>
      <c r="BQ90">
        <v>-272965.48075233435</v>
      </c>
      <c r="BR90">
        <v>-205330.61613923311</v>
      </c>
      <c r="BS90">
        <v>-218605757.56592289</v>
      </c>
      <c r="BT90">
        <v>88027.360918426275</v>
      </c>
      <c r="BU90">
        <v>88612.039695139945</v>
      </c>
      <c r="BV90">
        <v>47697.834032381354</v>
      </c>
      <c r="BW90">
        <v>-18396.82618052921</v>
      </c>
      <c r="BX90">
        <v>915016.15989027591</v>
      </c>
      <c r="BY90">
        <v>-1221.291713582692</v>
      </c>
      <c r="BZ90">
        <v>-1008.0113570602387</v>
      </c>
      <c r="CA90">
        <v>-1171.3880132720126</v>
      </c>
      <c r="CB90">
        <v>-731.91700868719317</v>
      </c>
      <c r="CC90">
        <v>-1114.657257427401</v>
      </c>
      <c r="CD90">
        <v>-726.38006080748005</v>
      </c>
      <c r="CE90">
        <v>-923.39164241625429</v>
      </c>
      <c r="CF90">
        <v>-313.76737421500184</v>
      </c>
      <c r="CG90">
        <v>-780.54828759571046</v>
      </c>
      <c r="CH90">
        <v>128.08310929612088</v>
      </c>
      <c r="CI90">
        <v>-1364.7589677202498</v>
      </c>
      <c r="CJ90">
        <v>-747.54544405190052</v>
      </c>
      <c r="CK90" s="20">
        <v>-1817999.2166818411</v>
      </c>
      <c r="CL90">
        <v>739545.85160835518</v>
      </c>
      <c r="CM90">
        <v>-10996.696969764922</v>
      </c>
      <c r="CN90">
        <v>-5904.8509228940648</v>
      </c>
      <c r="CO90">
        <v>-428.8026627832329</v>
      </c>
      <c r="CP90">
        <v>142.19205180176016</v>
      </c>
      <c r="CQ90">
        <v>-685.31242321575803</v>
      </c>
      <c r="CR90">
        <v>225.17711947191862</v>
      </c>
      <c r="CS90">
        <v>-1905393.2104624079</v>
      </c>
      <c r="CT90">
        <v>911699.07036395464</v>
      </c>
      <c r="CU90">
        <v>152879.61873861222</v>
      </c>
      <c r="CV90">
        <v>-234748.79258684671</v>
      </c>
      <c r="CW90">
        <v>-150438.15298102814</v>
      </c>
      <c r="CX90">
        <v>-64194.584668560368</v>
      </c>
      <c r="CY90">
        <v>609.27266055778557</v>
      </c>
      <c r="CZ90">
        <v>0.74883367305736481</v>
      </c>
    </row>
    <row r="91" spans="1:106" x14ac:dyDescent="0.35">
      <c r="A91" t="s">
        <v>28</v>
      </c>
      <c r="B91">
        <v>-636.95528239872442</v>
      </c>
      <c r="C91">
        <v>562.75348298584402</v>
      </c>
      <c r="D91">
        <v>-1299.4381941807039</v>
      </c>
      <c r="E91">
        <v>1219.37008444977</v>
      </c>
      <c r="F91">
        <v>2502.2465692426522</v>
      </c>
      <c r="G91">
        <v>-1374.9686442250468</v>
      </c>
      <c r="H91">
        <v>207.23357672522948</v>
      </c>
      <c r="I91">
        <v>-1804.5172774960622</v>
      </c>
      <c r="J91">
        <v>-1011.685473555313</v>
      </c>
      <c r="K91">
        <v>1794.7623234048424</v>
      </c>
      <c r="L91">
        <v>-1697.3139706622705</v>
      </c>
      <c r="M91">
        <v>-1894.4680069804988</v>
      </c>
      <c r="N91">
        <v>-2212.7148519600287</v>
      </c>
      <c r="O91">
        <v>-2826.6931367666607</v>
      </c>
      <c r="P91">
        <v>2621.7615307090846</v>
      </c>
      <c r="Y91">
        <v>10959.074061582372</v>
      </c>
      <c r="Z91">
        <v>913.15170584423151</v>
      </c>
      <c r="AA91">
        <v>255.13784533046817</v>
      </c>
      <c r="AB91">
        <v>13.342785899578884</v>
      </c>
      <c r="AC91">
        <v>498.72833153137816</v>
      </c>
      <c r="AD91">
        <v>11258.04223587349</v>
      </c>
      <c r="AE91">
        <v>676.08158152406304</v>
      </c>
      <c r="AF91" s="3">
        <v>649.16935745888964</v>
      </c>
      <c r="AG91" s="3">
        <v>-34.993261659373758</v>
      </c>
      <c r="AH91">
        <v>-15.643714396197682</v>
      </c>
      <c r="AI91">
        <v>-2.5040735065910935</v>
      </c>
      <c r="AJ91">
        <v>-30.3618590248084</v>
      </c>
      <c r="AK91">
        <v>-0.74132560051103891</v>
      </c>
      <c r="AL91">
        <v>-24.498303749394186</v>
      </c>
      <c r="AM91">
        <v>48888.635522536417</v>
      </c>
      <c r="AN91">
        <v>-141522.86316431517</v>
      </c>
      <c r="AO91">
        <v>89356.682868111428</v>
      </c>
      <c r="AP91">
        <v>-53059.440846831036</v>
      </c>
      <c r="AQ91">
        <v>-191081.07540707034</v>
      </c>
      <c r="AR91">
        <v>-46057.966500219991</v>
      </c>
      <c r="AS91">
        <v>65149.22535998714</v>
      </c>
      <c r="AT91">
        <v>-153171.97697671433</v>
      </c>
      <c r="AU91">
        <v>92876.6798419595</v>
      </c>
      <c r="AV91">
        <v>-149921.9256677278</v>
      </c>
      <c r="AW91">
        <v>-123896.11881454938</v>
      </c>
      <c r="AX91">
        <v>24254.12405010598</v>
      </c>
      <c r="AY91">
        <v>5372.4451503664304</v>
      </c>
      <c r="AZ91">
        <v>-52576.784187950325</v>
      </c>
      <c r="BA91">
        <v>-28284.106876954222</v>
      </c>
      <c r="BB91">
        <v>-23452.546998001912</v>
      </c>
      <c r="BC91">
        <v>296019.27785402059</v>
      </c>
      <c r="BD91">
        <v>7403.1442935856676</v>
      </c>
      <c r="BE91">
        <v>5628.8463313260072</v>
      </c>
      <c r="BF91">
        <v>6041.2004136011592</v>
      </c>
      <c r="BG91">
        <v>5755.745071678396</v>
      </c>
      <c r="BH91">
        <v>-1294.2561413638894</v>
      </c>
      <c r="BI91">
        <v>232.84571254451799</v>
      </c>
      <c r="BJ91">
        <v>256853.17840375495</v>
      </c>
      <c r="BK91">
        <v>225939.29052089067</v>
      </c>
      <c r="BL91">
        <v>111927.50489715436</v>
      </c>
      <c r="BM91">
        <v>93755.748442704018</v>
      </c>
      <c r="BN91">
        <v>-932.76122895256287</v>
      </c>
      <c r="BO91">
        <v>-5451.1653443159084</v>
      </c>
      <c r="BP91">
        <v>18261853.443635967</v>
      </c>
      <c r="BQ91">
        <v>2726.3115299592573</v>
      </c>
      <c r="BR91">
        <v>4068.8761183310316</v>
      </c>
      <c r="BS91">
        <v>16567444.130000809</v>
      </c>
      <c r="BT91">
        <v>-67.693866546780669</v>
      </c>
      <c r="BU91">
        <v>-141.37628700529277</v>
      </c>
      <c r="BV91">
        <v>-497.78971404623502</v>
      </c>
      <c r="BW91">
        <v>4692.915028391024</v>
      </c>
      <c r="BX91">
        <v>-131501.89978763126</v>
      </c>
      <c r="BY91">
        <v>127.53089921258578</v>
      </c>
      <c r="BZ91">
        <v>100.01328569461556</v>
      </c>
      <c r="CA91">
        <v>139.57142243261538</v>
      </c>
      <c r="CB91">
        <v>89.448966453145118</v>
      </c>
      <c r="CC91">
        <v>111.19663058904989</v>
      </c>
      <c r="CD91">
        <v>79.885231230895869</v>
      </c>
      <c r="CE91">
        <v>109.6306896252716</v>
      </c>
      <c r="CF91">
        <v>64.571715409089578</v>
      </c>
      <c r="CG91">
        <v>-32.321157943105973</v>
      </c>
      <c r="CH91">
        <v>0.95095913187481584</v>
      </c>
      <c r="CI91">
        <v>14.27645369990365</v>
      </c>
      <c r="CJ91">
        <v>48.229078697133552</v>
      </c>
      <c r="CK91">
        <v>-32490.631155563686</v>
      </c>
      <c r="CL91">
        <v>-10996.696969764922</v>
      </c>
      <c r="CM91">
        <v>3764.2545261167011</v>
      </c>
      <c r="CN91">
        <v>-103.28039483986869</v>
      </c>
      <c r="CO91">
        <v>5.9463213230280827</v>
      </c>
      <c r="CP91">
        <v>-4.061625683932415</v>
      </c>
      <c r="CQ91">
        <v>-8.2122647635706834</v>
      </c>
      <c r="CR91">
        <v>-3.1282675084021605</v>
      </c>
      <c r="CS91">
        <v>-33804.742669999774</v>
      </c>
      <c r="CT91">
        <v>-16973.529907404849</v>
      </c>
      <c r="CU91">
        <v>51648.341856017258</v>
      </c>
      <c r="CV91">
        <v>5864.5324418821501</v>
      </c>
      <c r="CW91">
        <v>34044.776822552929</v>
      </c>
      <c r="CX91">
        <v>668.33471206299055</v>
      </c>
      <c r="CY91">
        <v>1.6322627752236853</v>
      </c>
      <c r="CZ91">
        <v>0.76212908277044566</v>
      </c>
    </row>
    <row r="92" spans="1:106" x14ac:dyDescent="0.35">
      <c r="A92" t="s">
        <v>29</v>
      </c>
      <c r="B92">
        <v>-373.89811599855358</v>
      </c>
      <c r="C92">
        <v>134.98180500014954</v>
      </c>
      <c r="D92">
        <v>-1445.2142853792709</v>
      </c>
      <c r="E92">
        <v>551.14510897255036</v>
      </c>
      <c r="F92">
        <v>1505.0013080818144</v>
      </c>
      <c r="G92">
        <v>126.80573152051994</v>
      </c>
      <c r="H92">
        <v>-193.22489478509351</v>
      </c>
      <c r="I92">
        <v>-714.66725071951282</v>
      </c>
      <c r="J92">
        <v>-1365.0426920635798</v>
      </c>
      <c r="K92">
        <v>644.16691594624115</v>
      </c>
      <c r="L92">
        <v>29.100695570782491</v>
      </c>
      <c r="M92">
        <v>-1165.3312616023209</v>
      </c>
      <c r="N92">
        <v>-1044.3777212338791</v>
      </c>
      <c r="O92">
        <v>-1255.4831016671226</v>
      </c>
      <c r="P92">
        <v>-7.6061079505528371</v>
      </c>
      <c r="Y92">
        <v>2975.5768222841684</v>
      </c>
      <c r="Z92">
        <v>25.45679710015337</v>
      </c>
      <c r="AA92">
        <v>-1522.7219866101805</v>
      </c>
      <c r="AB92">
        <v>-335.02182280690084</v>
      </c>
      <c r="AC92">
        <v>-1573.6158710520224</v>
      </c>
      <c r="AD92">
        <v>3002.3118963554193</v>
      </c>
      <c r="AE92">
        <v>-1083.8177792944043</v>
      </c>
      <c r="AF92" s="3">
        <v>-1490.0354507144261</v>
      </c>
      <c r="AG92" s="3">
        <v>38.895175863964901</v>
      </c>
      <c r="AH92">
        <v>43.024155261231535</v>
      </c>
      <c r="AI92">
        <v>6.2597277556878401</v>
      </c>
      <c r="AJ92">
        <v>-6.8011051367761031</v>
      </c>
      <c r="AK92">
        <v>11.668335782834456</v>
      </c>
      <c r="AL92">
        <v>-10.923554127362769</v>
      </c>
      <c r="AM92">
        <v>15851.896682648257</v>
      </c>
      <c r="AN92">
        <v>-27177.783996420989</v>
      </c>
      <c r="AO92">
        <v>19748.944695002967</v>
      </c>
      <c r="AP92">
        <v>452.00946207045376</v>
      </c>
      <c r="AQ92">
        <v>-28197.176583576922</v>
      </c>
      <c r="AR92">
        <v>11529.964590898635</v>
      </c>
      <c r="AS92">
        <v>21937.053683613416</v>
      </c>
      <c r="AT92">
        <v>-51343.407836559003</v>
      </c>
      <c r="AU92">
        <v>28017.330190308025</v>
      </c>
      <c r="AV92">
        <v>-65671.894570316304</v>
      </c>
      <c r="AW92">
        <v>-41427.689622985214</v>
      </c>
      <c r="AX92">
        <v>-4748.2445378074344</v>
      </c>
      <c r="AY92">
        <v>31512.68920060699</v>
      </c>
      <c r="AZ92">
        <v>-2761.1559134712643</v>
      </c>
      <c r="BA92">
        <v>14697.698310353733</v>
      </c>
      <c r="BB92">
        <v>16173.058030412456</v>
      </c>
      <c r="BC92">
        <v>26884.954260762326</v>
      </c>
      <c r="BD92">
        <v>1162.5265816246078</v>
      </c>
      <c r="BE92">
        <v>974.35601239963728</v>
      </c>
      <c r="BF92">
        <v>1182.7868549612024</v>
      </c>
      <c r="BG92">
        <v>1131.1769159570852</v>
      </c>
      <c r="BH92">
        <v>-317.68813515673099</v>
      </c>
      <c r="BI92">
        <v>50.962818300976743</v>
      </c>
      <c r="BJ92">
        <v>70909.58714538136</v>
      </c>
      <c r="BK92">
        <v>69813.645864094564</v>
      </c>
      <c r="BL92">
        <v>19812.195016654499</v>
      </c>
      <c r="BM92">
        <v>21180.383097591373</v>
      </c>
      <c r="BN92">
        <v>-18199.927669322278</v>
      </c>
      <c r="BO92">
        <v>-31058.800402730227</v>
      </c>
      <c r="BP92">
        <v>1568618.4966572439</v>
      </c>
      <c r="BQ92">
        <v>-13194.7759518156</v>
      </c>
      <c r="BR92">
        <v>-25014.503782003925</v>
      </c>
      <c r="BS92">
        <v>1543627.5437149047</v>
      </c>
      <c r="BT92">
        <v>-330.98736693047647</v>
      </c>
      <c r="BU92">
        <v>-455.34468155826818</v>
      </c>
      <c r="BV92">
        <v>-171.03698776010106</v>
      </c>
      <c r="BW92">
        <v>874.01427031363164</v>
      </c>
      <c r="BX92">
        <v>-9175.4003358373047</v>
      </c>
      <c r="BY92">
        <v>2.1986529093640881</v>
      </c>
      <c r="BZ92">
        <v>-4.6668435287946055</v>
      </c>
      <c r="CA92">
        <v>8.8282676207995365</v>
      </c>
      <c r="CB92">
        <v>9.4639493761002189</v>
      </c>
      <c r="CC92">
        <v>-3.3282736941390123</v>
      </c>
      <c r="CD92">
        <v>-12.197582865593178</v>
      </c>
      <c r="CE92">
        <v>6.3687727046627352</v>
      </c>
      <c r="CF92">
        <v>3.3219703147576172</v>
      </c>
      <c r="CG92">
        <v>15.373108904980283</v>
      </c>
      <c r="CH92">
        <v>5.1987529509734323</v>
      </c>
      <c r="CI92">
        <v>27.139259060285919</v>
      </c>
      <c r="CJ92">
        <v>18.080782195571867</v>
      </c>
      <c r="CK92">
        <v>9220.2287208598063</v>
      </c>
      <c r="CL92">
        <v>-5904.8509228940648</v>
      </c>
      <c r="CM92">
        <v>-103.28039483986869</v>
      </c>
      <c r="CN92">
        <v>435.34791084710497</v>
      </c>
      <c r="CO92">
        <v>0.48935960834184555</v>
      </c>
      <c r="CP92">
        <v>-2.1061732441361438</v>
      </c>
      <c r="CQ92">
        <v>-2.4748008204362906</v>
      </c>
      <c r="CR92">
        <v>-2.1696359861016146</v>
      </c>
      <c r="CS92">
        <v>4249.5208915753174</v>
      </c>
      <c r="CT92">
        <v>-9436.9533207907079</v>
      </c>
      <c r="CU92">
        <v>17760.063824579112</v>
      </c>
      <c r="CV92">
        <v>180.94835170230999</v>
      </c>
      <c r="CW92">
        <v>-1797.7768152899537</v>
      </c>
      <c r="CX92">
        <v>4543.941601239856</v>
      </c>
      <c r="CY92">
        <v>-1.8998121520272782</v>
      </c>
      <c r="CZ92">
        <v>0.69091997558918039</v>
      </c>
    </row>
    <row r="93" spans="1:106" x14ac:dyDescent="0.35">
      <c r="A93" t="s">
        <v>30</v>
      </c>
      <c r="B93">
        <v>32.679931134815163</v>
      </c>
      <c r="C93">
        <v>-22.687962937911056</v>
      </c>
      <c r="D93">
        <v>-110.41723008478971</v>
      </c>
      <c r="E93">
        <v>35.805230813660906</v>
      </c>
      <c r="F93">
        <v>125.05310346064184</v>
      </c>
      <c r="G93">
        <v>-7.3330831272680292</v>
      </c>
      <c r="H93">
        <v>-21.769592680565353</v>
      </c>
      <c r="I93">
        <v>-31.493046437632294</v>
      </c>
      <c r="J93">
        <v>-102.14979382459572</v>
      </c>
      <c r="K93">
        <v>6.154093620897032</v>
      </c>
      <c r="L93">
        <v>81.850345995575083</v>
      </c>
      <c r="M93">
        <v>-38.418810576090763</v>
      </c>
      <c r="N93">
        <v>-114.87017548010226</v>
      </c>
      <c r="O93">
        <v>20.806747616936399</v>
      </c>
      <c r="P93">
        <v>180.90042697305202</v>
      </c>
      <c r="Y93">
        <v>29.053813930173167</v>
      </c>
      <c r="Z93">
        <v>11.04011971308107</v>
      </c>
      <c r="AA93">
        <v>17.121945342505771</v>
      </c>
      <c r="AB93">
        <v>-15.98344918864546</v>
      </c>
      <c r="AC93">
        <v>12.85077910461847</v>
      </c>
      <c r="AD93">
        <v>41.294440675621331</v>
      </c>
      <c r="AE93">
        <v>0.33602031745744326</v>
      </c>
      <c r="AF93" s="3">
        <v>3.9927049569036819</v>
      </c>
      <c r="AG93" s="3">
        <v>-0.454317658360682</v>
      </c>
      <c r="AH93">
        <v>-1.1935591015723257</v>
      </c>
      <c r="AI93">
        <v>-0.12095595404729365</v>
      </c>
      <c r="AJ93">
        <v>-0.44487107385853691</v>
      </c>
      <c r="AK93">
        <v>0.16491743202840797</v>
      </c>
      <c r="AL93">
        <v>-0.43634650672037018</v>
      </c>
      <c r="AM93">
        <v>-489.22906339534114</v>
      </c>
      <c r="AN93">
        <v>-583.53437118930526</v>
      </c>
      <c r="AO93">
        <v>-616.21744465929737</v>
      </c>
      <c r="AP93">
        <v>965.08096115378771</v>
      </c>
      <c r="AQ93">
        <v>-951.10785637734625</v>
      </c>
      <c r="AR93">
        <v>-218.19108480359483</v>
      </c>
      <c r="AS93">
        <v>1803.6922844231069</v>
      </c>
      <c r="AT93">
        <v>-763.7625127946601</v>
      </c>
      <c r="AU93">
        <v>1265.1918948632699</v>
      </c>
      <c r="AV93">
        <v>-1969.2508880127464</v>
      </c>
      <c r="AW93">
        <v>223.37791948741943</v>
      </c>
      <c r="AX93">
        <v>-1018.9213353302098</v>
      </c>
      <c r="AY93">
        <v>-56.801113048059221</v>
      </c>
      <c r="AZ93">
        <v>416.38824343755579</v>
      </c>
      <c r="BA93">
        <v>-16.900894152955477</v>
      </c>
      <c r="BB93">
        <v>546.02999015492321</v>
      </c>
      <c r="BC93">
        <v>2475.8214371166605</v>
      </c>
      <c r="BD93">
        <v>61.746969291319338</v>
      </c>
      <c r="BE93">
        <v>51.122165366271929</v>
      </c>
      <c r="BF93">
        <v>74.349198029979476</v>
      </c>
      <c r="BG93">
        <v>61.312827170569946</v>
      </c>
      <c r="BH93">
        <v>-14.645989311928655</v>
      </c>
      <c r="BI93">
        <v>-0.21844321413890919</v>
      </c>
      <c r="BJ93">
        <v>607.48025474606266</v>
      </c>
      <c r="BK93">
        <v>600.3977401812557</v>
      </c>
      <c r="BL93">
        <v>600.82389000825162</v>
      </c>
      <c r="BM93">
        <v>547.07785140741737</v>
      </c>
      <c r="BN93">
        <v>338.18524251194248</v>
      </c>
      <c r="BO93">
        <v>675.39554247306967</v>
      </c>
      <c r="BP93">
        <v>157560.93091806691</v>
      </c>
      <c r="BQ93">
        <v>459.18811687122633</v>
      </c>
      <c r="BR93">
        <v>860.83112314791583</v>
      </c>
      <c r="BS93">
        <v>152579.62274217122</v>
      </c>
      <c r="BT93">
        <v>-31.764487231152014</v>
      </c>
      <c r="BU93">
        <v>-20.737027316129726</v>
      </c>
      <c r="BV93">
        <v>-38.603075530783329</v>
      </c>
      <c r="BW93">
        <v>36.882947391362357</v>
      </c>
      <c r="BX93">
        <v>-763.24763058368285</v>
      </c>
      <c r="BY93">
        <v>-0.66814622826094949</v>
      </c>
      <c r="BZ93">
        <v>-1.0941231339738775</v>
      </c>
      <c r="CA93">
        <v>-0.87284041574729532</v>
      </c>
      <c r="CB93">
        <v>-1.4381839020501777</v>
      </c>
      <c r="CC93">
        <v>-0.42745990706270603</v>
      </c>
      <c r="CD93">
        <v>-0.57512741442972848</v>
      </c>
      <c r="CE93">
        <v>-0.75356454645811477</v>
      </c>
      <c r="CF93">
        <v>-1.4233705054962669</v>
      </c>
      <c r="CG93">
        <v>2.8027402920500712</v>
      </c>
      <c r="CH93">
        <v>3.2775426297104655</v>
      </c>
      <c r="CI93">
        <v>1.6790544075293623</v>
      </c>
      <c r="CJ93">
        <v>1.7754545137683431</v>
      </c>
      <c r="CK93">
        <v>1688.5274427801962</v>
      </c>
      <c r="CL93">
        <v>-428.8026627832329</v>
      </c>
      <c r="CM93">
        <v>5.9463213230280827</v>
      </c>
      <c r="CN93">
        <v>0.48935960834184555</v>
      </c>
      <c r="CO93">
        <v>1.4718030179860044</v>
      </c>
      <c r="CP93">
        <v>-0.17629012336994343</v>
      </c>
      <c r="CQ93">
        <v>1.6076028010230234</v>
      </c>
      <c r="CR93">
        <v>-0.22961631409791308</v>
      </c>
      <c r="CS93">
        <v>3786.6930789718936</v>
      </c>
      <c r="CT93">
        <v>-708.45635630619165</v>
      </c>
      <c r="CU93">
        <v>-1123.2887277461787</v>
      </c>
      <c r="CV93">
        <v>209.18180826361689</v>
      </c>
      <c r="CW93">
        <v>185.60427181854652</v>
      </c>
      <c r="CX93">
        <v>9.4944311770928369</v>
      </c>
      <c r="CY93">
        <v>-0.20784780525908852</v>
      </c>
      <c r="CZ93">
        <v>3.2106013303829832E-2</v>
      </c>
    </row>
    <row r="94" spans="1:106" s="11" customFormat="1" x14ac:dyDescent="0.35">
      <c r="A94" t="s">
        <v>31</v>
      </c>
      <c r="B94">
        <v>-5.8289815935232161</v>
      </c>
      <c r="C94">
        <v>6.3093916438084143</v>
      </c>
      <c r="D94">
        <v>29.87736924923507</v>
      </c>
      <c r="E94">
        <v>-4.775958694571024</v>
      </c>
      <c r="F94">
        <v>-22.231921948411951</v>
      </c>
      <c r="G94">
        <v>5.2175945195924074</v>
      </c>
      <c r="H94">
        <v>7.1100333373311386</v>
      </c>
      <c r="I94">
        <v>16.103315512373545</v>
      </c>
      <c r="J94">
        <v>24.455753663072567</v>
      </c>
      <c r="K94">
        <v>-3.4375781577179212</v>
      </c>
      <c r="L94">
        <v>-0.857411554593704</v>
      </c>
      <c r="M94">
        <v>20.884862767178259</v>
      </c>
      <c r="N94">
        <v>18.861872971304859</v>
      </c>
      <c r="O94">
        <v>21.040140112265615</v>
      </c>
      <c r="P94">
        <v>-8.7629884074553139</v>
      </c>
      <c r="Q94"/>
      <c r="R94"/>
      <c r="S94"/>
      <c r="T94"/>
      <c r="U94"/>
      <c r="V94"/>
      <c r="W94"/>
      <c r="X94"/>
      <c r="Y94">
        <v>-56.088310577673809</v>
      </c>
      <c r="Z94">
        <v>-3.1171781150702089</v>
      </c>
      <c r="AA94">
        <v>5.0278000277372952</v>
      </c>
      <c r="AB94">
        <v>7.1378088894420362</v>
      </c>
      <c r="AC94">
        <v>4.3843058961309982</v>
      </c>
      <c r="AD94">
        <v>-57.561933408740622</v>
      </c>
      <c r="AE94">
        <v>6.8500818491247077</v>
      </c>
      <c r="AF94" s="3">
        <v>5.5045897422799399</v>
      </c>
      <c r="AG94" s="3">
        <v>-0.49710721463240842</v>
      </c>
      <c r="AH94">
        <v>-0.49224826871110472</v>
      </c>
      <c r="AI94">
        <v>5.5146151812856723E-4</v>
      </c>
      <c r="AJ94">
        <v>0.19986066181074405</v>
      </c>
      <c r="AK94">
        <v>-8.572088974044316E-2</v>
      </c>
      <c r="AL94">
        <v>0.20227562846086675</v>
      </c>
      <c r="AM94">
        <v>-88.483900382111941</v>
      </c>
      <c r="AN94">
        <v>357.04236761003165</v>
      </c>
      <c r="AO94">
        <v>-513.26235486309497</v>
      </c>
      <c r="AP94">
        <v>504.53150166203062</v>
      </c>
      <c r="AQ94">
        <v>516.31338117321366</v>
      </c>
      <c r="AR94">
        <v>-127.83417807897722</v>
      </c>
      <c r="AS94">
        <v>-430.0772814784483</v>
      </c>
      <c r="AT94">
        <v>1000.2529941126721</v>
      </c>
      <c r="AU94">
        <v>-464.7166116014609</v>
      </c>
      <c r="AV94">
        <v>1356.6810905683062</v>
      </c>
      <c r="AW94">
        <v>787.48236446180033</v>
      </c>
      <c r="AX94">
        <v>129.15757553746178</v>
      </c>
      <c r="AY94">
        <v>-383.19509845209103</v>
      </c>
      <c r="AZ94">
        <v>14.571563708356129</v>
      </c>
      <c r="BA94">
        <v>-97.708881702162898</v>
      </c>
      <c r="BB94">
        <v>-53.253587031990676</v>
      </c>
      <c r="BC94">
        <v>-877.07934884685267</v>
      </c>
      <c r="BD94">
        <v>-34.024700227885006</v>
      </c>
      <c r="BE94">
        <v>-29.788063182883185</v>
      </c>
      <c r="BF94">
        <v>-31.856916278375135</v>
      </c>
      <c r="BG94">
        <v>-29.63814672449973</v>
      </c>
      <c r="BH94">
        <v>5.1740834146730528</v>
      </c>
      <c r="BI94">
        <v>-9.5806771033339955E-2</v>
      </c>
      <c r="BJ94">
        <v>-1190.4686054109045</v>
      </c>
      <c r="BK94">
        <v>-1127.6518171134726</v>
      </c>
      <c r="BL94">
        <v>-510.08643041600868</v>
      </c>
      <c r="BM94">
        <v>-488.0329001964314</v>
      </c>
      <c r="BN94">
        <v>-13.678473868229311</v>
      </c>
      <c r="BO94">
        <v>19.742706014613699</v>
      </c>
      <c r="BP94">
        <v>-81210.401085117934</v>
      </c>
      <c r="BQ94">
        <v>-61.259216892139463</v>
      </c>
      <c r="BR94">
        <v>-47.69455195349925</v>
      </c>
      <c r="BS94">
        <v>-76314.954019288183</v>
      </c>
      <c r="BT94">
        <v>14.777099262380318</v>
      </c>
      <c r="BU94">
        <v>13.156248918310439</v>
      </c>
      <c r="BV94">
        <v>15.318655983579278</v>
      </c>
      <c r="BW94">
        <v>-24.314506041304476</v>
      </c>
      <c r="BX94">
        <v>406.8368415871455</v>
      </c>
      <c r="BY94">
        <v>4.3269584480780436E-2</v>
      </c>
      <c r="BZ94">
        <v>0.22470481320086114</v>
      </c>
      <c r="CA94">
        <v>0.10564370954865195</v>
      </c>
      <c r="CB94">
        <v>0.31023851664991703</v>
      </c>
      <c r="CC94">
        <v>0.11610934834842912</v>
      </c>
      <c r="CD94">
        <v>0.25631696204220572</v>
      </c>
      <c r="CE94">
        <v>0.20086741107715636</v>
      </c>
      <c r="CF94">
        <v>0.38789575354798284</v>
      </c>
      <c r="CG94">
        <v>0.16919161569688365</v>
      </c>
      <c r="CH94">
        <v>0.42355380776806467</v>
      </c>
      <c r="CI94">
        <v>0.11016402954908362</v>
      </c>
      <c r="CJ94">
        <v>0.34887479760062151</v>
      </c>
      <c r="CK94">
        <v>-207.57002953323334</v>
      </c>
      <c r="CL94">
        <v>142.19205180176016</v>
      </c>
      <c r="CM94">
        <v>-4.061625683932415</v>
      </c>
      <c r="CN94">
        <v>-2.1061732441361438</v>
      </c>
      <c r="CO94">
        <v>-0.17629012336994343</v>
      </c>
      <c r="CP94">
        <v>6.435817319730136E-2</v>
      </c>
      <c r="CQ94">
        <v>-0.17274943316030281</v>
      </c>
      <c r="CR94">
        <v>7.4053338170525729E-2</v>
      </c>
      <c r="CS94">
        <v>-400.96751235017985</v>
      </c>
      <c r="CT94">
        <v>251.85198342935013</v>
      </c>
      <c r="CU94">
        <v>-54.712288537247623</v>
      </c>
      <c r="CV94">
        <v>-58.054005269026227</v>
      </c>
      <c r="CW94">
        <v>-45.971624946086791</v>
      </c>
      <c r="CX94">
        <v>-24.563469241572786</v>
      </c>
      <c r="CY94">
        <v>-4.1547390073656688E-2</v>
      </c>
      <c r="CZ94">
        <v>3.2548080260716207E-3</v>
      </c>
      <c r="DB94" s="11" t="s">
        <v>204</v>
      </c>
    </row>
    <row r="95" spans="1:106" x14ac:dyDescent="0.35">
      <c r="A95" t="s">
        <v>157</v>
      </c>
      <c r="B95">
        <v>3.2273764721311138</v>
      </c>
      <c r="C95">
        <v>-32.961603144432161</v>
      </c>
      <c r="D95">
        <v>-40.436984746235019</v>
      </c>
      <c r="E95">
        <v>42.005875077651162</v>
      </c>
      <c r="F95">
        <v>72.28483414863291</v>
      </c>
      <c r="G95">
        <v>-9.721586637036399</v>
      </c>
      <c r="H95">
        <v>-46.859311507986853</v>
      </c>
      <c r="I95">
        <v>-4.0672813587105922E-2</v>
      </c>
      <c r="J95">
        <v>-43.458356508155994</v>
      </c>
      <c r="K95">
        <v>-2.5862583015169203</v>
      </c>
      <c r="L95">
        <v>43.592196812149197</v>
      </c>
      <c r="M95">
        <v>-0.15889792854205134</v>
      </c>
      <c r="N95">
        <v>-62.256527185483378</v>
      </c>
      <c r="O95">
        <v>75.665344014851229</v>
      </c>
      <c r="P95">
        <v>130.20142588959735</v>
      </c>
      <c r="Y95">
        <v>-214.54647149211075</v>
      </c>
      <c r="Z95">
        <v>-11.154461077972167</v>
      </c>
      <c r="AA95">
        <v>90.455815623872681</v>
      </c>
      <c r="AB95">
        <v>-38.517008732138365</v>
      </c>
      <c r="AC95">
        <v>83.561504760219023</v>
      </c>
      <c r="AD95">
        <v>-200.75207477273258</v>
      </c>
      <c r="AE95">
        <v>67.69361542796355</v>
      </c>
      <c r="AF95" s="3">
        <v>74.876498915934036</v>
      </c>
      <c r="AG95" s="3">
        <v>-1.4589287374216899</v>
      </c>
      <c r="AH95">
        <v>-1.4432217674935262</v>
      </c>
      <c r="AI95">
        <v>-0.28450566404122801</v>
      </c>
      <c r="AJ95">
        <v>7.5931116443571966E-3</v>
      </c>
      <c r="AK95">
        <v>2.390877450928134E-2</v>
      </c>
      <c r="AL95">
        <v>-0.19760864704726036</v>
      </c>
      <c r="AM95">
        <v>-1595.2210107895487</v>
      </c>
      <c r="AN95">
        <v>930.30511775230389</v>
      </c>
      <c r="AO95">
        <v>-1840.5429453578272</v>
      </c>
      <c r="AP95">
        <v>725.47725526796717</v>
      </c>
      <c r="AQ95">
        <v>1047.2666900974084</v>
      </c>
      <c r="AR95">
        <v>132.3781223719723</v>
      </c>
      <c r="AS95">
        <v>961.50824164264941</v>
      </c>
      <c r="AT95">
        <v>1029.2632232425256</v>
      </c>
      <c r="AU95">
        <v>114.27553808738703</v>
      </c>
      <c r="AV95">
        <v>-884.82210742354039</v>
      </c>
      <c r="AW95">
        <v>1150.8962409280764</v>
      </c>
      <c r="AX95">
        <v>-1311.9605120110334</v>
      </c>
      <c r="AY95">
        <v>59.844031783589756</v>
      </c>
      <c r="AZ95">
        <v>412.0777573125539</v>
      </c>
      <c r="BA95">
        <v>603.53854257376361</v>
      </c>
      <c r="BB95">
        <v>506.3321216660878</v>
      </c>
      <c r="BC95">
        <v>1248.7411303490821</v>
      </c>
      <c r="BD95">
        <v>-63.045591489010469</v>
      </c>
      <c r="BE95">
        <v>-56.128783193833705</v>
      </c>
      <c r="BF95">
        <v>-59.466981298003098</v>
      </c>
      <c r="BG95">
        <v>-70.254908518308582</v>
      </c>
      <c r="BH95">
        <v>-16.937253488708564</v>
      </c>
      <c r="BI95">
        <v>-11.976012907715708</v>
      </c>
      <c r="BJ95">
        <v>-3690.1295272860107</v>
      </c>
      <c r="BK95">
        <v>-3217.8207046071489</v>
      </c>
      <c r="BL95">
        <v>-1499.333434769321</v>
      </c>
      <c r="BM95">
        <v>-1304.7526885967434</v>
      </c>
      <c r="BN95">
        <v>-114.54786501111511</v>
      </c>
      <c r="BO95">
        <v>332.47320629487172</v>
      </c>
      <c r="BP95">
        <v>-144231.72184802266</v>
      </c>
      <c r="BQ95">
        <v>0.76933347110903261</v>
      </c>
      <c r="BR95">
        <v>411.00310661707238</v>
      </c>
      <c r="BS95">
        <v>-131982.44740472033</v>
      </c>
      <c r="BT95">
        <v>-75.524098570671811</v>
      </c>
      <c r="BU95">
        <v>-80.552307582242335</v>
      </c>
      <c r="BV95">
        <v>-8.2888083702002557</v>
      </c>
      <c r="BW95">
        <v>-70.098787824446816</v>
      </c>
      <c r="BX95">
        <v>568.87751287958895</v>
      </c>
      <c r="BY95">
        <v>-0.92134452381463716</v>
      </c>
      <c r="BZ95">
        <v>-0.90357961950134669</v>
      </c>
      <c r="CA95">
        <v>-0.84850320183188332</v>
      </c>
      <c r="CB95">
        <v>-1.2258574955393924</v>
      </c>
      <c r="CC95">
        <v>-0.32599243130736311</v>
      </c>
      <c r="CD95">
        <v>-5.0019326223467352E-2</v>
      </c>
      <c r="CE95">
        <v>-0.42216082936562394</v>
      </c>
      <c r="CF95">
        <v>-0.92741975962425738</v>
      </c>
      <c r="CG95">
        <v>1.5169752155547389</v>
      </c>
      <c r="CH95">
        <v>2.531313127987588</v>
      </c>
      <c r="CI95">
        <v>1.2374133077322531</v>
      </c>
      <c r="CJ95">
        <v>2.0460577123303962</v>
      </c>
      <c r="CK95">
        <v>4227.3582334762905</v>
      </c>
      <c r="CL95">
        <v>-685.31242321575803</v>
      </c>
      <c r="CM95">
        <v>-8.2122647635706834</v>
      </c>
      <c r="CN95">
        <v>-2.4748008204362906</v>
      </c>
      <c r="CO95">
        <v>1.6076028010230234</v>
      </c>
      <c r="CP95">
        <v>-0.17274943316030281</v>
      </c>
      <c r="CQ95">
        <v>2.5546762106793279</v>
      </c>
      <c r="CR95">
        <v>-0.32948352984028889</v>
      </c>
      <c r="CS95">
        <v>6109.3782555886692</v>
      </c>
      <c r="CT95">
        <v>-911.81351182886544</v>
      </c>
      <c r="CU95">
        <v>-2174.4478096036164</v>
      </c>
      <c r="CV95">
        <v>304.76405296316017</v>
      </c>
      <c r="CW95">
        <v>2.4243882921408431</v>
      </c>
      <c r="CX95">
        <v>-17.939337725761852</v>
      </c>
      <c r="CY95">
        <v>-0.96204167525020368</v>
      </c>
      <c r="CZ95">
        <v>5.9328955521206372E-2</v>
      </c>
    </row>
    <row r="96" spans="1:106" x14ac:dyDescent="0.35">
      <c r="A96" t="s">
        <v>158</v>
      </c>
      <c r="B96">
        <v>-5.3232618145502597</v>
      </c>
      <c r="C96">
        <v>8.6368799279050954</v>
      </c>
      <c r="D96">
        <v>33.386452744283346</v>
      </c>
      <c r="E96">
        <v>-4.0342678769961964</v>
      </c>
      <c r="F96">
        <v>-22.26882403125629</v>
      </c>
      <c r="G96">
        <v>7.3482043991338868</v>
      </c>
      <c r="H96">
        <v>11.075636418128786</v>
      </c>
      <c r="I96">
        <v>20.608055980054424</v>
      </c>
      <c r="J96">
        <v>29.66419345619251</v>
      </c>
      <c r="K96">
        <v>-1.2954983511331513</v>
      </c>
      <c r="L96">
        <v>-0.42491345786465523</v>
      </c>
      <c r="M96">
        <v>23.114621468170885</v>
      </c>
      <c r="N96">
        <v>20.859349479368777</v>
      </c>
      <c r="O96">
        <v>15.911127951561793</v>
      </c>
      <c r="P96">
        <v>-4.8513910545717822</v>
      </c>
      <c r="Y96">
        <v>-39.516940117458908</v>
      </c>
      <c r="Z96">
        <v>-1.4197051539830752</v>
      </c>
      <c r="AA96">
        <v>-2.4690430219719675</v>
      </c>
      <c r="AB96">
        <v>10.906733506332627</v>
      </c>
      <c r="AC96">
        <v>-2.7474763149134294</v>
      </c>
      <c r="AD96">
        <v>-42.881599866218401</v>
      </c>
      <c r="AE96">
        <v>2.2587531528174414</v>
      </c>
      <c r="AF96" s="3">
        <v>-1.0967231788544309</v>
      </c>
      <c r="AG96" s="3">
        <v>-0.50652095415329124</v>
      </c>
      <c r="AH96">
        <v>-0.46899769751267156</v>
      </c>
      <c r="AI96">
        <v>1.4606726100483523E-2</v>
      </c>
      <c r="AJ96">
        <v>0.23674124513002862</v>
      </c>
      <c r="AK96">
        <v>-9.881494688221315E-2</v>
      </c>
      <c r="AL96">
        <v>0.27225863001759792</v>
      </c>
      <c r="AM96">
        <v>-86.796774124477409</v>
      </c>
      <c r="AN96">
        <v>266.27165753081573</v>
      </c>
      <c r="AO96">
        <v>-620.37929621074886</v>
      </c>
      <c r="AP96">
        <v>752.72622919303376</v>
      </c>
      <c r="AQ96">
        <v>380.35202792769331</v>
      </c>
      <c r="AR96">
        <v>-264.84713028225042</v>
      </c>
      <c r="AS96">
        <v>-419.86476037345057</v>
      </c>
      <c r="AT96">
        <v>1026.2495679802034</v>
      </c>
      <c r="AU96">
        <v>-456.50442948385239</v>
      </c>
      <c r="AV96">
        <v>1425.078703117993</v>
      </c>
      <c r="AW96">
        <v>727.75134864393044</v>
      </c>
      <c r="AX96">
        <v>271.03489622318654</v>
      </c>
      <c r="AY96">
        <v>-465.67045037841353</v>
      </c>
      <c r="AZ96">
        <v>44.613825558180537</v>
      </c>
      <c r="BA96">
        <v>-288.48891887376095</v>
      </c>
      <c r="BB96">
        <v>-63.061928426747947</v>
      </c>
      <c r="BC96">
        <v>-1130.4522029238121</v>
      </c>
      <c r="BD96">
        <v>-43.373415564862938</v>
      </c>
      <c r="BE96">
        <v>-40.730805532035966</v>
      </c>
      <c r="BF96">
        <v>-41.549042668519036</v>
      </c>
      <c r="BG96">
        <v>-38.783950142297606</v>
      </c>
      <c r="BH96">
        <v>5.8262832693462734</v>
      </c>
      <c r="BI96">
        <v>0.71896381269899112</v>
      </c>
      <c r="BJ96">
        <v>-567.31796158936504</v>
      </c>
      <c r="BK96">
        <v>-574.6351196716887</v>
      </c>
      <c r="BL96">
        <v>-333.43722079359816</v>
      </c>
      <c r="BM96">
        <v>-337.93365729088606</v>
      </c>
      <c r="BN96">
        <v>76.096623945971245</v>
      </c>
      <c r="BO96">
        <v>147.82665999126644</v>
      </c>
      <c r="BP96">
        <v>-76955.488441257126</v>
      </c>
      <c r="BQ96">
        <v>-3.5977542150362329</v>
      </c>
      <c r="BR96">
        <v>46.199575455834548</v>
      </c>
      <c r="BS96">
        <v>-73251.835234590486</v>
      </c>
      <c r="BT96">
        <v>20.709925936187702</v>
      </c>
      <c r="BU96">
        <v>18.610315916826735</v>
      </c>
      <c r="BV96">
        <v>20.209229423356167</v>
      </c>
      <c r="BW96">
        <v>-33.106836490540609</v>
      </c>
      <c r="BX96">
        <v>224.17680565476931</v>
      </c>
      <c r="BY96">
        <v>-0.16202240982385779</v>
      </c>
      <c r="BZ96">
        <v>-1.2978522805930599E-2</v>
      </c>
      <c r="CA96">
        <v>-6.3246372560955152E-2</v>
      </c>
      <c r="CB96">
        <v>0.19988356103258359</v>
      </c>
      <c r="CC96">
        <v>-9.9739352573494075E-2</v>
      </c>
      <c r="CD96">
        <v>3.0139616496196778E-3</v>
      </c>
      <c r="CE96">
        <v>9.0734024877408337E-2</v>
      </c>
      <c r="CF96">
        <v>0.32479809528308173</v>
      </c>
      <c r="CG96">
        <v>5.0119752161739882E-2</v>
      </c>
      <c r="CH96">
        <v>0.57337347728305887</v>
      </c>
      <c r="CI96">
        <v>-0.14160472374392022</v>
      </c>
      <c r="CJ96">
        <v>0.32418159782931411</v>
      </c>
      <c r="CK96">
        <v>-542.8505879764856</v>
      </c>
      <c r="CL96">
        <v>225.17711947191862</v>
      </c>
      <c r="CM96">
        <v>-3.1282675084021605</v>
      </c>
      <c r="CN96">
        <v>-2.1696359861016146</v>
      </c>
      <c r="CO96">
        <v>-0.22961631409791308</v>
      </c>
      <c r="CP96">
        <v>7.4053338170525729E-2</v>
      </c>
      <c r="CQ96">
        <v>-0.32948352984028889</v>
      </c>
      <c r="CR96">
        <v>0.1138882422151338</v>
      </c>
      <c r="CS96">
        <v>-741.54228278070264</v>
      </c>
      <c r="CT96">
        <v>345.48201217727132</v>
      </c>
      <c r="CU96">
        <v>27.29222160254216</v>
      </c>
      <c r="CV96">
        <v>-80.262764975246427</v>
      </c>
      <c r="CW96">
        <v>-46.036677480102554</v>
      </c>
      <c r="CX96">
        <v>-25.561850693094382</v>
      </c>
      <c r="CY96">
        <v>6.5623513885884003E-3</v>
      </c>
      <c r="CZ96">
        <v>1.4198498524701583E-2</v>
      </c>
    </row>
    <row r="97" spans="1:104" x14ac:dyDescent="0.35">
      <c r="A97" t="s">
        <v>32</v>
      </c>
      <c r="B97">
        <v>-250550.4112445639</v>
      </c>
      <c r="C97">
        <v>49496.621963383186</v>
      </c>
      <c r="D97">
        <v>232217.28340410761</v>
      </c>
      <c r="E97">
        <v>343611.07356783963</v>
      </c>
      <c r="F97">
        <v>87899.234573682159</v>
      </c>
      <c r="G97">
        <v>163030.02235731369</v>
      </c>
      <c r="H97">
        <v>-73575.920194754741</v>
      </c>
      <c r="I97">
        <v>237339.77535618821</v>
      </c>
      <c r="J97">
        <v>86819.914596181945</v>
      </c>
      <c r="K97">
        <v>191763.91043469493</v>
      </c>
      <c r="L97">
        <v>-115644.72981604353</v>
      </c>
      <c r="M97">
        <v>259804.53453643795</v>
      </c>
      <c r="N97">
        <v>163953.7488173969</v>
      </c>
      <c r="O97">
        <v>330936.09312018403</v>
      </c>
      <c r="P97">
        <v>166984.16612093695</v>
      </c>
      <c r="Y97">
        <v>-911355.637722107</v>
      </c>
      <c r="Z97">
        <v>-57689.906360266395</v>
      </c>
      <c r="AA97">
        <v>328397.48276349553</v>
      </c>
      <c r="AB97">
        <v>-69955.951101966377</v>
      </c>
      <c r="AC97">
        <v>292860.47632601223</v>
      </c>
      <c r="AD97">
        <v>-890495.94603186776</v>
      </c>
      <c r="AE97">
        <v>347564.50181141577</v>
      </c>
      <c r="AF97" s="3">
        <v>277900.30208675825</v>
      </c>
      <c r="AG97" s="3">
        <v>-3212.4991971782592</v>
      </c>
      <c r="AH97">
        <v>-1338.3046597847051</v>
      </c>
      <c r="AI97">
        <v>-1111.6375833811712</v>
      </c>
      <c r="AJ97">
        <v>812.28647865912808</v>
      </c>
      <c r="AK97">
        <v>-305.43284192054068</v>
      </c>
      <c r="AL97">
        <v>-940.07138395589504</v>
      </c>
      <c r="AM97">
        <v>-4820591.8555500628</v>
      </c>
      <c r="AN97">
        <v>1763337.0377590379</v>
      </c>
      <c r="AO97">
        <v>-9469383.5247818176</v>
      </c>
      <c r="AP97">
        <v>5899785.9902568292</v>
      </c>
      <c r="AQ97">
        <v>1627977.9557798938</v>
      </c>
      <c r="AR97">
        <v>910277.65676916309</v>
      </c>
      <c r="AS97">
        <v>1583923.4483542561</v>
      </c>
      <c r="AT97">
        <v>7489480.454043746</v>
      </c>
      <c r="AU97">
        <v>-7706919.8944697035</v>
      </c>
      <c r="AV97">
        <v>-4678446.9774130508</v>
      </c>
      <c r="AW97">
        <v>682122.00612567365</v>
      </c>
      <c r="AX97">
        <v>-1977509.0726796933</v>
      </c>
      <c r="AY97">
        <v>3116596.0959095159</v>
      </c>
      <c r="AZ97">
        <v>960226.66945560148</v>
      </c>
      <c r="BA97">
        <v>2499405.8415402416</v>
      </c>
      <c r="BB97">
        <v>1158474.9390979144</v>
      </c>
      <c r="BC97">
        <v>-5640351.0815970758</v>
      </c>
      <c r="BD97">
        <v>-822823.81222731003</v>
      </c>
      <c r="BE97">
        <v>-745954.47498816892</v>
      </c>
      <c r="BF97">
        <v>-776900.5402347442</v>
      </c>
      <c r="BG97">
        <v>-813716.24680205167</v>
      </c>
      <c r="BH97">
        <v>-152875.77997312506</v>
      </c>
      <c r="BI97">
        <v>-37576.381934566234</v>
      </c>
      <c r="BJ97">
        <v>-8885549.7337768767</v>
      </c>
      <c r="BK97">
        <v>-6899106.2263325667</v>
      </c>
      <c r="BL97">
        <v>-8755753.3358508963</v>
      </c>
      <c r="BM97">
        <v>-7348229.8842441756</v>
      </c>
      <c r="BN97">
        <v>-4592212.7857896965</v>
      </c>
      <c r="BO97">
        <v>-4179961.9977239207</v>
      </c>
      <c r="BP97">
        <v>-1834180759.8239126</v>
      </c>
      <c r="BQ97">
        <v>-4465251.8953611953</v>
      </c>
      <c r="BR97">
        <v>-4302364.7194283316</v>
      </c>
      <c r="BS97">
        <v>-1675378553.6268516</v>
      </c>
      <c r="BT97">
        <v>-168292.8751456532</v>
      </c>
      <c r="BU97">
        <v>-266012.41583575937</v>
      </c>
      <c r="BV97">
        <v>344912.82566461287</v>
      </c>
      <c r="BW97">
        <v>-722248.68678696244</v>
      </c>
      <c r="BX97">
        <v>-2416746.9711152101</v>
      </c>
      <c r="BY97">
        <v>-4627.9041310315833</v>
      </c>
      <c r="BZ97">
        <v>-4389.0912509476466</v>
      </c>
      <c r="CA97">
        <v>-2870.5273911255008</v>
      </c>
      <c r="CB97">
        <v>-3338.6648966240209</v>
      </c>
      <c r="CC97">
        <v>-2221.9592476097482</v>
      </c>
      <c r="CD97">
        <v>-1016.1277866385935</v>
      </c>
      <c r="CE97">
        <v>164.99294790348861</v>
      </c>
      <c r="CF97">
        <v>-976.00582032656007</v>
      </c>
      <c r="CG97">
        <v>-2778.8907800650486</v>
      </c>
      <c r="CH97">
        <v>1443.8419505034717</v>
      </c>
      <c r="CI97">
        <v>-2056.6206581109514</v>
      </c>
      <c r="CJ97">
        <v>2878.978846754434</v>
      </c>
      <c r="CK97">
        <v>21756430.852314204</v>
      </c>
      <c r="CL97">
        <v>-1905393.2104624079</v>
      </c>
      <c r="CM97">
        <v>-33804.742669999774</v>
      </c>
      <c r="CN97">
        <v>4249.5208915753174</v>
      </c>
      <c r="CO97">
        <v>3786.6930789718936</v>
      </c>
      <c r="CP97">
        <v>-400.96751235017985</v>
      </c>
      <c r="CQ97">
        <v>6109.3782555886692</v>
      </c>
      <c r="CR97">
        <v>-741.54228278070264</v>
      </c>
      <c r="CS97">
        <v>24699227.727434784</v>
      </c>
      <c r="CT97">
        <v>-2272241.5739001073</v>
      </c>
      <c r="CU97">
        <v>-8865583.7439958937</v>
      </c>
      <c r="CV97">
        <v>824604.05279981927</v>
      </c>
      <c r="CW97">
        <v>-696991.65181959909</v>
      </c>
      <c r="CX97">
        <v>154810.54598096214</v>
      </c>
      <c r="CY97">
        <v>-2776.5890242452483</v>
      </c>
      <c r="CZ97">
        <v>393.57349381205324</v>
      </c>
    </row>
    <row r="98" spans="1:104" x14ac:dyDescent="0.35">
      <c r="A98" t="s">
        <v>33</v>
      </c>
      <c r="B98">
        <v>-24047.333943533566</v>
      </c>
      <c r="C98">
        <v>24452.142329474438</v>
      </c>
      <c r="D98">
        <v>137555.98074425955</v>
      </c>
      <c r="E98">
        <v>3286.9354822439877</v>
      </c>
      <c r="F98">
        <v>-91559.539007540545</v>
      </c>
      <c r="G98">
        <v>35953.44306739662</v>
      </c>
      <c r="H98">
        <v>30803.628030248361</v>
      </c>
      <c r="I98">
        <v>82812.627760672389</v>
      </c>
      <c r="J98">
        <v>105702.99337809303</v>
      </c>
      <c r="K98">
        <v>5464.1381693320109</v>
      </c>
      <c r="L98">
        <v>-16802.052074044474</v>
      </c>
      <c r="M98">
        <v>94024.663294425729</v>
      </c>
      <c r="N98">
        <v>77892.353128918709</v>
      </c>
      <c r="O98">
        <v>114906.99933103388</v>
      </c>
      <c r="P98">
        <v>-782.14422799099361</v>
      </c>
      <c r="Y98">
        <v>-180647.32887047678</v>
      </c>
      <c r="Z98">
        <v>-11520.452475833503</v>
      </c>
      <c r="AA98">
        <v>20479.541591129619</v>
      </c>
      <c r="AB98">
        <v>32510.329216215552</v>
      </c>
      <c r="AC98">
        <v>15228.460285215548</v>
      </c>
      <c r="AD98">
        <v>-189118.09953641574</v>
      </c>
      <c r="AE98">
        <v>30604.905172109688</v>
      </c>
      <c r="AF98" s="3">
        <v>16659.231437637161</v>
      </c>
      <c r="AG98" s="3">
        <v>-1586.2280846170656</v>
      </c>
      <c r="AH98">
        <v>-1935.0187035009644</v>
      </c>
      <c r="AI98">
        <v>-41.870716348984594</v>
      </c>
      <c r="AJ98">
        <v>1010.7369604721288</v>
      </c>
      <c r="AK98">
        <v>-345.94257839279351</v>
      </c>
      <c r="AL98">
        <v>941.8224252556904</v>
      </c>
      <c r="AM98">
        <v>-1118002.1429617747</v>
      </c>
      <c r="AN98">
        <v>2247178.1697831443</v>
      </c>
      <c r="AO98">
        <v>-2629004.7921843412</v>
      </c>
      <c r="AP98">
        <v>2088486.446951868</v>
      </c>
      <c r="AQ98">
        <v>3164865.5456373575</v>
      </c>
      <c r="AR98">
        <v>-716985.37426822667</v>
      </c>
      <c r="AS98">
        <v>-2246477.5971928714</v>
      </c>
      <c r="AT98">
        <v>4474335.2955993442</v>
      </c>
      <c r="AU98">
        <v>-2213401.6576523092</v>
      </c>
      <c r="AV98">
        <v>6723773.0510525154</v>
      </c>
      <c r="AW98">
        <v>3599780.164972092</v>
      </c>
      <c r="AX98">
        <v>588311.45187333506</v>
      </c>
      <c r="AY98">
        <v>-1168214.9602315316</v>
      </c>
      <c r="AZ98">
        <v>147114.66294918634</v>
      </c>
      <c r="BA98">
        <v>-364738.6530723825</v>
      </c>
      <c r="BB98">
        <v>-10114.295384228653</v>
      </c>
      <c r="BC98">
        <v>-2744930.9985694792</v>
      </c>
      <c r="BD98">
        <v>-132454.72380366531</v>
      </c>
      <c r="BE98">
        <v>-105730.28263613113</v>
      </c>
      <c r="BF98">
        <v>-112734.17515369649</v>
      </c>
      <c r="BG98">
        <v>-106218.31355256126</v>
      </c>
      <c r="BH98">
        <v>36978.476108627074</v>
      </c>
      <c r="BI98">
        <v>3566.8116860219475</v>
      </c>
      <c r="BJ98">
        <v>-4280052.9615275646</v>
      </c>
      <c r="BK98">
        <v>-4086958.0091516771</v>
      </c>
      <c r="BL98">
        <v>-2130476.3602858828</v>
      </c>
      <c r="BM98">
        <v>-2039069.5347202325</v>
      </c>
      <c r="BN98">
        <v>-167829.78775686838</v>
      </c>
      <c r="BO98">
        <v>29990.930008416519</v>
      </c>
      <c r="BP98">
        <v>-414510839.63344491</v>
      </c>
      <c r="BQ98">
        <v>-407102.09341957053</v>
      </c>
      <c r="BR98">
        <v>-270367.71124133188</v>
      </c>
      <c r="BS98">
        <v>-377952725.96107197</v>
      </c>
      <c r="BT98">
        <v>92864.567314173852</v>
      </c>
      <c r="BU98">
        <v>88426.177628165329</v>
      </c>
      <c r="BV98">
        <v>84917.751182345295</v>
      </c>
      <c r="BW98">
        <v>-79434.23938781787</v>
      </c>
      <c r="BX98">
        <v>1739944.4871811294</v>
      </c>
      <c r="BY98">
        <v>-975.52968671893086</v>
      </c>
      <c r="BZ98">
        <v>-373.27230247506446</v>
      </c>
      <c r="CA98">
        <v>-714.27327258550963</v>
      </c>
      <c r="CB98">
        <v>147.70776306274405</v>
      </c>
      <c r="CC98">
        <v>-663.72321983623965</v>
      </c>
      <c r="CD98">
        <v>-5.4862965764794689</v>
      </c>
      <c r="CE98">
        <v>-257.72076715214217</v>
      </c>
      <c r="CF98">
        <v>704.3725880077742</v>
      </c>
      <c r="CG98">
        <v>-188.41315633641801</v>
      </c>
      <c r="CH98">
        <v>1239.4275691184343</v>
      </c>
      <c r="CI98">
        <v>-787.65470447745531</v>
      </c>
      <c r="CJ98">
        <v>426.11321811421209</v>
      </c>
      <c r="CK98">
        <v>-1688364.529173624</v>
      </c>
      <c r="CL98">
        <v>911699.07036395464</v>
      </c>
      <c r="CM98">
        <v>-16973.529907404849</v>
      </c>
      <c r="CN98">
        <v>-9436.9533207907079</v>
      </c>
      <c r="CO98">
        <v>-708.45635630619165</v>
      </c>
      <c r="CP98">
        <v>251.85198342935013</v>
      </c>
      <c r="CQ98">
        <v>-911.81351182886544</v>
      </c>
      <c r="CR98">
        <v>345.48201217727132</v>
      </c>
      <c r="CS98">
        <v>-2272241.5739001073</v>
      </c>
      <c r="CT98">
        <v>1307971.0730160207</v>
      </c>
      <c r="CU98">
        <v>-55260.316939705139</v>
      </c>
      <c r="CV98">
        <v>-313612.51908532227</v>
      </c>
      <c r="CW98">
        <v>-231086.59747108747</v>
      </c>
      <c r="CX98">
        <v>-101689.3966053592</v>
      </c>
      <c r="CY98">
        <v>371.87015131444866</v>
      </c>
      <c r="CZ98">
        <v>13.584673612485888</v>
      </c>
    </row>
    <row r="99" spans="1:104" x14ac:dyDescent="0.35">
      <c r="A99" t="s">
        <v>115</v>
      </c>
      <c r="B99">
        <v>157021.68829185163</v>
      </c>
      <c r="C99">
        <v>-15904.650024181801</v>
      </c>
      <c r="D99">
        <v>-414966.65312575031</v>
      </c>
      <c r="E99">
        <v>-118954.06923698862</v>
      </c>
      <c r="F99">
        <v>237559.08286888571</v>
      </c>
      <c r="G99">
        <v>-103155.64284405667</v>
      </c>
      <c r="H99">
        <v>-30489.257401443607</v>
      </c>
      <c r="I99">
        <v>-270523.04432537156</v>
      </c>
      <c r="J99">
        <v>-330521.42791304877</v>
      </c>
      <c r="K99">
        <v>-30433.164566902447</v>
      </c>
      <c r="L99">
        <v>164531.24387313443</v>
      </c>
      <c r="M99">
        <v>-315652.18745002878</v>
      </c>
      <c r="N99">
        <v>-303387.20168090286</v>
      </c>
      <c r="O99">
        <v>-323693.1042956023</v>
      </c>
      <c r="P99">
        <v>60676.307421881262</v>
      </c>
      <c r="Y99">
        <v>923068.29580059962</v>
      </c>
      <c r="Z99">
        <v>65792.999437472608</v>
      </c>
      <c r="AA99">
        <v>-165993.61190584084</v>
      </c>
      <c r="AB99">
        <v>3436.6422128575373</v>
      </c>
      <c r="AC99">
        <v>-152438.84618990953</v>
      </c>
      <c r="AD99">
        <v>936669.41854775371</v>
      </c>
      <c r="AE99">
        <v>-130549.66932099183</v>
      </c>
      <c r="AF99" s="3">
        <v>-152658.66497102269</v>
      </c>
      <c r="AG99" s="3">
        <v>1980.8137231953692</v>
      </c>
      <c r="AH99">
        <v>2408.1498340221037</v>
      </c>
      <c r="AI99">
        <v>902.67466864497931</v>
      </c>
      <c r="AJ99">
        <v>-543.66149278385706</v>
      </c>
      <c r="AK99">
        <v>1653.0196245352508</v>
      </c>
      <c r="AL99">
        <v>-943.09248845559944</v>
      </c>
      <c r="AM99">
        <v>3541468.7587543395</v>
      </c>
      <c r="AN99">
        <v>-4790326.6427040445</v>
      </c>
      <c r="AO99">
        <v>8674258.0651874803</v>
      </c>
      <c r="AP99">
        <v>-4700823.2705697259</v>
      </c>
      <c r="AQ99">
        <v>-4921963.4947757591</v>
      </c>
      <c r="AR99">
        <v>4270722.5078077605</v>
      </c>
      <c r="AS99">
        <v>2323953.0966392751</v>
      </c>
      <c r="AT99">
        <v>-9937889.2054256815</v>
      </c>
      <c r="AU99">
        <v>6208555.3896342563</v>
      </c>
      <c r="AV99">
        <v>-4851178.1524100713</v>
      </c>
      <c r="AW99">
        <v>-5232357.513115936</v>
      </c>
      <c r="AX99">
        <v>-1609935.5297586739</v>
      </c>
      <c r="AY99">
        <v>234550.60682281514</v>
      </c>
      <c r="AZ99">
        <v>108578.46095654703</v>
      </c>
      <c r="BA99">
        <v>431416.15494505165</v>
      </c>
      <c r="BB99">
        <v>-485299.08869479527</v>
      </c>
      <c r="BC99">
        <v>5710371.7131930832</v>
      </c>
      <c r="BD99">
        <v>718310.66550532414</v>
      </c>
      <c r="BE99">
        <v>688862.82424460351</v>
      </c>
      <c r="BF99">
        <v>726971.38320709683</v>
      </c>
      <c r="BG99">
        <v>740426.82454814273</v>
      </c>
      <c r="BH99">
        <v>147011.91636594414</v>
      </c>
      <c r="BI99">
        <v>31960.952846744967</v>
      </c>
      <c r="BJ99">
        <v>12880038.931490012</v>
      </c>
      <c r="BK99">
        <v>11447870.877459778</v>
      </c>
      <c r="BL99">
        <v>8171214.7851467859</v>
      </c>
      <c r="BM99">
        <v>7201777.3659191122</v>
      </c>
      <c r="BN99">
        <v>2970044.2844794076</v>
      </c>
      <c r="BO99">
        <v>2425587.4120977633</v>
      </c>
      <c r="BP99">
        <v>1350920735.0736499</v>
      </c>
      <c r="BQ99">
        <v>3350949.2740337406</v>
      </c>
      <c r="BR99">
        <v>3219510.7411442697</v>
      </c>
      <c r="BS99">
        <v>1272449739.561542</v>
      </c>
      <c r="BT99">
        <v>148349.06489906478</v>
      </c>
      <c r="BU99">
        <v>203493.57402144518</v>
      </c>
      <c r="BV99">
        <v>-282818.0649549166</v>
      </c>
      <c r="BW99">
        <v>683780.28671500727</v>
      </c>
      <c r="BX99">
        <v>-78625.392274639511</v>
      </c>
      <c r="BY99">
        <v>5999.0681272340926</v>
      </c>
      <c r="BZ99">
        <v>5470.7717401358632</v>
      </c>
      <c r="CA99">
        <v>5871.2334891472901</v>
      </c>
      <c r="CB99">
        <v>5983.7179962537384</v>
      </c>
      <c r="CC99">
        <v>2777.8898538362332</v>
      </c>
      <c r="CD99">
        <v>2291.6272583863424</v>
      </c>
      <c r="CE99">
        <v>2183.607275614539</v>
      </c>
      <c r="CF99">
        <v>2875.9310679427031</v>
      </c>
      <c r="CG99">
        <v>9493.3566115135909</v>
      </c>
      <c r="CH99">
        <v>7022.1832875455138</v>
      </c>
      <c r="CI99">
        <v>11288.958234991534</v>
      </c>
      <c r="CJ99">
        <v>8520.2930725051046</v>
      </c>
      <c r="CK99">
        <v>-7589905.1107801739</v>
      </c>
      <c r="CL99">
        <v>152879.61873861222</v>
      </c>
      <c r="CM99">
        <v>51648.341856017258</v>
      </c>
      <c r="CN99">
        <v>17760.063824579112</v>
      </c>
      <c r="CO99">
        <v>-1123.2887277461787</v>
      </c>
      <c r="CP99">
        <v>-54.712288537247623</v>
      </c>
      <c r="CQ99">
        <v>-2174.4478096036164</v>
      </c>
      <c r="CR99">
        <v>27.29222160254216</v>
      </c>
      <c r="CS99">
        <v>-8865583.7439958937</v>
      </c>
      <c r="CT99">
        <v>-55260.316939705139</v>
      </c>
      <c r="CU99">
        <v>8550261.546443373</v>
      </c>
      <c r="CV99">
        <v>-505953.55942843348</v>
      </c>
      <c r="CW99">
        <v>338194.87755647383</v>
      </c>
      <c r="CX99">
        <v>191148.8976366281</v>
      </c>
      <c r="CY99">
        <v>709.0174273048957</v>
      </c>
      <c r="CZ99">
        <v>42.99813070608112</v>
      </c>
    </row>
    <row r="100" spans="1:104" x14ac:dyDescent="0.35">
      <c r="A100" t="s">
        <v>116</v>
      </c>
      <c r="B100">
        <v>-6621.8092731855049</v>
      </c>
      <c r="C100">
        <v>1744.9631392174933</v>
      </c>
      <c r="D100">
        <v>4203.5954739791523</v>
      </c>
      <c r="E100">
        <v>4215.7829110034563</v>
      </c>
      <c r="F100">
        <v>12562.40158977743</v>
      </c>
      <c r="G100">
        <v>-7297.7895955424447</v>
      </c>
      <c r="H100">
        <v>3404.0387463221427</v>
      </c>
      <c r="I100">
        <v>1671.4285260438457</v>
      </c>
      <c r="J100">
        <v>5918.6166634167903</v>
      </c>
      <c r="K100">
        <v>3167.8892087644795</v>
      </c>
      <c r="L100">
        <v>-3840.525449727405</v>
      </c>
      <c r="M100">
        <v>8734.0101072096295</v>
      </c>
      <c r="N100">
        <v>13206.583480531879</v>
      </c>
      <c r="O100">
        <v>-22642.661674414212</v>
      </c>
      <c r="P100">
        <v>-15931.266029416522</v>
      </c>
      <c r="Y100">
        <v>-17240.852039977617</v>
      </c>
      <c r="Z100">
        <v>2893.2332302388095</v>
      </c>
      <c r="AA100">
        <v>4772.7462871272828</v>
      </c>
      <c r="AB100">
        <v>-956.4642506259936</v>
      </c>
      <c r="AC100">
        <v>8884.7057665184584</v>
      </c>
      <c r="AD100">
        <v>-16652.426321882391</v>
      </c>
      <c r="AE100">
        <v>5961.5014680920358</v>
      </c>
      <c r="AF100" s="3">
        <v>10585.124829528708</v>
      </c>
      <c r="AG100" s="3">
        <v>64.275620894843627</v>
      </c>
      <c r="AH100">
        <v>339.81626909049038</v>
      </c>
      <c r="AI100">
        <v>-6.5883555253509236</v>
      </c>
      <c r="AJ100">
        <v>-228.21068157351519</v>
      </c>
      <c r="AK100">
        <v>-44.096148587719199</v>
      </c>
      <c r="AL100">
        <v>-156.34875164218241</v>
      </c>
      <c r="AM100">
        <v>-229522.21155882269</v>
      </c>
      <c r="AN100">
        <v>-554058.75619951671</v>
      </c>
      <c r="AO100">
        <v>-718901.70271699852</v>
      </c>
      <c r="AP100">
        <v>433102.79002803762</v>
      </c>
      <c r="AQ100">
        <v>-724401.4270545569</v>
      </c>
      <c r="AR100">
        <v>-173675.02426284645</v>
      </c>
      <c r="AS100">
        <v>414091.35802927357</v>
      </c>
      <c r="AT100">
        <v>-1118970.7422949965</v>
      </c>
      <c r="AU100">
        <v>511652.37881219306</v>
      </c>
      <c r="AV100">
        <v>-1542713.4090507578</v>
      </c>
      <c r="AW100">
        <v>-819643.19692194578</v>
      </c>
      <c r="AX100">
        <v>219926.85626583008</v>
      </c>
      <c r="AY100">
        <v>571499.91128359491</v>
      </c>
      <c r="AZ100">
        <v>-110065.8830209687</v>
      </c>
      <c r="BA100">
        <v>-138399.66675635125</v>
      </c>
      <c r="BB100">
        <v>62875.838482973733</v>
      </c>
      <c r="BC100">
        <v>508841.0936354656</v>
      </c>
      <c r="BD100">
        <v>-35180.542895574465</v>
      </c>
      <c r="BE100">
        <v>-45546.375362174746</v>
      </c>
      <c r="BF100">
        <v>-43900.652721309532</v>
      </c>
      <c r="BG100">
        <v>-44789.724982279251</v>
      </c>
      <c r="BH100">
        <v>-18466.485345818823</v>
      </c>
      <c r="BI100">
        <v>-3368.1931926825187</v>
      </c>
      <c r="BJ100">
        <v>761667.1541162997</v>
      </c>
      <c r="BK100">
        <v>731360.68474003766</v>
      </c>
      <c r="BL100">
        <v>236872.13641710498</v>
      </c>
      <c r="BM100">
        <v>247191.90683985464</v>
      </c>
      <c r="BN100">
        <v>-46962.07918837999</v>
      </c>
      <c r="BO100">
        <v>-7516.2590102120284</v>
      </c>
      <c r="BP100">
        <v>56180119.424254969</v>
      </c>
      <c r="BQ100">
        <v>-38923.742608500514</v>
      </c>
      <c r="BR100">
        <v>-15893.113426897555</v>
      </c>
      <c r="BS100">
        <v>46196389.253723264</v>
      </c>
      <c r="BT100">
        <v>-41718.995126662347</v>
      </c>
      <c r="BU100">
        <v>-45836.858871353339</v>
      </c>
      <c r="BV100">
        <v>6067.6327249174765</v>
      </c>
      <c r="BW100">
        <v>-50940.83812197698</v>
      </c>
      <c r="BX100">
        <v>-341134.93107340368</v>
      </c>
      <c r="BY100">
        <v>-71.815611297752909</v>
      </c>
      <c r="BZ100">
        <v>-189.76002342865416</v>
      </c>
      <c r="CA100">
        <v>-137.32467940787058</v>
      </c>
      <c r="CB100">
        <v>-386.97060498760555</v>
      </c>
      <c r="CC100">
        <v>-72.08112225025792</v>
      </c>
      <c r="CD100">
        <v>-226.51434630794785</v>
      </c>
      <c r="CE100">
        <v>-135.68961973999734</v>
      </c>
      <c r="CF100">
        <v>-414.82618127145821</v>
      </c>
      <c r="CG100">
        <v>-714.04642088826563</v>
      </c>
      <c r="CH100">
        <v>-946.49623231336955</v>
      </c>
      <c r="CI100">
        <v>-694.25877615795036</v>
      </c>
      <c r="CJ100">
        <v>-909.9647142822065</v>
      </c>
      <c r="CK100">
        <v>656163.24559096654</v>
      </c>
      <c r="CL100">
        <v>-234748.79258684671</v>
      </c>
      <c r="CM100">
        <v>5864.5324418821501</v>
      </c>
      <c r="CN100">
        <v>180.94835170230999</v>
      </c>
      <c r="CO100">
        <v>209.18180826361689</v>
      </c>
      <c r="CP100">
        <v>-58.054005269026227</v>
      </c>
      <c r="CQ100">
        <v>304.76405296316017</v>
      </c>
      <c r="CR100">
        <v>-80.262764975246427</v>
      </c>
      <c r="CS100">
        <v>824604.05279981927</v>
      </c>
      <c r="CT100">
        <v>-313612.51908532227</v>
      </c>
      <c r="CU100">
        <v>-505953.55942843348</v>
      </c>
      <c r="CV100">
        <v>191328.24501394253</v>
      </c>
      <c r="CW100">
        <v>77209.807175510214</v>
      </c>
      <c r="CX100">
        <v>4022.3286249109619</v>
      </c>
      <c r="CY100">
        <v>-371.76556189396911</v>
      </c>
      <c r="CZ100">
        <v>3.579181799182944</v>
      </c>
    </row>
    <row r="101" spans="1:104" x14ac:dyDescent="0.35">
      <c r="A101" t="s">
        <v>159</v>
      </c>
      <c r="B101">
        <v>13212.843413657292</v>
      </c>
      <c r="C101">
        <v>-26906.300111146866</v>
      </c>
      <c r="D101">
        <v>-44733.245224096703</v>
      </c>
      <c r="E101">
        <v>-16282.092926506133</v>
      </c>
      <c r="F101">
        <v>21689.049766429143</v>
      </c>
      <c r="G101">
        <v>-30098.406145788202</v>
      </c>
      <c r="H101">
        <v>-5834.4655922589573</v>
      </c>
      <c r="I101">
        <v>-41613.009962798722</v>
      </c>
      <c r="J101">
        <v>-39005.772822000661</v>
      </c>
      <c r="K101">
        <v>-9753.6303378656394</v>
      </c>
      <c r="L101">
        <v>33799.729581462707</v>
      </c>
      <c r="M101">
        <v>-51875.0314048785</v>
      </c>
      <c r="N101">
        <v>-68231.173754483461</v>
      </c>
      <c r="O101">
        <v>-41457.527324775328</v>
      </c>
      <c r="P101">
        <v>50690.476864298529</v>
      </c>
      <c r="Y101">
        <v>105698.10495381348</v>
      </c>
      <c r="Z101">
        <v>18974.348502728244</v>
      </c>
      <c r="AA101">
        <v>-20935.870499824985</v>
      </c>
      <c r="AB101">
        <v>-861.7610513223899</v>
      </c>
      <c r="AC101">
        <v>-22272.849685311066</v>
      </c>
      <c r="AD101">
        <v>116565.10185750724</v>
      </c>
      <c r="AE101">
        <v>-28076.886043054383</v>
      </c>
      <c r="AF101" s="3">
        <v>-19031.314137630154</v>
      </c>
      <c r="AG101" s="3">
        <v>-753.18090200248332</v>
      </c>
      <c r="AH101">
        <v>-460.5805211066729</v>
      </c>
      <c r="AI101">
        <v>-33.723234430645078</v>
      </c>
      <c r="AJ101">
        <v>-425.30143425968288</v>
      </c>
      <c r="AK101">
        <v>19.565230142101285</v>
      </c>
      <c r="AL101">
        <v>40.849546711540206</v>
      </c>
      <c r="AM101">
        <v>1893322.8901598789</v>
      </c>
      <c r="AN101">
        <v>-2719688.7994850641</v>
      </c>
      <c r="AO101">
        <v>2309787.4856662648</v>
      </c>
      <c r="AP101">
        <v>-15863.715417829437</v>
      </c>
      <c r="AQ101">
        <v>-3591720.575751632</v>
      </c>
      <c r="AR101">
        <v>-886453.18685060076</v>
      </c>
      <c r="AS101">
        <v>1195967.97177207</v>
      </c>
      <c r="AT101">
        <v>-1569472.2536330863</v>
      </c>
      <c r="AU101">
        <v>2013680.6202089798</v>
      </c>
      <c r="AV101">
        <v>-994135.24690596049</v>
      </c>
      <c r="AW101">
        <v>-394497.68926805427</v>
      </c>
      <c r="AX101">
        <v>-468203.30445879104</v>
      </c>
      <c r="AY101">
        <v>-952458.72960584203</v>
      </c>
      <c r="AZ101">
        <v>-408118.0301647085</v>
      </c>
      <c r="BA101">
        <v>4165.2124764861082</v>
      </c>
      <c r="BB101">
        <v>-767263.18283570465</v>
      </c>
      <c r="BC101">
        <v>1800856.9936444934</v>
      </c>
      <c r="BD101">
        <v>149010.72756184897</v>
      </c>
      <c r="BE101">
        <v>106417.12915482244</v>
      </c>
      <c r="BF101">
        <v>121815.24291834339</v>
      </c>
      <c r="BG101">
        <v>122623.06018670672</v>
      </c>
      <c r="BH101">
        <v>-38032.971072491055</v>
      </c>
      <c r="BI101">
        <v>3869.4030094187101</v>
      </c>
      <c r="BJ101">
        <v>1986180.1318158519</v>
      </c>
      <c r="BK101">
        <v>1648179.2126456029</v>
      </c>
      <c r="BL101">
        <v>1668725.9551065722</v>
      </c>
      <c r="BM101">
        <v>1368177.7953400433</v>
      </c>
      <c r="BN101">
        <v>402192.61611778039</v>
      </c>
      <c r="BO101">
        <v>377105.42242217547</v>
      </c>
      <c r="BP101">
        <v>400967560.1126976</v>
      </c>
      <c r="BQ101">
        <v>510915.18653981254</v>
      </c>
      <c r="BR101">
        <v>541152.14428960357</v>
      </c>
      <c r="BS101">
        <v>359930815.68824708</v>
      </c>
      <c r="BT101">
        <v>8278.9525618530224</v>
      </c>
      <c r="BU101">
        <v>15697.793054721897</v>
      </c>
      <c r="BV101">
        <v>-47832.349309114717</v>
      </c>
      <c r="BW101">
        <v>78689.171640413537</v>
      </c>
      <c r="BX101">
        <v>-2115085.9784382861</v>
      </c>
      <c r="BY101">
        <v>2244.7688670535922</v>
      </c>
      <c r="BZ101">
        <v>1699.2844148581059</v>
      </c>
      <c r="CA101">
        <v>2419.6068492145196</v>
      </c>
      <c r="CB101">
        <v>1625.8052022435393</v>
      </c>
      <c r="CC101">
        <v>1965.1426231004014</v>
      </c>
      <c r="CD101">
        <v>1303.8787532750389</v>
      </c>
      <c r="CE101">
        <v>1703.9981125596812</v>
      </c>
      <c r="CF101">
        <v>883.23258769607946</v>
      </c>
      <c r="CG101">
        <v>-923.56977491602368</v>
      </c>
      <c r="CH101">
        <v>-492.72385305021544</v>
      </c>
      <c r="CI101">
        <v>-98.264164653705066</v>
      </c>
      <c r="CJ101">
        <v>429.60425312620271</v>
      </c>
      <c r="CK101">
        <v>-1027775.681215115</v>
      </c>
      <c r="CL101">
        <v>-150438.15298102814</v>
      </c>
      <c r="CM101">
        <v>34044.776822552929</v>
      </c>
      <c r="CN101">
        <v>-1797.7768152899537</v>
      </c>
      <c r="CO101">
        <v>185.60427181854652</v>
      </c>
      <c r="CP101">
        <v>-45.971624946086791</v>
      </c>
      <c r="CQ101">
        <v>2.4243882921408431</v>
      </c>
      <c r="CR101">
        <v>-46.036677480102554</v>
      </c>
      <c r="CS101">
        <v>-696991.65181959909</v>
      </c>
      <c r="CT101">
        <v>-231086.59747108747</v>
      </c>
      <c r="CU101">
        <v>338194.87755647383</v>
      </c>
      <c r="CV101">
        <v>77209.807175510214</v>
      </c>
      <c r="CW101">
        <v>662795.5498599218</v>
      </c>
      <c r="CX101">
        <v>-29396.409698275387</v>
      </c>
      <c r="CY101">
        <v>600.91948137917007</v>
      </c>
      <c r="CZ101">
        <v>-71.218063304864287</v>
      </c>
    </row>
    <row r="102" spans="1:104" x14ac:dyDescent="0.35">
      <c r="A102" t="s">
        <v>160</v>
      </c>
      <c r="B102">
        <v>-8223.4321597272992</v>
      </c>
      <c r="C102">
        <v>6592.55131059428</v>
      </c>
      <c r="D102">
        <v>-10852.045215090498</v>
      </c>
      <c r="E102">
        <v>9813.8867746973392</v>
      </c>
      <c r="F102">
        <v>13984.767911964287</v>
      </c>
      <c r="G102">
        <v>4173.0908440347221</v>
      </c>
      <c r="H102">
        <v>1007.1234866508736</v>
      </c>
      <c r="I102">
        <v>-5209.1293564876469</v>
      </c>
      <c r="J102">
        <v>-13128.045530826979</v>
      </c>
      <c r="K102">
        <v>10665.229644768142</v>
      </c>
      <c r="L102">
        <v>-8278.5807574894297</v>
      </c>
      <c r="M102">
        <v>-9974.6910373856099</v>
      </c>
      <c r="N102">
        <v>-8365.2947322603468</v>
      </c>
      <c r="O102">
        <v>-12120.515084431967</v>
      </c>
      <c r="P102">
        <v>-3675.4485998925406</v>
      </c>
      <c r="Y102">
        <v>32867.619334339208</v>
      </c>
      <c r="Z102">
        <v>-221.36009479105709</v>
      </c>
      <c r="AA102">
        <v>-12340.203018080514</v>
      </c>
      <c r="AB102">
        <v>-3702.9488296180002</v>
      </c>
      <c r="AC102">
        <v>-12785.34883557881</v>
      </c>
      <c r="AD102">
        <v>33325.930612016025</v>
      </c>
      <c r="AE102">
        <v>-6024.3700118041907</v>
      </c>
      <c r="AF102" s="3">
        <v>-12375.188574046431</v>
      </c>
      <c r="AG102" s="3">
        <v>502.01568209879781</v>
      </c>
      <c r="AH102">
        <v>576.64461748678411</v>
      </c>
      <c r="AI102">
        <v>66.550016886219922</v>
      </c>
      <c r="AJ102">
        <v>-66.15899277565363</v>
      </c>
      <c r="AK102">
        <v>134.03014498909377</v>
      </c>
      <c r="AL102">
        <v>-155.41919974355218</v>
      </c>
      <c r="AM102">
        <v>96004.726445278255</v>
      </c>
      <c r="AN102">
        <v>-193024.54684763696</v>
      </c>
      <c r="AO102">
        <v>107775.50035837358</v>
      </c>
      <c r="AP102">
        <v>84077.209809255772</v>
      </c>
      <c r="AQ102">
        <v>-140103.46794267336</v>
      </c>
      <c r="AR102">
        <v>128899.19161674146</v>
      </c>
      <c r="AS102">
        <v>156376.30831529872</v>
      </c>
      <c r="AT102">
        <v>-512211.69240052009</v>
      </c>
      <c r="AU102">
        <v>175143.41549517406</v>
      </c>
      <c r="AV102">
        <v>-701299.17041543988</v>
      </c>
      <c r="AW102">
        <v>-521750.39276477706</v>
      </c>
      <c r="AX102">
        <v>-48273.772090181927</v>
      </c>
      <c r="AY102">
        <v>417583.53901209618</v>
      </c>
      <c r="AZ102">
        <v>-44856.09253239815</v>
      </c>
      <c r="BA102">
        <v>216312.41750347626</v>
      </c>
      <c r="BB102">
        <v>226384.61039973423</v>
      </c>
      <c r="BC102">
        <v>407262.52447137987</v>
      </c>
      <c r="BD102">
        <v>6421.3827420355829</v>
      </c>
      <c r="BE102">
        <v>6051.1298002838494</v>
      </c>
      <c r="BF102">
        <v>7656.9027473069291</v>
      </c>
      <c r="BG102">
        <v>6601.8416593884713</v>
      </c>
      <c r="BH102">
        <v>-1447.7609675728402</v>
      </c>
      <c r="BI102">
        <v>304.11658835334373</v>
      </c>
      <c r="BJ102">
        <v>839139.93930244003</v>
      </c>
      <c r="BK102">
        <v>839731.15910122474</v>
      </c>
      <c r="BL102">
        <v>158026.23593061752</v>
      </c>
      <c r="BM102">
        <v>189521.25619708511</v>
      </c>
      <c r="BN102">
        <v>-295533.52128036221</v>
      </c>
      <c r="BO102">
        <v>-448214.78942507046</v>
      </c>
      <c r="BP102">
        <v>-9410143.9127663989</v>
      </c>
      <c r="BQ102">
        <v>-233999.73958684818</v>
      </c>
      <c r="BR102">
        <v>-359307.03322151781</v>
      </c>
      <c r="BS102">
        <v>-6050129.2896497119</v>
      </c>
      <c r="BT102">
        <v>-5568.2317078642627</v>
      </c>
      <c r="BU102">
        <v>-7933.4246861468264</v>
      </c>
      <c r="BV102">
        <v>4172.8596615995211</v>
      </c>
      <c r="BW102">
        <v>5665.7851889839039</v>
      </c>
      <c r="BX102">
        <v>-37469.221388611251</v>
      </c>
      <c r="BY102">
        <v>-51.56227057326322</v>
      </c>
      <c r="BZ102">
        <v>-105.00268963811284</v>
      </c>
      <c r="CA102">
        <v>60.009669033917859</v>
      </c>
      <c r="CB102">
        <v>95.173235867133116</v>
      </c>
      <c r="CC102">
        <v>-103.92337949715343</v>
      </c>
      <c r="CD102">
        <v>-155.89575702277386</v>
      </c>
      <c r="CE102">
        <v>34.300975368688903</v>
      </c>
      <c r="CF102">
        <v>40.83148557793141</v>
      </c>
      <c r="CG102">
        <v>79.465134049321691</v>
      </c>
      <c r="CH102">
        <v>40.928330324371011</v>
      </c>
      <c r="CI102">
        <v>239.04538776807425</v>
      </c>
      <c r="CJ102">
        <v>225.75318007413995</v>
      </c>
      <c r="CK102">
        <v>248997.65577984371</v>
      </c>
      <c r="CL102">
        <v>-64194.584668560368</v>
      </c>
      <c r="CM102">
        <v>668.33471206299055</v>
      </c>
      <c r="CN102">
        <v>4543.941601239856</v>
      </c>
      <c r="CO102">
        <v>9.4944311770928369</v>
      </c>
      <c r="CP102">
        <v>-24.563469241572786</v>
      </c>
      <c r="CQ102">
        <v>-17.939337725761852</v>
      </c>
      <c r="CR102">
        <v>-25.561850693094382</v>
      </c>
      <c r="CS102">
        <v>154810.54598096214</v>
      </c>
      <c r="CT102">
        <v>-101689.3966053592</v>
      </c>
      <c r="CU102">
        <v>191148.8976366281</v>
      </c>
      <c r="CV102">
        <v>4022.3286249109619</v>
      </c>
      <c r="CW102">
        <v>-29396.409698275387</v>
      </c>
      <c r="CX102">
        <v>54714.88675615433</v>
      </c>
      <c r="CY102">
        <v>-40.182327469689056</v>
      </c>
      <c r="CZ102">
        <v>12.497500987142208</v>
      </c>
    </row>
    <row r="103" spans="1:104" x14ac:dyDescent="0.35">
      <c r="A103" t="s">
        <v>42</v>
      </c>
      <c r="B103">
        <v>35.026223898208016</v>
      </c>
      <c r="C103">
        <v>-73.404200994163105</v>
      </c>
      <c r="D103">
        <v>61.32885444051302</v>
      </c>
      <c r="E103">
        <v>71.543776656588904</v>
      </c>
      <c r="F103">
        <v>-162.84520541102799</v>
      </c>
      <c r="G103">
        <v>108.76371284204927</v>
      </c>
      <c r="H103">
        <v>-49.122887364580855</v>
      </c>
      <c r="I103">
        <v>-7.5587876445988007</v>
      </c>
      <c r="J103">
        <v>-4.0996062330834917</v>
      </c>
      <c r="K103">
        <v>39.131060599964954</v>
      </c>
      <c r="L103">
        <v>-91.556084637742089</v>
      </c>
      <c r="M103">
        <v>-83.39973987858491</v>
      </c>
      <c r="N103">
        <v>-70.678050299192208</v>
      </c>
      <c r="O103">
        <v>139.95593304403883</v>
      </c>
      <c r="P103">
        <v>74.067391165537387</v>
      </c>
      <c r="Y103">
        <v>292.67167616394539</v>
      </c>
      <c r="Z103">
        <v>-4.217692434993249</v>
      </c>
      <c r="AA103">
        <v>-85.999478711901858</v>
      </c>
      <c r="AB103">
        <v>2.7039332253564803</v>
      </c>
      <c r="AC103">
        <v>-120.4057572807214</v>
      </c>
      <c r="AD103">
        <v>307.2112784114758</v>
      </c>
      <c r="AE103">
        <v>-161.88702810470647</v>
      </c>
      <c r="AF103" s="3">
        <v>-149.45092739812401</v>
      </c>
      <c r="AG103" s="3">
        <v>6.0116995934041855</v>
      </c>
      <c r="AH103">
        <v>1.7137597341525592</v>
      </c>
      <c r="AI103">
        <v>-0.37266748189921617</v>
      </c>
      <c r="AJ103">
        <v>8.057863844138867E-2</v>
      </c>
      <c r="AK103">
        <v>0.17456634921390043</v>
      </c>
      <c r="AL103">
        <v>0.17819264363143045</v>
      </c>
      <c r="AM103">
        <v>1589.124417376212</v>
      </c>
      <c r="AN103">
        <v>1291.7134853985135</v>
      </c>
      <c r="AO103">
        <v>9764.8734943460913</v>
      </c>
      <c r="AP103">
        <v>-11080.392020712889</v>
      </c>
      <c r="AQ103">
        <v>1272.5093202995804</v>
      </c>
      <c r="AR103">
        <v>-2844.3803574785816</v>
      </c>
      <c r="AS103">
        <v>-306.45720083374448</v>
      </c>
      <c r="AT103">
        <v>5640.4042853457768</v>
      </c>
      <c r="AU103">
        <v>-1963.7103065306492</v>
      </c>
      <c r="AV103">
        <v>5313.381793821085</v>
      </c>
      <c r="AW103">
        <v>2321.1724204818588</v>
      </c>
      <c r="AX103">
        <v>-5872.0216831790467</v>
      </c>
      <c r="AY103">
        <v>-2283.4012748646101</v>
      </c>
      <c r="AZ103">
        <v>-861.42672965360748</v>
      </c>
      <c r="BA103">
        <v>6142.1787903544928</v>
      </c>
      <c r="BB103">
        <v>-1242.5683651860345</v>
      </c>
      <c r="BC103">
        <v>5088.4706588978215</v>
      </c>
      <c r="BD103">
        <v>428.30426255318957</v>
      </c>
      <c r="BE103">
        <v>444.87419505398628</v>
      </c>
      <c r="BF103">
        <v>444.5589445129213</v>
      </c>
      <c r="BG103">
        <v>422.23749247159805</v>
      </c>
      <c r="BH103">
        <v>10.841460791767847</v>
      </c>
      <c r="BI103">
        <v>12.407705275508791</v>
      </c>
      <c r="BJ103">
        <v>-3885.2465570753411</v>
      </c>
      <c r="BK103">
        <v>-4063.4941099270413</v>
      </c>
      <c r="BL103">
        <v>-1007.2893738030633</v>
      </c>
      <c r="BM103">
        <v>-1111.0587212670159</v>
      </c>
      <c r="BN103">
        <v>-1076.4436198277306</v>
      </c>
      <c r="BO103">
        <v>-2000.5778243020118</v>
      </c>
      <c r="BP103">
        <v>-49486.325122760187</v>
      </c>
      <c r="BQ103">
        <v>-692.90583250800353</v>
      </c>
      <c r="BR103">
        <v>-1303.1974666959256</v>
      </c>
      <c r="BS103">
        <v>12993.985484575731</v>
      </c>
      <c r="BT103">
        <v>30.391681038003561</v>
      </c>
      <c r="BU103">
        <v>92.307494588802612</v>
      </c>
      <c r="BV103">
        <v>-13.131028731289305</v>
      </c>
      <c r="BW103">
        <v>388.37809339272377</v>
      </c>
      <c r="BX103">
        <v>-3233.7130907673577</v>
      </c>
      <c r="BY103">
        <v>-0.15976792766580558</v>
      </c>
      <c r="BZ103">
        <v>-1.0888833788397727</v>
      </c>
      <c r="CA103">
        <v>-0.32186941678253206</v>
      </c>
      <c r="CB103">
        <v>-1.1311154723247889</v>
      </c>
      <c r="CC103">
        <v>0.92293831092000134</v>
      </c>
      <c r="CD103">
        <v>0.5781999712339525</v>
      </c>
      <c r="CE103">
        <v>-8.9833904764589204E-2</v>
      </c>
      <c r="CF103">
        <v>-6.3462287705053272E-2</v>
      </c>
      <c r="CG103">
        <v>-10.974148050261691</v>
      </c>
      <c r="CH103">
        <v>-9.8176448747943574</v>
      </c>
      <c r="CI103">
        <v>-9.5236438626717401</v>
      </c>
      <c r="CJ103">
        <v>-8.4360429117668456</v>
      </c>
      <c r="CK103">
        <v>-3531.4760210139698</v>
      </c>
      <c r="CL103">
        <v>609.27266055778557</v>
      </c>
      <c r="CM103">
        <v>1.6322627752236853</v>
      </c>
      <c r="CN103">
        <v>-1.8998121520272782</v>
      </c>
      <c r="CO103">
        <v>-0.20784780525908852</v>
      </c>
      <c r="CP103">
        <v>-4.1547390073656688E-2</v>
      </c>
      <c r="CQ103">
        <v>-0.96204167525020368</v>
      </c>
      <c r="CR103">
        <v>6.5623513885884003E-3</v>
      </c>
      <c r="CS103">
        <v>-2776.5890242452483</v>
      </c>
      <c r="CT103">
        <v>371.87015131444866</v>
      </c>
      <c r="CU103">
        <v>709.0174273048957</v>
      </c>
      <c r="CV103">
        <v>-371.76556189396911</v>
      </c>
      <c r="CW103">
        <v>600.91948137917007</v>
      </c>
      <c r="CX103">
        <v>-40.182327469689056</v>
      </c>
      <c r="CY103">
        <v>8.8767825672686875</v>
      </c>
      <c r="CZ103">
        <v>-0.78175755851630979</v>
      </c>
    </row>
    <row r="104" spans="1:104" x14ac:dyDescent="0.35">
      <c r="A104" t="s">
        <v>43</v>
      </c>
      <c r="B104">
        <v>-2.0296413216630329</v>
      </c>
      <c r="C104">
        <v>5.0035880871581071</v>
      </c>
      <c r="D104">
        <v>-12.851326992528833</v>
      </c>
      <c r="E104">
        <v>7.1946749407304695</v>
      </c>
      <c r="F104">
        <v>25.391509929035443</v>
      </c>
      <c r="G104">
        <v>-5.712925748005695</v>
      </c>
      <c r="H104">
        <v>-3.6062964112652112</v>
      </c>
      <c r="I104">
        <v>-4.9372626050515755</v>
      </c>
      <c r="J104">
        <v>-14.02642101081069</v>
      </c>
      <c r="K104">
        <v>8.0013954809210599</v>
      </c>
      <c r="L104">
        <v>6.3135799022223571</v>
      </c>
      <c r="M104">
        <v>5.8370587866752386</v>
      </c>
      <c r="N104">
        <v>3.9687771659635063</v>
      </c>
      <c r="O104">
        <v>-4.6160372867568</v>
      </c>
      <c r="P104">
        <v>2.2479531129863073</v>
      </c>
      <c r="Y104">
        <v>12.767409460308301</v>
      </c>
      <c r="Z104">
        <v>4.1220733574200592</v>
      </c>
      <c r="AA104">
        <v>3.5434492892538785</v>
      </c>
      <c r="AB104">
        <v>0.88232776606936802</v>
      </c>
      <c r="AC104">
        <v>6.7106863399490422</v>
      </c>
      <c r="AD104">
        <v>12.805322242798837</v>
      </c>
      <c r="AE104">
        <v>14.393167643961135</v>
      </c>
      <c r="AF104" s="3">
        <v>6.722005882409035</v>
      </c>
      <c r="AG104" s="3">
        <v>-0.34612109326170182</v>
      </c>
      <c r="AH104">
        <v>0.18732061381647908</v>
      </c>
      <c r="AI104">
        <v>5.3570368124941314E-2</v>
      </c>
      <c r="AJ104">
        <v>4.7934587856562814E-2</v>
      </c>
      <c r="AK104">
        <v>3.5073260893255305E-2</v>
      </c>
      <c r="AL104">
        <v>-7.2809976451676597E-2</v>
      </c>
      <c r="AM104">
        <v>-40.406245081515273</v>
      </c>
      <c r="AN104">
        <v>-53.800938192401112</v>
      </c>
      <c r="AO104">
        <v>-357.03119582676419</v>
      </c>
      <c r="AP104">
        <v>662.90452847279516</v>
      </c>
      <c r="AQ104">
        <v>-148.78855936816581</v>
      </c>
      <c r="AR104">
        <v>345.81946724344721</v>
      </c>
      <c r="AS104">
        <v>219.05539285885851</v>
      </c>
      <c r="AT104">
        <v>-562.59385544473537</v>
      </c>
      <c r="AU104">
        <v>88.169267851195826</v>
      </c>
      <c r="AV104">
        <v>-281.6616608249397</v>
      </c>
      <c r="AW104">
        <v>-111.1127566081699</v>
      </c>
      <c r="AX104">
        <v>621.24326478862758</v>
      </c>
      <c r="AY104">
        <v>207.29363455577811</v>
      </c>
      <c r="AZ104">
        <v>113.82768712378181</v>
      </c>
      <c r="BA104">
        <v>-666.86331278211117</v>
      </c>
      <c r="BB104">
        <v>5.6169774900893374</v>
      </c>
      <c r="BC104">
        <v>-452.81318554046766</v>
      </c>
      <c r="BD104">
        <v>-30.37294984310623</v>
      </c>
      <c r="BE104">
        <v>-28.320218550465427</v>
      </c>
      <c r="BF104">
        <v>-30.706725248446652</v>
      </c>
      <c r="BG104">
        <v>-30.132188656985253</v>
      </c>
      <c r="BH104">
        <v>4.8634484176006874</v>
      </c>
      <c r="BI104">
        <v>1.3066972793083647</v>
      </c>
      <c r="BJ104">
        <v>1164.8400185322819</v>
      </c>
      <c r="BK104">
        <v>1116.7541388973636</v>
      </c>
      <c r="BL104">
        <v>268.55632849453423</v>
      </c>
      <c r="BM104">
        <v>261.07489581404377</v>
      </c>
      <c r="BN104">
        <v>100.52625723424217</v>
      </c>
      <c r="BO104">
        <v>149.55405170424277</v>
      </c>
      <c r="BP104">
        <v>-18179.917504222019</v>
      </c>
      <c r="BQ104">
        <v>39.641593907823676</v>
      </c>
      <c r="BR104">
        <v>60.589514842694634</v>
      </c>
      <c r="BS104">
        <v>-18454.800170270933</v>
      </c>
      <c r="BT104">
        <v>22.426322651415596</v>
      </c>
      <c r="BU104">
        <v>14.863046742156417</v>
      </c>
      <c r="BV104">
        <v>4.3168201627680061</v>
      </c>
      <c r="BW104">
        <v>-23.451531837276775</v>
      </c>
      <c r="BX104">
        <v>-275.73994240008915</v>
      </c>
      <c r="BY104">
        <v>-0.3855361957766541</v>
      </c>
      <c r="BZ104">
        <v>-0.46188170042686127</v>
      </c>
      <c r="CA104">
        <v>-0.45335990181821606</v>
      </c>
      <c r="CB104">
        <v>-0.60078074558098737</v>
      </c>
      <c r="CC104">
        <v>-0.65846714851005228</v>
      </c>
      <c r="CD104">
        <v>-0.67321190630037231</v>
      </c>
      <c r="CE104">
        <v>-0.65963758703880437</v>
      </c>
      <c r="CF104">
        <v>-0.81702362779335869</v>
      </c>
      <c r="CG104">
        <v>0.76312938806308983</v>
      </c>
      <c r="CH104">
        <v>0.34888681214844641</v>
      </c>
      <c r="CI104">
        <v>0.66739398062077226</v>
      </c>
      <c r="CJ104">
        <v>0.32622320099411833</v>
      </c>
      <c r="CK104">
        <v>427.63033294459785</v>
      </c>
      <c r="CL104">
        <v>0.74883367305736481</v>
      </c>
      <c r="CM104">
        <v>0.76212908277044566</v>
      </c>
      <c r="CN104">
        <v>0.69091997558918039</v>
      </c>
      <c r="CO104">
        <v>3.2106013303829832E-2</v>
      </c>
      <c r="CP104">
        <v>3.2548080260716207E-3</v>
      </c>
      <c r="CQ104">
        <v>5.9328955521206372E-2</v>
      </c>
      <c r="CR104">
        <v>1.4198498524701583E-2</v>
      </c>
      <c r="CS104">
        <v>393.57349381205324</v>
      </c>
      <c r="CT104">
        <v>13.584673612485888</v>
      </c>
      <c r="CU104">
        <v>42.99813070608112</v>
      </c>
      <c r="CV104">
        <v>3.579181799182944</v>
      </c>
      <c r="CW104">
        <v>-71.218063304864287</v>
      </c>
      <c r="CX104">
        <v>12.497500987142208</v>
      </c>
      <c r="CY104">
        <v>-0.78175755851630979</v>
      </c>
      <c r="CZ104">
        <v>0.16326424280500629</v>
      </c>
    </row>
  </sheetData>
  <autoFilter ref="A1:CT98" xr:uid="{1FD5CC74-B573-41B1-AB75-48DBC5AE1670}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FA06B-861E-4739-90D9-A8300FC4235B}">
  <dimension ref="A1:J10"/>
  <sheetViews>
    <sheetView workbookViewId="0">
      <selection activeCell="D15" sqref="D15"/>
    </sheetView>
  </sheetViews>
  <sheetFormatPr defaultRowHeight="14.5" x14ac:dyDescent="0.35"/>
  <cols>
    <col min="1" max="1" width="16.36328125" bestFit="1" customWidth="1"/>
  </cols>
  <sheetData>
    <row r="1" spans="1:10" x14ac:dyDescent="0.35">
      <c r="B1" t="s">
        <v>173</v>
      </c>
      <c r="C1" t="s">
        <v>17</v>
      </c>
      <c r="D1" t="s">
        <v>15</v>
      </c>
      <c r="E1" t="s">
        <v>14</v>
      </c>
      <c r="F1" t="s">
        <v>59</v>
      </c>
      <c r="G1" t="s">
        <v>9</v>
      </c>
      <c r="H1" t="s">
        <v>10</v>
      </c>
      <c r="I1" t="s">
        <v>186</v>
      </c>
      <c r="J1" t="s">
        <v>223</v>
      </c>
    </row>
    <row r="2" spans="1:10" x14ac:dyDescent="0.35">
      <c r="A2" t="s">
        <v>173</v>
      </c>
      <c r="B2">
        <v>20.414431690000001</v>
      </c>
      <c r="C2">
        <v>27.275879280000002</v>
      </c>
      <c r="D2">
        <v>1.4203518509999999</v>
      </c>
      <c r="E2">
        <v>-0.55102819700000005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5">
      <c r="A3" t="s">
        <v>17</v>
      </c>
      <c r="B3">
        <v>27.275879280000002</v>
      </c>
      <c r="C3">
        <v>40.738662169999998</v>
      </c>
      <c r="D3">
        <v>7.6831489639999999</v>
      </c>
      <c r="E3">
        <v>-1.5649310489999999</v>
      </c>
      <c r="F3">
        <v>0</v>
      </c>
      <c r="G3">
        <v>0</v>
      </c>
      <c r="H3">
        <v>0</v>
      </c>
      <c r="I3">
        <v>0</v>
      </c>
      <c r="J3">
        <v>0</v>
      </c>
    </row>
    <row r="4" spans="1:10" x14ac:dyDescent="0.35">
      <c r="A4" t="s">
        <v>15</v>
      </c>
      <c r="B4">
        <v>1.4203518509999999</v>
      </c>
      <c r="C4">
        <v>7.6831489639999999</v>
      </c>
      <c r="D4">
        <v>18.40257003</v>
      </c>
      <c r="E4">
        <v>-1.7328052869999999</v>
      </c>
      <c r="F4">
        <v>0</v>
      </c>
      <c r="G4">
        <v>0</v>
      </c>
      <c r="H4">
        <v>0</v>
      </c>
      <c r="I4">
        <v>0</v>
      </c>
      <c r="J4">
        <v>0</v>
      </c>
    </row>
    <row r="5" spans="1:10" x14ac:dyDescent="0.35">
      <c r="A5" t="s">
        <v>14</v>
      </c>
      <c r="B5">
        <v>-0.55102819700000005</v>
      </c>
      <c r="C5">
        <v>-1.5649310489999999</v>
      </c>
      <c r="D5">
        <v>-1.7328052869999999</v>
      </c>
      <c r="E5">
        <v>0.329224462</v>
      </c>
      <c r="F5">
        <v>0</v>
      </c>
      <c r="G5">
        <v>0</v>
      </c>
      <c r="H5">
        <v>0</v>
      </c>
      <c r="I5">
        <v>0</v>
      </c>
      <c r="J5">
        <v>0</v>
      </c>
    </row>
    <row r="6" spans="1:10" x14ac:dyDescent="0.35">
      <c r="A6" t="s">
        <v>59</v>
      </c>
      <c r="B6">
        <v>0</v>
      </c>
      <c r="C6">
        <v>0</v>
      </c>
      <c r="D6">
        <v>0</v>
      </c>
      <c r="E6">
        <v>0</v>
      </c>
      <c r="F6">
        <f>10^(-6)</f>
        <v>9.9999999999999995E-7</v>
      </c>
      <c r="G6">
        <v>0</v>
      </c>
      <c r="H6">
        <v>0</v>
      </c>
      <c r="I6">
        <v>0</v>
      </c>
      <c r="J6">
        <v>0</v>
      </c>
    </row>
    <row r="7" spans="1:10" x14ac:dyDescent="0.35">
      <c r="A7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f>'OUTSIDE MOMENT'!C3</f>
        <v>18.518263999999999</v>
      </c>
      <c r="H7">
        <v>0</v>
      </c>
      <c r="I7">
        <v>0</v>
      </c>
      <c r="J7">
        <v>0</v>
      </c>
    </row>
    <row r="8" spans="1:10" x14ac:dyDescent="0.35">
      <c r="A8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1</v>
      </c>
      <c r="I8">
        <v>0</v>
      </c>
      <c r="J8">
        <v>0</v>
      </c>
    </row>
    <row r="9" spans="1:10" x14ac:dyDescent="0.35">
      <c r="A9" t="s">
        <v>186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2.9801900000000002E-3</v>
      </c>
      <c r="J9">
        <v>0</v>
      </c>
    </row>
    <row r="10" spans="1:10" x14ac:dyDescent="0.35">
      <c r="A10" t="s">
        <v>223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18632C-4D93-40C5-87DA-5963032447B4}">
  <dimension ref="A1:B4"/>
  <sheetViews>
    <sheetView workbookViewId="0">
      <selection activeCell="C1" sqref="C1"/>
    </sheetView>
  </sheetViews>
  <sheetFormatPr defaultRowHeight="14.5" x14ac:dyDescent="0.35"/>
  <sheetData>
    <row r="1" spans="1:2" x14ac:dyDescent="0.35">
      <c r="A1" t="s">
        <v>194</v>
      </c>
      <c r="B1">
        <v>256413</v>
      </c>
    </row>
    <row r="2" spans="1:2" x14ac:dyDescent="0.35">
      <c r="A2" t="s">
        <v>195</v>
      </c>
      <c r="B2">
        <v>51995</v>
      </c>
    </row>
    <row r="3" spans="1:2" x14ac:dyDescent="0.35">
      <c r="A3" t="s">
        <v>196</v>
      </c>
      <c r="B3">
        <v>664</v>
      </c>
    </row>
    <row r="4" spans="1:2" x14ac:dyDescent="0.35">
      <c r="A4" t="s">
        <v>197</v>
      </c>
      <c r="B4">
        <v>672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BED87C-80BD-46F2-8F90-C5A416977A8A}">
  <dimension ref="A1:G13"/>
  <sheetViews>
    <sheetView workbookViewId="0">
      <selection activeCell="H5" sqref="H5"/>
    </sheetView>
  </sheetViews>
  <sheetFormatPr defaultRowHeight="14.5" x14ac:dyDescent="0.35"/>
  <cols>
    <col min="1" max="1" width="23.08984375" bestFit="1" customWidth="1"/>
  </cols>
  <sheetData>
    <row r="1" spans="1:7" x14ac:dyDescent="0.35">
      <c r="B1" t="s">
        <v>225</v>
      </c>
      <c r="C1" t="s">
        <v>226</v>
      </c>
      <c r="D1" t="s">
        <v>227</v>
      </c>
      <c r="E1" t="s">
        <v>84</v>
      </c>
      <c r="F1" t="s">
        <v>22</v>
      </c>
      <c r="G1" t="s">
        <v>228</v>
      </c>
    </row>
    <row r="2" spans="1:7" x14ac:dyDescent="0.35">
      <c r="A2" t="s">
        <v>229</v>
      </c>
      <c r="B2">
        <f>(1-E2)*G2</f>
        <v>0.22169516780848483</v>
      </c>
      <c r="C2">
        <f>(E2)*G2</f>
        <v>0.53134036798435891</v>
      </c>
      <c r="D2">
        <f>B2/G2</f>
        <v>0.29440200000000005</v>
      </c>
      <c r="E2">
        <f>0.705598</f>
        <v>0.70559799999999995</v>
      </c>
      <c r="F2">
        <f>MOMS!C18</f>
        <v>0.97377889090392133</v>
      </c>
      <c r="G2">
        <f>MOMS!C18+MOMS!C17</f>
        <v>0.75303553579284377</v>
      </c>
    </row>
    <row r="3" spans="1:7" x14ac:dyDescent="0.35">
      <c r="A3" t="s">
        <v>230</v>
      </c>
      <c r="B3">
        <f>E2*F2</f>
        <v>0.68709643786402508</v>
      </c>
      <c r="C3">
        <f>(1-E2)*F2</f>
        <v>0.28668245303989631</v>
      </c>
      <c r="D3">
        <f>B3/F2</f>
        <v>0.70559799999999995</v>
      </c>
    </row>
    <row r="4" spans="1:7" x14ac:dyDescent="0.35">
      <c r="B4">
        <f>SUM(B2:B3)</f>
        <v>0.90879160567250994</v>
      </c>
      <c r="C4">
        <f>SUM(C2:C3)</f>
        <v>0.81802282102425528</v>
      </c>
    </row>
    <row r="5" spans="1:7" x14ac:dyDescent="0.35">
      <c r="A5" t="s">
        <v>231</v>
      </c>
      <c r="B5">
        <f>B3/B4</f>
        <v>0.75605500048118357</v>
      </c>
      <c r="C5">
        <f>C3/C4</f>
        <v>0.35045776923550626</v>
      </c>
    </row>
    <row r="8" spans="1:7" x14ac:dyDescent="0.35">
      <c r="A8" t="s">
        <v>232</v>
      </c>
      <c r="B8">
        <f>(D3*B5+(1-D3)*C5)*F2</f>
        <v>0.61995279063122988</v>
      </c>
      <c r="C8">
        <f>B8/F2</f>
        <v>0.63664636440799371</v>
      </c>
    </row>
    <row r="9" spans="1:7" x14ac:dyDescent="0.35">
      <c r="A9" t="s">
        <v>233</v>
      </c>
      <c r="B9">
        <f>G2*((1-B5)*D2+(1-C5)*(1-D2))</f>
        <v>0.39920943552015226</v>
      </c>
      <c r="C9">
        <f>B9/G2</f>
        <v>0.53013359469130383</v>
      </c>
    </row>
    <row r="11" spans="1:7" x14ac:dyDescent="0.35">
      <c r="A11" t="s">
        <v>234</v>
      </c>
      <c r="B11">
        <f>(B8+B9)/(F2+G2)</f>
        <v>0.59019788715857813</v>
      </c>
    </row>
    <row r="13" spans="1:7" x14ac:dyDescent="0.35">
      <c r="A13" t="s">
        <v>223</v>
      </c>
      <c r="B13">
        <f>MOMS!C60</f>
        <v>0.26712328767123289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83030C-4027-442A-9D55-095A548D77F8}">
  <dimension ref="A1:D104"/>
  <sheetViews>
    <sheetView workbookViewId="0">
      <selection activeCell="H59" sqref="H59"/>
    </sheetView>
  </sheetViews>
  <sheetFormatPr defaultRowHeight="14.5" x14ac:dyDescent="0.35"/>
  <cols>
    <col min="1" max="1" width="23.54296875" bestFit="1" customWidth="1"/>
    <col min="2" max="2" width="5.81640625" bestFit="1" customWidth="1"/>
    <col min="3" max="3" width="12.453125" bestFit="1" customWidth="1"/>
  </cols>
  <sheetData>
    <row r="1" spans="1:4" x14ac:dyDescent="0.35">
      <c r="B1" t="s">
        <v>122</v>
      </c>
      <c r="C1" t="s">
        <v>1</v>
      </c>
      <c r="D1" t="s">
        <v>252</v>
      </c>
    </row>
    <row r="2" spans="1:4" x14ac:dyDescent="0.35">
      <c r="A2" t="s">
        <v>123</v>
      </c>
      <c r="B2">
        <v>1</v>
      </c>
      <c r="C2">
        <v>12.15999517122788</v>
      </c>
    </row>
    <row r="3" spans="1:4" x14ac:dyDescent="0.35">
      <c r="A3" t="s">
        <v>124</v>
      </c>
      <c r="B3">
        <v>2</v>
      </c>
      <c r="C3">
        <v>-3.861997079160544</v>
      </c>
    </row>
    <row r="4" spans="1:4" x14ac:dyDescent="0.35">
      <c r="A4" t="s">
        <v>125</v>
      </c>
      <c r="B4">
        <v>3</v>
      </c>
      <c r="C4">
        <v>-3.0873847385719864</v>
      </c>
    </row>
    <row r="5" spans="1:4" x14ac:dyDescent="0.35">
      <c r="A5" t="s">
        <v>26</v>
      </c>
      <c r="B5">
        <v>4</v>
      </c>
      <c r="C5">
        <v>-3.0225488018735542</v>
      </c>
    </row>
    <row r="6" spans="1:4" x14ac:dyDescent="0.35">
      <c r="A6" t="s">
        <v>27</v>
      </c>
      <c r="B6">
        <v>5</v>
      </c>
      <c r="C6">
        <v>-0.11303417539098579</v>
      </c>
    </row>
    <row r="7" spans="1:4" x14ac:dyDescent="0.35">
      <c r="A7" t="s">
        <v>126</v>
      </c>
      <c r="B7">
        <v>6</v>
      </c>
      <c r="C7">
        <v>0.36030751060892358</v>
      </c>
    </row>
    <row r="8" spans="1:4" x14ac:dyDescent="0.35">
      <c r="A8" t="s">
        <v>24</v>
      </c>
      <c r="B8">
        <v>7</v>
      </c>
      <c r="C8">
        <v>8.6669121586366344</v>
      </c>
    </row>
    <row r="9" spans="1:4" x14ac:dyDescent="0.35">
      <c r="A9" t="s">
        <v>127</v>
      </c>
      <c r="B9">
        <v>8</v>
      </c>
      <c r="C9">
        <v>-1.8066067213854717</v>
      </c>
    </row>
    <row r="10" spans="1:4" x14ac:dyDescent="0.35">
      <c r="A10" t="s">
        <v>128</v>
      </c>
      <c r="B10">
        <v>9</v>
      </c>
      <c r="C10">
        <v>-1.8615985945475741</v>
      </c>
    </row>
    <row r="11" spans="1:4" x14ac:dyDescent="0.35">
      <c r="A11" t="s">
        <v>118</v>
      </c>
      <c r="B11">
        <v>10</v>
      </c>
      <c r="C11">
        <v>-2.3628717358738442</v>
      </c>
    </row>
    <row r="12" spans="1:4" x14ac:dyDescent="0.35">
      <c r="A12" t="s">
        <v>119</v>
      </c>
      <c r="B12">
        <v>11</v>
      </c>
      <c r="C12">
        <v>-0.11499820885638209</v>
      </c>
    </row>
    <row r="13" spans="1:4" x14ac:dyDescent="0.35">
      <c r="A13" t="s">
        <v>129</v>
      </c>
      <c r="B13">
        <v>12</v>
      </c>
      <c r="C13">
        <v>0.53125214244041696</v>
      </c>
    </row>
    <row r="14" spans="1:4" x14ac:dyDescent="0.35">
      <c r="A14" t="s">
        <v>130</v>
      </c>
      <c r="B14">
        <v>13</v>
      </c>
      <c r="C14">
        <v>-2.6967358682803724</v>
      </c>
    </row>
    <row r="15" spans="1:4" x14ac:dyDescent="0.35">
      <c r="A15" t="s">
        <v>120</v>
      </c>
      <c r="B15">
        <v>14</v>
      </c>
      <c r="C15">
        <v>-2.7084940999921852</v>
      </c>
    </row>
    <row r="16" spans="1:4" x14ac:dyDescent="0.35">
      <c r="A16" t="s">
        <v>121</v>
      </c>
      <c r="B16">
        <v>15</v>
      </c>
      <c r="C16">
        <v>-0.29730104993288531</v>
      </c>
    </row>
    <row r="17" spans="1:4" x14ac:dyDescent="0.35">
      <c r="A17" t="s">
        <v>131</v>
      </c>
      <c r="B17">
        <v>16</v>
      </c>
      <c r="C17">
        <v>0.37207329147337387</v>
      </c>
    </row>
    <row r="18" spans="1:4" x14ac:dyDescent="0.35">
      <c r="A18" t="s">
        <v>132</v>
      </c>
      <c r="B18">
        <v>17</v>
      </c>
      <c r="C18">
        <v>1.858023032880175E-3</v>
      </c>
    </row>
    <row r="19" spans="1:4" x14ac:dyDescent="0.35">
      <c r="A19" t="s">
        <v>133</v>
      </c>
      <c r="B19">
        <v>18</v>
      </c>
      <c r="C19">
        <v>1.8814014327029097E-3</v>
      </c>
    </row>
    <row r="20" spans="1:4" x14ac:dyDescent="0.35">
      <c r="A20" t="s">
        <v>134</v>
      </c>
      <c r="B20">
        <v>19</v>
      </c>
      <c r="C20">
        <v>1.9666306282818055E-3</v>
      </c>
    </row>
    <row r="21" spans="1:4" x14ac:dyDescent="0.35">
      <c r="A21" t="s">
        <v>135</v>
      </c>
      <c r="B21">
        <v>20</v>
      </c>
      <c r="C21">
        <v>1.9010739631001277E-3</v>
      </c>
    </row>
    <row r="22" spans="1:4" x14ac:dyDescent="0.35">
      <c r="A22" t="s">
        <v>136</v>
      </c>
      <c r="B22">
        <v>21</v>
      </c>
      <c r="C22">
        <v>9.9917849898722749E-4</v>
      </c>
    </row>
    <row r="23" spans="1:4" x14ac:dyDescent="0.35">
      <c r="A23" t="s">
        <v>137</v>
      </c>
      <c r="B23">
        <v>22</v>
      </c>
      <c r="C23">
        <v>1.0295415592160683E-3</v>
      </c>
    </row>
    <row r="24" spans="1:4" x14ac:dyDescent="0.35">
      <c r="A24" t="s">
        <v>39</v>
      </c>
      <c r="B24">
        <v>23</v>
      </c>
      <c r="C24">
        <v>127.55650702409324</v>
      </c>
    </row>
    <row r="25" spans="1:4" x14ac:dyDescent="0.35">
      <c r="A25" t="s">
        <v>138</v>
      </c>
      <c r="B25">
        <v>24</v>
      </c>
      <c r="C25">
        <v>12</v>
      </c>
    </row>
    <row r="26" spans="1:4" x14ac:dyDescent="0.35">
      <c r="A26" t="s">
        <v>139</v>
      </c>
      <c r="B26">
        <v>25</v>
      </c>
      <c r="C26">
        <v>152.82676676750708</v>
      </c>
    </row>
    <row r="27" spans="1:4" x14ac:dyDescent="0.35">
      <c r="A27" t="s">
        <v>140</v>
      </c>
      <c r="B27">
        <v>26</v>
      </c>
      <c r="C27">
        <v>19570.859179726365</v>
      </c>
    </row>
    <row r="28" spans="1:4" x14ac:dyDescent="0.35">
      <c r="A28" t="s">
        <v>141</v>
      </c>
      <c r="B28">
        <v>27</v>
      </c>
      <c r="C28">
        <v>159</v>
      </c>
    </row>
    <row r="29" spans="1:4" x14ac:dyDescent="0.35">
      <c r="A29" t="s">
        <v>36</v>
      </c>
      <c r="B29">
        <v>28</v>
      </c>
      <c r="C29">
        <v>12.44396883514832</v>
      </c>
      <c r="D29">
        <f>C29*1.60934</f>
        <v>20.026576805157596</v>
      </c>
    </row>
    <row r="30" spans="1:4" x14ac:dyDescent="0.35">
      <c r="A30" t="s">
        <v>37</v>
      </c>
      <c r="B30">
        <v>29</v>
      </c>
      <c r="C30">
        <v>5.1252961163707582E-2</v>
      </c>
      <c r="D30">
        <f t="shared" ref="D30:D36" si="0">C30*1.60934</f>
        <v>8.2483440519201159E-2</v>
      </c>
    </row>
    <row r="31" spans="1:4" x14ac:dyDescent="0.35">
      <c r="A31" t="s">
        <v>38</v>
      </c>
      <c r="B31">
        <v>30</v>
      </c>
      <c r="C31">
        <v>-1.1007650138021456</v>
      </c>
      <c r="D31">
        <f t="shared" si="0"/>
        <v>-1.771505167312345</v>
      </c>
    </row>
    <row r="32" spans="1:4" x14ac:dyDescent="0.35">
      <c r="A32" t="s">
        <v>142</v>
      </c>
      <c r="B32">
        <v>31</v>
      </c>
      <c r="C32">
        <v>1.736209688555819E-2</v>
      </c>
      <c r="D32">
        <f t="shared" si="0"/>
        <v>2.7941517001804216E-2</v>
      </c>
    </row>
    <row r="33" spans="1:4" x14ac:dyDescent="0.35">
      <c r="A33" t="s">
        <v>143</v>
      </c>
      <c r="B33">
        <v>32</v>
      </c>
      <c r="C33">
        <v>-1.0520267687112621</v>
      </c>
      <c r="D33">
        <f t="shared" si="0"/>
        <v>-1.6930687599577825</v>
      </c>
    </row>
    <row r="34" spans="1:4" x14ac:dyDescent="0.35">
      <c r="A34" t="s">
        <v>25</v>
      </c>
      <c r="B34">
        <v>33</v>
      </c>
      <c r="C34">
        <v>12.599508797755121</v>
      </c>
      <c r="D34">
        <f t="shared" si="0"/>
        <v>20.276893488579226</v>
      </c>
    </row>
    <row r="35" spans="1:4" x14ac:dyDescent="0.35">
      <c r="A35" t="s">
        <v>144</v>
      </c>
      <c r="B35">
        <v>34</v>
      </c>
      <c r="C35">
        <v>-0.87605777732597212</v>
      </c>
      <c r="D35">
        <f t="shared" si="0"/>
        <v>-1.4098748233617799</v>
      </c>
    </row>
    <row r="36" spans="1:4" x14ac:dyDescent="0.35">
      <c r="A36" t="s">
        <v>145</v>
      </c>
      <c r="B36">
        <v>35</v>
      </c>
      <c r="C36">
        <v>-0.9702414561635655</v>
      </c>
      <c r="D36">
        <f t="shared" si="0"/>
        <v>-1.5614483850622725</v>
      </c>
    </row>
    <row r="37" spans="1:4" x14ac:dyDescent="0.35">
      <c r="A37" t="s">
        <v>40</v>
      </c>
      <c r="B37">
        <v>36</v>
      </c>
      <c r="C37">
        <v>51.619423226464122</v>
      </c>
      <c r="D37">
        <f>C37*1.60934^2</f>
        <v>133.69302783249751</v>
      </c>
    </row>
    <row r="38" spans="1:4" x14ac:dyDescent="0.35">
      <c r="A38" t="s">
        <v>41</v>
      </c>
      <c r="B38">
        <v>37</v>
      </c>
      <c r="C38">
        <v>47.767288868610905</v>
      </c>
      <c r="D38">
        <f>C38*1.60934^2</f>
        <v>123.71609524145379</v>
      </c>
    </row>
    <row r="39" spans="1:4" x14ac:dyDescent="0.35">
      <c r="A39" t="s">
        <v>146</v>
      </c>
      <c r="B39">
        <v>38</v>
      </c>
      <c r="C39">
        <v>9.652543979375891E-2</v>
      </c>
    </row>
    <row r="40" spans="1:4" x14ac:dyDescent="0.35">
      <c r="A40" t="s">
        <v>20</v>
      </c>
      <c r="B40">
        <v>39</v>
      </c>
      <c r="C40">
        <v>7.0380097359185795E-2</v>
      </c>
    </row>
    <row r="41" spans="1:4" x14ac:dyDescent="0.35">
      <c r="A41" t="s">
        <v>22</v>
      </c>
      <c r="B41">
        <v>40</v>
      </c>
      <c r="C41">
        <v>0.97377889090392133</v>
      </c>
    </row>
    <row r="42" spans="1:4" x14ac:dyDescent="0.35">
      <c r="A42" t="s">
        <v>21</v>
      </c>
      <c r="B42">
        <v>41</v>
      </c>
      <c r="C42">
        <v>-0.22074335511107743</v>
      </c>
    </row>
    <row r="43" spans="1:4" x14ac:dyDescent="0.35">
      <c r="A43" t="s">
        <v>147</v>
      </c>
      <c r="B43">
        <v>42</v>
      </c>
      <c r="C43">
        <v>0.93260040414320899</v>
      </c>
    </row>
    <row r="44" spans="1:4" x14ac:dyDescent="0.35">
      <c r="A44" t="s">
        <v>148</v>
      </c>
      <c r="B44">
        <v>43</v>
      </c>
      <c r="C44">
        <v>-0.25520335289941354</v>
      </c>
    </row>
    <row r="45" spans="1:4" x14ac:dyDescent="0.35">
      <c r="A45" t="s">
        <v>44</v>
      </c>
      <c r="B45">
        <v>44</v>
      </c>
      <c r="C45">
        <v>1873.126070137658</v>
      </c>
    </row>
    <row r="46" spans="1:4" x14ac:dyDescent="0.35">
      <c r="A46" t="s">
        <v>61</v>
      </c>
      <c r="B46">
        <v>45</v>
      </c>
      <c r="C46">
        <v>495.34145665939718</v>
      </c>
    </row>
    <row r="47" spans="1:4" x14ac:dyDescent="0.35">
      <c r="A47" t="s">
        <v>149</v>
      </c>
      <c r="B47">
        <v>46</v>
      </c>
      <c r="C47">
        <v>1965.336546713233</v>
      </c>
    </row>
    <row r="48" spans="1:4" x14ac:dyDescent="0.35">
      <c r="A48" t="s">
        <v>150</v>
      </c>
      <c r="B48">
        <v>47</v>
      </c>
      <c r="C48">
        <v>-151.6344770370616</v>
      </c>
    </row>
    <row r="49" spans="1:4" x14ac:dyDescent="0.35">
      <c r="A49" t="s">
        <v>151</v>
      </c>
      <c r="B49">
        <v>48</v>
      </c>
      <c r="C49">
        <v>593.16349855375722</v>
      </c>
    </row>
    <row r="50" spans="1:4" x14ac:dyDescent="0.35">
      <c r="A50" t="s">
        <v>152</v>
      </c>
      <c r="B50">
        <v>49</v>
      </c>
      <c r="C50">
        <v>188.31892785785749</v>
      </c>
    </row>
    <row r="51" spans="1:4" x14ac:dyDescent="0.35">
      <c r="A51" t="s">
        <v>45</v>
      </c>
      <c r="B51">
        <v>50</v>
      </c>
      <c r="C51">
        <v>2206.542127027375</v>
      </c>
    </row>
    <row r="52" spans="1:4" x14ac:dyDescent="0.35">
      <c r="A52" t="s">
        <v>46</v>
      </c>
      <c r="B52">
        <v>51</v>
      </c>
      <c r="C52">
        <v>63.102838742636663</v>
      </c>
    </row>
    <row r="53" spans="1:4" x14ac:dyDescent="0.35">
      <c r="A53" t="s">
        <v>23</v>
      </c>
      <c r="B53">
        <v>52</v>
      </c>
      <c r="C53">
        <v>-671.54653071480561</v>
      </c>
    </row>
    <row r="54" spans="1:4" x14ac:dyDescent="0.35">
      <c r="A54" t="s">
        <v>47</v>
      </c>
      <c r="B54">
        <v>53</v>
      </c>
      <c r="C54">
        <v>105.92467385866674</v>
      </c>
    </row>
    <row r="55" spans="1:4" x14ac:dyDescent="0.35">
      <c r="A55" t="s">
        <v>153</v>
      </c>
      <c r="B55">
        <v>54</v>
      </c>
      <c r="C55">
        <v>-617.09437937111409</v>
      </c>
    </row>
    <row r="56" spans="1:4" x14ac:dyDescent="0.35">
      <c r="A56" t="s">
        <v>154</v>
      </c>
      <c r="B56">
        <v>55</v>
      </c>
      <c r="C56">
        <v>-558.4590458999968</v>
      </c>
    </row>
    <row r="57" spans="1:4" x14ac:dyDescent="0.35">
      <c r="A57" t="s">
        <v>51</v>
      </c>
      <c r="B57">
        <v>56</v>
      </c>
      <c r="C57">
        <v>-604.50613192106164</v>
      </c>
    </row>
    <row r="58" spans="1:4" x14ac:dyDescent="0.35">
      <c r="A58" t="s">
        <v>52</v>
      </c>
      <c r="B58">
        <v>57</v>
      </c>
      <c r="C58">
        <v>-50.524167685204183</v>
      </c>
    </row>
    <row r="59" spans="1:4" x14ac:dyDescent="0.35">
      <c r="A59" t="s">
        <v>53</v>
      </c>
      <c r="B59">
        <v>58</v>
      </c>
      <c r="C59">
        <v>277.39608436846476</v>
      </c>
    </row>
    <row r="60" spans="1:4" x14ac:dyDescent="0.35">
      <c r="A60" t="s">
        <v>48</v>
      </c>
      <c r="B60">
        <v>59</v>
      </c>
      <c r="C60">
        <v>973.91420861085408</v>
      </c>
    </row>
    <row r="61" spans="1:4" x14ac:dyDescent="0.35">
      <c r="A61" t="s">
        <v>49</v>
      </c>
      <c r="B61">
        <v>60</v>
      </c>
      <c r="C61">
        <v>683.00321899695871</v>
      </c>
    </row>
    <row r="62" spans="1:4" x14ac:dyDescent="0.35">
      <c r="A62" t="s">
        <v>50</v>
      </c>
      <c r="B62">
        <v>61</v>
      </c>
      <c r="C62">
        <v>-109.15475557571985</v>
      </c>
    </row>
    <row r="63" spans="1:4" x14ac:dyDescent="0.35">
      <c r="A63" t="s">
        <v>54</v>
      </c>
      <c r="B63">
        <v>62</v>
      </c>
      <c r="C63">
        <v>10.749750534236171</v>
      </c>
      <c r="D63">
        <f>C63*1.60934</f>
        <v>17.300003524767639</v>
      </c>
    </row>
    <row r="64" spans="1:4" x14ac:dyDescent="0.35">
      <c r="A64" t="s">
        <v>55</v>
      </c>
      <c r="B64">
        <v>63</v>
      </c>
      <c r="C64">
        <v>10.20215423913753</v>
      </c>
      <c r="D64">
        <f>C64*1.60934</f>
        <v>16.418734903213593</v>
      </c>
    </row>
    <row r="65" spans="1:4" x14ac:dyDescent="0.35">
      <c r="A65" t="s">
        <v>155</v>
      </c>
      <c r="B65">
        <v>64</v>
      </c>
      <c r="C65">
        <v>10.10766490513001</v>
      </c>
      <c r="D65">
        <f t="shared" ref="D65:D69" si="1">C65*1.60934</f>
        <v>16.266669438421928</v>
      </c>
    </row>
    <row r="66" spans="1:4" x14ac:dyDescent="0.35">
      <c r="A66" t="s">
        <v>156</v>
      </c>
      <c r="B66">
        <v>65</v>
      </c>
      <c r="C66">
        <v>10.173847774176989</v>
      </c>
      <c r="D66">
        <f t="shared" si="1"/>
        <v>16.373180176893996</v>
      </c>
    </row>
    <row r="67" spans="1:4" x14ac:dyDescent="0.35">
      <c r="A67" t="s">
        <v>56</v>
      </c>
      <c r="B67">
        <v>66</v>
      </c>
      <c r="C67">
        <v>10.2556641220316</v>
      </c>
      <c r="D67">
        <f t="shared" si="1"/>
        <v>16.504850498150336</v>
      </c>
    </row>
    <row r="68" spans="1:4" x14ac:dyDescent="0.35">
      <c r="A68" t="s">
        <v>57</v>
      </c>
      <c r="B68">
        <v>67</v>
      </c>
      <c r="C68">
        <v>9.7404941422592</v>
      </c>
      <c r="D68">
        <f t="shared" si="1"/>
        <v>15.675766842903421</v>
      </c>
    </row>
    <row r="69" spans="1:4" x14ac:dyDescent="0.35">
      <c r="A69" t="s">
        <v>58</v>
      </c>
      <c r="B69">
        <v>68</v>
      </c>
      <c r="C69">
        <v>1.157144280275159</v>
      </c>
      <c r="D69">
        <f t="shared" si="1"/>
        <v>1.8622385760180244</v>
      </c>
    </row>
    <row r="70" spans="1:4" x14ac:dyDescent="0.35">
      <c r="A70" t="s">
        <v>28</v>
      </c>
      <c r="B70">
        <v>69</v>
      </c>
      <c r="C70">
        <v>1.1368768064623165</v>
      </c>
      <c r="D70">
        <f>C70/1.60934</f>
        <v>0.70642425246518226</v>
      </c>
    </row>
    <row r="71" spans="1:4" x14ac:dyDescent="0.35">
      <c r="A71" t="s">
        <v>29</v>
      </c>
      <c r="B71">
        <v>70</v>
      </c>
      <c r="C71">
        <v>-0.16954406250368551</v>
      </c>
      <c r="D71">
        <f t="shared" ref="D71:D85" si="2">C71/1.60934</f>
        <v>-0.10535005810064095</v>
      </c>
    </row>
    <row r="72" spans="1:4" x14ac:dyDescent="0.35">
      <c r="A72" t="s">
        <v>30</v>
      </c>
      <c r="B72">
        <v>71</v>
      </c>
      <c r="C72">
        <v>-3.0939100009194508E-3</v>
      </c>
      <c r="D72">
        <f t="shared" si="2"/>
        <v>-1.9224713242195252E-3</v>
      </c>
    </row>
    <row r="73" spans="1:4" x14ac:dyDescent="0.35">
      <c r="A73" t="s">
        <v>31</v>
      </c>
      <c r="B73">
        <v>72</v>
      </c>
      <c r="C73">
        <v>-2.556595072362184E-3</v>
      </c>
      <c r="D73">
        <f t="shared" si="2"/>
        <v>-1.5885984766191011E-3</v>
      </c>
    </row>
    <row r="74" spans="1:4" x14ac:dyDescent="0.35">
      <c r="A74" t="s">
        <v>157</v>
      </c>
      <c r="B74">
        <v>73</v>
      </c>
      <c r="C74">
        <v>-3.0105688513929942E-3</v>
      </c>
      <c r="D74">
        <f t="shared" si="2"/>
        <v>-1.8706854060627303E-3</v>
      </c>
    </row>
    <row r="75" spans="1:4" x14ac:dyDescent="0.35">
      <c r="A75" t="s">
        <v>158</v>
      </c>
      <c r="B75">
        <v>74</v>
      </c>
      <c r="C75">
        <v>-2.2894618403046657E-3</v>
      </c>
      <c r="D75">
        <f t="shared" si="2"/>
        <v>-1.422609169165413E-3</v>
      </c>
    </row>
    <row r="76" spans="1:4" x14ac:dyDescent="0.35">
      <c r="A76" t="s">
        <v>32</v>
      </c>
      <c r="B76">
        <v>75</v>
      </c>
      <c r="C76">
        <v>-8.7903812532399481</v>
      </c>
      <c r="D76">
        <f t="shared" si="2"/>
        <v>-5.4621032555208648</v>
      </c>
    </row>
    <row r="77" spans="1:4" x14ac:dyDescent="0.35">
      <c r="A77" t="s">
        <v>33</v>
      </c>
      <c r="B77">
        <v>76</v>
      </c>
      <c r="C77">
        <v>-8.2817295655450867</v>
      </c>
      <c r="D77">
        <f t="shared" si="2"/>
        <v>-5.1460409643363656</v>
      </c>
    </row>
    <row r="78" spans="1:4" x14ac:dyDescent="0.35">
      <c r="A78" t="s">
        <v>34</v>
      </c>
      <c r="B78">
        <v>77</v>
      </c>
      <c r="C78">
        <v>-7.94157992226146</v>
      </c>
      <c r="D78">
        <f t="shared" si="2"/>
        <v>-4.9346812496187633</v>
      </c>
    </row>
    <row r="79" spans="1:4" x14ac:dyDescent="0.35">
      <c r="A79" t="s">
        <v>35</v>
      </c>
      <c r="B79">
        <v>78</v>
      </c>
      <c r="C79">
        <v>-3.9984408904219109</v>
      </c>
      <c r="D79">
        <f t="shared" si="2"/>
        <v>-2.4845221584139527</v>
      </c>
    </row>
    <row r="80" spans="1:4" x14ac:dyDescent="0.35">
      <c r="A80" t="s">
        <v>115</v>
      </c>
      <c r="B80">
        <v>79</v>
      </c>
      <c r="C80">
        <v>-1.71230335362176</v>
      </c>
      <c r="D80">
        <f t="shared" si="2"/>
        <v>-1.0639786208145947</v>
      </c>
    </row>
    <row r="81" spans="1:4" x14ac:dyDescent="0.35">
      <c r="A81" t="s">
        <v>116</v>
      </c>
      <c r="B81">
        <v>80</v>
      </c>
      <c r="C81">
        <v>5.2860668593272644</v>
      </c>
      <c r="D81">
        <f t="shared" si="2"/>
        <v>3.2846178304940312</v>
      </c>
    </row>
    <row r="82" spans="1:4" x14ac:dyDescent="0.35">
      <c r="A82" t="s">
        <v>159</v>
      </c>
      <c r="B82">
        <v>81</v>
      </c>
      <c r="C82">
        <v>8.6070781124664784</v>
      </c>
      <c r="D82">
        <f t="shared" si="2"/>
        <v>5.3482036813019489</v>
      </c>
    </row>
    <row r="83" spans="1:4" x14ac:dyDescent="0.35">
      <c r="A83" t="s">
        <v>160</v>
      </c>
      <c r="B83">
        <v>82</v>
      </c>
      <c r="C83">
        <v>-2.3781418707111426</v>
      </c>
      <c r="D83">
        <f t="shared" si="2"/>
        <v>-1.4777125223452736</v>
      </c>
    </row>
    <row r="84" spans="1:4" x14ac:dyDescent="0.35">
      <c r="A84" t="s">
        <v>42</v>
      </c>
      <c r="B84">
        <v>83</v>
      </c>
      <c r="C84">
        <v>2.3340746736978842E-3</v>
      </c>
      <c r="D84">
        <f t="shared" si="2"/>
        <v>1.450330367540659E-3</v>
      </c>
    </row>
    <row r="85" spans="1:4" x14ac:dyDescent="0.35">
      <c r="A85" t="s">
        <v>43</v>
      </c>
      <c r="B85">
        <v>84</v>
      </c>
      <c r="C85">
        <v>-1.8968135394908277E-3</v>
      </c>
      <c r="D85">
        <f t="shared" si="2"/>
        <v>-1.1786282199478218E-3</v>
      </c>
    </row>
    <row r="86" spans="1:4" x14ac:dyDescent="0.35">
      <c r="A86" t="s">
        <v>161</v>
      </c>
      <c r="B86">
        <v>85</v>
      </c>
      <c r="C86">
        <v>27.92188509805143</v>
      </c>
      <c r="D86">
        <f>C86*1.60934^2</f>
        <v>72.316990935221881</v>
      </c>
    </row>
    <row r="87" spans="1:4" x14ac:dyDescent="0.35">
      <c r="A87" t="s">
        <v>162</v>
      </c>
      <c r="B87">
        <v>86</v>
      </c>
      <c r="C87">
        <v>25.127687734127111</v>
      </c>
      <c r="D87">
        <f>C87*1.60934^2</f>
        <v>65.080088959279095</v>
      </c>
    </row>
    <row r="88" spans="1:4" x14ac:dyDescent="0.35">
      <c r="A88" t="s">
        <v>163</v>
      </c>
      <c r="B88">
        <v>87</v>
      </c>
      <c r="C88">
        <v>122.548474987894</v>
      </c>
    </row>
    <row r="89" spans="1:4" x14ac:dyDescent="0.35">
      <c r="A89" t="s">
        <v>164</v>
      </c>
      <c r="B89">
        <v>89</v>
      </c>
      <c r="C89">
        <v>142.5528382120342</v>
      </c>
    </row>
    <row r="90" spans="1:4" x14ac:dyDescent="0.35">
      <c r="A90" t="s">
        <v>165</v>
      </c>
      <c r="B90">
        <v>90</v>
      </c>
      <c r="C90">
        <v>18478.29340157317</v>
      </c>
    </row>
    <row r="91" spans="1:4" x14ac:dyDescent="0.35">
      <c r="A91" t="s">
        <v>198</v>
      </c>
      <c r="C91">
        <v>-0.23237462229539668</v>
      </c>
    </row>
    <row r="92" spans="1:4" x14ac:dyDescent="0.35">
      <c r="A92" t="s">
        <v>199</v>
      </c>
      <c r="C92">
        <v>-0.2885949120223249</v>
      </c>
    </row>
    <row r="93" spans="1:4" x14ac:dyDescent="0.35">
      <c r="A93" t="s">
        <v>200</v>
      </c>
      <c r="C93">
        <v>-0.26293418832561893</v>
      </c>
    </row>
    <row r="94" spans="1:4" x14ac:dyDescent="0.35">
      <c r="A94" t="s">
        <v>201</v>
      </c>
      <c r="C94">
        <v>-0.29549068412733248</v>
      </c>
    </row>
    <row r="95" spans="1:4" x14ac:dyDescent="0.35">
      <c r="A95" t="s">
        <v>202</v>
      </c>
      <c r="C95">
        <v>-0.34749104115171398</v>
      </c>
    </row>
    <row r="96" spans="1:4" x14ac:dyDescent="0.35">
      <c r="A96" t="s">
        <v>203</v>
      </c>
      <c r="C96">
        <v>-0.32539548393483481</v>
      </c>
    </row>
    <row r="97" spans="1:4" x14ac:dyDescent="0.35">
      <c r="A97" t="s">
        <v>166</v>
      </c>
      <c r="B97">
        <v>92</v>
      </c>
      <c r="C97">
        <v>-0.24229407501972869</v>
      </c>
    </row>
    <row r="98" spans="1:4" x14ac:dyDescent="0.35">
      <c r="A98" t="s">
        <v>167</v>
      </c>
      <c r="B98">
        <v>93</v>
      </c>
      <c r="C98">
        <v>-0.27005117509554516</v>
      </c>
    </row>
    <row r="99" spans="1:4" x14ac:dyDescent="0.35">
      <c r="A99" t="s">
        <v>117</v>
      </c>
      <c r="B99">
        <v>94</v>
      </c>
      <c r="C99">
        <v>-0.24397495405798156</v>
      </c>
    </row>
    <row r="100" spans="1:4" x14ac:dyDescent="0.35">
      <c r="A100" t="s">
        <v>168</v>
      </c>
      <c r="B100">
        <v>95</v>
      </c>
      <c r="C100">
        <v>-0.29782014109595623</v>
      </c>
    </row>
    <row r="101" spans="1:4" x14ac:dyDescent="0.35">
      <c r="A101" t="s">
        <v>169</v>
      </c>
      <c r="B101">
        <v>96</v>
      </c>
      <c r="C101">
        <v>-0.32810689174601754</v>
      </c>
    </row>
    <row r="102" spans="1:4" x14ac:dyDescent="0.35">
      <c r="A102" t="s">
        <v>170</v>
      </c>
      <c r="B102">
        <v>97</v>
      </c>
      <c r="C102">
        <v>-0.30802326104585137</v>
      </c>
    </row>
    <row r="103" spans="1:4" x14ac:dyDescent="0.35">
      <c r="A103" t="s">
        <v>171</v>
      </c>
      <c r="B103">
        <v>98</v>
      </c>
      <c r="C103">
        <v>3.1781313988501392</v>
      </c>
      <c r="D103">
        <f>C103*1.60934^2</f>
        <v>8.2312816185046458</v>
      </c>
    </row>
    <row r="104" spans="1:4" x14ac:dyDescent="0.35">
      <c r="A104" t="s">
        <v>172</v>
      </c>
      <c r="B104">
        <v>99</v>
      </c>
      <c r="C104">
        <v>2.905856906222299</v>
      </c>
      <c r="D104">
        <f>C104*1.60934^2</f>
        <v>7.5260974253129858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PARSTEST</vt:lpstr>
      <vt:lpstr>PARS</vt:lpstr>
      <vt:lpstr>PARS4</vt:lpstr>
      <vt:lpstr>MOMS</vt:lpstr>
      <vt:lpstr>Sheet2</vt:lpstr>
      <vt:lpstr>W</vt:lpstr>
      <vt:lpstr>W_</vt:lpstr>
      <vt:lpstr>Moments_other</vt:lpstr>
      <vt:lpstr>Moments_psid</vt:lpstr>
      <vt:lpstr>OUTSIDE MOMENT</vt:lpstr>
      <vt:lpstr>W_psid</vt:lpstr>
      <vt:lpstr>W_other</vt:lpstr>
      <vt:lpstr>Ns</vt:lpstr>
      <vt:lpstr>calibration of jseg</vt:lpstr>
      <vt:lpstr>Moments_psid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Tereza Ranošová</dc:creator>
  <cp:lastModifiedBy>Tereza Ranošová</cp:lastModifiedBy>
  <dcterms:created xsi:type="dcterms:W3CDTF">2022-06-22T22:06:26Z</dcterms:created>
  <dcterms:modified xsi:type="dcterms:W3CDTF">2023-02-24T01:49:02Z</dcterms:modified>
</cp:coreProperties>
</file>