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16" documentId="13_ncr:1_{D747905C-8763-4973-AEA7-B75115B0758C}" xr6:coauthVersionLast="47" xr6:coauthVersionMax="47" xr10:uidLastSave="{D30C6001-A544-4B49-A42A-4BB341E790FD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5" l="1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29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F21" i="1" l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4" i="2"/>
  <c r="BB3" i="8"/>
  <c r="BB1" i="8" s="1"/>
  <c r="C55" i="2"/>
  <c r="C4" i="8"/>
  <c r="A4" i="8" s="1"/>
  <c r="Z4" i="8" s="1" a="1"/>
  <c r="Z4" i="8" s="1"/>
  <c r="X2" i="10" s="1"/>
  <c r="C48" i="2"/>
  <c r="J4" i="3" l="1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<sst xmlns="http://schemas.openxmlformats.org/spreadsheetml/2006/main" count="807" uniqueCount="255">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</sst>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222</v>
      </c>
      <c r="H1" s="19" t="s">
        <v>223</v>
      </c>
      <c r="I1" s="19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0.95324075983599066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0.48084665377853342</v>
      </c>
    </row>
    <row r="4" spans="1:9" x14ac:dyDescent="0.35">
      <c r="A4" t="s">
        <v>75</v>
      </c>
      <c r="B4">
        <f>PARS!B4*$I$7+G4*(1-$I$7)*C4+(1-G4)*(1-$I$7)*D4</f>
        <v>-0.24496070520887248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0.74243426283751845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0.83088335091898646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0.5392015194219163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0.53849937698026107</v>
      </c>
      <c r="I7">
        <v>0.6</v>
      </c>
    </row>
    <row r="8" spans="1:9" x14ac:dyDescent="0.35">
      <c r="A8" t="s">
        <v>74</v>
      </c>
      <c r="B8">
        <f>PARS!B8*$I$7+G8*(1-$I$7)*C8+(1-G8)*(1-$I$7)*D8</f>
        <v>-1.4313529232973967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5.0879601688583298E-2</v>
      </c>
    </row>
    <row r="9" spans="1:9" x14ac:dyDescent="0.35">
      <c r="A9" t="s">
        <v>92</v>
      </c>
      <c r="B9">
        <f>PARS!B9*$I$7+G9*(1-$I$7)*C9+(1-G9)*(1-$I$7)*D9</f>
        <v>3.5376337999414455E-2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0.96061348751326137</v>
      </c>
    </row>
    <row r="10" spans="1:9" x14ac:dyDescent="0.35">
      <c r="A10" t="s">
        <v>93</v>
      </c>
      <c r="B10">
        <f>PARS!B10*$I$7+G10*(1-$I$7)*C10+(1-G10)*(1-$I$7)*D10</f>
        <v>1.3933632818967832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0.21297517580830172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0.90809116943201085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0.32843280263583607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0.30085049702991828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0.52909180273704548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0.6277224746253014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0.4819201329765459</v>
      </c>
    </row>
    <row r="17" spans="1:8" x14ac:dyDescent="0.35">
      <c r="A17" t="s">
        <v>77</v>
      </c>
      <c r="B17">
        <f>PARS!B17*$I$7+G17*(1-$I$7)*C17+(1-G17)*(1-$I$7)*D17</f>
        <v>-1.4593845517069479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0.75612381838950382</v>
      </c>
    </row>
    <row r="18" spans="1:8" x14ac:dyDescent="0.35">
      <c r="A18" t="s">
        <v>96</v>
      </c>
      <c r="B18">
        <f>PARS!B18*$I$7+G18*(1-$I$7)*C18+(1-G18)*(1-$I$7)*D18</f>
        <v>-0.71506966676826078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0.21687397351451698</v>
      </c>
    </row>
    <row r="19" spans="1:8" x14ac:dyDescent="0.35">
      <c r="A19" t="s">
        <v>71</v>
      </c>
      <c r="B19">
        <f>PARS!B19*$I$7+G19*(1-$I$7)*C19+(1-G19)*(1-$I$7)*D19</f>
        <v>1.6218033098566513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0.44180733635018477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0.91403335275653741</v>
      </c>
    </row>
    <row r="21" spans="1:8" x14ac:dyDescent="0.35">
      <c r="A21" t="s">
        <v>73</v>
      </c>
      <c r="B21">
        <f>PARS!B21*$I$7+G21*(1-$I$7)*C21+(1-G21)*(1-$I$7)*D21</f>
        <v>1.5734702183622893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0.53931670925247899</v>
      </c>
    </row>
    <row r="22" spans="1:8" x14ac:dyDescent="0.35">
      <c r="A22" t="s">
        <v>68</v>
      </c>
      <c r="B22">
        <f>PARS!B22*$I$7+G22*(1-$I$7)*C22+(1-G22)*(1-$I$7)*D22</f>
        <v>0.91613445770531565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0.15802638894298915</v>
      </c>
    </row>
    <row r="23" spans="1:8" x14ac:dyDescent="0.35">
      <c r="A23" t="s">
        <v>79</v>
      </c>
      <c r="B23">
        <f>PARS!B23*$I$7+G23*(1-$I$7)*C23+(1-G23)*(1-$I$7)*D23</f>
        <v>3.3246015687044812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0.26954580474806167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0.82061581014936935</v>
      </c>
    </row>
    <row r="25" spans="1:8" x14ac:dyDescent="0.35">
      <c r="A25" t="s">
        <v>190</v>
      </c>
      <c r="B25">
        <f>PARS!B25*$I$7+G25*(1-$I$7)*C25+(1-G25)*(1-$I$7)*D25</f>
        <v>-8.3259464874679862E-2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0.45298021244263864</v>
      </c>
    </row>
    <row r="26" spans="1:8" x14ac:dyDescent="0.35">
      <c r="A26" t="s">
        <v>81</v>
      </c>
      <c r="B26">
        <f>PARS!B26*$I$7+G26*(1-$I$7)*C26+(1-G26)*(1-$I$7)*D26</f>
        <v>0.27065853711865162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0.45092108358431182</v>
      </c>
    </row>
    <row r="27" spans="1:8" x14ac:dyDescent="0.35">
      <c r="A27" t="s">
        <v>82</v>
      </c>
      <c r="B27">
        <f>PARS!B27*$I$7+G27*(1-$I$7)*C27+(1-G27)*(1-$I$7)*D27</f>
        <v>-0.64743120263937137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0.99093538768471023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0.73512972883545336</v>
      </c>
    </row>
    <row r="29" spans="1:8" x14ac:dyDescent="0.35">
      <c r="A29" t="s">
        <v>103</v>
      </c>
      <c r="B29">
        <f>PARS!B29*$I$7+G29*(1-$I$7)*C29+(1-G29)*(1-$I$7)*D29</f>
        <v>2.8800000000000006E-2</v>
      </c>
      <c r="C29">
        <f>PARS!C29</f>
        <v>4.2000000000000003E-2</v>
      </c>
      <c r="D29">
        <f>PARS!D29</f>
        <v>4.2000000000000003E-2</v>
      </c>
      <c r="E29" t="b">
        <f t="shared" si="0"/>
        <v>0</v>
      </c>
      <c r="F29">
        <v>1</v>
      </c>
      <c r="G29">
        <v>9.142069164412836E-2</v>
      </c>
      <c r="H29">
        <f t="shared" ca="1" si="1"/>
        <v>7.1633293519290486E-2</v>
      </c>
    </row>
    <row r="30" spans="1:8" x14ac:dyDescent="0.35">
      <c r="A30" t="s">
        <v>86</v>
      </c>
      <c r="B30">
        <f>PARS!B30*$I$7+G30*(1-$I$7)*C30+(1-G30)*(1-$I$7)*D30</f>
        <v>1.2348555764441962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0.2575986369191664</v>
      </c>
    </row>
    <row r="31" spans="1:8" x14ac:dyDescent="0.35">
      <c r="A31" t="s">
        <v>83</v>
      </c>
      <c r="B31">
        <f>PARS!B31*$I$7+G31*(1-$I$7)*C31+(1-G31)*(1-$I$7)*D31</f>
        <v>1.1711450929131981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0.54754222864248603</v>
      </c>
    </row>
    <row r="32" spans="1:8" x14ac:dyDescent="0.35">
      <c r="A32" t="s">
        <v>84</v>
      </c>
      <c r="B32">
        <f>PARS!B32*$I$7+G32*(1-$I$7)*C32+(1-G32)*(1-$I$7)*D32</f>
        <v>0.7703105517116231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0.80442207309090485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0.57143913558635451</v>
      </c>
    </row>
    <row r="34" spans="1:8" x14ac:dyDescent="0.35">
      <c r="A34" t="s">
        <v>87</v>
      </c>
      <c r="B34">
        <f>PARS!B34*$I$7+G34*(1-$I$7)*C34+(1-G34)*(1-$I$7)*D34</f>
        <v>-1.513813958197427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0.10908154523426883</v>
      </c>
    </row>
    <row r="35" spans="1:8" x14ac:dyDescent="0.35">
      <c r="A35" t="s">
        <v>88</v>
      </c>
      <c r="B35">
        <f>PARS!B35*$I$7+G35*(1-$I$7)*C35+(1-G35)*(1-$I$7)*D35</f>
        <v>-0.86227413487735072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0.65614373489778022</v>
      </c>
    </row>
    <row r="36" spans="1:8" x14ac:dyDescent="0.35">
      <c r="A36" t="s">
        <v>89</v>
      </c>
      <c r="B36">
        <f>PARS!B36*$I$7+G36*(1-$I$7)*C36+(1-G36)*(1-$I$7)*D36</f>
        <v>-1.8979063153170259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0.18522079890571597</v>
      </c>
    </row>
    <row r="37" spans="1:8" x14ac:dyDescent="0.35">
      <c r="A37" t="s">
        <v>102</v>
      </c>
      <c r="B37">
        <f>PARS!B37*$I$7+G37*(1-$I$7)*C37+(1-G37)*(1-$I$7)*D37</f>
        <v>-0.20163169034395317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0.15874115757622009</v>
      </c>
    </row>
    <row r="38" spans="1:8" x14ac:dyDescent="0.35">
      <c r="A38" s="5" t="s">
        <v>69</v>
      </c>
      <c r="B38">
        <f>PARS!B38*$I$7+G38*(1-$I$7)*C38+(1-G38)*(1-$I$7)*D38</f>
        <v>0.3912978904512982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0.28687259362302386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0.72810368695639116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0.432322555697216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0.41851304391459621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0.93795150484047818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0.1755534101257078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0.5580469120482463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0.33496582403677833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0.85761274046395042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0.90924903396164813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0.29987174887699775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0.55543509061284269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0.38185024918189314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0.84620841481083098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0.28345502326652372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tabSelected="1" zoomScale="57" zoomScaleNormal="43" workbookViewId="0">
      <selection activeCell="G8" sqref="G8"/>
    </sheetView>
  </sheetViews>
  <sheetFormatPr defaultRowHeight="14.5" x14ac:dyDescent="0.35"/>
  <cols>
    <col min="2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7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7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248</v>
      </c>
      <c r="B6" s="7"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-1.43</v>
      </c>
      <c r="C8">
        <f t="shared" ref="C8:D10" si="6">LN(F8)</f>
        <v>-1.8971199848858813</v>
      </c>
      <c r="D8">
        <f t="shared" si="6"/>
        <v>-0.916290731874155</v>
      </c>
      <c r="E8" s="17">
        <f t="shared" ref="E8:E10" si="7">V8</f>
        <v>0.23930892224375455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4.1786991919232461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0.23930892224375455</v>
      </c>
    </row>
    <row r="9" spans="1:23" x14ac:dyDescent="0.35">
      <c r="A9" t="s">
        <v>92</v>
      </c>
      <c r="B9">
        <v>0</v>
      </c>
      <c r="C9">
        <f t="shared" si="6"/>
        <v>-0.16251892949777494</v>
      </c>
      <c r="D9">
        <f t="shared" si="6"/>
        <v>0.69314718055994529</v>
      </c>
      <c r="E9" s="17">
        <f t="shared" si="7"/>
        <v>1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</v>
      </c>
    </row>
    <row r="10" spans="1:23" x14ac:dyDescent="0.35">
      <c r="A10" t="s">
        <v>93</v>
      </c>
      <c r="B10">
        <v>1.24547192096367</v>
      </c>
      <c r="C10">
        <f t="shared" si="6"/>
        <v>0.69314718055994529</v>
      </c>
      <c r="D10">
        <f t="shared" si="6"/>
        <v>1.791759469228055</v>
      </c>
      <c r="E10" s="17">
        <f t="shared" si="7"/>
        <v>3.4745741368625396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0.28780505483845481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3.4745741368625396</v>
      </c>
    </row>
    <row r="11" spans="1:23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7">
        <f>E9</f>
        <v>1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-1.4146938356415886</v>
      </c>
      <c r="C17">
        <f>LN(-G17)</f>
        <v>-2.3025850929940455</v>
      </c>
      <c r="D17">
        <f>LN(-F17)</f>
        <v>-1.1647520911726548</v>
      </c>
      <c r="E17" s="17">
        <f t="shared" ref="E17:E19" si="10">V17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9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-0.24299999999999999</v>
      </c>
    </row>
    <row r="18" spans="1:26" x14ac:dyDescent="0.35">
      <c r="A18" t="s">
        <v>96</v>
      </c>
      <c r="B18">
        <v>-0.55000000000000004</v>
      </c>
      <c r="C18">
        <f t="shared" ref="C18:D19" si="11">LN(F18)</f>
        <v>-1.2039728043259361</v>
      </c>
      <c r="D18">
        <f t="shared" si="11"/>
        <v>0</v>
      </c>
      <c r="E18" s="17">
        <f t="shared" si="10"/>
        <v>0.57694981038048665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1.7332530178673953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0.57694981038048665</v>
      </c>
    </row>
    <row r="19" spans="1:26" x14ac:dyDescent="0.35">
      <c r="A19" t="s">
        <v>71</v>
      </c>
      <c r="B19">
        <v>1.2</v>
      </c>
      <c r="C19">
        <f t="shared" si="11"/>
        <v>1.6094379124341003</v>
      </c>
      <c r="D19">
        <f t="shared" si="11"/>
        <v>2.341805806147327</v>
      </c>
      <c r="E19" s="17">
        <f t="shared" si="10"/>
        <v>3.3201169227365472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0.30119421191220214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3.3201169227365472</v>
      </c>
    </row>
    <row r="20" spans="1:26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1E-3</v>
      </c>
      <c r="C21">
        <f>-LN(1/F21 -1)*10</f>
        <v>0</v>
      </c>
      <c r="D21">
        <f>-LN(1/G21 -1)*10</f>
        <v>4.0546510810816425</v>
      </c>
      <c r="E21" s="17">
        <f t="shared" ref="E21:E23" si="12">V21</f>
        <v>0.50002499999997918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40.000000100000001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0">
        <f>1/(1+EXP(-B21/10))</f>
        <v>0.50002499999997918</v>
      </c>
      <c r="W21" t="s">
        <v>242</v>
      </c>
      <c r="Z21" s="16"/>
    </row>
    <row r="22" spans="1:26" x14ac:dyDescent="0.35">
      <c r="A22" t="s">
        <v>68</v>
      </c>
      <c r="B22">
        <v>0.89</v>
      </c>
      <c r="C22">
        <v>0.6</v>
      </c>
      <c r="D22">
        <v>1</v>
      </c>
      <c r="E22" s="17">
        <f t="shared" si="12"/>
        <v>24.351296512898742</v>
      </c>
      <c r="F22">
        <v>14.5</v>
      </c>
      <c r="G22">
        <v>18.5</v>
      </c>
      <c r="H22">
        <v>4</v>
      </c>
      <c r="I22">
        <v>4</v>
      </c>
      <c r="J22">
        <f t="shared" si="9"/>
        <v>4.1065575275234557E-2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24.351296512898742</v>
      </c>
    </row>
    <row r="23" spans="1:26" x14ac:dyDescent="0.35">
      <c r="A23" t="s">
        <v>79</v>
      </c>
      <c r="B23">
        <v>2.5</v>
      </c>
      <c r="C23">
        <v>1.5</v>
      </c>
      <c r="D23">
        <f>1-LN(1/(G23-1) -1)</f>
        <v>7.9067547786486871</v>
      </c>
      <c r="E23" s="17">
        <f t="shared" si="12"/>
        <v>1.8175744761936437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6.7048192304864944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1.8175744761936437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-0.05</v>
      </c>
      <c r="C25">
        <f t="shared" ref="C25:D26" si="13">F25</f>
        <v>-0.15</v>
      </c>
      <c r="D25">
        <f t="shared" si="13"/>
        <v>0.05</v>
      </c>
      <c r="E25" s="17">
        <f t="shared" ref="E25:E27" si="14">V25</f>
        <v>-0.05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-0.05</v>
      </c>
    </row>
    <row r="26" spans="1:26" x14ac:dyDescent="0.35">
      <c r="A26" t="s">
        <v>81</v>
      </c>
      <c r="B26">
        <v>0.12</v>
      </c>
      <c r="C26">
        <f t="shared" si="13"/>
        <v>0</v>
      </c>
      <c r="D26">
        <f t="shared" si="13"/>
        <v>0.5</v>
      </c>
      <c r="E26" s="17">
        <f t="shared" si="14"/>
        <v>0.12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0.12</v>
      </c>
    </row>
    <row r="27" spans="1:26" x14ac:dyDescent="0.35">
      <c r="A27" t="s">
        <v>82</v>
      </c>
      <c r="B27">
        <v>-0.71054378989531497</v>
      </c>
      <c r="C27">
        <f>LN(F27)</f>
        <v>-1.2039728043259361</v>
      </c>
      <c r="D27">
        <f>LN(G27)</f>
        <v>0.69314718055994529</v>
      </c>
      <c r="E27" s="17">
        <f t="shared" si="14"/>
        <v>0.49137691899254715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2.0350976233280655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0.49137691899254715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0.02</v>
      </c>
      <c r="C29">
        <v>4.2000000000000003E-2</v>
      </c>
      <c r="D29">
        <v>4.2000000000000003E-2</v>
      </c>
      <c r="E29" s="17">
        <f t="shared" ref="E29:E32" si="16">V29</f>
        <v>0.02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0.02</v>
      </c>
    </row>
    <row r="30" spans="1:26" x14ac:dyDescent="0.35">
      <c r="A30" t="s">
        <v>86</v>
      </c>
      <c r="B30">
        <v>1.5</v>
      </c>
      <c r="C30">
        <f t="shared" ref="C30:D31" si="17">LN(F30)</f>
        <v>0</v>
      </c>
      <c r="D30">
        <f t="shared" si="17"/>
        <v>2.3025850929940459</v>
      </c>
      <c r="E30" s="17">
        <f t="shared" si="16"/>
        <v>4.4816890703380645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0.22313016014842985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4.4816890703380645</v>
      </c>
    </row>
    <row r="31" spans="1:26" x14ac:dyDescent="0.35">
      <c r="A31" t="s">
        <v>83</v>
      </c>
      <c r="B31">
        <v>1.1000000000000001</v>
      </c>
      <c r="C31">
        <f t="shared" si="17"/>
        <v>0.58778666490211906</v>
      </c>
      <c r="D31">
        <f t="shared" si="17"/>
        <v>1.3862943611198906</v>
      </c>
      <c r="E31" s="17">
        <f t="shared" si="16"/>
        <v>3.0041660239464334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0.3328710836980795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3.0041660239464334</v>
      </c>
    </row>
    <row r="32" spans="1:26" x14ac:dyDescent="0.35">
      <c r="A32" t="s">
        <v>84</v>
      </c>
      <c r="B32">
        <v>0.3</v>
      </c>
      <c r="C32">
        <f t="shared" ref="C32:D32" si="19">-LN(1/F32 -1)</f>
        <v>-1.3862943611198906</v>
      </c>
      <c r="D32">
        <f t="shared" si="19"/>
        <v>6.9067547786484651</v>
      </c>
      <c r="E32" s="17">
        <f t="shared" si="16"/>
        <v>0.57444251681165903</v>
      </c>
      <c r="F32">
        <v>0.2</v>
      </c>
      <c r="G32">
        <v>0.999</v>
      </c>
      <c r="H32">
        <v>5.01</v>
      </c>
      <c r="I32">
        <v>5.03</v>
      </c>
      <c r="J32">
        <f>1/(E32*(1-E32))</f>
        <v>4.0906770282577209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0.57444251681165903</v>
      </c>
    </row>
    <row r="33" spans="1:22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-1.5</v>
      </c>
      <c r="C34">
        <f t="shared" ref="C34:D37" si="20">LN(F34)</f>
        <v>-2.3025850929940455</v>
      </c>
      <c r="D34">
        <f t="shared" si="20"/>
        <v>0.69314718055994529</v>
      </c>
      <c r="E34" s="17">
        <f t="shared" ref="E34:E38" si="21">V34</f>
        <v>0.22313016014842982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4.4816890703380654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0.22313016014842982</v>
      </c>
    </row>
    <row r="35" spans="1:22" x14ac:dyDescent="0.35">
      <c r="A35" t="s">
        <v>88</v>
      </c>
      <c r="B35">
        <v>-1.1000000000000001</v>
      </c>
      <c r="C35">
        <f t="shared" si="20"/>
        <v>-0.71334988787746489</v>
      </c>
      <c r="D35">
        <f t="shared" si="20"/>
        <v>-9.4310679471241415E-2</v>
      </c>
      <c r="E35" s="17">
        <f t="shared" si="21"/>
        <v>0.33287108369807955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3.004166023946433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0.33287108369807955</v>
      </c>
    </row>
    <row r="36" spans="1:22" x14ac:dyDescent="0.35">
      <c r="A36" t="s">
        <v>89</v>
      </c>
      <c r="B36">
        <v>1.4</v>
      </c>
      <c r="C36">
        <f t="shared" si="20"/>
        <v>-6.9077552789821368</v>
      </c>
      <c r="D36">
        <f t="shared" si="20"/>
        <v>2.9957322735539909</v>
      </c>
      <c r="E36" s="17">
        <f t="shared" si="21"/>
        <v>4.0551999668446745</v>
      </c>
      <c r="F36">
        <v>1E-3</v>
      </c>
      <c r="G36">
        <v>20</v>
      </c>
      <c r="H36">
        <v>6.02</v>
      </c>
      <c r="I36">
        <v>6</v>
      </c>
      <c r="J36">
        <f t="shared" si="22"/>
        <v>0.24659696394160649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4.0551999668446745</v>
      </c>
    </row>
    <row r="37" spans="1:22" x14ac:dyDescent="0.35">
      <c r="A37" t="s">
        <v>102</v>
      </c>
      <c r="B37">
        <v>1.6</v>
      </c>
      <c r="C37">
        <f t="shared" si="20"/>
        <v>-6.9077552789821368</v>
      </c>
      <c r="D37">
        <f t="shared" si="20"/>
        <v>3.1010977891993172</v>
      </c>
      <c r="E37" s="17">
        <f t="shared" si="21"/>
        <v>4.9530324243951149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0.20189651799465541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4.9530324243951149</v>
      </c>
    </row>
    <row r="38" spans="1:22" x14ac:dyDescent="0.35">
      <c r="A38" s="5" t="s">
        <v>69</v>
      </c>
      <c r="B38">
        <v>0.14304340786103839</v>
      </c>
      <c r="C38">
        <f>-LN(1/F38 -1)</f>
        <v>-4.0005334613699206E-2</v>
      </c>
      <c r="D38">
        <f>-LN(1/G38 -1)</f>
        <v>0.84729786038720356</v>
      </c>
      <c r="E38" s="17">
        <f t="shared" si="21"/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7"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  <c r="O48">
        <v>0</v>
      </c>
    </row>
    <row r="49" spans="1:21" x14ac:dyDescent="0.35">
      <c r="A49" t="s">
        <v>249</v>
      </c>
      <c r="B49" s="15">
        <v>0</v>
      </c>
      <c r="C49" s="15">
        <f t="shared" ref="C49:D49" si="26">F49</f>
        <v>1</v>
      </c>
      <c r="D49" s="15">
        <f t="shared" si="26"/>
        <v>1</v>
      </c>
      <c r="E49" s="15">
        <f>IF(E48=3.5,0.0135,IF(OR(E48=3.7,E48=7),0,1))</f>
        <v>0</v>
      </c>
      <c r="F49" s="15">
        <f t="shared" ref="F49:G49" si="27">IF(F48=3.5,0.0135,1)</f>
        <v>1</v>
      </c>
      <c r="G49" s="15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7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7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-1.43</v>
      </c>
      <c r="C8">
        <f t="shared" si="6"/>
        <v>-2.3025850929940455</v>
      </c>
      <c r="D8">
        <f t="shared" si="6"/>
        <v>-0.916290731874155</v>
      </c>
      <c r="E8" s="17">
        <f>PARS!E8</f>
        <v>0.23930892224375455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4.1786991919232461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0.23930892224375455</v>
      </c>
    </row>
    <row r="9" spans="1:22" x14ac:dyDescent="0.35">
      <c r="A9" t="s">
        <v>92</v>
      </c>
      <c r="B9">
        <f t="shared" si="6"/>
        <v>0</v>
      </c>
      <c r="C9">
        <f t="shared" si="6"/>
        <v>-0.16251892949777494</v>
      </c>
      <c r="D9">
        <f t="shared" si="6"/>
        <v>0.69314718055994529</v>
      </c>
      <c r="E9" s="17">
        <f>PARS!E9</f>
        <v>1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</v>
      </c>
    </row>
    <row r="10" spans="1:22" x14ac:dyDescent="0.35">
      <c r="A10" t="s">
        <v>93</v>
      </c>
      <c r="B10">
        <f t="shared" si="6"/>
        <v>1.24547192096367</v>
      </c>
      <c r="C10">
        <f t="shared" si="6"/>
        <v>0.69314718055994529</v>
      </c>
      <c r="D10">
        <f t="shared" si="6"/>
        <v>1.791759469228055</v>
      </c>
      <c r="E10" s="17">
        <f>PARS!E10</f>
        <v>3.4745741368625396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0.28780505483845481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3.4745741368625396</v>
      </c>
    </row>
    <row r="11" spans="1:22" x14ac:dyDescent="0.35">
      <c r="A11" t="s">
        <v>98</v>
      </c>
      <c r="B11">
        <f>LN(E11)</f>
        <v>0</v>
      </c>
      <c r="C11">
        <f>C4</f>
        <v>-0.51082562376599072</v>
      </c>
      <c r="D11">
        <f>D4</f>
        <v>0.18232155679395459</v>
      </c>
      <c r="E11" s="17">
        <f>PARS!E11</f>
        <v>1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-0.55000000000000004</v>
      </c>
      <c r="C18">
        <f t="shared" si="9"/>
        <v>-1.2039728043259361</v>
      </c>
      <c r="D18">
        <f t="shared" si="9"/>
        <v>-0.43078291609245423</v>
      </c>
      <c r="E18" s="17">
        <f>PARS!E18</f>
        <v>0.57694981038048665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1.7332530178673953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0.57694981038048665</v>
      </c>
    </row>
    <row r="19" spans="1:26" x14ac:dyDescent="0.35">
      <c r="A19" t="s">
        <v>71</v>
      </c>
      <c r="B19">
        <f t="shared" si="9"/>
        <v>1.2</v>
      </c>
      <c r="C19">
        <f t="shared" si="9"/>
        <v>1.6094379124341003</v>
      </c>
      <c r="D19">
        <f t="shared" si="9"/>
        <v>2.341805806147327</v>
      </c>
      <c r="E19" s="17">
        <f>PARS!E19</f>
        <v>3.3201169227365472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0.30119421191220214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3.3201169227365472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0.10000000000011239</v>
      </c>
      <c r="C21">
        <f>-LN(1/F21 -1)</f>
        <v>0</v>
      </c>
      <c r="D21">
        <f>-LN(1/G21 -1)</f>
        <v>0.40546510810816427</v>
      </c>
      <c r="E21" s="17">
        <f>PARS!E21</f>
        <v>0.50002499999997918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4000.0000099999997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0.50002499999997918</v>
      </c>
      <c r="W21" t="s">
        <v>242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0.8899999999999999</v>
      </c>
      <c r="C22">
        <f>LN(F22/10)</f>
        <v>0.37156355643248301</v>
      </c>
      <c r="D22">
        <f>LN(G22/10)</f>
        <v>0.61518563909023349</v>
      </c>
      <c r="E22" s="17">
        <f>PARS!E22</f>
        <v>24.351296512898742</v>
      </c>
      <c r="F22">
        <v>14.5</v>
      </c>
      <c r="G22">
        <v>18.5</v>
      </c>
      <c r="H22">
        <v>4</v>
      </c>
      <c r="I22">
        <v>4</v>
      </c>
      <c r="J22">
        <f t="shared" si="8"/>
        <v>4.1065575275234557E-2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24.351296512898742</v>
      </c>
    </row>
    <row r="23" spans="1:26" x14ac:dyDescent="0.35">
      <c r="A23" t="s">
        <v>79</v>
      </c>
      <c r="B23">
        <f>1-LN(1/(E23-1) -1)</f>
        <v>2.5</v>
      </c>
      <c r="C23">
        <f>1-LN(1/(F23-1) -1)</f>
        <v>1</v>
      </c>
      <c r="D23">
        <f>1-LN(1/(G23-1) -1)</f>
        <v>7.9067547786486871</v>
      </c>
      <c r="E23" s="17">
        <f>PARS!E23</f>
        <v>1.8175744761936437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6.7048192304864944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1.8175744761936437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-0.05</v>
      </c>
      <c r="C25">
        <f t="shared" si="10"/>
        <v>-0.15</v>
      </c>
      <c r="D25">
        <f t="shared" si="10"/>
        <v>0.05</v>
      </c>
      <c r="E25" s="17">
        <f>PARS!E25</f>
        <v>-0.05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0.12</v>
      </c>
      <c r="C26">
        <f t="shared" si="10"/>
        <v>0</v>
      </c>
      <c r="D26">
        <f t="shared" si="10"/>
        <v>0.5</v>
      </c>
      <c r="E26" s="17">
        <f>PARS!E26</f>
        <v>0.12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-0.71054378989531497</v>
      </c>
      <c r="C27">
        <f>LN(F27)</f>
        <v>-0.35667494393873245</v>
      </c>
      <c r="D27">
        <f>LN(G27)</f>
        <v>1.0986122886681098</v>
      </c>
      <c r="E27" s="17">
        <f>PARS!E27</f>
        <v>0.49137691899254715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2.0350976233280655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0.49137691899254715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0.02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1.5</v>
      </c>
      <c r="C30">
        <f t="shared" si="12"/>
        <v>0</v>
      </c>
      <c r="D30">
        <f t="shared" si="12"/>
        <v>2.3025850929940459</v>
      </c>
      <c r="E30" s="17">
        <f>PARS!E30</f>
        <v>4.4816890703380645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0.22313016014842985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4.4816890703380645</v>
      </c>
    </row>
    <row r="31" spans="1:26" x14ac:dyDescent="0.35">
      <c r="A31" t="s">
        <v>83</v>
      </c>
      <c r="B31">
        <f t="shared" si="12"/>
        <v>1.1000000000000001</v>
      </c>
      <c r="C31">
        <f t="shared" si="12"/>
        <v>0.58778666490211906</v>
      </c>
      <c r="D31">
        <f t="shared" si="12"/>
        <v>1.3862943611198906</v>
      </c>
      <c r="E31" s="17">
        <f>PARS!E31</f>
        <v>3.0041660239464334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0.3328710836980795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3.0041660239464334</v>
      </c>
    </row>
    <row r="32" spans="1:26" x14ac:dyDescent="0.35">
      <c r="A32" t="s">
        <v>84</v>
      </c>
      <c r="B32">
        <f t="shared" ref="B32:D32" si="14">-LN(1/E32 -1)</f>
        <v>0.30000000000000016</v>
      </c>
      <c r="C32">
        <f t="shared" si="14"/>
        <v>-2.1972245773362196</v>
      </c>
      <c r="D32">
        <f t="shared" si="14"/>
        <v>6.9067547786484651</v>
      </c>
      <c r="E32" s="17">
        <f>PARS!E32</f>
        <v>0.57444251681165903</v>
      </c>
      <c r="F32">
        <v>0.1</v>
      </c>
      <c r="G32">
        <v>0.999</v>
      </c>
      <c r="H32">
        <v>5.01</v>
      </c>
      <c r="I32">
        <v>5.03</v>
      </c>
      <c r="J32">
        <f>1/(E32*(1-E32))</f>
        <v>4.0906770282577209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0.57444251681165903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-1.5</v>
      </c>
      <c r="C34">
        <f t="shared" si="15"/>
        <v>-2.3025850929940455</v>
      </c>
      <c r="D34">
        <f t="shared" si="15"/>
        <v>0.69314718055994529</v>
      </c>
      <c r="E34" s="17">
        <f>PARS!E34</f>
        <v>0.22313016014842982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4.4816890703380654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0.22313016014842982</v>
      </c>
    </row>
    <row r="35" spans="1:22" x14ac:dyDescent="0.35">
      <c r="A35" t="s">
        <v>88</v>
      </c>
      <c r="B35">
        <f t="shared" si="15"/>
        <v>-1.1000000000000001</v>
      </c>
      <c r="C35">
        <f t="shared" si="15"/>
        <v>-0.71334988787746489</v>
      </c>
      <c r="D35">
        <f t="shared" si="15"/>
        <v>-9.4310679471241415E-2</v>
      </c>
      <c r="E35" s="17">
        <f>PARS!E35</f>
        <v>0.33287108369807955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3.004166023946433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0.33287108369807955</v>
      </c>
    </row>
    <row r="36" spans="1:22" x14ac:dyDescent="0.35">
      <c r="A36" t="s">
        <v>89</v>
      </c>
      <c r="B36">
        <f t="shared" si="15"/>
        <v>1.4</v>
      </c>
      <c r="C36">
        <f t="shared" si="15"/>
        <v>-6.9077552789821368</v>
      </c>
      <c r="D36">
        <f t="shared" si="15"/>
        <v>2.9957322735539909</v>
      </c>
      <c r="E36" s="17">
        <f>PARS!E36</f>
        <v>4.0551999668446745</v>
      </c>
      <c r="F36">
        <v>1E-3</v>
      </c>
      <c r="G36">
        <v>20</v>
      </c>
      <c r="H36">
        <v>6.02</v>
      </c>
      <c r="I36">
        <v>6</v>
      </c>
      <c r="J36">
        <f t="shared" si="16"/>
        <v>0.24659696394160649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4.0551999668446745</v>
      </c>
    </row>
    <row r="37" spans="1:22" x14ac:dyDescent="0.35">
      <c r="A37" t="s">
        <v>102</v>
      </c>
      <c r="B37">
        <f t="shared" si="15"/>
        <v>1.6</v>
      </c>
      <c r="C37">
        <f t="shared" si="15"/>
        <v>-6.9077552789821368</v>
      </c>
      <c r="D37">
        <f t="shared" si="15"/>
        <v>3.1010977891993172</v>
      </c>
      <c r="E37" s="17">
        <f>PARS!E37</f>
        <v>4.9530324243951149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0.20189651799465541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4.9530324243951149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7">
        <v>0.35</v>
      </c>
    </row>
    <row r="55" spans="1:21" x14ac:dyDescent="0.35">
      <c r="A55" t="s">
        <v>246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19" workbookViewId="0">
      <selection activeCell="A30" sqref="A30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20.276893488579226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20.026576805157596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17.300003524767639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16.418734903213593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16.266669438421928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16.504850498150336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15.675766842903421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-1.771505167312345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8.2483440519201159E-2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72.316990935221881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65.080088959279095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1.8622385760180244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-0.10535005810064095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-1.5885984766191011E-3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-2.4845221584139527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-5.1460409643363656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3.2846178304940312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0.70642425246518226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-1.9224713242195252E-3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-4.9346812496187633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-5.4621032555208648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-1.0639786208145947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-1.1786282199478218E-3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1.450330367540659E-3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211</v>
      </c>
      <c r="B57" t="s">
        <v>211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225</v>
      </c>
      <c r="B59" t="s">
        <v>225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9.9999999999999995E-7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5" workbookViewId="0">
      <selection activeCell="G10" sqref="G10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20.026576805157596</v>
      </c>
    </row>
    <row r="30" spans="1:3" x14ac:dyDescent="0.35">
      <c r="A30" t="s">
        <v>38</v>
      </c>
      <c r="B30">
        <v>29</v>
      </c>
      <c r="C30">
        <v>8.2483440519201159E-2</v>
      </c>
    </row>
    <row r="31" spans="1:3" x14ac:dyDescent="0.35">
      <c r="A31" t="s">
        <v>39</v>
      </c>
      <c r="B31">
        <v>30</v>
      </c>
      <c r="C31">
        <v>-1.771505167312345</v>
      </c>
    </row>
    <row r="32" spans="1:3" x14ac:dyDescent="0.35">
      <c r="A32" t="s">
        <v>143</v>
      </c>
      <c r="B32">
        <v>31</v>
      </c>
      <c r="C32">
        <v>2.7941517001804216E-2</v>
      </c>
    </row>
    <row r="33" spans="1:3" x14ac:dyDescent="0.35">
      <c r="A33" t="s">
        <v>144</v>
      </c>
      <c r="B33">
        <v>32</v>
      </c>
      <c r="C33">
        <v>-1.6930687599577825</v>
      </c>
    </row>
    <row r="34" spans="1:3" x14ac:dyDescent="0.35">
      <c r="A34" t="s">
        <v>25</v>
      </c>
      <c r="B34">
        <v>33</v>
      </c>
      <c r="C34">
        <v>20.276893488579226</v>
      </c>
    </row>
    <row r="35" spans="1:3" x14ac:dyDescent="0.35">
      <c r="A35" t="s">
        <v>145</v>
      </c>
      <c r="B35">
        <v>34</v>
      </c>
      <c r="C35">
        <v>-1.4098748233617799</v>
      </c>
    </row>
    <row r="36" spans="1:3" x14ac:dyDescent="0.35">
      <c r="A36" t="s">
        <v>146</v>
      </c>
      <c r="B36">
        <v>35</v>
      </c>
      <c r="C36">
        <v>-1.5614483850622725</v>
      </c>
    </row>
    <row r="37" spans="1:3" x14ac:dyDescent="0.35">
      <c r="A37" t="s">
        <v>41</v>
      </c>
      <c r="B37">
        <v>36</v>
      </c>
      <c r="C37">
        <v>133.69302783249751</v>
      </c>
    </row>
    <row r="38" spans="1:3" x14ac:dyDescent="0.35">
      <c r="A38" t="s">
        <v>42</v>
      </c>
      <c r="B38">
        <v>37</v>
      </c>
      <c r="C38">
        <v>123.71609524145379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17.300003524767639</v>
      </c>
    </row>
    <row r="64" spans="1:3" x14ac:dyDescent="0.35">
      <c r="A64" t="s">
        <v>56</v>
      </c>
      <c r="B64">
        <v>63</v>
      </c>
      <c r="C64">
        <v>16.418734903213593</v>
      </c>
    </row>
    <row r="65" spans="1:3" x14ac:dyDescent="0.35">
      <c r="A65" t="s">
        <v>156</v>
      </c>
      <c r="B65">
        <v>64</v>
      </c>
      <c r="C65">
        <v>16.266669438421928</v>
      </c>
    </row>
    <row r="66" spans="1:3" x14ac:dyDescent="0.35">
      <c r="A66" t="s">
        <v>157</v>
      </c>
      <c r="B66">
        <v>65</v>
      </c>
      <c r="C66">
        <v>16.373180176893996</v>
      </c>
    </row>
    <row r="67" spans="1:3" x14ac:dyDescent="0.35">
      <c r="A67" t="s">
        <v>57</v>
      </c>
      <c r="B67">
        <v>66</v>
      </c>
      <c r="C67">
        <v>16.504850498150336</v>
      </c>
    </row>
    <row r="68" spans="1:3" x14ac:dyDescent="0.35">
      <c r="A68" t="s">
        <v>58</v>
      </c>
      <c r="B68">
        <v>67</v>
      </c>
      <c r="C68">
        <v>15.675766842903421</v>
      </c>
    </row>
    <row r="69" spans="1:3" x14ac:dyDescent="0.35">
      <c r="A69" t="s">
        <v>59</v>
      </c>
      <c r="B69">
        <v>68</v>
      </c>
      <c r="C69">
        <v>1.8622385760180244</v>
      </c>
    </row>
    <row r="70" spans="1:3" x14ac:dyDescent="0.35">
      <c r="A70" t="s">
        <v>29</v>
      </c>
      <c r="B70">
        <v>69</v>
      </c>
      <c r="C70">
        <v>0.70642425246518226</v>
      </c>
    </row>
    <row r="71" spans="1:3" x14ac:dyDescent="0.35">
      <c r="A71" t="s">
        <v>30</v>
      </c>
      <c r="B71">
        <v>70</v>
      </c>
      <c r="C71">
        <v>-0.10535005810064095</v>
      </c>
    </row>
    <row r="72" spans="1:3" x14ac:dyDescent="0.35">
      <c r="A72" t="s">
        <v>31</v>
      </c>
      <c r="B72">
        <v>71</v>
      </c>
      <c r="C72">
        <v>-1.9224713242195252E-3</v>
      </c>
    </row>
    <row r="73" spans="1:3" x14ac:dyDescent="0.35">
      <c r="A73" t="s">
        <v>32</v>
      </c>
      <c r="B73">
        <v>72</v>
      </c>
      <c r="C73">
        <v>-1.5885984766191011E-3</v>
      </c>
    </row>
    <row r="74" spans="1:3" x14ac:dyDescent="0.35">
      <c r="A74" t="s">
        <v>158</v>
      </c>
      <c r="B74">
        <v>73</v>
      </c>
      <c r="C74">
        <v>-1.8706854060627303E-3</v>
      </c>
    </row>
    <row r="75" spans="1:3" x14ac:dyDescent="0.35">
      <c r="A75" t="s">
        <v>159</v>
      </c>
      <c r="B75">
        <v>74</v>
      </c>
      <c r="C75">
        <v>-1.422609169165413E-3</v>
      </c>
    </row>
    <row r="76" spans="1:3" x14ac:dyDescent="0.35">
      <c r="A76" t="s">
        <v>33</v>
      </c>
      <c r="B76">
        <v>75</v>
      </c>
      <c r="C76">
        <v>-5.4621032555208648</v>
      </c>
    </row>
    <row r="77" spans="1:3" x14ac:dyDescent="0.35">
      <c r="A77" t="s">
        <v>34</v>
      </c>
      <c r="B77">
        <v>76</v>
      </c>
      <c r="C77">
        <v>-5.1460409643363656</v>
      </c>
    </row>
    <row r="78" spans="1:3" x14ac:dyDescent="0.35">
      <c r="A78" t="s">
        <v>35</v>
      </c>
      <c r="B78">
        <v>77</v>
      </c>
      <c r="C78">
        <v>-4.9346812496187633</v>
      </c>
    </row>
    <row r="79" spans="1:3" x14ac:dyDescent="0.35">
      <c r="A79" t="s">
        <v>36</v>
      </c>
      <c r="B79">
        <v>78</v>
      </c>
      <c r="C79">
        <v>-2.4845221584139527</v>
      </c>
    </row>
    <row r="80" spans="1:3" x14ac:dyDescent="0.35">
      <c r="A80" t="s">
        <v>116</v>
      </c>
      <c r="B80">
        <v>79</v>
      </c>
      <c r="C80">
        <v>-1.0639786208145947</v>
      </c>
    </row>
    <row r="81" spans="1:3" x14ac:dyDescent="0.35">
      <c r="A81" t="s">
        <v>117</v>
      </c>
      <c r="B81">
        <v>80</v>
      </c>
      <c r="C81">
        <v>3.2846178304940312</v>
      </c>
    </row>
    <row r="82" spans="1:3" x14ac:dyDescent="0.35">
      <c r="A82" t="s">
        <v>160</v>
      </c>
      <c r="B82">
        <v>81</v>
      </c>
      <c r="C82">
        <v>5.3482036813019489</v>
      </c>
    </row>
    <row r="83" spans="1:3" x14ac:dyDescent="0.35">
      <c r="A83" t="s">
        <v>161</v>
      </c>
      <c r="B83">
        <v>82</v>
      </c>
      <c r="C83">
        <v>-1.4777125223452736</v>
      </c>
    </row>
    <row r="84" spans="1:3" x14ac:dyDescent="0.35">
      <c r="A84" t="s">
        <v>43</v>
      </c>
      <c r="B84">
        <v>83</v>
      </c>
      <c r="C84">
        <v>1.450330367540659E-3</v>
      </c>
    </row>
    <row r="85" spans="1:3" x14ac:dyDescent="0.35">
      <c r="A85" t="s">
        <v>44</v>
      </c>
      <c r="B85">
        <v>84</v>
      </c>
      <c r="C85">
        <v>-1.1786282199478218E-3</v>
      </c>
    </row>
    <row r="86" spans="1:3" x14ac:dyDescent="0.35">
      <c r="A86" t="s">
        <v>162</v>
      </c>
      <c r="B86">
        <v>85</v>
      </c>
      <c r="C86">
        <v>72.316990935221881</v>
      </c>
    </row>
    <row r="87" spans="1:3" x14ac:dyDescent="0.35">
      <c r="A87" t="s">
        <v>163</v>
      </c>
      <c r="B87">
        <v>86</v>
      </c>
      <c r="C87">
        <v>65.080088959279095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4.9530324243951149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0.59019820000000001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43" workbookViewId="0">
      <selection activeCell="D63" sqref="D63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2022-08-03T00:50:30Z</dcterms:modified>
</cp:coreProperties>
</file>