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1000" documentId="13_ncr:1_{D747905C-8763-4973-AEA7-B75115B0758C}" xr6:coauthVersionLast="47" xr6:coauthVersionMax="47" xr10:uidLastSave="{AB558301-9C92-4D30-8D66-297DA938DAFE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C23" i="3"/>
  <c r="D23" i="3"/>
  <c r="E34" i="3"/>
  <c r="V35" i="3"/>
  <c r="V34" i="3"/>
  <c r="J34" i="3"/>
  <c r="D34" i="3"/>
  <c r="C34" i="3"/>
  <c r="M8" i="2"/>
  <c r="M7" i="2"/>
  <c r="S4" i="3"/>
  <c r="P48" i="3"/>
  <c r="P38" i="3"/>
  <c r="D1" i="8"/>
  <c r="S48" i="3" l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T48" i="3" l="1"/>
  <c r="U48" i="3" s="1"/>
  <c r="B39" i="1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H21" i="1" s="1"/>
  <c r="J21" i="1" s="1"/>
  <c r="J24" i="1" s="1"/>
  <c r="J27" i="1" s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1" i="11" l="1"/>
  <c r="B38" i="11"/>
  <c r="B8" i="11"/>
  <c r="B27" i="11"/>
  <c r="B32" i="11"/>
  <c r="B25" i="11"/>
  <c r="B47" i="11"/>
  <c r="E47" i="11" s="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B11" i="11" l="1"/>
  <c r="Z4" i="8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12" authorId="1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2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3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<sst xmlns="http://schemas.openxmlformats.org/spreadsheetml/2006/main" count="1016" uniqueCount="257">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</sst>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F8" sqref="F8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0.11390550790543963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9.1011706629625211E-2</v>
      </c>
    </row>
    <row r="4" spans="1:9" x14ac:dyDescent="0.35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0</v>
      </c>
      <c r="G4">
        <v>0.38912849591084697</v>
      </c>
      <c r="H4">
        <f t="shared" ca="1" si="1"/>
        <v>0.8218177440483474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0.78782634117717254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0.94212082940264064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0.29378280322358896</v>
      </c>
      <c r="I7">
        <v>0.6</v>
      </c>
    </row>
    <row r="8" spans="1:9" x14ac:dyDescent="0.35">
      <c r="A8" t="s">
        <v>74</v>
      </c>
      <c r="B8">
        <f>PARS!B8*$I$7+G8*(1-$I$7)*C8+(1-G8)*(1-$I$7)*D8</f>
        <v>-1.4172511643598427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0.64337106461427551</v>
      </c>
    </row>
    <row r="9" spans="1:9" x14ac:dyDescent="0.35">
      <c r="A9" t="s">
        <v>92</v>
      </c>
      <c r="B9">
        <f>PARS!B9*$I$7+G9*(1-$I$7)*C9+(1-G9)*(1-$I$7)*D9</f>
        <v>2.9346136487313858E-2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0.23351284794557203</v>
      </c>
    </row>
    <row r="10" spans="1:9" x14ac:dyDescent="0.35">
      <c r="A10" t="s">
        <v>93</v>
      </c>
      <c r="B10">
        <f>PARS!B10*$I$7+G10*(1-$I$7)*C10+(1-G10)*(1-$I$7)*D10</f>
        <v>1.4763548678596432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0.43505427857624934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0.23905568325230964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0.71791131453591861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0.15932473512671008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0.87495990261449585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0.20316322559102673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0.79485012952051892</v>
      </c>
    </row>
    <row r="17" spans="1:8" x14ac:dyDescent="0.35">
      <c r="A17" t="s">
        <v>77</v>
      </c>
      <c r="B17">
        <f>PARS!B17*$I$7+G17*(1-$I$7)*C17+(1-G17)*(1-$I$7)*D17</f>
        <v>-1.4593845517069428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0.17822067866871927</v>
      </c>
    </row>
    <row r="18" spans="1:8" x14ac:dyDescent="0.35">
      <c r="A18" t="s">
        <v>96</v>
      </c>
      <c r="B18">
        <f>PARS!B18*$I$7+G18*(1-$I$7)*C18+(1-G18)*(1-$I$7)*D18</f>
        <v>-0.64306966676826083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0.31210039720870242</v>
      </c>
    </row>
    <row r="19" spans="1:8" x14ac:dyDescent="0.35">
      <c r="A19" t="s">
        <v>71</v>
      </c>
      <c r="B19">
        <f>PARS!B19*$I$7+G19*(1-$I$7)*C19+(1-G19)*(1-$I$7)*D19</f>
        <v>1.8618033098566513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2.0687755343891667E-2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0.48340942106331708</v>
      </c>
    </row>
    <row r="21" spans="1:8" x14ac:dyDescent="0.35">
      <c r="A21" t="s">
        <v>73</v>
      </c>
      <c r="B21">
        <f>PARS!B21*$I$7+G21*(1-$I$7)*C21+(1-G21)*(1-$I$7)*D21</f>
        <v>0.86843679833054155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0.35616327072225284</v>
      </c>
    </row>
    <row r="22" spans="1:8" x14ac:dyDescent="0.35">
      <c r="A22" t="s">
        <v>68</v>
      </c>
      <c r="B22">
        <f>PARS!B22*$I$7+G22*(1-$I$7)*C22+(1-G22)*(1-$I$7)*D22</f>
        <v>1.0332016865579734</v>
      </c>
      <c r="C22">
        <f>PARS!C22</f>
        <v>0.7</v>
      </c>
      <c r="D22">
        <f>PARS!D22</f>
        <v>1.3</v>
      </c>
      <c r="E22" t="b">
        <f t="shared" si="0"/>
        <v>1</v>
      </c>
      <c r="F22">
        <v>1</v>
      </c>
      <c r="G22">
        <v>0.11165963934177736</v>
      </c>
      <c r="H22">
        <f t="shared" ca="1" si="1"/>
        <v>8.9572588341634507E-2</v>
      </c>
    </row>
    <row r="23" spans="1:8" x14ac:dyDescent="0.35">
      <c r="A23" t="s">
        <v>79</v>
      </c>
      <c r="B23">
        <f>PARS!B23*$I$7+G23*(1-$I$7)*C23+(1-G23)*(1-$I$7)*D23</f>
        <v>2.4401726972253992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0.34616458139875683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5.1142724576246135E-2</v>
      </c>
    </row>
    <row r="25" spans="1:8" x14ac:dyDescent="0.35">
      <c r="A25" t="s">
        <v>190</v>
      </c>
      <c r="B25">
        <f>PARS!B25*$I$7+G25*(1-$I$7)*C25+(1-G25)*(1-$I$7)*D25</f>
        <v>-0.16251892974935975</v>
      </c>
      <c r="C25">
        <f>PARS!C25</f>
        <v>-0.35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0.55700580131374333</v>
      </c>
    </row>
    <row r="26" spans="1:8" x14ac:dyDescent="0.35">
      <c r="A26" t="s">
        <v>81</v>
      </c>
      <c r="B26">
        <f>PARS!B26*$I$7+G26*(1-$I$7)*C26+(1-G26)*(1-$I$7)*D26</f>
        <v>0.30365853711865159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0.35887356900869416</v>
      </c>
    </row>
    <row r="27" spans="1:8" x14ac:dyDescent="0.35">
      <c r="A27" t="s">
        <v>82</v>
      </c>
      <c r="B27">
        <f>PARS!B27*$I$7+G27*(1-$I$7)*C27+(1-G27)*(1-$I$7)*D27</f>
        <v>-0.52760030296177707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0.72689492105802289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0.59531553867995701</v>
      </c>
    </row>
    <row r="29" spans="1:8" x14ac:dyDescent="0.35">
      <c r="A29" t="s">
        <v>103</v>
      </c>
      <c r="B29">
        <f>PARS!B29*$I$7+G29*(1-$I$7)*C29+(1-G29)*(1-$I$7)*D29</f>
        <v>0.1210295170027046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0.90798759066019175</v>
      </c>
    </row>
    <row r="30" spans="1:8" x14ac:dyDescent="0.35">
      <c r="A30" t="s">
        <v>86</v>
      </c>
      <c r="B30">
        <f>PARS!B30*$I$7+G30*(1-$I$7)*C30+(1-G30)*(1-$I$7)*D30</f>
        <v>0.93485557644419637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0.37000217049940543</v>
      </c>
    </row>
    <row r="31" spans="1:8" x14ac:dyDescent="0.35">
      <c r="A31" t="s">
        <v>83</v>
      </c>
      <c r="B31">
        <f>PARS!B31*$I$7+G31*(1-$I$7)*C31+(1-G31)*(1-$I$7)*D31</f>
        <v>1.4878910969025276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v>1</v>
      </c>
      <c r="G31">
        <v>0.13579284125938318</v>
      </c>
      <c r="H31">
        <f t="shared" ca="1" si="1"/>
        <v>0.72594268602017897</v>
      </c>
    </row>
    <row r="32" spans="1:8" x14ac:dyDescent="0.35">
      <c r="A32" t="s">
        <v>84</v>
      </c>
      <c r="B32">
        <f>PARS!B32*$I$7+G32*(1-$I$7)*C32+(1-G32)*(1-$I$7)*D32</f>
        <v>0.83031055171162316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0.73922498816416682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0.58556971159236126</v>
      </c>
    </row>
    <row r="34" spans="1:8" x14ac:dyDescent="0.35">
      <c r="A34" t="s">
        <v>87</v>
      </c>
      <c r="B34">
        <f>PARS!B34*$I$7+G34*(1-$I$7)*C34+(1-G34)*(1-$I$7)*D34</f>
        <v>0.62510516357706436</v>
      </c>
      <c r="C34">
        <f>PARS!C34</f>
        <v>0</v>
      </c>
      <c r="D34">
        <f>PARS!D34</f>
        <v>2</v>
      </c>
      <c r="E34" t="b">
        <f t="shared" si="0"/>
        <v>1</v>
      </c>
      <c r="F34">
        <v>1</v>
      </c>
      <c r="G34">
        <v>0.74361854552866957</v>
      </c>
      <c r="H34">
        <f t="shared" ca="1" si="1"/>
        <v>0.8547192797855061</v>
      </c>
    </row>
    <row r="35" spans="1:8" x14ac:dyDescent="0.35">
      <c r="A35" t="s">
        <v>88</v>
      </c>
      <c r="B35">
        <f>PARS!B35*$I$7+G35*(1-$I$7)*C35+(1-G35)*(1-$I$7)*D35</f>
        <v>-0.74471657772551725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0.83557270537604544</v>
      </c>
    </row>
    <row r="36" spans="1:8" x14ac:dyDescent="0.35">
      <c r="A36" t="s">
        <v>89</v>
      </c>
      <c r="B36">
        <f>PARS!B36*$I$7+G36*(1-$I$7)*C36+(1-G36)*(1-$I$7)*D36</f>
        <v>-1.5338116901109891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v>1</v>
      </c>
      <c r="G36">
        <v>0.99363966578890262</v>
      </c>
      <c r="H36">
        <f t="shared" ca="1" si="1"/>
        <v>0.51188821827280317</v>
      </c>
    </row>
    <row r="37" spans="1:8" x14ac:dyDescent="0.35">
      <c r="A37" t="s">
        <v>102</v>
      </c>
      <c r="B37">
        <f>PARS!B37*$I$7+G37*(1-$I$7)*C37+(1-G37)*(1-$I$7)*D37</f>
        <v>3.8368309656046817E-2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0.89920093514437427</v>
      </c>
    </row>
    <row r="38" spans="1:8" x14ac:dyDescent="0.35">
      <c r="A38" s="5" t="s">
        <v>69</v>
      </c>
      <c r="B38">
        <f>PARS!B38*$I$7+G38*(1-$I$7)*C38+(1-G38)*(1-$I$7)*D38</f>
        <v>0.39129789045129798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0.25142917457580882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0.18087077066058221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0.74838521395071567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0.20108777711308068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0.71981647162368789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0.92871355162003422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0.47197438173137485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0.79488578440742608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0.69048203543464415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0.7435141797966317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0.39483193396143157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0.35931198046632495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0.12964941302181165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0.45425551279696208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0.81957296429266158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34" sqref="B34:B38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-1.4064970684374101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0.245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0.245</v>
      </c>
    </row>
    <row r="9" spans="1:23" x14ac:dyDescent="0.35">
      <c r="A9" t="s">
        <v>92</v>
      </c>
      <c r="B9">
        <v>-1.0050335853501E-2</v>
      </c>
      <c r="C9">
        <f t="shared" si="6"/>
        <v>-0.16251892949777494</v>
      </c>
      <c r="D9">
        <f t="shared" si="6"/>
        <v>0.69314718055994529</v>
      </c>
      <c r="E9" s="16">
        <f t="shared" si="7"/>
        <v>0.99000000000000044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1.0101010101010097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0.99000000000000044</v>
      </c>
    </row>
    <row r="10" spans="1:23" x14ac:dyDescent="0.35">
      <c r="A10" t="s">
        <v>93</v>
      </c>
      <c r="B10">
        <v>1.3837912309017699</v>
      </c>
      <c r="C10">
        <f t="shared" si="6"/>
        <v>0.69314718055994529</v>
      </c>
      <c r="D10">
        <f t="shared" si="6"/>
        <v>1.791759469228055</v>
      </c>
      <c r="E10" s="16">
        <f t="shared" si="7"/>
        <v>3.9899999999999913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0.25062656641604064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3.9899999999999913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0.99000000000000044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1.0101010101010097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-1.4146938356415799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-0.2430000000000021</v>
      </c>
      <c r="F17">
        <v>-0.312</v>
      </c>
      <c r="G17">
        <v>-0.1</v>
      </c>
      <c r="H17">
        <v>1.4</v>
      </c>
      <c r="I17">
        <v>1.4</v>
      </c>
      <c r="J17">
        <f t="shared" si="9"/>
        <v>-4.1152263374485241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-0.2430000000000021</v>
      </c>
    </row>
    <row r="18" spans="1:26" x14ac:dyDescent="0.35">
      <c r="A18" t="s">
        <v>96</v>
      </c>
      <c r="B18">
        <v>-0.43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0.65050909472331653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1.5372575235482815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0.65050909472331653</v>
      </c>
    </row>
    <row r="19" spans="1:26" x14ac:dyDescent="0.35">
      <c r="A19" t="s">
        <v>71</v>
      </c>
      <c r="B19">
        <v>1.6</v>
      </c>
      <c r="C19">
        <f t="shared" si="11"/>
        <v>1.6094379124341003</v>
      </c>
      <c r="D19">
        <f t="shared" si="11"/>
        <v>2.341805806147327</v>
      </c>
      <c r="E19" s="16">
        <f t="shared" si="10"/>
        <v>4.9530324243951149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0.20189651799465541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4.9530324243951149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0.15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0.50374992968908194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40.002250042187818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0.50374992968908194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0.7</v>
      </c>
      <c r="D22">
        <v>1.3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1.2</v>
      </c>
      <c r="C23">
        <f>1-LN(1/(F23-1) -1)</f>
        <v>1</v>
      </c>
      <c r="D23">
        <f>1-LN(1/(G23-1) -1)</f>
        <v>7.9067547786486871</v>
      </c>
      <c r="E23" s="16">
        <f t="shared" si="12"/>
        <v>1.549833997312478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4.0401335112381513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1.549833997312478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-0.06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-0.06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-0.06</v>
      </c>
    </row>
    <row r="26" spans="1:26" x14ac:dyDescent="0.35">
      <c r="A26" t="s">
        <v>81</v>
      </c>
      <c r="B26">
        <v>0.17499999999999999</v>
      </c>
      <c r="C26">
        <f t="shared" si="13"/>
        <v>0</v>
      </c>
      <c r="D26">
        <f t="shared" si="13"/>
        <v>0.5</v>
      </c>
      <c r="E26" s="16">
        <f t="shared" si="14"/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0.17499999999999999</v>
      </c>
    </row>
    <row r="27" spans="1:26" x14ac:dyDescent="0.35">
      <c r="A27" t="s">
        <v>82</v>
      </c>
      <c r="B27">
        <v>-0.51082562376599105</v>
      </c>
      <c r="C27">
        <f>LN(F27)</f>
        <v>-1.2039728043259361</v>
      </c>
      <c r="D27">
        <f>LN(G27)</f>
        <v>0.69314718055994529</v>
      </c>
      <c r="E27" s="16">
        <f t="shared" si="14"/>
        <v>0.59999999999999976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1.6666666666666674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0.59999999999999976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0.02</v>
      </c>
      <c r="C29">
        <f>F29</f>
        <v>0</v>
      </c>
      <c r="D29">
        <f>G29</f>
        <v>0.3</v>
      </c>
      <c r="E29" s="16">
        <f t="shared" ref="E29:E32" si="16">V29</f>
        <v>0.02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0.02</v>
      </c>
    </row>
    <row r="30" spans="1:26" x14ac:dyDescent="0.35">
      <c r="A30" t="s">
        <v>86</v>
      </c>
      <c r="B30">
        <v>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2.7182818284590451</v>
      </c>
    </row>
    <row r="31" spans="1:26" x14ac:dyDescent="0.35">
      <c r="A31" t="s">
        <v>83</v>
      </c>
      <c r="B31">
        <v>1.1000000000000001</v>
      </c>
      <c r="C31">
        <f t="shared" si="17"/>
        <v>0.58778666490211906</v>
      </c>
      <c r="D31">
        <f t="shared" si="17"/>
        <v>2.3025850929940459</v>
      </c>
      <c r="E31" s="16">
        <f t="shared" si="16"/>
        <v>3.0041660239464334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0.3328710836980795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3.0041660239464334</v>
      </c>
    </row>
    <row r="32" spans="1:26" x14ac:dyDescent="0.35">
      <c r="A32" t="s">
        <v>84</v>
      </c>
      <c r="B32">
        <v>0.4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0.598687660112452</v>
      </c>
      <c r="F32">
        <v>0.2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0.598687660112452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0.7</v>
      </c>
      <c r="C34">
        <f>F34</f>
        <v>0</v>
      </c>
      <c r="D34">
        <f>G34</f>
        <v>2</v>
      </c>
      <c r="E34" s="16">
        <f>B34</f>
        <v>0.7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0.7</v>
      </c>
    </row>
    <row r="35" spans="1:22" x14ac:dyDescent="0.35">
      <c r="A35" t="s">
        <v>88</v>
      </c>
      <c r="B35">
        <v>-0.2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0.81873075307798182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1.2214027581601699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0.81873075307798182</v>
      </c>
    </row>
    <row r="36" spans="1:22" x14ac:dyDescent="0.35">
      <c r="A36" t="s">
        <v>89</v>
      </c>
      <c r="B36">
        <v>2</v>
      </c>
      <c r="C36">
        <f t="shared" si="20"/>
        <v>-6.9077552789821368</v>
      </c>
      <c r="D36">
        <f t="shared" si="20"/>
        <v>4.6051701859880918</v>
      </c>
      <c r="E36" s="16">
        <f t="shared" si="21"/>
        <v>7.3890560989306504</v>
      </c>
      <c r="F36">
        <v>1E-3</v>
      </c>
      <c r="G36">
        <v>100</v>
      </c>
      <c r="H36">
        <v>6.02</v>
      </c>
      <c r="I36">
        <v>6</v>
      </c>
      <c r="J36">
        <f t="shared" si="22"/>
        <v>0.1353352832366127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7.3890560989306504</v>
      </c>
    </row>
    <row r="37" spans="1:22" x14ac:dyDescent="0.35">
      <c r="A37" t="s">
        <v>102</v>
      </c>
      <c r="B37">
        <v>2</v>
      </c>
      <c r="C37">
        <f t="shared" si="20"/>
        <v>-6.9077552789821368</v>
      </c>
      <c r="D37">
        <f t="shared" si="20"/>
        <v>3.1010977891993172</v>
      </c>
      <c r="E37" s="16">
        <f t="shared" si="21"/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7.3890560989306504</v>
      </c>
    </row>
    <row r="38" spans="1:22" x14ac:dyDescent="0.35">
      <c r="A38" s="5" t="s">
        <v>69</v>
      </c>
      <c r="B38">
        <v>0.143043407861038</v>
      </c>
      <c r="C38">
        <f>-LN(1/F38 -1)</f>
        <v>-4.0005334613699206E-2</v>
      </c>
      <c r="D38">
        <f>-LN(1/G38 -1)</f>
        <v>0.84729786038720356</v>
      </c>
      <c r="E38" s="16">
        <f t="shared" si="21"/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0.53569999999999984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K48">
        <v>1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249</v>
      </c>
      <c r="B49" s="14">
        <v>0</v>
      </c>
      <c r="C49" s="14">
        <f t="shared" ref="C49:D49" si="27">F49</f>
        <v>1</v>
      </c>
      <c r="D49" s="14">
        <f t="shared" si="27"/>
        <v>1</v>
      </c>
      <c r="E49" s="14">
        <f>IF(E48=3.5,0.0135,IF(OR(E48=3.7,E48=7),0,1))</f>
        <v>0</v>
      </c>
      <c r="F49" s="14">
        <f t="shared" ref="F49:G49" si="28">IF(F48=3.5,0.0135,1)</f>
        <v>1</v>
      </c>
      <c r="G49" s="14">
        <f t="shared" si="28"/>
        <v>1</v>
      </c>
      <c r="O49">
        <v>1</v>
      </c>
      <c r="P49">
        <f t="shared" ref="P49" si="29">SUM(L49:O49)</f>
        <v>1</v>
      </c>
      <c r="S49">
        <f t="shared" ref="S49" si="30">L49-Q49</f>
        <v>0</v>
      </c>
      <c r="T49">
        <f t="shared" ref="T49" si="31">S49+N49+Q49+M49</f>
        <v>0</v>
      </c>
      <c r="U49">
        <f t="shared" ref="U49" si="32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3">B50</f>
        <v>1.0696163149411613</v>
      </c>
      <c r="D50">
        <f t="shared" si="33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3"/>
        <v>0.99381918034015848</v>
      </c>
      <c r="D51">
        <f t="shared" si="33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3"/>
        <v>0.9618468890261952</v>
      </c>
      <c r="D52">
        <f t="shared" si="33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6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-1.0050335853501001E-2</v>
      </c>
      <c r="C9">
        <f t="shared" si="6"/>
        <v>-0.16251892949777494</v>
      </c>
      <c r="D9">
        <f t="shared" si="6"/>
        <v>0.69314718055994529</v>
      </c>
      <c r="E9" s="16">
        <f>PARS!E9</f>
        <v>0.99000000000000044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1.0101010101010097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0.99000000000000044</v>
      </c>
    </row>
    <row r="10" spans="1:22" x14ac:dyDescent="0.35">
      <c r="A10" t="s">
        <v>93</v>
      </c>
      <c r="B10">
        <f t="shared" si="6"/>
        <v>1.3837912309017699</v>
      </c>
      <c r="C10">
        <f t="shared" si="6"/>
        <v>0.69314718055994529</v>
      </c>
      <c r="D10">
        <f t="shared" si="6"/>
        <v>1.791759469228055</v>
      </c>
      <c r="E10" s="16">
        <f>PARS!E10</f>
        <v>3.9899999999999913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3.9899999999999913</v>
      </c>
    </row>
    <row r="11" spans="1:22" x14ac:dyDescent="0.35">
      <c r="A11" t="s">
        <v>98</v>
      </c>
      <c r="B11">
        <f>LN(E11)</f>
        <v>-1.0050335853501001E-2</v>
      </c>
      <c r="C11">
        <f>C4</f>
        <v>-0.51082562376599072</v>
      </c>
      <c r="D11">
        <f>D4</f>
        <v>0.18232155679395459</v>
      </c>
      <c r="E11" s="16">
        <f>PARS!E11</f>
        <v>0.99000000000000044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1.0101010101010097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-1.4146938356415799</v>
      </c>
      <c r="C17">
        <f>LN(-G17)</f>
        <v>-2.3025850929940455</v>
      </c>
      <c r="D17">
        <f>LN(-F17)</f>
        <v>-1.1647520911726548</v>
      </c>
      <c r="E17" s="16">
        <f>PARS!E17</f>
        <v>-0.2430000000000021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-4.1152263374485241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-0.2430000000000021</v>
      </c>
    </row>
    <row r="18" spans="1:26" x14ac:dyDescent="0.35">
      <c r="A18" t="s">
        <v>96</v>
      </c>
      <c r="B18">
        <f t="shared" ref="B18:D19" si="9">LN(E18)</f>
        <v>-0.43000000000000005</v>
      </c>
      <c r="C18">
        <f t="shared" si="9"/>
        <v>-1.2039728043259361</v>
      </c>
      <c r="D18">
        <f t="shared" si="9"/>
        <v>-0.43078291609245423</v>
      </c>
      <c r="E18" s="16">
        <f>PARS!E18</f>
        <v>0.65050909472331653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1.5372575235482815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0.65050909472331653</v>
      </c>
    </row>
    <row r="19" spans="1:26" x14ac:dyDescent="0.35">
      <c r="A19" t="s">
        <v>71</v>
      </c>
      <c r="B19">
        <f t="shared" si="9"/>
        <v>1.6</v>
      </c>
      <c r="C19">
        <f t="shared" si="9"/>
        <v>1.6094379124341003</v>
      </c>
      <c r="D19">
        <f t="shared" si="9"/>
        <v>2.341805806147327</v>
      </c>
      <c r="E19" s="16">
        <f>PARS!E19</f>
        <v>4.9530324243951149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0.20189651799465541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4.9530324243951149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14.999999999999902</v>
      </c>
      <c r="C21">
        <f>-LN(1/F21 -1)</f>
        <v>0</v>
      </c>
      <c r="D21">
        <f>-LN(1/G21 -1)</f>
        <v>0.40546510810816427</v>
      </c>
      <c r="E21" s="16">
        <f>PARS!E21</f>
        <v>0.50374992968908194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4000.2250042187816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0.50374992968908194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1.2000000000000002</v>
      </c>
      <c r="C23">
        <f>1-LN(1/(F23-1) -1)</f>
        <v>1</v>
      </c>
      <c r="D23">
        <f>1-LN(1/(G23-1) -1)</f>
        <v>7.9067547786486871</v>
      </c>
      <c r="E23" s="16">
        <f>PARS!E23</f>
        <v>1.549833997312478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4.0401335112381513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1.549833997312478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-0.06</v>
      </c>
      <c r="C25">
        <f t="shared" si="10"/>
        <v>-0.15</v>
      </c>
      <c r="D25">
        <f t="shared" si="10"/>
        <v>0.05</v>
      </c>
      <c r="E25" s="16">
        <f>PARS!E25</f>
        <v>-0.06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6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-0.51082562376599105</v>
      </c>
      <c r="C27">
        <f>LN(F27)</f>
        <v>-0.35667494393873245</v>
      </c>
      <c r="D27">
        <f>LN(G27)</f>
        <v>1.0986122886681098</v>
      </c>
      <c r="E27" s="16">
        <f>PARS!E27</f>
        <v>0.59999999999999976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1.6666666666666674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0.59999999999999976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0.02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</v>
      </c>
      <c r="C30">
        <f t="shared" si="12"/>
        <v>0</v>
      </c>
      <c r="D30">
        <f t="shared" si="12"/>
        <v>2.3025850929940459</v>
      </c>
      <c r="E30" s="16">
        <f>PARS!E30</f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2.7182818284590451</v>
      </c>
    </row>
    <row r="31" spans="1:26" x14ac:dyDescent="0.35">
      <c r="A31" t="s">
        <v>83</v>
      </c>
      <c r="B31">
        <f t="shared" si="12"/>
        <v>1.1000000000000001</v>
      </c>
      <c r="C31">
        <f t="shared" si="12"/>
        <v>0.58778666490211906</v>
      </c>
      <c r="D31">
        <f t="shared" si="12"/>
        <v>1.3862943611198906</v>
      </c>
      <c r="E31" s="16">
        <f>PARS!E31</f>
        <v>3.0041660239464334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0.3328710836980795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3.0041660239464334</v>
      </c>
    </row>
    <row r="32" spans="1:26" x14ac:dyDescent="0.35">
      <c r="A32" t="s">
        <v>84</v>
      </c>
      <c r="B32">
        <f t="shared" ref="B32:D32" si="14">-LN(1/E32 -1)</f>
        <v>0.39999999999999997</v>
      </c>
      <c r="C32">
        <f t="shared" si="14"/>
        <v>-2.1972245773362196</v>
      </c>
      <c r="D32">
        <f t="shared" si="14"/>
        <v>6.9067547786484651</v>
      </c>
      <c r="E32" s="16">
        <f>PARS!E32</f>
        <v>0.598687660112452</v>
      </c>
      <c r="F32">
        <v>0.1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0.598687660112452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-0.35667494393873245</v>
      </c>
      <c r="C34">
        <f t="shared" si="15"/>
        <v>-2.3025850929940455</v>
      </c>
      <c r="D34">
        <f t="shared" si="15"/>
        <v>0.69314718055994529</v>
      </c>
      <c r="E34" s="16">
        <f>PARS!E34</f>
        <v>0.7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</v>
      </c>
    </row>
    <row r="35" spans="1:22" x14ac:dyDescent="0.35">
      <c r="A35" t="s">
        <v>88</v>
      </c>
      <c r="B35">
        <f t="shared" si="15"/>
        <v>-0.20000000000000004</v>
      </c>
      <c r="C35">
        <f t="shared" si="15"/>
        <v>-0.71334988787746489</v>
      </c>
      <c r="D35">
        <f t="shared" si="15"/>
        <v>-9.4310679471241415E-2</v>
      </c>
      <c r="E35" s="16">
        <f>PARS!E35</f>
        <v>0.81873075307798182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1.2214027581601699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0.81873075307798182</v>
      </c>
    </row>
    <row r="36" spans="1:22" x14ac:dyDescent="0.35">
      <c r="A36" t="s">
        <v>89</v>
      </c>
      <c r="B36">
        <f t="shared" si="15"/>
        <v>2</v>
      </c>
      <c r="C36">
        <f t="shared" si="15"/>
        <v>-6.9077552789821368</v>
      </c>
      <c r="D36">
        <f t="shared" si="15"/>
        <v>2.9957322735539909</v>
      </c>
      <c r="E36" s="16">
        <f>PARS!E36</f>
        <v>7.3890560989306504</v>
      </c>
      <c r="F36">
        <v>1E-3</v>
      </c>
      <c r="G36">
        <v>20</v>
      </c>
      <c r="H36">
        <v>6.02</v>
      </c>
      <c r="I36">
        <v>6</v>
      </c>
      <c r="J36">
        <f t="shared" si="16"/>
        <v>0.1353352832366127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7.3890560989306504</v>
      </c>
    </row>
    <row r="37" spans="1:22" x14ac:dyDescent="0.35">
      <c r="A37" t="s">
        <v>102</v>
      </c>
      <c r="B37">
        <f t="shared" si="15"/>
        <v>2</v>
      </c>
      <c r="C37">
        <f t="shared" si="15"/>
        <v>-6.9077552789821368</v>
      </c>
      <c r="D37">
        <f t="shared" si="15"/>
        <v>3.1010977891993172</v>
      </c>
      <c r="E37" s="16">
        <f>PARS!E37</f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7.3890560989306504</v>
      </c>
    </row>
    <row r="38" spans="1:22" x14ac:dyDescent="0.35">
      <c r="A38" s="5" t="s">
        <v>69</v>
      </c>
      <c r="B38">
        <f>-LN(1/E38 -1)</f>
        <v>0.14304340786103789</v>
      </c>
      <c r="C38">
        <f>-LN(1/F38 -1)</f>
        <v>-4.0005334613699206E-2</v>
      </c>
      <c r="D38">
        <f>-LN(1/G38 -1)</f>
        <v>0.84729786038720356</v>
      </c>
      <c r="E38" s="16">
        <f>PARS!E38</f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0.53569999999999984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M59"/>
  <sheetViews>
    <sheetView workbookViewId="0">
      <selection activeCell="C8" sqref="C8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3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13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3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13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13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13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3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  <c r="L7" t="s">
        <v>255</v>
      </c>
      <c r="M7">
        <f>24*365-(C6+C5)-C10-C45*9</f>
        <v>6251.073262463683</v>
      </c>
    </row>
    <row r="8" spans="1:13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  <c r="L8" t="s">
        <v>256</v>
      </c>
      <c r="M8">
        <f>24*365-(C6+C5+C8)-(C10+C12)-C45*9</f>
        <v>6254.3033441807356</v>
      </c>
    </row>
    <row r="9" spans="1:13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3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3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13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13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13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13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13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7.3890560989306504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2022-08-06T18:34:43Z</dcterms:modified>
</cp:coreProperties>
</file>