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346" documentId="13_ncr:1_{D747905C-8763-4973-AEA7-B75115B0758C}" xr6:coauthVersionLast="47" xr6:coauthVersionMax="47" xr10:uidLastSave="{2962409B-A7FC-4BFC-8698-27C959269AF8}"/>
  <bookViews>
    <workbookView xWindow="360" yWindow="170" windowWidth="18840" windowHeight="1063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</externalReferences>
  <definedNames>
    <definedName name="_xlnm._FilterDatabase" localSheetId="3" hidden="1">MOMS!$A$1:$J$59</definedName>
    <definedName name="_xlnm._FilterDatabase" localSheetId="1" hidden="1">PARS!$A$1:$W$52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4" i="15" l="1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38" i="15"/>
  <c r="D37" i="15"/>
  <c r="D36" i="15"/>
  <c r="D35" i="15"/>
  <c r="D34" i="15"/>
  <c r="D33" i="15"/>
  <c r="D32" i="15"/>
  <c r="D31" i="15"/>
  <c r="D30" i="15"/>
  <c r="D29" i="15"/>
  <c r="V21" i="3"/>
  <c r="C21" i="3"/>
  <c r="D21" i="3"/>
  <c r="V8" i="3"/>
  <c r="E8" i="3" s="1"/>
  <c r="V9" i="3"/>
  <c r="E9" i="3" s="1"/>
  <c r="E11" i="3" s="1"/>
  <c r="V10" i="3"/>
  <c r="E10" i="3" s="1"/>
  <c r="V17" i="3"/>
  <c r="E17" i="3" s="1"/>
  <c r="V18" i="3"/>
  <c r="E18" i="3" s="1"/>
  <c r="V19" i="3"/>
  <c r="E19" i="3" s="1"/>
  <c r="V22" i="3"/>
  <c r="E22" i="3" s="1"/>
  <c r="V23" i="3"/>
  <c r="E23" i="3" s="1"/>
  <c r="V25" i="3"/>
  <c r="E25" i="3" s="1"/>
  <c r="V26" i="3"/>
  <c r="E26" i="3" s="1"/>
  <c r="V27" i="3"/>
  <c r="E27" i="3" s="1"/>
  <c r="V29" i="3"/>
  <c r="E29" i="3" s="1"/>
  <c r="V30" i="3"/>
  <c r="E30" i="3" s="1"/>
  <c r="V31" i="3"/>
  <c r="E31" i="3" s="1"/>
  <c r="V32" i="3"/>
  <c r="E32" i="3" s="1"/>
  <c r="V34" i="3"/>
  <c r="E34" i="3" s="1"/>
  <c r="V35" i="3"/>
  <c r="E35" i="3" s="1"/>
  <c r="V36" i="3"/>
  <c r="E36" i="3" s="1"/>
  <c r="V37" i="3"/>
  <c r="E37" i="3" s="1"/>
  <c r="H16" i="1" s="1"/>
  <c r="V38" i="3"/>
  <c r="E38" i="3" s="1"/>
  <c r="F6" i="9"/>
  <c r="H52" i="11"/>
  <c r="C24" i="11"/>
  <c r="D24" i="11"/>
  <c r="C28" i="11"/>
  <c r="D28" i="11"/>
  <c r="C29" i="11"/>
  <c r="D29" i="11"/>
  <c r="C39" i="11"/>
  <c r="D39" i="11"/>
  <c r="C46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T49" i="3" s="1"/>
  <c r="U49" i="3" s="1"/>
  <c r="P49" i="3"/>
  <c r="E49" i="3"/>
  <c r="B39" i="11" l="1"/>
  <c r="B29" i="11"/>
  <c r="B24" i="11"/>
  <c r="B28" i="11"/>
  <c r="C20" i="3"/>
  <c r="C6" i="11"/>
  <c r="B6" i="11" s="1"/>
  <c r="E49" i="14"/>
  <c r="B49" i="14" s="1"/>
  <c r="C49" i="14" s="1"/>
  <c r="I16" i="1"/>
  <c r="F19" i="1" s="1"/>
  <c r="H19" i="1" s="1"/>
  <c r="J19" i="1" s="1"/>
  <c r="J6" i="14"/>
  <c r="J6" i="3"/>
  <c r="P6" i="3"/>
  <c r="S6" i="3"/>
  <c r="T6" i="3" s="1"/>
  <c r="U6" i="3" s="1"/>
  <c r="G48" i="3"/>
  <c r="G49" i="3" s="1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11"/>
  <c r="D21" i="11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J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0" i="3"/>
  <c r="J23" i="3"/>
  <c r="F51" i="3"/>
  <c r="F45" i="3"/>
  <c r="G45" i="3" s="1"/>
  <c r="F44" i="3"/>
  <c r="G44" i="3" s="1"/>
  <c r="G37" i="3"/>
  <c r="F25" i="3"/>
  <c r="G12" i="3"/>
  <c r="F12" i="3"/>
  <c r="G11" i="3"/>
  <c r="G7" i="3"/>
  <c r="G2" i="3"/>
  <c r="D2" i="3" s="1"/>
  <c r="D2" i="11" s="1"/>
  <c r="F2" i="3"/>
  <c r="C2" i="3" s="1"/>
  <c r="C2" i="11" s="1"/>
  <c r="J41" i="3"/>
  <c r="J40" i="3"/>
  <c r="J38" i="3"/>
  <c r="J37" i="3"/>
  <c r="J36" i="3"/>
  <c r="J35" i="3"/>
  <c r="J34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3"/>
  <c r="D34" i="11" s="1"/>
  <c r="D17" i="3"/>
  <c r="D17" i="11" s="1"/>
  <c r="C17" i="3"/>
  <c r="C17" i="11" s="1"/>
  <c r="C16" i="1"/>
  <c r="C17" i="1"/>
  <c r="C59" i="2"/>
  <c r="B57" i="8"/>
  <c r="A55" i="10" s="1"/>
  <c r="B56" i="8"/>
  <c r="A54" i="10" s="1"/>
  <c r="BE2" i="8"/>
  <c r="BC1" i="10" s="1"/>
  <c r="BD2" i="8"/>
  <c r="BB1" i="10" s="1"/>
  <c r="P28" i="3"/>
  <c r="F21" i="1" l="1"/>
  <c r="B17" i="11"/>
  <c r="J36" i="14"/>
  <c r="B35" i="14"/>
  <c r="V35" i="14" s="1"/>
  <c r="J7" i="14"/>
  <c r="J12" i="14"/>
  <c r="F45" i="14"/>
  <c r="G45" i="14" s="1"/>
  <c r="D45" i="14" s="1"/>
  <c r="B2" i="11"/>
  <c r="B48" i="11"/>
  <c r="E48" i="11" s="1"/>
  <c r="D49" i="14"/>
  <c r="J31" i="14"/>
  <c r="D20" i="3"/>
  <c r="D20" i="11" s="1"/>
  <c r="C20" i="11"/>
  <c r="B20" i="11" s="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H21" i="1"/>
  <c r="J21" i="1" s="1"/>
  <c r="J24" i="1" s="1"/>
  <c r="J27" i="1" s="1"/>
  <c r="J11" i="14"/>
  <c r="B2" i="14"/>
  <c r="F2" i="14"/>
  <c r="C2" i="14" s="1"/>
  <c r="F24" i="1"/>
  <c r="F27" i="1" s="1"/>
  <c r="G48" i="14"/>
  <c r="F48" i="14"/>
  <c r="F49" i="3"/>
  <c r="B41" i="14"/>
  <c r="C41" i="14" s="1"/>
  <c r="D41" i="14" s="1"/>
  <c r="J41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B52" i="14"/>
  <c r="C52" i="14" s="1"/>
  <c r="D52" i="14" s="1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C45" i="14" l="1"/>
  <c r="C49" i="3"/>
  <c r="C49" i="11" s="1"/>
  <c r="B49" i="11" s="1"/>
  <c r="F49" i="14"/>
  <c r="C15" i="14"/>
  <c r="D7" i="14"/>
  <c r="B8" i="14"/>
  <c r="V8" i="14" s="1"/>
  <c r="B17" i="2" l="1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B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C22" i="11"/>
  <c r="D22" i="1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3"/>
  <c r="D23" i="11" s="1"/>
  <c r="C23" i="11"/>
  <c r="B23" i="11" s="1"/>
  <c r="C25" i="3"/>
  <c r="C25" i="11" s="1"/>
  <c r="D25" i="3"/>
  <c r="D25" i="11" s="1"/>
  <c r="C26" i="3"/>
  <c r="C26" i="11" s="1"/>
  <c r="D26" i="3"/>
  <c r="D26" i="11" s="1"/>
  <c r="D37" i="3"/>
  <c r="D37" i="11" s="1"/>
  <c r="C37" i="3"/>
  <c r="C37" i="11" s="1"/>
  <c r="D18" i="3"/>
  <c r="D18" i="11" s="1"/>
  <c r="C18" i="3"/>
  <c r="C18" i="11" s="1"/>
  <c r="D10" i="3"/>
  <c r="D10" i="11" s="1"/>
  <c r="C10" i="3"/>
  <c r="C10" i="11" s="1"/>
  <c r="D9" i="3"/>
  <c r="D9" i="11" s="1"/>
  <c r="C9" i="3"/>
  <c r="C9" i="11" s="1"/>
  <c r="B9" i="11" s="1"/>
  <c r="D36" i="3"/>
  <c r="D36" i="11" s="1"/>
  <c r="C36" i="3"/>
  <c r="C36" i="11" s="1"/>
  <c r="D35" i="3"/>
  <c r="D35" i="11" s="1"/>
  <c r="C35" i="3"/>
  <c r="C35" i="11" s="1"/>
  <c r="B35" i="11" s="1"/>
  <c r="C34" i="3"/>
  <c r="C34" i="11" s="1"/>
  <c r="B34" i="11" s="1"/>
  <c r="D30" i="3"/>
  <c r="D30" i="11" s="1"/>
  <c r="C30" i="3"/>
  <c r="C30" i="11" s="1"/>
  <c r="B30" i="11" s="1"/>
  <c r="D32" i="3"/>
  <c r="D32" i="11" s="1"/>
  <c r="C32" i="3"/>
  <c r="C32" i="11" s="1"/>
  <c r="D31" i="3"/>
  <c r="D31" i="11" s="1"/>
  <c r="C31" i="3"/>
  <c r="C31" i="11" s="1"/>
  <c r="B31" i="11" s="1"/>
  <c r="D27" i="3"/>
  <c r="D27" i="11" s="1"/>
  <c r="C27" i="3"/>
  <c r="C27" i="11" s="1"/>
  <c r="D4" i="3"/>
  <c r="D4" i="11" s="1"/>
  <c r="C4" i="3"/>
  <c r="C4" i="11" s="1"/>
  <c r="D8" i="3"/>
  <c r="D8" i="11" s="1"/>
  <c r="C8" i="3"/>
  <c r="C8" i="11" s="1"/>
  <c r="D19" i="3"/>
  <c r="D19" i="11" s="1"/>
  <c r="C19" i="3"/>
  <c r="C19" i="11" s="1"/>
  <c r="B19" i="11" s="1"/>
  <c r="D38" i="3"/>
  <c r="D38" i="11" s="1"/>
  <c r="C38" i="3"/>
  <c r="C38" i="11" s="1"/>
  <c r="V33" i="3"/>
  <c r="V13" i="3"/>
  <c r="C41" i="3"/>
  <c r="C41" i="11" s="1"/>
  <c r="C43" i="3"/>
  <c r="C43" i="11" s="1"/>
  <c r="C50" i="3"/>
  <c r="C50" i="11" s="1"/>
  <c r="C51" i="3"/>
  <c r="C51" i="11" s="1"/>
  <c r="C52" i="3"/>
  <c r="C52" i="11" s="1"/>
  <c r="C40" i="3"/>
  <c r="C40" i="11" s="1"/>
  <c r="C7" i="3"/>
  <c r="C7" i="11" s="1"/>
  <c r="D7" i="3"/>
  <c r="D7" i="11" s="1"/>
  <c r="D47" i="3"/>
  <c r="D47" i="11" s="1"/>
  <c r="C47" i="3"/>
  <c r="C47" i="11" s="1"/>
  <c r="S25" i="3"/>
  <c r="T25" i="3" s="1"/>
  <c r="U25" i="3" s="1"/>
  <c r="P25" i="3"/>
  <c r="B54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P38" i="3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S4" i="3"/>
  <c r="T4" i="3" s="1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C15" i="11" s="1"/>
  <c r="D15" i="3"/>
  <c r="D15" i="11" s="1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6" i="2"/>
  <c r="D32" i="2"/>
  <c r="D19" i="2"/>
  <c r="D16" i="2"/>
  <c r="D49" i="2"/>
  <c r="D52" i="2"/>
  <c r="D53" i="2"/>
  <c r="D55" i="2"/>
  <c r="D54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5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B38" i="11" l="1"/>
  <c r="B8" i="11"/>
  <c r="B27" i="11"/>
  <c r="B32" i="11"/>
  <c r="B25" i="11"/>
  <c r="B47" i="11"/>
  <c r="B18" i="11"/>
  <c r="B15" i="11"/>
  <c r="E15" i="11" s="1"/>
  <c r="B7" i="11"/>
  <c r="B13" i="11"/>
  <c r="B14" i="11"/>
  <c r="V4" i="3"/>
  <c r="E4" i="3" s="1"/>
  <c r="B4" i="11"/>
  <c r="B26" i="11"/>
  <c r="B22" i="11"/>
  <c r="E22" i="11" s="1"/>
  <c r="E47" i="11"/>
  <c r="B36" i="11"/>
  <c r="E36" i="11" s="1"/>
  <c r="B10" i="11"/>
  <c r="B37" i="11"/>
  <c r="B16" i="11"/>
  <c r="E46" i="11"/>
  <c r="T47" i="3"/>
  <c r="C5" i="3"/>
  <c r="C5" i="11" s="1"/>
  <c r="D5" i="3"/>
  <c r="D5" i="11" s="1"/>
  <c r="C42" i="3"/>
  <c r="C42" i="11" s="1"/>
  <c r="V16" i="3"/>
  <c r="G2" i="13"/>
  <c r="F2" i="13"/>
  <c r="Z7" i="8" a="1"/>
  <c r="Z7" i="8" s="1"/>
  <c r="X5" i="10" s="1"/>
  <c r="U52" i="3"/>
  <c r="U34" i="3"/>
  <c r="U51" i="3"/>
  <c r="D40" i="3"/>
  <c r="D40" i="11" s="1"/>
  <c r="B40" i="11" s="1"/>
  <c r="U50" i="3"/>
  <c r="D41" i="3"/>
  <c r="D41" i="11" s="1"/>
  <c r="B41" i="11" s="1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3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28" i="11"/>
  <c r="D11" i="3"/>
  <c r="D11" i="11" s="1"/>
  <c r="C11" i="3"/>
  <c r="C11" i="11" s="1"/>
  <c r="B11" i="11" s="1"/>
  <c r="C45" i="3"/>
  <c r="C45" i="11" s="1"/>
  <c r="B45" i="11" s="1"/>
  <c r="C44" i="3"/>
  <c r="C44" i="11" s="1"/>
  <c r="B44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T16" i="3"/>
  <c r="T30" i="3"/>
  <c r="T43" i="3"/>
  <c r="T27" i="3"/>
  <c r="T13" i="3"/>
  <c r="U13" i="3" s="1"/>
  <c r="T37" i="3"/>
  <c r="T2" i="3"/>
  <c r="V12" i="3"/>
  <c r="T7" i="3"/>
  <c r="T44" i="3"/>
  <c r="T8" i="3"/>
  <c r="D50" i="3"/>
  <c r="D50" i="11" s="1"/>
  <c r="B50" i="11" s="1"/>
  <c r="D43" i="3"/>
  <c r="D43" i="11" s="1"/>
  <c r="B43" i="11" s="1"/>
  <c r="D42" i="3"/>
  <c r="D42" i="11" s="1"/>
  <c r="T11" i="3"/>
  <c r="D51" i="3"/>
  <c r="D51" i="11" s="1"/>
  <c r="B51" i="11" s="1"/>
  <c r="D52" i="3"/>
  <c r="D52" i="11" s="1"/>
  <c r="C55" i="2"/>
  <c r="BB3" i="8"/>
  <c r="BB1" i="8" s="1"/>
  <c r="C54" i="2"/>
  <c r="C4" i="8"/>
  <c r="A4" i="8" s="1"/>
  <c r="Z4" i="8" s="1" a="1"/>
  <c r="Z4" i="8" s="1"/>
  <c r="X2" i="10" s="1"/>
  <c r="C48" i="2"/>
  <c r="J4" i="3" l="1"/>
  <c r="E4" i="14"/>
  <c r="E5" i="3"/>
  <c r="B42" i="11"/>
  <c r="E42" i="11" s="1"/>
  <c r="B5" i="11"/>
  <c r="E5" i="11" s="1"/>
  <c r="B52" i="11"/>
  <c r="E52" i="11" s="1"/>
  <c r="U47" i="3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B4" i="14" l="1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B5" i="14" l="1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B21" i="11"/>
  <c r="E21" i="11" s="1"/>
  <c r="E21" i="3"/>
  <c r="J21" i="3" s="1"/>
  <c r="E21" i="14" l="1"/>
  <c r="J21" i="14" l="1"/>
  <c r="B21" i="14"/>
  <c r="V2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<sst xmlns="http://schemas.openxmlformats.org/spreadsheetml/2006/main" count="807" uniqueCount="255">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</sst>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"/>
    <numFmt numFmtId="166" formatCode="0.0000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E3" sqref="E3"/>
    </sheetView>
  </sheetViews>
  <sheetFormatPr defaultRowHeight="14.5" x14ac:dyDescent="0.35"/>
  <cols>
    <col min="3" max="4" width="12.453125" bestFit="1" customWidth="1"/>
  </cols>
  <sheetData>
    <row r="1" spans="1:9" s="19" customFormat="1" ht="13" x14ac:dyDescent="0.3">
      <c r="A1" s="4" t="s">
        <v>63</v>
      </c>
      <c r="B1" s="19" t="s">
        <v>1</v>
      </c>
      <c r="C1" s="19" t="s">
        <v>64</v>
      </c>
      <c r="D1" s="19" t="s">
        <v>65</v>
      </c>
      <c r="E1" s="19" t="s">
        <v>178</v>
      </c>
      <c r="F1" s="19" t="s">
        <v>177</v>
      </c>
      <c r="G1" s="19" t="s">
        <v>222</v>
      </c>
      <c r="H1" s="19" t="s">
        <v>223</v>
      </c>
      <c r="I1" s="19" t="s">
        <v>251</v>
      </c>
    </row>
    <row r="2" spans="1:9" x14ac:dyDescent="0.35">
      <c r="A2" t="s">
        <v>78</v>
      </c>
      <c r="B2">
        <f>PARS!B2*$I$7+G2*(1-$I$7)*C2+(1-G2)*(1-$I$7)*D2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v>0</v>
      </c>
      <c r="G2">
        <v>0.70565949244746939</v>
      </c>
      <c r="H2">
        <f ca="1">RAND()</f>
        <v>0.87344779517302662</v>
      </c>
    </row>
    <row r="3" spans="1:9" x14ac:dyDescent="0.35">
      <c r="A3" t="s">
        <v>111</v>
      </c>
      <c r="B3">
        <f>PARS!B3*$I$7+G3*(1-$I$7)*C3+(1-G3)*(1-$I$7)*D3</f>
        <v>1.8814014327029095E-3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v>0</v>
      </c>
      <c r="G3">
        <v>0.82960022595885474</v>
      </c>
      <c r="H3">
        <f t="shared" ref="H3:H52" ca="1" si="1">RAND()</f>
        <v>0.50663564978538689</v>
      </c>
    </row>
    <row r="4" spans="1:9" x14ac:dyDescent="0.35">
      <c r="A4" t="s">
        <v>75</v>
      </c>
      <c r="B4">
        <f>PARS!B4*$I$7+G4*(1-$I$7)*C4+(1-G4)*(1-$I$7)*D4</f>
        <v>-0.2407326476483313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v>1</v>
      </c>
      <c r="G4">
        <v>0.38912849591084697</v>
      </c>
      <c r="H4">
        <f t="shared" ca="1" si="1"/>
        <v>0.14425608293880654</v>
      </c>
    </row>
    <row r="5" spans="1:9" x14ac:dyDescent="0.35">
      <c r="A5" t="s">
        <v>76</v>
      </c>
      <c r="B5">
        <f>PARS!B5*$I$7+G5*(1-$I$7)*C5+(1-G5)*(1-$I$7)*D5</f>
        <v>-0.32015647279850024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v>0</v>
      </c>
      <c r="G5">
        <v>0.96174551453589041</v>
      </c>
      <c r="H5">
        <f t="shared" ca="1" si="1"/>
        <v>3.3465040058045847E-2</v>
      </c>
    </row>
    <row r="6" spans="1:9" x14ac:dyDescent="0.35">
      <c r="A6" t="s">
        <v>248</v>
      </c>
      <c r="B6">
        <f>PARS!B6*$I$7+G6*(1-$I$7)*C6+(1-G6)*(1-$I$7)*D6</f>
        <v>0</v>
      </c>
      <c r="C6">
        <f>PARS!C6</f>
        <v>0</v>
      </c>
      <c r="D6">
        <f>PARS!D6</f>
        <v>0</v>
      </c>
      <c r="E6" t="b">
        <f t="shared" si="0"/>
        <v>1</v>
      </c>
      <c r="F6">
        <v>0</v>
      </c>
      <c r="G6">
        <v>9.4270068424736175E-2</v>
      </c>
      <c r="H6">
        <f t="shared" ca="1" si="1"/>
        <v>0.52609140533365362</v>
      </c>
      <c r="I6" t="s">
        <v>253</v>
      </c>
    </row>
    <row r="7" spans="1:9" x14ac:dyDescent="0.35">
      <c r="A7" t="s">
        <v>106</v>
      </c>
      <c r="B7">
        <f>PARS!B7*$I$7+G7*(1-$I$7)*C7+(1-G7)*(1-$I$7)*D7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v>0</v>
      </c>
      <c r="G7">
        <v>0.4113217044552836</v>
      </c>
      <c r="H7">
        <f t="shared" ca="1" si="1"/>
        <v>0.43100888320586972</v>
      </c>
      <c r="I7">
        <v>0.6</v>
      </c>
    </row>
    <row r="8" spans="1:9" x14ac:dyDescent="0.35">
      <c r="A8" t="s">
        <v>74</v>
      </c>
      <c r="B8">
        <f>PARS!B8*$I$7+G8*(1-$I$7)*C8+(1-G8)*(1-$I$7)*D8</f>
        <v>-1.3918372764382447</v>
      </c>
      <c r="C8">
        <f>PARS!C8</f>
        <v>-1.8971199848858813</v>
      </c>
      <c r="D8">
        <f>PARS!D8</f>
        <v>-0.916290731874155</v>
      </c>
      <c r="E8" t="b">
        <f t="shared" si="0"/>
        <v>1</v>
      </c>
      <c r="F8">
        <v>1</v>
      </c>
      <c r="G8">
        <v>0.52719836279511412</v>
      </c>
      <c r="H8">
        <f t="shared" ca="1" si="1"/>
        <v>0.67718604518705561</v>
      </c>
    </row>
    <row r="9" spans="1:9" x14ac:dyDescent="0.35">
      <c r="A9" t="s">
        <v>92</v>
      </c>
      <c r="B9">
        <f>PARS!B9*$I$7+G9*(1-$I$7)*C9+(1-G9)*(1-$I$7)*D9</f>
        <v>3.5322579524924055E-2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v>1</v>
      </c>
      <c r="G9">
        <v>0.70670829246774514</v>
      </c>
      <c r="H9">
        <f t="shared" ca="1" si="1"/>
        <v>0.81667434217197399</v>
      </c>
    </row>
    <row r="10" spans="1:9" x14ac:dyDescent="0.35">
      <c r="A10" t="s">
        <v>93</v>
      </c>
      <c r="B10">
        <f>PARS!B10*$I$7+G10*(1-$I$7)*C10+(1-G10)*(1-$I$7)*D10</f>
        <v>1.3152144611516512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v>1</v>
      </c>
      <c r="G10">
        <v>0.16071106044667616</v>
      </c>
      <c r="H10">
        <f t="shared" ca="1" si="1"/>
        <v>0.13190450522900632</v>
      </c>
    </row>
    <row r="11" spans="1:9" x14ac:dyDescent="0.35">
      <c r="A11" t="s">
        <v>98</v>
      </c>
      <c r="B11">
        <f>PARS!B11*$I$7+G11*(1-$I$7)*C11+(1-G11)*(1-$I$7)*D11</f>
        <v>-8.4891911563536593E-4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v>0</v>
      </c>
      <c r="G11">
        <v>0.24434687978672864</v>
      </c>
      <c r="H11">
        <f t="shared" ca="1" si="1"/>
        <v>0.2847751359354993</v>
      </c>
    </row>
    <row r="12" spans="1:9" x14ac:dyDescent="0.35">
      <c r="A12" t="s">
        <v>95</v>
      </c>
      <c r="B12">
        <f>PARS!B12*$I$7+G12*(1-$I$7)*C12+(1-G12)*(1-$I$7)*D12</f>
        <v>-1.7075203195098216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v>0</v>
      </c>
      <c r="G12">
        <v>0.31228472165726406</v>
      </c>
      <c r="H12">
        <f t="shared" ca="1" si="1"/>
        <v>0.81545370640580539</v>
      </c>
    </row>
    <row r="13" spans="1:9" x14ac:dyDescent="0.35">
      <c r="A13" t="s">
        <v>94</v>
      </c>
      <c r="B13">
        <f>PARS!B13*$I$7+G13*(1-$I$7)*C13+(1-G13)*(1-$I$7)*D13</f>
        <v>0.44401953916045184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v>0</v>
      </c>
      <c r="G13">
        <v>0.64313475873133097</v>
      </c>
      <c r="H13">
        <f t="shared" ca="1" si="1"/>
        <v>0.13524979313050589</v>
      </c>
    </row>
    <row r="14" spans="1:9" x14ac:dyDescent="0.35">
      <c r="A14" t="s">
        <v>97</v>
      </c>
      <c r="B14">
        <f>PARS!B14*$I$7+G14*(1-$I$7)*C14+(1-G14)*(1-$I$7)*D14</f>
        <v>0.32147063243358598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v>0</v>
      </c>
      <c r="G14">
        <v>0.42586121365915364</v>
      </c>
      <c r="H14">
        <f t="shared" ca="1" si="1"/>
        <v>0.63497902921159566</v>
      </c>
    </row>
    <row r="15" spans="1:9" x14ac:dyDescent="0.35">
      <c r="A15" t="s">
        <v>99</v>
      </c>
      <c r="B15">
        <f>PARS!B15*$I$7+G15*(1-$I$7)*C15+(1-G15)*(1-$I$7)*D15</f>
        <v>0.28781856054263233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v>0</v>
      </c>
      <c r="G15">
        <v>7.8022463922200469E-4</v>
      </c>
      <c r="H15">
        <f t="shared" ca="1" si="1"/>
        <v>9.762914835434322E-2</v>
      </c>
    </row>
    <row r="16" spans="1:9" x14ac:dyDescent="0.35">
      <c r="A16" t="s">
        <v>70</v>
      </c>
      <c r="B16">
        <f>PARS!B16*$I$7+G16*(1-$I$7)*C16+(1-G16)*(1-$I$7)*D16</f>
        <v>-2.4514467735344554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v>0</v>
      </c>
      <c r="G16">
        <v>0.51736468802637281</v>
      </c>
      <c r="H16">
        <f t="shared" ca="1" si="1"/>
        <v>0.12836049009740469</v>
      </c>
    </row>
    <row r="17" spans="1:8" x14ac:dyDescent="0.35">
      <c r="A17" t="s">
        <v>77</v>
      </c>
      <c r="B17">
        <f>PARS!B17*$I$7+G17*(1-$I$7)*C17+(1-G17)*(1-$I$7)*D17</f>
        <v>-1.4834000086176289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v>1</v>
      </c>
      <c r="G17">
        <v>0.31785730775376519</v>
      </c>
      <c r="H17">
        <f t="shared" ca="1" si="1"/>
        <v>0.22505435592926226</v>
      </c>
    </row>
    <row r="18" spans="1:8" x14ac:dyDescent="0.35">
      <c r="A18" t="s">
        <v>96</v>
      </c>
      <c r="B18">
        <f>PARS!B18*$I$7+G18*(1-$I$7)*C18+(1-G18)*(1-$I$7)*D18</f>
        <v>-0.72328690600012346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v>1</v>
      </c>
      <c r="G18">
        <v>0.7995813223203333</v>
      </c>
      <c r="H18">
        <f t="shared" ca="1" si="1"/>
        <v>0.16179875958401835</v>
      </c>
    </row>
    <row r="19" spans="1:8" x14ac:dyDescent="0.35">
      <c r="A19" t="s">
        <v>71</v>
      </c>
      <c r="B19">
        <f>PARS!B19*$I$7+G19*(1-$I$7)*C19+(1-G19)*(1-$I$7)*D19</f>
        <v>1.6414067762825053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v>1</v>
      </c>
      <c r="G19">
        <v>0.11919901494191087</v>
      </c>
      <c r="H19">
        <f t="shared" ca="1" si="1"/>
        <v>0.80681711097831577</v>
      </c>
    </row>
    <row r="20" spans="1:8" x14ac:dyDescent="0.35">
      <c r="A20" s="6" t="s">
        <v>72</v>
      </c>
      <c r="B20">
        <f>PARS!B20*$I$7+G20*(1-$I$7)*C20+(1-G20)*(1-$I$7)*D20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v>0</v>
      </c>
      <c r="G20">
        <v>0.2975561090325638</v>
      </c>
      <c r="H20">
        <f t="shared" ca="1" si="1"/>
        <v>0.92908179708513028</v>
      </c>
    </row>
    <row r="21" spans="1:8" x14ac:dyDescent="0.35">
      <c r="A21" t="s">
        <v>73</v>
      </c>
      <c r="B21">
        <f>PARS!B21*$I$7+G21*(1-$I$7)*C21+(1-G21)*(1-$I$7)*D21</f>
        <v>1.5734817006336252</v>
      </c>
      <c r="C21">
        <f>PARS!C21</f>
        <v>0</v>
      </c>
      <c r="D21">
        <f>PARS!D21</f>
        <v>4.0546510810816425</v>
      </c>
      <c r="E21" t="b">
        <f t="shared" si="0"/>
        <v>1</v>
      </c>
      <c r="F21">
        <v>1</v>
      </c>
      <c r="G21">
        <v>3.0206183646077633E-2</v>
      </c>
      <c r="H21">
        <f t="shared" ca="1" si="1"/>
        <v>0.83686801149706447</v>
      </c>
    </row>
    <row r="22" spans="1:8" x14ac:dyDescent="0.35">
      <c r="A22" t="s">
        <v>68</v>
      </c>
      <c r="B22">
        <f>PARS!B22*$I$7+G22*(1-$I$7)*C22+(1-G22)*(1-$I$7)*D22</f>
        <v>0.90701639388825339</v>
      </c>
      <c r="C22">
        <f>PARS!C22</f>
        <v>0.6</v>
      </c>
      <c r="D22">
        <f>PARS!D22</f>
        <v>1</v>
      </c>
      <c r="E22" t="b">
        <f t="shared" si="0"/>
        <v>1</v>
      </c>
      <c r="F22">
        <v>1</v>
      </c>
      <c r="G22">
        <v>0.11165963934177736</v>
      </c>
      <c r="H22">
        <f t="shared" ca="1" si="1"/>
        <v>0.42077252452016778</v>
      </c>
    </row>
    <row r="23" spans="1:8" x14ac:dyDescent="0.35">
      <c r="A23" t="s">
        <v>79</v>
      </c>
      <c r="B23">
        <f>PARS!B23*$I$7+G23*(1-$I$7)*C23+(1-G23)*(1-$I$7)*D23</f>
        <v>3.3445304835013552</v>
      </c>
      <c r="C23">
        <f>PARS!C23</f>
        <v>1.5</v>
      </c>
      <c r="D23">
        <f>PARS!D23</f>
        <v>7.9067547786486871</v>
      </c>
      <c r="E23" t="b">
        <f t="shared" si="0"/>
        <v>1</v>
      </c>
      <c r="F23">
        <v>1</v>
      </c>
      <c r="G23">
        <v>0.52214435739540899</v>
      </c>
      <c r="H23">
        <f t="shared" ca="1" si="1"/>
        <v>0.10888759250647806</v>
      </c>
    </row>
    <row r="24" spans="1:8" x14ac:dyDescent="0.35">
      <c r="A24" t="s">
        <v>80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v>0</v>
      </c>
      <c r="G24">
        <v>0.81454013501391653</v>
      </c>
      <c r="H24">
        <f t="shared" ca="1" si="1"/>
        <v>0.47833449384282123</v>
      </c>
    </row>
    <row r="25" spans="1:8" x14ac:dyDescent="0.35">
      <c r="A25" t="s">
        <v>190</v>
      </c>
      <c r="B25">
        <f>PARS!B25*$I$7+G25*(1-$I$7)*C25+(1-G25)*(1-$I$7)*D25</f>
        <v>-8.3537650225177271E-2</v>
      </c>
      <c r="C25">
        <f>PARS!C25</f>
        <v>-0.15</v>
      </c>
      <c r="D25">
        <f>PARS!D25</f>
        <v>0.05</v>
      </c>
      <c r="E25" t="b">
        <f t="shared" si="0"/>
        <v>1</v>
      </c>
      <c r="F25">
        <v>1</v>
      </c>
      <c r="G25">
        <v>0.91574331093349837</v>
      </c>
      <c r="H25">
        <f t="shared" ca="1" si="1"/>
        <v>0.1398253300654041</v>
      </c>
    </row>
    <row r="26" spans="1:8" x14ac:dyDescent="0.35">
      <c r="A26" t="s">
        <v>81</v>
      </c>
      <c r="B26">
        <f>PARS!B26*$I$7+G26*(1-$I$7)*C26+(1-G26)*(1-$I$7)*D26</f>
        <v>0.2705995060887878</v>
      </c>
      <c r="C26">
        <f>PARS!C26</f>
        <v>0</v>
      </c>
      <c r="D26">
        <f>PARS!D26</f>
        <v>0.5</v>
      </c>
      <c r="E26" t="b">
        <f t="shared" si="0"/>
        <v>1</v>
      </c>
      <c r="F26">
        <v>1</v>
      </c>
      <c r="G26">
        <v>6.7073144067419932E-3</v>
      </c>
      <c r="H26">
        <f t="shared" ca="1" si="1"/>
        <v>0.69394613183948284</v>
      </c>
    </row>
    <row r="27" spans="1:8" x14ac:dyDescent="0.35">
      <c r="A27" t="s">
        <v>82</v>
      </c>
      <c r="B27">
        <f>PARS!B27*$I$7+G27*(1-$I$7)*C27+(1-G27)*(1-$I$7)*D27</f>
        <v>-0.64811495102271155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v>1</v>
      </c>
      <c r="G27">
        <v>0.65673732407091134</v>
      </c>
      <c r="H27">
        <f t="shared" ca="1" si="1"/>
        <v>0.62594597609203129</v>
      </c>
    </row>
    <row r="28" spans="1:8" x14ac:dyDescent="0.35">
      <c r="A28" t="s">
        <v>100</v>
      </c>
      <c r="B28">
        <f>PARS!B28*$I$7+G28*(1-$I$7)*C28+(1-G28)*(1-$I$7)*D28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v>0</v>
      </c>
      <c r="G28">
        <v>0.5764051124739652</v>
      </c>
      <c r="H28">
        <f t="shared" ca="1" si="1"/>
        <v>0.25576132118856165</v>
      </c>
    </row>
    <row r="29" spans="1:8" x14ac:dyDescent="0.35">
      <c r="A29" t="s">
        <v>103</v>
      </c>
      <c r="B29">
        <f>PARS!B29*$I$7+G29*(1-$I$7)*C29+(1-G29)*(1-$I$7)*D29</f>
        <v>2.8988179755229805E-2</v>
      </c>
      <c r="C29">
        <f>PARS!C29</f>
        <v>4.2000000000000003E-2</v>
      </c>
      <c r="D29">
        <f>PARS!D29</f>
        <v>4.2000000000000003E-2</v>
      </c>
      <c r="E29" t="b">
        <f t="shared" si="0"/>
        <v>0</v>
      </c>
      <c r="F29">
        <v>1</v>
      </c>
      <c r="G29">
        <v>9.142069164412836E-2</v>
      </c>
      <c r="H29">
        <f t="shared" ca="1" si="1"/>
        <v>0.57544962424543589</v>
      </c>
    </row>
    <row r="30" spans="1:8" x14ac:dyDescent="0.35">
      <c r="A30" t="s">
        <v>86</v>
      </c>
      <c r="B30">
        <f>PARS!B30*$I$7+G30*(1-$I$7)*C30+(1-G30)*(1-$I$7)*D30</f>
        <v>1.2209609389927945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v>1</v>
      </c>
      <c r="G30">
        <v>0.63643517728938259</v>
      </c>
      <c r="H30">
        <f t="shared" ca="1" si="1"/>
        <v>0.48526387308566787</v>
      </c>
    </row>
    <row r="31" spans="1:8" x14ac:dyDescent="0.35">
      <c r="A31" t="s">
        <v>83</v>
      </c>
      <c r="B31">
        <f>PARS!B31*$I$7+G31*(1-$I$7)*C31+(1-G31)*(1-$I$7)*D31</f>
        <v>1.1978680920229159</v>
      </c>
      <c r="C31">
        <f>PARS!C31</f>
        <v>0.58778666490211906</v>
      </c>
      <c r="D31">
        <f>PARS!D31</f>
        <v>1.3862943611198906</v>
      </c>
      <c r="E31" t="b">
        <f t="shared" si="0"/>
        <v>1</v>
      </c>
      <c r="F31">
        <v>1</v>
      </c>
      <c r="G31">
        <v>0.13579284125938318</v>
      </c>
      <c r="H31">
        <f t="shared" ca="1" si="1"/>
        <v>0.9602367598384951</v>
      </c>
    </row>
    <row r="32" spans="1:8" x14ac:dyDescent="0.35">
      <c r="A32" t="s">
        <v>84</v>
      </c>
      <c r="B32">
        <f>PARS!B32*$I$7+G32*(1-$I$7)*C32+(1-G32)*(1-$I$7)*D32</f>
        <v>0.77451498191532164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v>1</v>
      </c>
      <c r="G32">
        <v>0.65488318082257346</v>
      </c>
      <c r="H32">
        <f t="shared" ca="1" si="1"/>
        <v>0.43196347044935923</v>
      </c>
    </row>
    <row r="33" spans="1:8" x14ac:dyDescent="0.35">
      <c r="A33" t="s">
        <v>85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v>0</v>
      </c>
      <c r="G33">
        <v>0.21918108700723871</v>
      </c>
      <c r="H33">
        <f t="shared" ca="1" si="1"/>
        <v>0.51686677920437729</v>
      </c>
    </row>
    <row r="34" spans="1:8" x14ac:dyDescent="0.35">
      <c r="A34" t="s">
        <v>87</v>
      </c>
      <c r="B34">
        <f>PARS!B34*$I$7+G34*(1-$I$7)*C34+(1-G34)*(1-$I$7)*D34</f>
        <v>-1.5198251482530951</v>
      </c>
      <c r="C34">
        <f>PARS!C34</f>
        <v>-2.3025850929940455</v>
      </c>
      <c r="D34">
        <f>PARS!D34</f>
        <v>0.69314718055994529</v>
      </c>
      <c r="E34" t="b">
        <f t="shared" si="0"/>
        <v>1</v>
      </c>
      <c r="F34">
        <v>1</v>
      </c>
      <c r="G34">
        <v>0.74361854552866957</v>
      </c>
      <c r="H34">
        <f t="shared" ca="1" si="1"/>
        <v>0.1362229954854125</v>
      </c>
    </row>
    <row r="35" spans="1:8" x14ac:dyDescent="0.35">
      <c r="A35" t="s">
        <v>88</v>
      </c>
      <c r="B35">
        <f>PARS!B35*$I$7+G35*(1-$I$7)*C35+(1-G35)*(1-$I$7)*D35</f>
        <v>-0.88258477923257261</v>
      </c>
      <c r="C35">
        <f>PARS!C35</f>
        <v>-0.71334988787746489</v>
      </c>
      <c r="D35">
        <f>PARS!D35</f>
        <v>-9.4310679471241415E-2</v>
      </c>
      <c r="E35" t="b">
        <f t="shared" si="0"/>
        <v>0</v>
      </c>
      <c r="F35">
        <v>1</v>
      </c>
      <c r="G35">
        <v>0.66453732192708659</v>
      </c>
      <c r="H35">
        <f t="shared" ca="1" si="1"/>
        <v>0.80172251107130577</v>
      </c>
    </row>
    <row r="36" spans="1:8" x14ac:dyDescent="0.35">
      <c r="A36" t="s">
        <v>89</v>
      </c>
      <c r="B36">
        <f>PARS!B36*$I$7+G36*(1-$I$7)*C36+(1-G36)*(1-$I$7)*D36</f>
        <v>-1.8879333743904678</v>
      </c>
      <c r="C36">
        <f>PARS!C36</f>
        <v>-6.9077552789821368</v>
      </c>
      <c r="D36">
        <f>PARS!D36</f>
        <v>2.9957322735539909</v>
      </c>
      <c r="E36" t="b">
        <f t="shared" si="0"/>
        <v>1</v>
      </c>
      <c r="F36">
        <v>1</v>
      </c>
      <c r="G36">
        <v>0.99363966578890262</v>
      </c>
      <c r="H36">
        <f t="shared" ca="1" si="1"/>
        <v>0.20652199856356335</v>
      </c>
    </row>
    <row r="37" spans="1:8" x14ac:dyDescent="0.35">
      <c r="A37" t="s">
        <v>102</v>
      </c>
      <c r="B37">
        <f>PARS!B37*$I$7+G37*(1-$I$7)*C37+(1-G37)*(1-$I$7)*D37</f>
        <v>-0.19768236321901317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v>1</v>
      </c>
      <c r="G37">
        <v>0.59998652934069929</v>
      </c>
      <c r="H37">
        <f t="shared" ca="1" si="1"/>
        <v>0.56285433770828175</v>
      </c>
    </row>
    <row r="38" spans="1:8" x14ac:dyDescent="0.35">
      <c r="A38" s="5" t="s">
        <v>69</v>
      </c>
      <c r="B38">
        <f>PARS!B38*$I$7+G38*(1-$I$7)*C38+(1-G38)*(1-$I$7)*D38</f>
        <v>0.3912978904512982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v>1</v>
      </c>
      <c r="G38">
        <v>9.423863964609136E-2</v>
      </c>
      <c r="H38">
        <f t="shared" ca="1" si="1"/>
        <v>0.97693115988159074</v>
      </c>
    </row>
    <row r="39" spans="1:8" x14ac:dyDescent="0.35">
      <c r="A39" s="3" t="s">
        <v>107</v>
      </c>
      <c r="B39">
        <f>PARS!B39*$I$7+G39*(1-$I$7)*C39+(1-G39)*(1-$I$7)*D39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v>0</v>
      </c>
      <c r="G39">
        <v>0.69388431646844406</v>
      </c>
      <c r="H39">
        <f t="shared" ca="1" si="1"/>
        <v>0.66818771312442748</v>
      </c>
    </row>
    <row r="40" spans="1:8" x14ac:dyDescent="0.35">
      <c r="A40" t="s">
        <v>108</v>
      </c>
      <c r="B40">
        <f>PARS!B40*$I$7+G40*(1-$I$7)*C40+(1-G40)*(1-$I$7)*D40</f>
        <v>1.8427</v>
      </c>
      <c r="C40">
        <f>PARS!C40</f>
        <v>1.8427</v>
      </c>
      <c r="D40">
        <f>PARS!D40</f>
        <v>1.8427</v>
      </c>
      <c r="E40" t="b">
        <f t="shared" si="0"/>
        <v>1</v>
      </c>
      <c r="F40">
        <v>0</v>
      </c>
      <c r="G40">
        <v>0.92087990789729779</v>
      </c>
      <c r="H40">
        <f t="shared" ca="1" si="1"/>
        <v>0.5258182849157842</v>
      </c>
    </row>
    <row r="41" spans="1:8" x14ac:dyDescent="0.35">
      <c r="A41" t="s">
        <v>109</v>
      </c>
      <c r="B41">
        <f>PARS!B41*$I$7+G41*(1-$I$7)*C41+(1-G41)*(1-$I$7)*D41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v>0</v>
      </c>
      <c r="G41">
        <v>0.53038216876950151</v>
      </c>
      <c r="H41">
        <f t="shared" ca="1" si="1"/>
        <v>0.56970055007797604</v>
      </c>
    </row>
    <row r="42" spans="1:8" s="3" customFormat="1" x14ac:dyDescent="0.35">
      <c r="A42" t="s">
        <v>105</v>
      </c>
      <c r="B42">
        <f>PARS!B42*$I$7+G42*(1-$I$7)*C42+(1-G42)*(1-$I$7)*D42</f>
        <v>0.26712328767123295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v>0</v>
      </c>
      <c r="G42">
        <v>0.8674399980394436</v>
      </c>
      <c r="H42">
        <f t="shared" ca="1" si="1"/>
        <v>0.584926261706466</v>
      </c>
    </row>
    <row r="43" spans="1:8" x14ac:dyDescent="0.35">
      <c r="A43" t="s">
        <v>110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v>0</v>
      </c>
      <c r="G43">
        <v>0.37699529950601773</v>
      </c>
      <c r="H43">
        <f t="shared" ca="1" si="1"/>
        <v>0.49923709353095003</v>
      </c>
    </row>
    <row r="44" spans="1:8" x14ac:dyDescent="0.35">
      <c r="A44" t="s">
        <v>90</v>
      </c>
      <c r="B44">
        <f>PARS!B44*$I$7+G44*(1-$I$7)*C44+(1-G44)*(1-$I$7)*D44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v>0</v>
      </c>
      <c r="G44">
        <v>0.61091316560209341</v>
      </c>
      <c r="H44">
        <f t="shared" ca="1" si="1"/>
        <v>0.5799001442293702</v>
      </c>
    </row>
    <row r="45" spans="1:8" x14ac:dyDescent="0.35">
      <c r="A45" t="s">
        <v>91</v>
      </c>
      <c r="B45">
        <f>PARS!B45*$I$7+G45*(1-$I$7)*C45+(1-G45)*(1-$I$7)*D45</f>
        <v>0.14490000000000003</v>
      </c>
      <c r="C45">
        <f>PARS!C45</f>
        <v>0.1449</v>
      </c>
      <c r="D45">
        <f>PARS!D45</f>
        <v>0.1449</v>
      </c>
      <c r="E45" t="b">
        <f t="shared" si="0"/>
        <v>1</v>
      </c>
      <c r="F45">
        <v>0</v>
      </c>
      <c r="G45">
        <v>0.84998186215767646</v>
      </c>
      <c r="H45">
        <f t="shared" ca="1" si="1"/>
        <v>0.5936025971107135</v>
      </c>
    </row>
    <row r="46" spans="1:8" x14ac:dyDescent="0.35">
      <c r="A46" t="s">
        <v>101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v>0</v>
      </c>
      <c r="G46">
        <v>0.42422420400635719</v>
      </c>
      <c r="H46">
        <f t="shared" ca="1" si="1"/>
        <v>6.8517162940029186E-2</v>
      </c>
    </row>
    <row r="47" spans="1:8" x14ac:dyDescent="0.35">
      <c r="A47" t="s">
        <v>104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v>0</v>
      </c>
      <c r="G47">
        <v>0.94681852179508197</v>
      </c>
      <c r="H47">
        <f t="shared" ca="1" si="1"/>
        <v>0.68381905608637217</v>
      </c>
    </row>
    <row r="48" spans="1:8" x14ac:dyDescent="0.35">
      <c r="A48" t="s">
        <v>247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G48">
        <v>0.82466078800789866</v>
      </c>
      <c r="H48">
        <f t="shared" ca="1" si="1"/>
        <v>0.67301841065861112</v>
      </c>
    </row>
    <row r="49" spans="1:8" x14ac:dyDescent="0.35">
      <c r="A49" t="s">
        <v>249</v>
      </c>
      <c r="B49">
        <f>PARS!B49*$I$7+G49*(1-$I$7)*C49+(1-G49)*(1-$I$7)*D49</f>
        <v>0.4</v>
      </c>
      <c r="C49">
        <f>PARS!C49</f>
        <v>1</v>
      </c>
      <c r="D49">
        <f>PARS!D49</f>
        <v>1</v>
      </c>
      <c r="E49" t="b">
        <f t="shared" si="0"/>
        <v>0</v>
      </c>
      <c r="F49">
        <v>0</v>
      </c>
      <c r="G49">
        <v>0.80163096341272844</v>
      </c>
      <c r="H49">
        <f t="shared" ca="1" si="1"/>
        <v>0.33324753340361846</v>
      </c>
    </row>
    <row r="50" spans="1:8" x14ac:dyDescent="0.35">
      <c r="A50" t="s">
        <v>179</v>
      </c>
      <c r="B50">
        <f>PARS!B50*$I$7+G50*(1-$I$7)*C50+(1-G50)*(1-$I$7)*D50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v>0</v>
      </c>
      <c r="G50">
        <v>0.44932021180770876</v>
      </c>
      <c r="H50">
        <f t="shared" ca="1" si="1"/>
        <v>0.89266010595225442</v>
      </c>
    </row>
    <row r="51" spans="1:8" x14ac:dyDescent="0.35">
      <c r="A51" t="s">
        <v>180</v>
      </c>
      <c r="B51">
        <f>PARS!B51*$I$7+G51*(1-$I$7)*C51+(1-G51)*(1-$I$7)*D51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v>0</v>
      </c>
      <c r="G51">
        <v>0.52304265856788512</v>
      </c>
      <c r="H51">
        <f t="shared" ca="1" si="1"/>
        <v>5.3172761146832559E-2</v>
      </c>
    </row>
    <row r="52" spans="1:8" x14ac:dyDescent="0.35">
      <c r="A52" t="s">
        <v>181</v>
      </c>
      <c r="B52">
        <f>PARS!B52*$I$7+G52*(1-$I$7)*C52+(1-G52)*(1-$I$7)*D52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0.85636524482008336</v>
      </c>
      <c r="H52">
        <f t="shared" ca="1" si="1"/>
        <v>0.786469595395209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Z52"/>
  <sheetViews>
    <sheetView tabSelected="1" zoomScale="57" zoomScaleNormal="43" workbookViewId="0">
      <selection activeCell="B38" sqref="B38"/>
    </sheetView>
  </sheetViews>
  <sheetFormatPr defaultRowHeight="14.5" x14ac:dyDescent="0.35"/>
  <cols>
    <col min="2" max="4" width="21.90625" bestFit="1" customWidth="1"/>
    <col min="5" max="5" width="25.453125" style="17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3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  <c r="W1" t="s">
        <v>251</v>
      </c>
    </row>
    <row r="2" spans="1:23" hidden="1" x14ac:dyDescent="0.35">
      <c r="A2" t="s">
        <v>78</v>
      </c>
      <c r="B2" s="3">
        <v>22.35498373964581</v>
      </c>
      <c r="C2">
        <f>F2</f>
        <v>22.35498373964581</v>
      </c>
      <c r="D2">
        <f>G2</f>
        <v>22.35498373964581</v>
      </c>
      <c r="E2" s="17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3" hidden="1" x14ac:dyDescent="0.35">
      <c r="A3" t="s">
        <v>111</v>
      </c>
      <c r="B3">
        <v>1.8814014327029097E-3</v>
      </c>
      <c r="C3">
        <f>B3</f>
        <v>1.8814014327029097E-3</v>
      </c>
      <c r="D3">
        <f>C3</f>
        <v>1.8814014327029097E-3</v>
      </c>
      <c r="E3" s="17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3" x14ac:dyDescent="0.35">
      <c r="A4" t="s">
        <v>75</v>
      </c>
      <c r="B4" s="7">
        <v>-0.342953237399098</v>
      </c>
      <c r="C4" s="7">
        <f>LN(F4)</f>
        <v>-0.51082562376599072</v>
      </c>
      <c r="D4" s="7">
        <f>LN(G4)</f>
        <v>0.18232155679395459</v>
      </c>
      <c r="E4" s="17">
        <f>V4</f>
        <v>0.70967139686459013</v>
      </c>
      <c r="F4">
        <v>0.6</v>
      </c>
      <c r="G4">
        <v>1.2</v>
      </c>
      <c r="H4">
        <v>1</v>
      </c>
      <c r="I4">
        <v>1</v>
      </c>
      <c r="J4">
        <f>1/E4</f>
        <v>1.4091028670707528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0.70967139686459013</v>
      </c>
    </row>
    <row r="5" spans="1:23" hidden="1" x14ac:dyDescent="0.35">
      <c r="A5" t="s">
        <v>76</v>
      </c>
      <c r="B5" s="7">
        <v>-0.21072103131565253</v>
      </c>
      <c r="C5">
        <f>C4</f>
        <v>-0.51082562376599072</v>
      </c>
      <c r="D5">
        <f>D4</f>
        <v>0.18232155679395459</v>
      </c>
      <c r="E5" s="17">
        <f>E4</f>
        <v>0.70967139686459013</v>
      </c>
      <c r="F5">
        <v>0.6</v>
      </c>
      <c r="G5">
        <v>1.2</v>
      </c>
      <c r="H5">
        <v>1</v>
      </c>
      <c r="I5">
        <v>1</v>
      </c>
      <c r="J5">
        <f>1/E5</f>
        <v>1.4091028670707528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3" hidden="1" x14ac:dyDescent="0.35">
      <c r="A6" t="s">
        <v>248</v>
      </c>
      <c r="B6" s="7">
        <v>0</v>
      </c>
      <c r="C6" s="18">
        <f>B6</f>
        <v>0</v>
      </c>
      <c r="D6" s="18">
        <f>C6</f>
        <v>0</v>
      </c>
      <c r="E6" s="17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3" hidden="1" x14ac:dyDescent="0.35">
      <c r="A7" t="s">
        <v>106</v>
      </c>
      <c r="B7">
        <v>0.20836072497837904</v>
      </c>
      <c r="C7">
        <f>B7</f>
        <v>0.20836072497837904</v>
      </c>
      <c r="D7">
        <f>B7</f>
        <v>0.20836072497837904</v>
      </c>
      <c r="E7" s="17">
        <v>1.6156999999999999</v>
      </c>
      <c r="F7" s="17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3" x14ac:dyDescent="0.35">
      <c r="A8" t="s">
        <v>74</v>
      </c>
      <c r="B8">
        <v>-1.36414058856808</v>
      </c>
      <c r="C8">
        <f t="shared" ref="C8:D10" si="6">LN(F8)</f>
        <v>-1.8971199848858813</v>
      </c>
      <c r="D8">
        <f t="shared" si="6"/>
        <v>-0.916290731874155</v>
      </c>
      <c r="E8" s="17">
        <f t="shared" ref="E8:E10" si="7">V8</f>
        <v>0.25560024739808884</v>
      </c>
      <c r="F8">
        <v>0.15</v>
      </c>
      <c r="G8">
        <v>0.4</v>
      </c>
      <c r="H8">
        <v>1.1000000000000001</v>
      </c>
      <c r="I8">
        <v>1.1000000000000001</v>
      </c>
      <c r="J8">
        <f>1/E8</f>
        <v>3.9123592804764913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8">T8-N8</f>
        <v>1</v>
      </c>
      <c r="V8">
        <f>EXP(B8)</f>
        <v>0.25560024739808884</v>
      </c>
    </row>
    <row r="9" spans="1:23" x14ac:dyDescent="0.35">
      <c r="A9" t="s">
        <v>92</v>
      </c>
      <c r="B9">
        <v>-8.9597457483999999E-5</v>
      </c>
      <c r="C9">
        <f t="shared" si="6"/>
        <v>-0.16251892949777494</v>
      </c>
      <c r="D9">
        <f t="shared" si="6"/>
        <v>0.69314718055994529</v>
      </c>
      <c r="E9" s="17">
        <f t="shared" si="7"/>
        <v>0.9999104065562483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9">1/E9</f>
        <v>1.0000896014714562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8"/>
        <v>1</v>
      </c>
      <c r="V9">
        <f>EXP(B9)</f>
        <v>0.9999104065562483</v>
      </c>
    </row>
    <row r="10" spans="1:23" x14ac:dyDescent="0.35">
      <c r="A10" t="s">
        <v>93</v>
      </c>
      <c r="B10">
        <v>1.11522388638845</v>
      </c>
      <c r="C10">
        <f t="shared" si="6"/>
        <v>0.69314718055994529</v>
      </c>
      <c r="D10">
        <f t="shared" si="6"/>
        <v>1.791759469228055</v>
      </c>
      <c r="E10" s="17">
        <f t="shared" si="7"/>
        <v>3.0502510124243343</v>
      </c>
      <c r="F10">
        <v>2</v>
      </c>
      <c r="G10">
        <v>6</v>
      </c>
      <c r="H10">
        <v>1.1200000000000001</v>
      </c>
      <c r="I10">
        <v>1.1000000000000001</v>
      </c>
      <c r="J10">
        <f t="shared" si="9"/>
        <v>0.32784187134986037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8"/>
        <v>1</v>
      </c>
      <c r="V10">
        <f>EXP(B10)</f>
        <v>3.0502510124243343</v>
      </c>
    </row>
    <row r="11" spans="1:23" hidden="1" x14ac:dyDescent="0.35">
      <c r="A11" t="s">
        <v>98</v>
      </c>
      <c r="B11">
        <v>-1.0050335853501451E-2</v>
      </c>
      <c r="C11">
        <f>C4</f>
        <v>-0.51082562376599072</v>
      </c>
      <c r="D11">
        <f>D4</f>
        <v>0.18232155679395459</v>
      </c>
      <c r="E11" s="17">
        <f>E9</f>
        <v>0.9999104065562483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9"/>
        <v>1.0000896014714562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8"/>
        <v>0</v>
      </c>
    </row>
    <row r="12" spans="1:23" hidden="1" x14ac:dyDescent="0.35">
      <c r="A12" t="s">
        <v>95</v>
      </c>
      <c r="B12">
        <v>-1.8703217532696195</v>
      </c>
      <c r="C12">
        <f>LN(F12)</f>
        <v>-2.093465304583829</v>
      </c>
      <c r="D12">
        <f>LN(G12)</f>
        <v>-1.1771745727096741</v>
      </c>
      <c r="E12" s="17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9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8"/>
        <v>1</v>
      </c>
      <c r="V12">
        <f>EXP(B12)</f>
        <v>0.15407408</v>
      </c>
    </row>
    <row r="13" spans="1:23" hidden="1" x14ac:dyDescent="0.35">
      <c r="A13" t="s">
        <v>94</v>
      </c>
      <c r="B13">
        <v>0.66388228523152282</v>
      </c>
      <c r="C13">
        <f>-LN(1/F13 -1)</f>
        <v>-0.40790273033909435</v>
      </c>
      <c r="D13">
        <f>-LN(1/G13 -1)</f>
        <v>1.0551933911457412</v>
      </c>
      <c r="E13" s="17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8"/>
        <v>1</v>
      </c>
      <c r="V13">
        <f>1/(1+EXP(-B13))</f>
        <v>0.66013195000000002</v>
      </c>
    </row>
    <row r="14" spans="1:23" hidden="1" x14ac:dyDescent="0.35">
      <c r="A14" t="s">
        <v>97</v>
      </c>
      <c r="B14">
        <v>-8.9025505804146685E-2</v>
      </c>
      <c r="C14">
        <f>F14</f>
        <v>0.62810999999999995</v>
      </c>
      <c r="D14">
        <f>G14</f>
        <v>1.16649</v>
      </c>
      <c r="E14" s="17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9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8"/>
        <v>1</v>
      </c>
    </row>
    <row r="15" spans="1:23" hidden="1" x14ac:dyDescent="0.35">
      <c r="A15" t="s">
        <v>99</v>
      </c>
      <c r="B15">
        <v>0.25702382969694959</v>
      </c>
      <c r="C15">
        <f>B15*0.7</f>
        <v>0.17991668078786471</v>
      </c>
      <c r="D15">
        <f>B15*1.3</f>
        <v>0.33413097860603447</v>
      </c>
      <c r="E15" s="17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9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8"/>
        <v>1</v>
      </c>
    </row>
    <row r="16" spans="1:23" hidden="1" x14ac:dyDescent="0.35">
      <c r="A16" t="s">
        <v>70</v>
      </c>
      <c r="B16">
        <v>-2.3633295407393207</v>
      </c>
      <c r="C16">
        <f>LN(F16)</f>
        <v>-2.5836226227271579</v>
      </c>
      <c r="D16">
        <f>LN(G16)</f>
        <v>-2.5836226227271579</v>
      </c>
      <c r="E16" s="17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9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8"/>
        <v>1</v>
      </c>
      <c r="V16">
        <f>EXP(B16)</f>
        <v>9.4106369999999981E-2</v>
      </c>
    </row>
    <row r="17" spans="1:26" x14ac:dyDescent="0.35">
      <c r="A17" t="s">
        <v>77</v>
      </c>
      <c r="B17">
        <v>-1.45471959715939</v>
      </c>
      <c r="C17">
        <f>LN(-G17)</f>
        <v>-2.3025850929940455</v>
      </c>
      <c r="D17">
        <f>LN(-F17)</f>
        <v>-1.1647520911726548</v>
      </c>
      <c r="E17" s="17">
        <f t="shared" ref="E17:E19" si="10">V17</f>
        <v>-0.233465819202686</v>
      </c>
      <c r="F17">
        <v>-0.312</v>
      </c>
      <c r="G17">
        <v>-0.1</v>
      </c>
      <c r="H17">
        <v>1.4</v>
      </c>
      <c r="I17">
        <v>1.4</v>
      </c>
      <c r="J17">
        <f t="shared" si="9"/>
        <v>-4.2832822526874423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8"/>
        <v>1</v>
      </c>
      <c r="V17">
        <f>-EXP(B17)</f>
        <v>-0.233465819202686</v>
      </c>
    </row>
    <row r="18" spans="1:26" x14ac:dyDescent="0.35">
      <c r="A18" t="s">
        <v>96</v>
      </c>
      <c r="B18">
        <v>-0.56369539871977103</v>
      </c>
      <c r="C18">
        <f t="shared" ref="C18:D19" si="11">LN(F18)</f>
        <v>-1.2039728043259361</v>
      </c>
      <c r="D18">
        <f t="shared" si="11"/>
        <v>0</v>
      </c>
      <c r="E18" s="17">
        <f t="shared" si="10"/>
        <v>0.5691021140131125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9"/>
        <v>1.7571539015175039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8"/>
        <v>1</v>
      </c>
      <c r="V18">
        <f>EXP(B18)</f>
        <v>0.5691021140131125</v>
      </c>
    </row>
    <row r="19" spans="1:26" x14ac:dyDescent="0.35">
      <c r="A19" t="s">
        <v>71</v>
      </c>
      <c r="B19">
        <v>1.2326724440430901</v>
      </c>
      <c r="C19">
        <f t="shared" si="11"/>
        <v>1.6094379124341003</v>
      </c>
      <c r="D19">
        <f t="shared" si="11"/>
        <v>2.341805806147327</v>
      </c>
      <c r="E19" s="17">
        <f t="shared" si="10"/>
        <v>3.4303848088118523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9"/>
        <v>0.291512484964146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8"/>
        <v>1</v>
      </c>
      <c r="V19">
        <f>EXP(B19)</f>
        <v>3.4303848088118523</v>
      </c>
    </row>
    <row r="20" spans="1:26" hidden="1" x14ac:dyDescent="0.35">
      <c r="A20" s="6" t="s">
        <v>72</v>
      </c>
      <c r="B20">
        <v>2000</v>
      </c>
      <c r="C20">
        <f>B20</f>
        <v>2000</v>
      </c>
      <c r="D20">
        <f>C20</f>
        <v>2000</v>
      </c>
      <c r="E20" s="17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8"/>
        <v>0</v>
      </c>
    </row>
    <row r="21" spans="1:26" x14ac:dyDescent="0.35">
      <c r="A21" t="s">
        <v>73</v>
      </c>
      <c r="B21">
        <v>1.0191371188930001E-3</v>
      </c>
      <c r="C21">
        <f>-LN(1/F21 -1)*10</f>
        <v>0</v>
      </c>
      <c r="D21">
        <f>-LN(1/G21 -1)*10</f>
        <v>4.0546510810816425</v>
      </c>
      <c r="E21" s="17">
        <f t="shared" ref="E21:E23" si="12">V21</f>
        <v>0.50002547842795031</v>
      </c>
      <c r="F21">
        <v>0.5</v>
      </c>
      <c r="G21">
        <v>0.6</v>
      </c>
      <c r="H21">
        <v>4.0999999999999996</v>
      </c>
      <c r="I21">
        <v>4.0999999999999996</v>
      </c>
      <c r="J21">
        <f>10/(E21*(1-E21))</f>
        <v>40.000000103864046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8"/>
        <v>1</v>
      </c>
      <c r="V21" s="20">
        <f>1/(1+EXP(-B21/10))</f>
        <v>0.50002547842795031</v>
      </c>
      <c r="W21" t="s">
        <v>242</v>
      </c>
      <c r="Z21" s="16"/>
    </row>
    <row r="22" spans="1:26" x14ac:dyDescent="0.35">
      <c r="A22" t="s">
        <v>68</v>
      </c>
      <c r="B22">
        <v>0.87480322697156299</v>
      </c>
      <c r="C22">
        <v>0.6</v>
      </c>
      <c r="D22">
        <v>1</v>
      </c>
      <c r="E22" s="17">
        <f t="shared" si="12"/>
        <v>23.984033064493907</v>
      </c>
      <c r="F22">
        <v>14.5</v>
      </c>
      <c r="G22">
        <v>18.5</v>
      </c>
      <c r="H22">
        <v>4</v>
      </c>
      <c r="I22">
        <v>4</v>
      </c>
      <c r="J22">
        <f t="shared" si="9"/>
        <v>4.1694405495146081E-2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8"/>
        <v>1</v>
      </c>
      <c r="V22">
        <f>EXP(B22)*10</f>
        <v>23.984033064493907</v>
      </c>
    </row>
    <row r="23" spans="1:26" x14ac:dyDescent="0.35">
      <c r="A23" t="s">
        <v>79</v>
      </c>
      <c r="B23">
        <v>2.53321485799479</v>
      </c>
      <c r="C23">
        <v>1.5</v>
      </c>
      <c r="D23">
        <f>1-LN(1/(G23-1) -1)</f>
        <v>7.9067547786486871</v>
      </c>
      <c r="E23" s="17">
        <f t="shared" si="12"/>
        <v>1.8224761994711731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6.8488881494006764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8"/>
        <v>1</v>
      </c>
      <c r="V23">
        <f>1+1/(1+EXP(-(B23-1)))</f>
        <v>1.8224761994711731</v>
      </c>
    </row>
    <row r="24" spans="1:26" hidden="1" x14ac:dyDescent="0.35">
      <c r="A24" t="s">
        <v>80</v>
      </c>
      <c r="B24">
        <v>0</v>
      </c>
      <c r="C24">
        <v>0</v>
      </c>
      <c r="D24">
        <v>0</v>
      </c>
      <c r="E24" s="17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8"/>
        <v>0</v>
      </c>
    </row>
    <row r="25" spans="1:26" x14ac:dyDescent="0.35">
      <c r="A25" t="s">
        <v>190</v>
      </c>
      <c r="B25">
        <v>-5.0463642250828999E-2</v>
      </c>
      <c r="C25">
        <f t="shared" ref="C25:D26" si="13">F25</f>
        <v>-0.15</v>
      </c>
      <c r="D25">
        <f t="shared" si="13"/>
        <v>0.05</v>
      </c>
      <c r="E25" s="17">
        <f t="shared" ref="E25:E27" si="14">V25</f>
        <v>-5.0463642250828999E-2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8"/>
        <v>1</v>
      </c>
      <c r="V25">
        <f>B25</f>
        <v>-5.0463642250828999E-2</v>
      </c>
    </row>
    <row r="26" spans="1:26" x14ac:dyDescent="0.35">
      <c r="A26" t="s">
        <v>81</v>
      </c>
      <c r="B26">
        <v>0.119901614950227</v>
      </c>
      <c r="C26">
        <f t="shared" si="13"/>
        <v>0</v>
      </c>
      <c r="D26">
        <f t="shared" si="13"/>
        <v>0.5</v>
      </c>
      <c r="E26" s="17">
        <f t="shared" si="14"/>
        <v>0.119901614950227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8"/>
        <v>1</v>
      </c>
      <c r="V26">
        <f>B26</f>
        <v>0.119901614950227</v>
      </c>
    </row>
    <row r="27" spans="1:26" x14ac:dyDescent="0.35">
      <c r="A27" t="s">
        <v>82</v>
      </c>
      <c r="B27">
        <v>-0.71168337053421504</v>
      </c>
      <c r="C27">
        <f>LN(F27)</f>
        <v>-1.2039728043259361</v>
      </c>
      <c r="D27">
        <f>LN(G27)</f>
        <v>0.69314718055994529</v>
      </c>
      <c r="E27" s="17">
        <f t="shared" si="14"/>
        <v>0.49081727430994826</v>
      </c>
      <c r="F27">
        <v>0.3</v>
      </c>
      <c r="G27">
        <v>2</v>
      </c>
      <c r="H27">
        <v>4.0549999999999997</v>
      </c>
      <c r="I27">
        <v>4</v>
      </c>
      <c r="J27">
        <f t="shared" ref="J27" si="15">1/E27</f>
        <v>2.0374181031136769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8"/>
        <v>1</v>
      </c>
      <c r="V27">
        <f>EXP(B27)</f>
        <v>0.49081727430994826</v>
      </c>
    </row>
    <row r="28" spans="1:26" hidden="1" x14ac:dyDescent="0.35">
      <c r="A28" t="s">
        <v>100</v>
      </c>
      <c r="B28">
        <v>0</v>
      </c>
      <c r="C28">
        <v>0</v>
      </c>
      <c r="D28">
        <v>0</v>
      </c>
      <c r="E28" s="17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8"/>
        <v>0</v>
      </c>
    </row>
    <row r="29" spans="1:26" x14ac:dyDescent="0.35">
      <c r="A29" t="s">
        <v>103</v>
      </c>
      <c r="B29">
        <v>2.0313632925383001E-2</v>
      </c>
      <c r="C29">
        <v>4.2000000000000003E-2</v>
      </c>
      <c r="D29">
        <v>4.2000000000000003E-2</v>
      </c>
      <c r="E29" s="17">
        <f t="shared" ref="E29:E32" si="16">V29</f>
        <v>2.0313632925383001E-2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8"/>
        <v>1</v>
      </c>
      <c r="V29">
        <f>B29</f>
        <v>2.0313632925383001E-2</v>
      </c>
    </row>
    <row r="30" spans="1:26" x14ac:dyDescent="0.35">
      <c r="A30" t="s">
        <v>86</v>
      </c>
      <c r="B30">
        <v>1.4768422709143301</v>
      </c>
      <c r="C30">
        <f t="shared" ref="C30:D31" si="17">LN(F30)</f>
        <v>0</v>
      </c>
      <c r="D30">
        <f t="shared" si="17"/>
        <v>2.3025850929940459</v>
      </c>
      <c r="E30" s="17">
        <f t="shared" si="16"/>
        <v>4.379095827121799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8">1/E30</f>
        <v>0.22835764264543607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8"/>
        <v>1</v>
      </c>
      <c r="V30">
        <f>EXP(B30)</f>
        <v>4.379095827121799</v>
      </c>
    </row>
    <row r="31" spans="1:26" x14ac:dyDescent="0.35">
      <c r="A31" t="s">
        <v>83</v>
      </c>
      <c r="B31">
        <v>1.1445383318495299</v>
      </c>
      <c r="C31">
        <f t="shared" si="17"/>
        <v>0.58778666490211906</v>
      </c>
      <c r="D31">
        <f t="shared" si="17"/>
        <v>1.3862943611198906</v>
      </c>
      <c r="E31" s="17">
        <f t="shared" si="16"/>
        <v>3.1409909265844824</v>
      </c>
      <c r="F31">
        <v>1.8</v>
      </c>
      <c r="G31">
        <v>4</v>
      </c>
      <c r="H31">
        <v>4.01</v>
      </c>
      <c r="I31">
        <v>5.0199999999999996</v>
      </c>
      <c r="J31">
        <f t="shared" si="18"/>
        <v>0.31837086555592226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8"/>
        <v>1</v>
      </c>
      <c r="V31">
        <f>EXP(B31)</f>
        <v>3.1409909265844824</v>
      </c>
    </row>
    <row r="32" spans="1:26" x14ac:dyDescent="0.35">
      <c r="A32" t="s">
        <v>84</v>
      </c>
      <c r="B32">
        <v>0.30700738367283098</v>
      </c>
      <c r="C32">
        <f t="shared" ref="C32:D32" si="19">-LN(1/F32 -1)</f>
        <v>-1.3862943611198906</v>
      </c>
      <c r="D32">
        <f t="shared" si="19"/>
        <v>6.9067547786484651</v>
      </c>
      <c r="E32" s="17">
        <f t="shared" si="16"/>
        <v>0.5761546298686957</v>
      </c>
      <c r="F32">
        <v>0.2</v>
      </c>
      <c r="G32">
        <v>0.999</v>
      </c>
      <c r="H32">
        <v>5.01</v>
      </c>
      <c r="I32">
        <v>5.03</v>
      </c>
      <c r="J32">
        <f>1/(E32*(1-E32))</f>
        <v>4.0949961741619614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8"/>
        <v>1</v>
      </c>
      <c r="V32">
        <f>1/(1+EXP(-B32))</f>
        <v>0.5761546298686957</v>
      </c>
    </row>
    <row r="33" spans="1:22" hidden="1" x14ac:dyDescent="0.35">
      <c r="A33" t="s">
        <v>85</v>
      </c>
      <c r="B33">
        <v>0.70559799999999995</v>
      </c>
      <c r="C33">
        <f>F33</f>
        <v>0.70559799999999995</v>
      </c>
      <c r="D33">
        <f>G33</f>
        <v>0.70559799999999995</v>
      </c>
      <c r="E33" s="17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8"/>
        <v>0</v>
      </c>
      <c r="V33">
        <f>1/(1+EXP(-B33))</f>
        <v>0.66942775013665978</v>
      </c>
    </row>
    <row r="34" spans="1:22" x14ac:dyDescent="0.35">
      <c r="A34" t="s">
        <v>87</v>
      </c>
      <c r="B34">
        <v>-1.5100186500927799</v>
      </c>
      <c r="C34">
        <f t="shared" ref="C34:D37" si="20">LN(F34)</f>
        <v>-2.3025850929940455</v>
      </c>
      <c r="D34">
        <f t="shared" si="20"/>
        <v>0.69314718055994529</v>
      </c>
      <c r="E34" s="17">
        <f t="shared" ref="E34:E38" si="21">V34</f>
        <v>0.22090585800621212</v>
      </c>
      <c r="F34">
        <v>0.1</v>
      </c>
      <c r="G34">
        <v>2</v>
      </c>
      <c r="H34">
        <v>6</v>
      </c>
      <c r="I34">
        <v>6</v>
      </c>
      <c r="J34">
        <f t="shared" ref="J34:J37" si="22">1/E34</f>
        <v>4.5268152190508175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8"/>
        <v>1</v>
      </c>
      <c r="V34">
        <f>EXP(B34)</f>
        <v>0.22090585800621212</v>
      </c>
    </row>
    <row r="35" spans="1:22" x14ac:dyDescent="0.35">
      <c r="A35" t="s">
        <v>88</v>
      </c>
      <c r="B35">
        <v>-1.13385107392537</v>
      </c>
      <c r="C35">
        <f t="shared" si="20"/>
        <v>-0.71334988787746489</v>
      </c>
      <c r="D35">
        <f t="shared" si="20"/>
        <v>-9.4310679471241415E-2</v>
      </c>
      <c r="E35" s="17">
        <f t="shared" si="21"/>
        <v>0.32179162381542664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22"/>
        <v>3.1076010871357558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8"/>
        <v>1</v>
      </c>
      <c r="V35">
        <f>EXP(B35)</f>
        <v>0.32179162381542664</v>
      </c>
    </row>
    <row r="36" spans="1:22" x14ac:dyDescent="0.35">
      <c r="A36" t="s">
        <v>89</v>
      </c>
      <c r="B36">
        <v>1.41662156821093</v>
      </c>
      <c r="C36">
        <f t="shared" si="20"/>
        <v>-6.9077552789821368</v>
      </c>
      <c r="D36">
        <f t="shared" si="20"/>
        <v>2.9957322735539909</v>
      </c>
      <c r="E36" s="17">
        <f t="shared" si="21"/>
        <v>4.123167044610307</v>
      </c>
      <c r="F36">
        <v>1E-3</v>
      </c>
      <c r="G36">
        <v>20</v>
      </c>
      <c r="H36">
        <v>6.02</v>
      </c>
      <c r="I36">
        <v>6</v>
      </c>
      <c r="J36">
        <f t="shared" si="22"/>
        <v>0.24253201220823034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8"/>
        <v>1</v>
      </c>
      <c r="V36">
        <f>EXP(B36)</f>
        <v>4.123167044610307</v>
      </c>
    </row>
    <row r="37" spans="1:22" x14ac:dyDescent="0.35">
      <c r="A37" t="s">
        <v>102</v>
      </c>
      <c r="B37">
        <v>1.6065822118749</v>
      </c>
      <c r="C37">
        <f t="shared" si="20"/>
        <v>-6.9077552789821368</v>
      </c>
      <c r="D37">
        <f t="shared" si="20"/>
        <v>3.1010977891993172</v>
      </c>
      <c r="E37" s="17">
        <f t="shared" si="21"/>
        <v>4.9857418653751289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22"/>
        <v>0.20057195639124001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8"/>
        <v>1</v>
      </c>
      <c r="V37">
        <f>EXP(B37)</f>
        <v>4.9857418653751289</v>
      </c>
    </row>
    <row r="38" spans="1:22" x14ac:dyDescent="0.35">
      <c r="A38" s="5" t="s">
        <v>69</v>
      </c>
      <c r="B38">
        <v>0.14304340786103839</v>
      </c>
      <c r="C38">
        <f>-LN(1/F38 -1)</f>
        <v>-4.0005334613699206E-2</v>
      </c>
      <c r="D38">
        <f>-LN(1/G38 -1)</f>
        <v>0.84729786038720356</v>
      </c>
      <c r="E38" s="17">
        <f t="shared" si="21"/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8"/>
        <v>1</v>
      </c>
      <c r="V38">
        <f>1/(1+EXP(-B38))</f>
        <v>0.53569999999999995</v>
      </c>
    </row>
    <row r="39" spans="1:22" hidden="1" x14ac:dyDescent="0.35">
      <c r="A39" s="3" t="s">
        <v>107</v>
      </c>
      <c r="B39" s="3">
        <v>1</v>
      </c>
      <c r="C39" s="3">
        <v>1</v>
      </c>
      <c r="D39" s="3">
        <v>1</v>
      </c>
      <c r="E39" s="17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8"/>
        <v>0</v>
      </c>
      <c r="V39" s="3"/>
    </row>
    <row r="40" spans="1:22" hidden="1" x14ac:dyDescent="0.35">
      <c r="A40" t="s">
        <v>108</v>
      </c>
      <c r="B40">
        <v>1.8427</v>
      </c>
      <c r="C40">
        <f>B40</f>
        <v>1.8427</v>
      </c>
      <c r="D40">
        <f>C40</f>
        <v>1.8427</v>
      </c>
      <c r="E40" s="17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23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8"/>
        <v>1</v>
      </c>
    </row>
    <row r="41" spans="1:22" hidden="1" x14ac:dyDescent="0.35">
      <c r="A41" t="s">
        <v>109</v>
      </c>
      <c r="B41">
        <v>9.7252000000000005E-2</v>
      </c>
      <c r="C41">
        <f>B41</f>
        <v>9.7252000000000005E-2</v>
      </c>
      <c r="D41">
        <f>C41</f>
        <v>9.7252000000000005E-2</v>
      </c>
      <c r="E41" s="17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23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hidden="1" x14ac:dyDescent="0.35">
      <c r="A42" t="s">
        <v>105</v>
      </c>
      <c r="B42">
        <v>0.26712328767123289</v>
      </c>
      <c r="C42">
        <f>B42</f>
        <v>0.26712328767123289</v>
      </c>
      <c r="D42">
        <f>B42</f>
        <v>0.26712328767123289</v>
      </c>
      <c r="E42" s="17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hidden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24">T43</f>
        <v>0</v>
      </c>
      <c r="V43"/>
    </row>
    <row r="44" spans="1:22" hidden="1" x14ac:dyDescent="0.35">
      <c r="A44" t="s">
        <v>90</v>
      </c>
      <c r="B44">
        <v>0.1449</v>
      </c>
      <c r="C44">
        <f t="shared" ref="C44:D45" si="25">F44</f>
        <v>0.1449</v>
      </c>
      <c r="D44" s="3">
        <f t="shared" si="25"/>
        <v>0.1449</v>
      </c>
      <c r="E44" s="17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24"/>
        <v>0</v>
      </c>
    </row>
    <row r="45" spans="1:22" hidden="1" x14ac:dyDescent="0.35">
      <c r="A45" t="s">
        <v>91</v>
      </c>
      <c r="B45">
        <v>0.1449</v>
      </c>
      <c r="C45">
        <f t="shared" si="25"/>
        <v>0.1449</v>
      </c>
      <c r="D45" s="3">
        <f t="shared" si="25"/>
        <v>0.1449</v>
      </c>
      <c r="E45" s="17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24"/>
        <v>0</v>
      </c>
    </row>
    <row r="46" spans="1:22" hidden="1" x14ac:dyDescent="0.35">
      <c r="A46" t="s">
        <v>101</v>
      </c>
      <c r="B46">
        <v>0</v>
      </c>
      <c r="C46">
        <v>0</v>
      </c>
      <c r="D46">
        <f>G46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24"/>
        <v>0</v>
      </c>
    </row>
    <row r="47" spans="1:22" hidden="1" x14ac:dyDescent="0.35">
      <c r="A47" t="s">
        <v>104</v>
      </c>
      <c r="B47">
        <v>0</v>
      </c>
      <c r="C47">
        <f>B47</f>
        <v>0</v>
      </c>
      <c r="D47">
        <f>B47</f>
        <v>0</v>
      </c>
      <c r="E47" s="17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24"/>
        <v>0</v>
      </c>
    </row>
    <row r="48" spans="1:22" x14ac:dyDescent="0.35">
      <c r="A48" t="s">
        <v>247</v>
      </c>
      <c r="B48" s="17">
        <v>3.7</v>
      </c>
      <c r="C48" s="17">
        <f>B48</f>
        <v>3.7</v>
      </c>
      <c r="D48" s="17">
        <f>B48</f>
        <v>3.7</v>
      </c>
      <c r="E48" s="17">
        <v>3.7</v>
      </c>
      <c r="F48" s="17">
        <f>E48</f>
        <v>3.7</v>
      </c>
      <c r="G48" s="17">
        <f>E48</f>
        <v>3.7</v>
      </c>
      <c r="O48">
        <v>0</v>
      </c>
    </row>
    <row r="49" spans="1:21" hidden="1" x14ac:dyDescent="0.35">
      <c r="A49" t="s">
        <v>249</v>
      </c>
      <c r="B49" s="15">
        <v>0</v>
      </c>
      <c r="C49" s="15">
        <f t="shared" ref="C49:D49" si="26">F49</f>
        <v>1</v>
      </c>
      <c r="D49" s="15">
        <f t="shared" si="26"/>
        <v>1</v>
      </c>
      <c r="E49" s="15">
        <f>IF(E48=3.5,0.0135,IF(OR(E48=3.7,E48=7),0,1))</f>
        <v>0</v>
      </c>
      <c r="F49" s="15">
        <f t="shared" ref="F49:G49" si="27">IF(F48=3.5,0.0135,1)</f>
        <v>1</v>
      </c>
      <c r="G49" s="15">
        <f t="shared" si="27"/>
        <v>1</v>
      </c>
      <c r="O49">
        <v>1</v>
      </c>
      <c r="P49">
        <f t="shared" ref="P49" si="28">SUM(L49:O49)</f>
        <v>1</v>
      </c>
      <c r="S49">
        <f t="shared" ref="S49" si="29">L49-Q49</f>
        <v>0</v>
      </c>
      <c r="T49">
        <f t="shared" ref="T49" si="30">S49+N49+Q49+M49</f>
        <v>0</v>
      </c>
      <c r="U49">
        <f t="shared" ref="U49" si="31">T49</f>
        <v>0</v>
      </c>
    </row>
    <row r="50" spans="1:21" hidden="1" x14ac:dyDescent="0.35">
      <c r="A50" t="s">
        <v>179</v>
      </c>
      <c r="B50">
        <v>1.0696163149411613</v>
      </c>
      <c r="C50">
        <f t="shared" ref="C50:D52" si="32">B50</f>
        <v>1.0696163149411613</v>
      </c>
      <c r="D50">
        <f t="shared" si="32"/>
        <v>1.0696163149411613</v>
      </c>
      <c r="E50" s="17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24"/>
        <v>0</v>
      </c>
    </row>
    <row r="51" spans="1:21" hidden="1" x14ac:dyDescent="0.35">
      <c r="A51" t="s">
        <v>180</v>
      </c>
      <c r="B51">
        <v>0.99381918034015848</v>
      </c>
      <c r="C51">
        <f t="shared" si="32"/>
        <v>0.99381918034015848</v>
      </c>
      <c r="D51">
        <f t="shared" si="32"/>
        <v>0.99381918034015848</v>
      </c>
      <c r="E51" s="17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24"/>
        <v>0</v>
      </c>
    </row>
    <row r="52" spans="1:21" hidden="1" x14ac:dyDescent="0.35">
      <c r="A52" t="s">
        <v>181</v>
      </c>
      <c r="B52">
        <v>0.9618468890261952</v>
      </c>
      <c r="C52">
        <f t="shared" si="32"/>
        <v>0.9618468890261952</v>
      </c>
      <c r="D52">
        <f t="shared" si="32"/>
        <v>0.9618468890261952</v>
      </c>
      <c r="E52" s="17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24"/>
        <v>0</v>
      </c>
    </row>
  </sheetData>
  <autoFilter ref="A1:W52" xr:uid="{D6333A1E-4CCC-47DA-98C3-E7945B8628B8}">
    <filterColumn colId="18">
      <filters blank="1"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7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206</v>
      </c>
      <c r="I1" t="s">
        <v>208</v>
      </c>
      <c r="J1" t="s">
        <v>238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212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-0.34295323739909805</v>
      </c>
      <c r="C4" s="7">
        <f>LN(F4)</f>
        <v>-0.51082562376599072</v>
      </c>
      <c r="D4" s="7">
        <f>LN(G4)</f>
        <v>0.18232155679395459</v>
      </c>
      <c r="E4" s="17">
        <f>PARS!E4</f>
        <v>0.70967139686459013</v>
      </c>
      <c r="F4">
        <v>0.6</v>
      </c>
      <c r="G4">
        <v>1.2</v>
      </c>
      <c r="H4">
        <v>1</v>
      </c>
      <c r="I4">
        <v>1</v>
      </c>
      <c r="J4">
        <f>1/E4</f>
        <v>1.4091028670707528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0.70967139686459013</v>
      </c>
    </row>
    <row r="5" spans="1:22" x14ac:dyDescent="0.35">
      <c r="A5" t="s">
        <v>76</v>
      </c>
      <c r="B5" s="7">
        <f>LN(E5)</f>
        <v>-0.34295323739909805</v>
      </c>
      <c r="C5">
        <f>C4</f>
        <v>-0.51082562376599072</v>
      </c>
      <c r="D5">
        <f>D4</f>
        <v>0.18232155679395459</v>
      </c>
      <c r="E5" s="17">
        <f>PARS!E5</f>
        <v>0.70967139686459013</v>
      </c>
      <c r="F5">
        <v>0.6</v>
      </c>
      <c r="G5">
        <v>1.2</v>
      </c>
      <c r="H5">
        <v>1</v>
      </c>
      <c r="I5">
        <v>1</v>
      </c>
      <c r="J5">
        <f>1/E5</f>
        <v>1.4091028670707528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248</v>
      </c>
      <c r="B6" s="7">
        <f>LN(E6)</f>
        <v>0</v>
      </c>
      <c r="C6">
        <f>C5</f>
        <v>-0.51082562376599072</v>
      </c>
      <c r="D6">
        <f>D5</f>
        <v>0.18232155679395459</v>
      </c>
      <c r="E6" s="17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-1.36414058856808</v>
      </c>
      <c r="C8">
        <f t="shared" si="6"/>
        <v>-2.3025850929940455</v>
      </c>
      <c r="D8">
        <f t="shared" si="6"/>
        <v>-0.916290731874155</v>
      </c>
      <c r="E8" s="17">
        <f>PARS!E8</f>
        <v>0.25560024739808884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3.9123592804764913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0.25560024739808884</v>
      </c>
    </row>
    <row r="9" spans="1:22" x14ac:dyDescent="0.35">
      <c r="A9" t="s">
        <v>92</v>
      </c>
      <c r="B9">
        <f t="shared" si="6"/>
        <v>-8.9597457484020477E-5</v>
      </c>
      <c r="C9">
        <f t="shared" si="6"/>
        <v>-0.16251892949777494</v>
      </c>
      <c r="D9">
        <f t="shared" si="6"/>
        <v>0.69314718055994529</v>
      </c>
      <c r="E9" s="17">
        <f>PARS!E9</f>
        <v>0.9999104065562483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1.0000896014714562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0.9999104065562483</v>
      </c>
    </row>
    <row r="10" spans="1:22" x14ac:dyDescent="0.35">
      <c r="A10" t="s">
        <v>93</v>
      </c>
      <c r="B10">
        <f t="shared" si="6"/>
        <v>1.11522388638845</v>
      </c>
      <c r="C10">
        <f t="shared" si="6"/>
        <v>0.69314718055994529</v>
      </c>
      <c r="D10">
        <f t="shared" si="6"/>
        <v>1.791759469228055</v>
      </c>
      <c r="E10" s="17">
        <f>PARS!E10</f>
        <v>3.0502510124243343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0.32784187134986037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3.0502510124243343</v>
      </c>
    </row>
    <row r="11" spans="1:22" x14ac:dyDescent="0.35">
      <c r="A11" t="s">
        <v>98</v>
      </c>
      <c r="B11">
        <f>LN(E11)</f>
        <v>-8.9597457484020477E-5</v>
      </c>
      <c r="C11">
        <f>C4</f>
        <v>-0.51082562376599072</v>
      </c>
      <c r="D11">
        <f>D4</f>
        <v>0.18232155679395459</v>
      </c>
      <c r="E11" s="17">
        <f>PARS!E11</f>
        <v>0.9999104065562483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1.0000896014714562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-1.45471959715939</v>
      </c>
      <c r="C17">
        <f>LN(-G17)</f>
        <v>-2.3025850929940455</v>
      </c>
      <c r="D17">
        <f>LN(-F17)</f>
        <v>-1.1647520911726548</v>
      </c>
      <c r="E17" s="17">
        <f>PARS!E17</f>
        <v>-0.233465819202686</v>
      </c>
      <c r="F17">
        <v>-0.312</v>
      </c>
      <c r="G17">
        <v>-0.1</v>
      </c>
      <c r="H17">
        <v>1.4</v>
      </c>
      <c r="I17">
        <v>1.4</v>
      </c>
      <c r="J17">
        <f t="shared" si="8"/>
        <v>-4.2832822526874423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-0.233465819202686</v>
      </c>
    </row>
    <row r="18" spans="1:26" x14ac:dyDescent="0.35">
      <c r="A18" t="s">
        <v>96</v>
      </c>
      <c r="B18">
        <f t="shared" ref="B18:D19" si="9">LN(E18)</f>
        <v>-0.56369539871977103</v>
      </c>
      <c r="C18">
        <f t="shared" si="9"/>
        <v>-1.2039728043259361</v>
      </c>
      <c r="D18">
        <f t="shared" si="9"/>
        <v>-0.43078291609245423</v>
      </c>
      <c r="E18" s="17">
        <f>PARS!E18</f>
        <v>0.5691021140131125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1.7571539015175039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0.5691021140131125</v>
      </c>
    </row>
    <row r="19" spans="1:26" x14ac:dyDescent="0.35">
      <c r="A19" t="s">
        <v>71</v>
      </c>
      <c r="B19">
        <f t="shared" si="9"/>
        <v>1.2326724440430901</v>
      </c>
      <c r="C19">
        <f t="shared" si="9"/>
        <v>1.6094379124341003</v>
      </c>
      <c r="D19">
        <f t="shared" si="9"/>
        <v>2.341805806147327</v>
      </c>
      <c r="E19" s="17">
        <f>PARS!E19</f>
        <v>3.4303848088118523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0.291512484964146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3.4303848088118523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7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0.10191371188952317</v>
      </c>
      <c r="C21">
        <f>-LN(1/F21 -1)</f>
        <v>0</v>
      </c>
      <c r="D21">
        <f>-LN(1/G21 -1)</f>
        <v>0.40546510810816427</v>
      </c>
      <c r="E21" s="17">
        <f>PARS!E21</f>
        <v>0.50002547842795031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4000.0000103864045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0.50002547842795031</v>
      </c>
      <c r="W21" t="s">
        <v>242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0.87480322697156299</v>
      </c>
      <c r="C22">
        <f>LN(F22/10)</f>
        <v>0.37156355643248301</v>
      </c>
      <c r="D22">
        <f>LN(G22/10)</f>
        <v>0.61518563909023349</v>
      </c>
      <c r="E22" s="17">
        <f>PARS!E22</f>
        <v>23.984033064493907</v>
      </c>
      <c r="F22">
        <v>14.5</v>
      </c>
      <c r="G22">
        <v>18.5</v>
      </c>
      <c r="H22">
        <v>4</v>
      </c>
      <c r="I22">
        <v>4</v>
      </c>
      <c r="J22">
        <f t="shared" si="8"/>
        <v>4.1694405495146081E-2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23.984033064493907</v>
      </c>
    </row>
    <row r="23" spans="1:26" x14ac:dyDescent="0.35">
      <c r="A23" t="s">
        <v>79</v>
      </c>
      <c r="B23">
        <f>1-LN(1/(E23-1) -1)</f>
        <v>2.53321485799479</v>
      </c>
      <c r="C23">
        <f>1-LN(1/(F23-1) -1)</f>
        <v>1</v>
      </c>
      <c r="D23">
        <f>1-LN(1/(G23-1) -1)</f>
        <v>7.9067547786486871</v>
      </c>
      <c r="E23" s="17">
        <f>PARS!E23</f>
        <v>1.8224761994711731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6.8488881494006764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1.8224761994711731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-5.0463642250828999E-2</v>
      </c>
      <c r="C25">
        <f t="shared" si="10"/>
        <v>-0.15</v>
      </c>
      <c r="D25">
        <f t="shared" si="10"/>
        <v>0.05</v>
      </c>
      <c r="E25" s="17">
        <f>PARS!E25</f>
        <v>-5.0463642250828999E-2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0.119901614950227</v>
      </c>
      <c r="C26">
        <f t="shared" si="10"/>
        <v>0</v>
      </c>
      <c r="D26">
        <f t="shared" si="10"/>
        <v>0.5</v>
      </c>
      <c r="E26" s="17">
        <f>PARS!E26</f>
        <v>0.119901614950227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-0.71168337053421504</v>
      </c>
      <c r="C27">
        <f>LN(F27)</f>
        <v>-0.35667494393873245</v>
      </c>
      <c r="D27">
        <f>LN(G27)</f>
        <v>1.0986122886681098</v>
      </c>
      <c r="E27" s="17">
        <f>PARS!E27</f>
        <v>0.49081727430994826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2.0374181031136769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0.49081727430994826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f>PARS!E29</f>
        <v>2.0313632925383001E-2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1.4768422709143301</v>
      </c>
      <c r="C30">
        <f t="shared" si="12"/>
        <v>0</v>
      </c>
      <c r="D30">
        <f t="shared" si="12"/>
        <v>2.3025850929940459</v>
      </c>
      <c r="E30" s="17">
        <f>PARS!E30</f>
        <v>4.379095827121799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0.22835764264543607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4.379095827121799</v>
      </c>
    </row>
    <row r="31" spans="1:26" x14ac:dyDescent="0.35">
      <c r="A31" t="s">
        <v>83</v>
      </c>
      <c r="B31">
        <f t="shared" si="12"/>
        <v>1.1445383318495299</v>
      </c>
      <c r="C31">
        <f t="shared" si="12"/>
        <v>0.58778666490211906</v>
      </c>
      <c r="D31">
        <f t="shared" si="12"/>
        <v>1.3862943611198906</v>
      </c>
      <c r="E31" s="17">
        <f>PARS!E31</f>
        <v>3.1409909265844824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0.31837086555592226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3.1409909265844824</v>
      </c>
    </row>
    <row r="32" spans="1:26" x14ac:dyDescent="0.35">
      <c r="A32" t="s">
        <v>84</v>
      </c>
      <c r="B32">
        <f t="shared" ref="B32:D32" si="14">-LN(1/E32 -1)</f>
        <v>0.30700738367283126</v>
      </c>
      <c r="C32">
        <f t="shared" si="14"/>
        <v>-2.1972245773362196</v>
      </c>
      <c r="D32">
        <f t="shared" si="14"/>
        <v>6.9067547786484651</v>
      </c>
      <c r="E32" s="17">
        <f>PARS!E32</f>
        <v>0.5761546298686957</v>
      </c>
      <c r="F32">
        <v>0.1</v>
      </c>
      <c r="G32">
        <v>0.999</v>
      </c>
      <c r="H32">
        <v>5.01</v>
      </c>
      <c r="I32">
        <v>5.03</v>
      </c>
      <c r="J32">
        <f>1/(E32*(1-E32))</f>
        <v>4.0949961741619614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0.5761546298686957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-1.5100186500927799</v>
      </c>
      <c r="C34">
        <f t="shared" si="15"/>
        <v>-2.3025850929940455</v>
      </c>
      <c r="D34">
        <f t="shared" si="15"/>
        <v>0.69314718055994529</v>
      </c>
      <c r="E34" s="17">
        <f>PARS!E34</f>
        <v>0.22090585800621212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4.5268152190508175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0.22090585800621212</v>
      </c>
    </row>
    <row r="35" spans="1:22" x14ac:dyDescent="0.35">
      <c r="A35" t="s">
        <v>88</v>
      </c>
      <c r="B35">
        <f t="shared" si="15"/>
        <v>-1.13385107392537</v>
      </c>
      <c r="C35">
        <f t="shared" si="15"/>
        <v>-0.71334988787746489</v>
      </c>
      <c r="D35">
        <f t="shared" si="15"/>
        <v>-9.4310679471241415E-2</v>
      </c>
      <c r="E35" s="17">
        <f>PARS!E35</f>
        <v>0.32179162381542664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3.1076010871357558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0.32179162381542664</v>
      </c>
    </row>
    <row r="36" spans="1:22" x14ac:dyDescent="0.35">
      <c r="A36" t="s">
        <v>89</v>
      </c>
      <c r="B36">
        <f t="shared" si="15"/>
        <v>1.41662156821093</v>
      </c>
      <c r="C36">
        <f t="shared" si="15"/>
        <v>-6.9077552789821368</v>
      </c>
      <c r="D36">
        <f t="shared" si="15"/>
        <v>2.9957322735539909</v>
      </c>
      <c r="E36" s="17">
        <f>PARS!E36</f>
        <v>4.123167044610307</v>
      </c>
      <c r="F36">
        <v>1E-3</v>
      </c>
      <c r="G36">
        <v>20</v>
      </c>
      <c r="H36">
        <v>6.02</v>
      </c>
      <c r="I36">
        <v>6</v>
      </c>
      <c r="J36">
        <f t="shared" si="16"/>
        <v>0.24253201220823034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4.123167044610307</v>
      </c>
    </row>
    <row r="37" spans="1:22" x14ac:dyDescent="0.35">
      <c r="A37" t="s">
        <v>102</v>
      </c>
      <c r="B37">
        <f t="shared" si="15"/>
        <v>1.6065822118749</v>
      </c>
      <c r="C37">
        <f t="shared" si="15"/>
        <v>-6.9077552789821368</v>
      </c>
      <c r="D37">
        <f t="shared" si="15"/>
        <v>3.1010977891993172</v>
      </c>
      <c r="E37" s="17">
        <f>PARS!E37</f>
        <v>4.9857418653751289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0.20057195639124001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4.9857418653751289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f>PARS!E38</f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7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7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7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247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249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7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7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7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244</v>
      </c>
      <c r="B53" s="17">
        <f t="shared" si="21"/>
        <v>1.1000000000000001</v>
      </c>
      <c r="C53">
        <v>1</v>
      </c>
      <c r="D53">
        <v>1</v>
      </c>
      <c r="E53" s="17">
        <v>1.1000000000000001</v>
      </c>
      <c r="F53">
        <v>1</v>
      </c>
      <c r="G53">
        <v>1</v>
      </c>
    </row>
    <row r="54" spans="1:21" x14ac:dyDescent="0.35">
      <c r="A54" t="s">
        <v>245</v>
      </c>
      <c r="B54" s="11">
        <v>0.35</v>
      </c>
      <c r="E54" s="17">
        <v>0.35</v>
      </c>
    </row>
    <row r="55" spans="1:21" x14ac:dyDescent="0.35">
      <c r="A55" t="s">
        <v>246</v>
      </c>
      <c r="B55" s="11">
        <v>23</v>
      </c>
      <c r="E55" s="17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topLeftCell="A37" workbookViewId="0">
      <selection activeCell="D51" sqref="D51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115</v>
      </c>
      <c r="C1" t="s">
        <v>1</v>
      </c>
      <c r="D1" t="s">
        <v>67</v>
      </c>
      <c r="E1" t="s">
        <v>210</v>
      </c>
      <c r="F1" t="s">
        <v>207</v>
      </c>
      <c r="G1" t="s">
        <v>208</v>
      </c>
      <c r="H1" t="s">
        <v>241</v>
      </c>
      <c r="I1" t="s">
        <v>251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</row>
    <row r="16" spans="1:9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20.276893488579226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20.026576805157596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17.300003524767639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16.418734903213593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16.266669438421928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16.504850498150336</v>
      </c>
      <c r="D25">
        <v>0</v>
      </c>
      <c r="F25">
        <v>3.5</v>
      </c>
      <c r="G25">
        <v>25</v>
      </c>
      <c r="I25" t="s">
        <v>237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15.675766842903421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-1.771505167312345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8.2483440519201159E-2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72.316990935221881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65.080088959279095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1.8622385760180244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-0.10535005810064095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-1.5885984766191011E-3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-2.4845221584139527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-5.1460409643363656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3.2846178304940312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0.70642425246518226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-1.9224713242195252E-3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-4.9346812496187633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-5.4621032555208648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-1.0639786208145947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-1.1786282199478218E-3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1.450330367540659E-3</v>
      </c>
      <c r="D44">
        <v>0</v>
      </c>
      <c r="F44">
        <v>6.3</v>
      </c>
      <c r="G44">
        <v>48</v>
      </c>
      <c r="I44" t="s">
        <v>221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224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187</v>
      </c>
      <c r="B54" t="str">
        <f t="shared" si="2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97</v>
      </c>
    </row>
    <row r="55" spans="1:9" x14ac:dyDescent="0.35">
      <c r="A55" t="s">
        <v>9</v>
      </c>
      <c r="B55" t="str">
        <f t="shared" si="2"/>
        <v>L</v>
      </c>
      <c r="C55">
        <f>VLOOKUP(B55,Moments_other!A:B,2,0)</f>
        <v>0.53600000000000003</v>
      </c>
      <c r="D55">
        <f>1</f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225</v>
      </c>
      <c r="B57" t="s">
        <v>225</v>
      </c>
      <c r="C57">
        <v>0.59019820000000001</v>
      </c>
      <c r="G57">
        <v>99</v>
      </c>
    </row>
    <row r="58" spans="1:9" x14ac:dyDescent="0.35">
      <c r="A58" t="s">
        <v>211</v>
      </c>
      <c r="B58" t="s">
        <v>211</v>
      </c>
      <c r="C58">
        <v>1</v>
      </c>
      <c r="D58">
        <v>0</v>
      </c>
      <c r="E58">
        <v>1</v>
      </c>
      <c r="G58">
        <v>100</v>
      </c>
    </row>
    <row r="59" spans="1:9" x14ac:dyDescent="0.35">
      <c r="A59" t="s">
        <v>105</v>
      </c>
      <c r="B59" t="s">
        <v>105</v>
      </c>
      <c r="C59">
        <f>9*5*52/(24*365)</f>
        <v>0.26712328767123289</v>
      </c>
      <c r="G59">
        <v>101</v>
      </c>
    </row>
  </sheetData>
  <autoFilter ref="A1:J59" xr:uid="{A42A002A-BEAD-45BB-A257-D80A19A6BE2C}">
    <sortState xmlns:xlrd2="http://schemas.microsoft.com/office/spreadsheetml/2017/richdata2" ref="A2:I59">
      <sortCondition ref="G1:G59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43" zoomScale="54" workbookViewId="0">
      <selection activeCell="B55" sqref="B55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snmarried</v>
      </c>
      <c r="BC1" t="str">
        <f>W_!BE2</f>
        <v>L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9.9999999999999995E-7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4.488237951807229E-6</v>
      </c>
      <c r="BC54">
        <f>W_!BE56</f>
        <v>0</v>
      </c>
    </row>
    <row r="55" spans="1:55" x14ac:dyDescent="0.35">
      <c r="A55" t="str">
        <f>W_!B57</f>
        <v>L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2.7556940476190474E-2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36" zoomScale="65" workbookViewId="0">
      <selection activeCell="B56" sqref="B56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8</v>
      </c>
      <c r="BE1">
        <f>MATCH(BE3,W_other!$B$1:$CT$1,0)</f>
        <v>6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snmarried</v>
      </c>
      <c r="BE2" t="str">
        <f>MOMS!$A$55</f>
        <v>L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snmarried</v>
      </c>
      <c r="BE3" t="str">
        <f>VLOOKUP(BE2,MOMS!$A:$B,2,0)</f>
        <v>L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9.9999999999999995E-7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4.488237951807229E-6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6</v>
      </c>
      <c r="B57" t="str">
        <f>MOMS!$A$55</f>
        <v>L</v>
      </c>
      <c r="C57" t="str">
        <f>MOMS!$B$55</f>
        <v>L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2.7556940476190474E-2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topLeftCell="A55" workbookViewId="0">
      <selection activeCell="G10" sqref="G10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3" x14ac:dyDescent="0.35">
      <c r="A17" t="s">
        <v>132</v>
      </c>
      <c r="B17">
        <v>16</v>
      </c>
      <c r="C17">
        <v>0.37207329147337387</v>
      </c>
    </row>
    <row r="18" spans="1:3" x14ac:dyDescent="0.35">
      <c r="A18" t="s">
        <v>133</v>
      </c>
      <c r="B18">
        <v>17</v>
      </c>
      <c r="C18">
        <v>1.858023032880175E-3</v>
      </c>
    </row>
    <row r="19" spans="1:3" x14ac:dyDescent="0.35">
      <c r="A19" t="s">
        <v>134</v>
      </c>
      <c r="B19">
        <v>18</v>
      </c>
      <c r="C19">
        <v>1.8814014327029097E-3</v>
      </c>
    </row>
    <row r="20" spans="1:3" x14ac:dyDescent="0.35">
      <c r="A20" t="s">
        <v>135</v>
      </c>
      <c r="B20">
        <v>19</v>
      </c>
      <c r="C20">
        <v>1.9666306282818055E-3</v>
      </c>
    </row>
    <row r="21" spans="1:3" x14ac:dyDescent="0.35">
      <c r="A21" t="s">
        <v>136</v>
      </c>
      <c r="B21">
        <v>20</v>
      </c>
      <c r="C21">
        <v>1.9010739631001277E-3</v>
      </c>
    </row>
    <row r="22" spans="1:3" x14ac:dyDescent="0.35">
      <c r="A22" t="s">
        <v>137</v>
      </c>
      <c r="B22">
        <v>21</v>
      </c>
      <c r="C22">
        <v>9.9917849898722749E-4</v>
      </c>
    </row>
    <row r="23" spans="1:3" x14ac:dyDescent="0.35">
      <c r="A23" t="s">
        <v>138</v>
      </c>
      <c r="B23">
        <v>22</v>
      </c>
      <c r="C23">
        <v>1.0295415592160683E-3</v>
      </c>
    </row>
    <row r="24" spans="1:3" x14ac:dyDescent="0.35">
      <c r="A24" t="s">
        <v>40</v>
      </c>
      <c r="B24">
        <v>23</v>
      </c>
      <c r="C24">
        <v>127.55650702409324</v>
      </c>
    </row>
    <row r="25" spans="1:3" x14ac:dyDescent="0.35">
      <c r="A25" t="s">
        <v>139</v>
      </c>
      <c r="B25">
        <v>24</v>
      </c>
      <c r="C25">
        <v>12</v>
      </c>
    </row>
    <row r="26" spans="1:3" x14ac:dyDescent="0.35">
      <c r="A26" t="s">
        <v>140</v>
      </c>
      <c r="B26">
        <v>25</v>
      </c>
      <c r="C26">
        <v>152.82676676750708</v>
      </c>
    </row>
    <row r="27" spans="1:3" x14ac:dyDescent="0.35">
      <c r="A27" t="s">
        <v>141</v>
      </c>
      <c r="B27">
        <v>26</v>
      </c>
      <c r="C27">
        <v>19570.859179726365</v>
      </c>
    </row>
    <row r="28" spans="1:3" x14ac:dyDescent="0.35">
      <c r="A28" t="s">
        <v>142</v>
      </c>
      <c r="B28">
        <v>27</v>
      </c>
      <c r="C28">
        <v>159</v>
      </c>
    </row>
    <row r="29" spans="1:3" x14ac:dyDescent="0.35">
      <c r="A29" t="s">
        <v>37</v>
      </c>
      <c r="B29">
        <v>28</v>
      </c>
      <c r="C29">
        <v>20.026576805157596</v>
      </c>
    </row>
    <row r="30" spans="1:3" x14ac:dyDescent="0.35">
      <c r="A30" t="s">
        <v>38</v>
      </c>
      <c r="B30">
        <v>29</v>
      </c>
      <c r="C30">
        <v>8.2483440519201159E-2</v>
      </c>
    </row>
    <row r="31" spans="1:3" x14ac:dyDescent="0.35">
      <c r="A31" t="s">
        <v>39</v>
      </c>
      <c r="B31">
        <v>30</v>
      </c>
      <c r="C31">
        <v>-1.771505167312345</v>
      </c>
    </row>
    <row r="32" spans="1:3" x14ac:dyDescent="0.35">
      <c r="A32" t="s">
        <v>143</v>
      </c>
      <c r="B32">
        <v>31</v>
      </c>
      <c r="C32">
        <v>2.7941517001804216E-2</v>
      </c>
    </row>
    <row r="33" spans="1:3" x14ac:dyDescent="0.35">
      <c r="A33" t="s">
        <v>144</v>
      </c>
      <c r="B33">
        <v>32</v>
      </c>
      <c r="C33">
        <v>-1.6930687599577825</v>
      </c>
    </row>
    <row r="34" spans="1:3" x14ac:dyDescent="0.35">
      <c r="A34" t="s">
        <v>25</v>
      </c>
      <c r="B34">
        <v>33</v>
      </c>
      <c r="C34">
        <v>20.276893488579226</v>
      </c>
    </row>
    <row r="35" spans="1:3" x14ac:dyDescent="0.35">
      <c r="A35" t="s">
        <v>145</v>
      </c>
      <c r="B35">
        <v>34</v>
      </c>
      <c r="C35">
        <v>-1.4098748233617799</v>
      </c>
    </row>
    <row r="36" spans="1:3" x14ac:dyDescent="0.35">
      <c r="A36" t="s">
        <v>146</v>
      </c>
      <c r="B36">
        <v>35</v>
      </c>
      <c r="C36">
        <v>-1.5614483850622725</v>
      </c>
    </row>
    <row r="37" spans="1:3" x14ac:dyDescent="0.35">
      <c r="A37" t="s">
        <v>41</v>
      </c>
      <c r="B37">
        <v>36</v>
      </c>
      <c r="C37">
        <v>133.69302783249751</v>
      </c>
    </row>
    <row r="38" spans="1:3" x14ac:dyDescent="0.35">
      <c r="A38" t="s">
        <v>42</v>
      </c>
      <c r="B38">
        <v>37</v>
      </c>
      <c r="C38">
        <v>123.71609524145379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17.300003524767639</v>
      </c>
    </row>
    <row r="64" spans="1:3" x14ac:dyDescent="0.35">
      <c r="A64" t="s">
        <v>56</v>
      </c>
      <c r="B64">
        <v>63</v>
      </c>
      <c r="C64">
        <v>16.418734903213593</v>
      </c>
    </row>
    <row r="65" spans="1:3" x14ac:dyDescent="0.35">
      <c r="A65" t="s">
        <v>156</v>
      </c>
      <c r="B65">
        <v>64</v>
      </c>
      <c r="C65">
        <v>16.266669438421928</v>
      </c>
    </row>
    <row r="66" spans="1:3" x14ac:dyDescent="0.35">
      <c r="A66" t="s">
        <v>157</v>
      </c>
      <c r="B66">
        <v>65</v>
      </c>
      <c r="C66">
        <v>16.373180176893996</v>
      </c>
    </row>
    <row r="67" spans="1:3" x14ac:dyDescent="0.35">
      <c r="A67" t="s">
        <v>57</v>
      </c>
      <c r="B67">
        <v>66</v>
      </c>
      <c r="C67">
        <v>16.504850498150336</v>
      </c>
    </row>
    <row r="68" spans="1:3" x14ac:dyDescent="0.35">
      <c r="A68" t="s">
        <v>58</v>
      </c>
      <c r="B68">
        <v>67</v>
      </c>
      <c r="C68">
        <v>15.675766842903421</v>
      </c>
    </row>
    <row r="69" spans="1:3" x14ac:dyDescent="0.35">
      <c r="A69" t="s">
        <v>59</v>
      </c>
      <c r="B69">
        <v>68</v>
      </c>
      <c r="C69">
        <v>1.8622385760180244</v>
      </c>
    </row>
    <row r="70" spans="1:3" x14ac:dyDescent="0.35">
      <c r="A70" t="s">
        <v>29</v>
      </c>
      <c r="B70">
        <v>69</v>
      </c>
      <c r="C70">
        <v>0.70642425246518226</v>
      </c>
    </row>
    <row r="71" spans="1:3" x14ac:dyDescent="0.35">
      <c r="A71" t="s">
        <v>30</v>
      </c>
      <c r="B71">
        <v>70</v>
      </c>
      <c r="C71">
        <v>-0.10535005810064095</v>
      </c>
    </row>
    <row r="72" spans="1:3" x14ac:dyDescent="0.35">
      <c r="A72" t="s">
        <v>31</v>
      </c>
      <c r="B72">
        <v>71</v>
      </c>
      <c r="C72">
        <v>-1.9224713242195252E-3</v>
      </c>
    </row>
    <row r="73" spans="1:3" x14ac:dyDescent="0.35">
      <c r="A73" t="s">
        <v>32</v>
      </c>
      <c r="B73">
        <v>72</v>
      </c>
      <c r="C73">
        <v>-1.5885984766191011E-3</v>
      </c>
    </row>
    <row r="74" spans="1:3" x14ac:dyDescent="0.35">
      <c r="A74" t="s">
        <v>158</v>
      </c>
      <c r="B74">
        <v>73</v>
      </c>
      <c r="C74">
        <v>-1.8706854060627303E-3</v>
      </c>
    </row>
    <row r="75" spans="1:3" x14ac:dyDescent="0.35">
      <c r="A75" t="s">
        <v>159</v>
      </c>
      <c r="B75">
        <v>74</v>
      </c>
      <c r="C75">
        <v>-1.422609169165413E-3</v>
      </c>
    </row>
    <row r="76" spans="1:3" x14ac:dyDescent="0.35">
      <c r="A76" t="s">
        <v>33</v>
      </c>
      <c r="B76">
        <v>75</v>
      </c>
      <c r="C76">
        <v>-5.4621032555208648</v>
      </c>
    </row>
    <row r="77" spans="1:3" x14ac:dyDescent="0.35">
      <c r="A77" t="s">
        <v>34</v>
      </c>
      <c r="B77">
        <v>76</v>
      </c>
      <c r="C77">
        <v>-5.1460409643363656</v>
      </c>
    </row>
    <row r="78" spans="1:3" x14ac:dyDescent="0.35">
      <c r="A78" t="s">
        <v>35</v>
      </c>
      <c r="B78">
        <v>77</v>
      </c>
      <c r="C78">
        <v>-4.9346812496187633</v>
      </c>
    </row>
    <row r="79" spans="1:3" x14ac:dyDescent="0.35">
      <c r="A79" t="s">
        <v>36</v>
      </c>
      <c r="B79">
        <v>78</v>
      </c>
      <c r="C79">
        <v>-2.4845221584139527</v>
      </c>
    </row>
    <row r="80" spans="1:3" x14ac:dyDescent="0.35">
      <c r="A80" t="s">
        <v>116</v>
      </c>
      <c r="B80">
        <v>79</v>
      </c>
      <c r="C80">
        <v>-1.0639786208145947</v>
      </c>
    </row>
    <row r="81" spans="1:3" x14ac:dyDescent="0.35">
      <c r="A81" t="s">
        <v>117</v>
      </c>
      <c r="B81">
        <v>80</v>
      </c>
      <c r="C81">
        <v>3.2846178304940312</v>
      </c>
    </row>
    <row r="82" spans="1:3" x14ac:dyDescent="0.35">
      <c r="A82" t="s">
        <v>160</v>
      </c>
      <c r="B82">
        <v>81</v>
      </c>
      <c r="C82">
        <v>5.3482036813019489</v>
      </c>
    </row>
    <row r="83" spans="1:3" x14ac:dyDescent="0.35">
      <c r="A83" t="s">
        <v>161</v>
      </c>
      <c r="B83">
        <v>82</v>
      </c>
      <c r="C83">
        <v>-1.4777125223452736</v>
      </c>
    </row>
    <row r="84" spans="1:3" x14ac:dyDescent="0.35">
      <c r="A84" t="s">
        <v>43</v>
      </c>
      <c r="B84">
        <v>83</v>
      </c>
      <c r="C84">
        <v>1.450330367540659E-3</v>
      </c>
    </row>
    <row r="85" spans="1:3" x14ac:dyDescent="0.35">
      <c r="A85" t="s">
        <v>44</v>
      </c>
      <c r="B85">
        <v>84</v>
      </c>
      <c r="C85">
        <v>-1.1786282199478218E-3</v>
      </c>
    </row>
    <row r="86" spans="1:3" x14ac:dyDescent="0.35">
      <c r="A86" t="s">
        <v>162</v>
      </c>
      <c r="B86">
        <v>85</v>
      </c>
      <c r="C86">
        <v>72.316990935221881</v>
      </c>
    </row>
    <row r="87" spans="1:3" x14ac:dyDescent="0.35">
      <c r="A87" t="s">
        <v>163</v>
      </c>
      <c r="B87">
        <v>86</v>
      </c>
      <c r="C87">
        <v>65.080088959279095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-0.23237462229539668</v>
      </c>
    </row>
    <row r="92" spans="1:3" x14ac:dyDescent="0.35">
      <c r="A92" t="s">
        <v>200</v>
      </c>
      <c r="C92">
        <v>-0.2885949120223249</v>
      </c>
    </row>
    <row r="93" spans="1:3" x14ac:dyDescent="0.35">
      <c r="A93" t="s">
        <v>201</v>
      </c>
      <c r="C93">
        <v>-0.26293418832561893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-0.34749104115171398</v>
      </c>
    </row>
    <row r="96" spans="1:3" x14ac:dyDescent="0.35">
      <c r="A96" t="s">
        <v>204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252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209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239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240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226</v>
      </c>
    </row>
    <row r="15" spans="1:10" x14ac:dyDescent="0.35">
      <c r="C15" t="s">
        <v>213</v>
      </c>
      <c r="F15" t="s">
        <v>214</v>
      </c>
      <c r="H15" t="s">
        <v>243</v>
      </c>
      <c r="I15" t="s">
        <v>250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4.9857418653751289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216</v>
      </c>
      <c r="H18" t="s">
        <v>218</v>
      </c>
      <c r="J18" t="s">
        <v>219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215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217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220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F7" sqref="F7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225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227</v>
      </c>
      <c r="C1" t="s">
        <v>228</v>
      </c>
      <c r="D1" t="s">
        <v>229</v>
      </c>
      <c r="E1" t="s">
        <v>85</v>
      </c>
      <c r="F1" t="s">
        <v>22</v>
      </c>
      <c r="G1" t="s">
        <v>230</v>
      </c>
    </row>
    <row r="2" spans="1:7" x14ac:dyDescent="0.35">
      <c r="A2" t="s">
        <v>231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232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233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234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235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236</v>
      </c>
      <c r="B11">
        <f>(B8+B9)/(F2+G2)</f>
        <v>0.59019788715857813</v>
      </c>
    </row>
    <row r="13" spans="1:7" x14ac:dyDescent="0.35">
      <c r="A13" t="s">
        <v>225</v>
      </c>
      <c r="B13">
        <f>MOMS!C59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topLeftCell="A43" workbookViewId="0">
      <selection activeCell="D63" sqref="D63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4" x14ac:dyDescent="0.35">
      <c r="B1" t="s">
        <v>123</v>
      </c>
      <c r="C1" t="s">
        <v>1</v>
      </c>
      <c r="D1" t="s">
        <v>254</v>
      </c>
    </row>
    <row r="2" spans="1:4" x14ac:dyDescent="0.35">
      <c r="A2" t="s">
        <v>124</v>
      </c>
      <c r="B2">
        <v>1</v>
      </c>
      <c r="C2">
        <v>12.15999517122788</v>
      </c>
    </row>
    <row r="3" spans="1:4" x14ac:dyDescent="0.35">
      <c r="A3" t="s">
        <v>125</v>
      </c>
      <c r="B3">
        <v>2</v>
      </c>
      <c r="C3">
        <v>-3.861997079160544</v>
      </c>
    </row>
    <row r="4" spans="1:4" x14ac:dyDescent="0.35">
      <c r="A4" t="s">
        <v>126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127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128</v>
      </c>
      <c r="B9">
        <v>8</v>
      </c>
      <c r="C9">
        <v>-1.8066067213854717</v>
      </c>
    </row>
    <row r="10" spans="1:4" x14ac:dyDescent="0.35">
      <c r="A10" t="s">
        <v>129</v>
      </c>
      <c r="B10">
        <v>9</v>
      </c>
      <c r="C10">
        <v>-1.8615985945475741</v>
      </c>
    </row>
    <row r="11" spans="1:4" x14ac:dyDescent="0.35">
      <c r="A11" t="s">
        <v>119</v>
      </c>
      <c r="B11">
        <v>10</v>
      </c>
      <c r="C11">
        <v>-2.3628717358738442</v>
      </c>
    </row>
    <row r="12" spans="1:4" x14ac:dyDescent="0.35">
      <c r="A12" t="s">
        <v>120</v>
      </c>
      <c r="B12">
        <v>11</v>
      </c>
      <c r="C12">
        <v>-0.11499820885638209</v>
      </c>
    </row>
    <row r="13" spans="1:4" x14ac:dyDescent="0.35">
      <c r="A13" t="s">
        <v>130</v>
      </c>
      <c r="B13">
        <v>12</v>
      </c>
      <c r="C13">
        <v>0.53125214244041696</v>
      </c>
    </row>
    <row r="14" spans="1:4" x14ac:dyDescent="0.35">
      <c r="A14" t="s">
        <v>131</v>
      </c>
      <c r="B14">
        <v>13</v>
      </c>
      <c r="C14">
        <v>-2.6967358682803724</v>
      </c>
    </row>
    <row r="15" spans="1:4" x14ac:dyDescent="0.35">
      <c r="A15" t="s">
        <v>121</v>
      </c>
      <c r="B15">
        <v>14</v>
      </c>
      <c r="C15">
        <v>-2.7084940999921852</v>
      </c>
    </row>
    <row r="16" spans="1:4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38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39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143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144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145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146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41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42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147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148</v>
      </c>
      <c r="B43">
        <v>42</v>
      </c>
      <c r="C43">
        <v>0.93260040414320899</v>
      </c>
    </row>
    <row r="44" spans="1:4" x14ac:dyDescent="0.35">
      <c r="A44" t="s">
        <v>149</v>
      </c>
      <c r="B44">
        <v>43</v>
      </c>
      <c r="C44">
        <v>-0.25520335289941354</v>
      </c>
    </row>
    <row r="45" spans="1:4" x14ac:dyDescent="0.35">
      <c r="A45" t="s">
        <v>45</v>
      </c>
      <c r="B45">
        <v>44</v>
      </c>
      <c r="C45">
        <v>1873.126070137658</v>
      </c>
    </row>
    <row r="46" spans="1:4" x14ac:dyDescent="0.35">
      <c r="A46" t="s">
        <v>62</v>
      </c>
      <c r="B46">
        <v>45</v>
      </c>
      <c r="C46">
        <v>495.34145665939718</v>
      </c>
    </row>
    <row r="47" spans="1:4" x14ac:dyDescent="0.35">
      <c r="A47" t="s">
        <v>150</v>
      </c>
      <c r="B47">
        <v>46</v>
      </c>
      <c r="C47">
        <v>1965.336546713233</v>
      </c>
    </row>
    <row r="48" spans="1:4" x14ac:dyDescent="0.35">
      <c r="A48" t="s">
        <v>151</v>
      </c>
      <c r="B48">
        <v>47</v>
      </c>
      <c r="C48">
        <v>-151.6344770370616</v>
      </c>
    </row>
    <row r="49" spans="1:4" x14ac:dyDescent="0.35">
      <c r="A49" t="s">
        <v>152</v>
      </c>
      <c r="B49">
        <v>48</v>
      </c>
      <c r="C49">
        <v>593.16349855375722</v>
      </c>
    </row>
    <row r="50" spans="1:4" x14ac:dyDescent="0.35">
      <c r="A50" t="s">
        <v>153</v>
      </c>
      <c r="B50">
        <v>49</v>
      </c>
      <c r="C50">
        <v>188.31892785785749</v>
      </c>
    </row>
    <row r="51" spans="1:4" x14ac:dyDescent="0.35">
      <c r="A51" t="s">
        <v>46</v>
      </c>
      <c r="B51">
        <v>50</v>
      </c>
      <c r="C51">
        <v>2206.542127027375</v>
      </c>
    </row>
    <row r="52" spans="1:4" x14ac:dyDescent="0.35">
      <c r="A52" t="s">
        <v>47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48</v>
      </c>
      <c r="B54">
        <v>53</v>
      </c>
      <c r="C54">
        <v>105.92467385866674</v>
      </c>
    </row>
    <row r="55" spans="1:4" x14ac:dyDescent="0.35">
      <c r="A55" t="s">
        <v>154</v>
      </c>
      <c r="B55">
        <v>54</v>
      </c>
      <c r="C55">
        <v>-617.09437937111409</v>
      </c>
    </row>
    <row r="56" spans="1:4" x14ac:dyDescent="0.35">
      <c r="A56" t="s">
        <v>155</v>
      </c>
      <c r="B56">
        <v>55</v>
      </c>
      <c r="C56">
        <v>-558.4590458999968</v>
      </c>
    </row>
    <row r="57" spans="1:4" x14ac:dyDescent="0.35">
      <c r="A57" t="s">
        <v>52</v>
      </c>
      <c r="B57">
        <v>56</v>
      </c>
      <c r="C57">
        <v>-604.50613192106164</v>
      </c>
    </row>
    <row r="58" spans="1:4" x14ac:dyDescent="0.35">
      <c r="A58" t="s">
        <v>53</v>
      </c>
      <c r="B58">
        <v>57</v>
      </c>
      <c r="C58">
        <v>-50.524167685204183</v>
      </c>
    </row>
    <row r="59" spans="1:4" x14ac:dyDescent="0.35">
      <c r="A59" t="s">
        <v>54</v>
      </c>
      <c r="B59">
        <v>58</v>
      </c>
      <c r="C59">
        <v>277.39608436846476</v>
      </c>
    </row>
    <row r="60" spans="1:4" x14ac:dyDescent="0.35">
      <c r="A60" t="s">
        <v>49</v>
      </c>
      <c r="B60">
        <v>59</v>
      </c>
      <c r="C60">
        <v>973.91420861085408</v>
      </c>
    </row>
    <row r="61" spans="1:4" x14ac:dyDescent="0.35">
      <c r="A61" t="s">
        <v>50</v>
      </c>
      <c r="B61">
        <v>60</v>
      </c>
      <c r="C61">
        <v>683.00321899695871</v>
      </c>
    </row>
    <row r="62" spans="1:4" x14ac:dyDescent="0.35">
      <c r="A62" t="s">
        <v>51</v>
      </c>
      <c r="B62">
        <v>61</v>
      </c>
      <c r="C62">
        <v>-109.15475557571985</v>
      </c>
    </row>
    <row r="63" spans="1:4" x14ac:dyDescent="0.35">
      <c r="A63" t="s">
        <v>55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56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156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157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57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58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59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29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30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31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32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158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159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33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34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35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36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116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117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160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161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43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44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162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163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164</v>
      </c>
      <c r="B88">
        <v>87</v>
      </c>
      <c r="C88">
        <v>122.548474987894</v>
      </c>
    </row>
    <row r="89" spans="1:4" x14ac:dyDescent="0.35">
      <c r="A89" t="s">
        <v>165</v>
      </c>
      <c r="B89">
        <v>89</v>
      </c>
      <c r="C89">
        <v>142.5528382120342</v>
      </c>
    </row>
    <row r="90" spans="1:4" x14ac:dyDescent="0.35">
      <c r="A90" t="s">
        <v>166</v>
      </c>
      <c r="B90">
        <v>90</v>
      </c>
      <c r="C90">
        <v>18478.29340157317</v>
      </c>
    </row>
    <row r="91" spans="1:4" x14ac:dyDescent="0.35">
      <c r="A91" t="s">
        <v>199</v>
      </c>
      <c r="C91">
        <v>-0.23237462229539668</v>
      </c>
    </row>
    <row r="92" spans="1:4" x14ac:dyDescent="0.35">
      <c r="A92" t="s">
        <v>200</v>
      </c>
      <c r="C92">
        <v>-0.2885949120223249</v>
      </c>
    </row>
    <row r="93" spans="1:4" x14ac:dyDescent="0.35">
      <c r="A93" t="s">
        <v>201</v>
      </c>
      <c r="C93">
        <v>-0.26293418832561893</v>
      </c>
    </row>
    <row r="94" spans="1:4" x14ac:dyDescent="0.35">
      <c r="A94" t="s">
        <v>202</v>
      </c>
      <c r="C94">
        <v>-0.29549068412733248</v>
      </c>
    </row>
    <row r="95" spans="1:4" x14ac:dyDescent="0.35">
      <c r="A95" t="s">
        <v>203</v>
      </c>
      <c r="C95">
        <v>-0.34749104115171398</v>
      </c>
    </row>
    <row r="96" spans="1:4" x14ac:dyDescent="0.35">
      <c r="A96" t="s">
        <v>204</v>
      </c>
      <c r="C96">
        <v>-0.32539548393483481</v>
      </c>
    </row>
    <row r="97" spans="1:4" x14ac:dyDescent="0.35">
      <c r="A97" t="s">
        <v>167</v>
      </c>
      <c r="B97">
        <v>92</v>
      </c>
      <c r="C97">
        <v>-0.24229407501972869</v>
      </c>
    </row>
    <row r="98" spans="1:4" x14ac:dyDescent="0.35">
      <c r="A98" t="s">
        <v>168</v>
      </c>
      <c r="B98">
        <v>93</v>
      </c>
      <c r="C98">
        <v>-0.27005117509554516</v>
      </c>
    </row>
    <row r="99" spans="1:4" x14ac:dyDescent="0.35">
      <c r="A99" t="s">
        <v>118</v>
      </c>
      <c r="B99">
        <v>94</v>
      </c>
      <c r="C99">
        <v>-0.24397495405798156</v>
      </c>
    </row>
    <row r="100" spans="1:4" x14ac:dyDescent="0.35">
      <c r="A100" t="s">
        <v>169</v>
      </c>
      <c r="B100">
        <v>95</v>
      </c>
      <c r="C100">
        <v>-0.29782014109595623</v>
      </c>
    </row>
    <row r="101" spans="1:4" x14ac:dyDescent="0.35">
      <c r="A101" t="s">
        <v>170</v>
      </c>
      <c r="B101">
        <v>96</v>
      </c>
      <c r="C101">
        <v>-0.32810689174601754</v>
      </c>
    </row>
    <row r="102" spans="1:4" x14ac:dyDescent="0.35">
      <c r="A102" t="s">
        <v>171</v>
      </c>
      <c r="B102">
        <v>97</v>
      </c>
      <c r="C102">
        <v>-0.30802326104585137</v>
      </c>
    </row>
    <row r="103" spans="1:4" x14ac:dyDescent="0.35">
      <c r="A103" t="s">
        <v>172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173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2022-08-03T03:06:42Z</dcterms:modified>
</cp:coreProperties>
</file>