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6" documentId="114_{0388DDB3-3AF2-431E-A0C6-7E129F1D89B2}" xr6:coauthVersionLast="47" xr6:coauthVersionMax="47" xr10:uidLastSave="{27086083-0EE5-4822-A3C6-CAD462E841F7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W_psid_old" sheetId="16" r:id="rId15"/>
    <sheet name="calibration of jseg" sheetId="13" r:id="rId16"/>
    <sheet name="Moments_psid (2)" sheetId="15" r:id="rId17"/>
  </sheets>
  <externalReferences>
    <externalReference r:id="rId18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3" l="1"/>
  <c r="C56" i="3"/>
  <c r="B9" i="3" l="1"/>
  <c r="C53" i="3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T6" i="3" l="1"/>
  <c r="U6" i="3" s="1"/>
  <c r="F6" i="11"/>
  <c r="B48" i="1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E48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B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4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22" i="11" l="1"/>
  <c r="T15" i="3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U50" i="3" s="1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22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B42" i="11" l="1"/>
  <c r="B11" i="11"/>
  <c r="B5" i="11"/>
  <c r="E5" i="11" s="1"/>
  <c r="D1" i="8"/>
  <c r="D4" i="8" s="1" a="1"/>
  <c r="D4" i="8" s="1"/>
  <c r="B2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<sst xmlns="http://schemas.openxmlformats.org/spreadsheetml/2006/main" count="1021" uniqueCount="259">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</sst>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J7" sqref="J7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0.63765475697141072</v>
      </c>
      <c r="H2">
        <f ca="1">RAND()</f>
        <v>6.8207896507577859E-2</v>
      </c>
    </row>
    <row r="3" spans="1:9" x14ac:dyDescent="0.35">
      <c r="A3" t="s">
        <v>111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0.70552372094777382</v>
      </c>
      <c r="H3">
        <f t="shared" ref="H3:H52" ca="1" si="1">RAND()</f>
        <v>0.65939062210404309</v>
      </c>
    </row>
    <row r="4" spans="1:9" x14ac:dyDescent="0.35">
      <c r="A4" t="s">
        <v>75</v>
      </c>
      <c r="B4">
        <f>PARS!B4*$I$7+G4*(1-$I$7)*C4+(1-G4)*(1-$I$7)*D4</f>
        <v>-0.29604558997038921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0.57337827068540803</v>
      </c>
      <c r="H4">
        <f t="shared" ca="1" si="1"/>
        <v>0.46200819961662387</v>
      </c>
    </row>
    <row r="5" spans="1:9" x14ac:dyDescent="0.35">
      <c r="A5" t="s">
        <v>76</v>
      </c>
      <c r="B5">
        <f>PARS!B5*$I$7+G5*(1-$I$7)*C5+(1-G5)*(1-$I$7)*D5</f>
        <v>-0.15015529144813505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0.34859586133729747</v>
      </c>
      <c r="H5">
        <f t="shared" ca="1" si="1"/>
        <v>0.11660265843575712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0.2602128998006541</v>
      </c>
      <c r="H6">
        <f t="shared" ca="1" si="1"/>
        <v>0.78599857843319831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0.49854623529486164</v>
      </c>
      <c r="H7">
        <f t="shared" ca="1" si="1"/>
        <v>0.17948318161763022</v>
      </c>
      <c r="I7">
        <v>0.6</v>
      </c>
    </row>
    <row r="8" spans="1:9" x14ac:dyDescent="0.35">
      <c r="A8" t="s">
        <v>74</v>
      </c>
      <c r="B8">
        <f>PARS!B8*$I$7+G8*(1-$I$7)*C8+(1-G8)*(1-$I$7)*D8</f>
        <v>-1.3829450388154927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f>VLOOKUP(A8,PARS!A:V,19,0)</f>
        <v>1</v>
      </c>
      <c r="G8">
        <v>0.49557235744350858</v>
      </c>
      <c r="H8">
        <f t="shared" ca="1" si="1"/>
        <v>0.51356833858711937</v>
      </c>
    </row>
    <row r="9" spans="1:9" x14ac:dyDescent="0.35">
      <c r="A9" t="s">
        <v>92</v>
      </c>
      <c r="B9">
        <f>PARS!B9*$I$7+G9*(1-$I$7)*C9+(1-G9)*(1-$I$7)*D9</f>
        <v>-4.8624603448827554E-2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f>VLOOKUP(A9,PARS!A:V,19,0)</f>
        <v>1</v>
      </c>
      <c r="G9">
        <v>0.86448286368629934</v>
      </c>
      <c r="H9">
        <f t="shared" ca="1" si="1"/>
        <v>0.55894349694303391</v>
      </c>
    </row>
    <row r="10" spans="1:9" x14ac:dyDescent="0.35">
      <c r="A10" t="s">
        <v>93</v>
      </c>
      <c r="B10">
        <f>PARS!B10*$I$7+G10*(1-$I$7)*C10+(1-G10)*(1-$I$7)*D10</f>
        <v>1.4316364103115289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f>VLOOKUP(A10,PARS!A:V,19,0)</f>
        <v>1</v>
      </c>
      <c r="G10">
        <v>0.69421073413792367</v>
      </c>
      <c r="H10">
        <f t="shared" ca="1" si="1"/>
        <v>3.5698466752723923E-2</v>
      </c>
    </row>
    <row r="11" spans="1:9" x14ac:dyDescent="0.35">
      <c r="A11" t="s">
        <v>98</v>
      </c>
      <c r="B11">
        <f>PARS!B11*$I$7+G11*(1-$I$7)*C11+(1-G11)*(1-$I$7)*D11</f>
        <v>3.6512373519731973E-2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0.1095945007711141</v>
      </c>
      <c r="H11">
        <f t="shared" ca="1" si="1"/>
        <v>0.31177452341398137</v>
      </c>
    </row>
    <row r="12" spans="1:9" x14ac:dyDescent="0.35">
      <c r="A12" t="s">
        <v>95</v>
      </c>
      <c r="B12">
        <f>PARS!B12*$I$7+G12*(1-$I$7)*C12+(1-G12)*(1-$I$7)*D12</f>
        <v>-1.7189565429245726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0.34348721835653606</v>
      </c>
      <c r="H12">
        <f t="shared" ca="1" si="1"/>
        <v>0.57442009067824251</v>
      </c>
    </row>
    <row r="13" spans="1:9" x14ac:dyDescent="0.35">
      <c r="A13" t="s">
        <v>94</v>
      </c>
      <c r="B13">
        <f>PARS!B13*$I$7+G13*(1-$I$7)*C13+(1-G13)*(1-$I$7)*D13</f>
        <v>0.59324428900028514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0.38815364770153871</v>
      </c>
      <c r="H13">
        <f t="shared" ca="1" si="1"/>
        <v>0.24022870899941584</v>
      </c>
    </row>
    <row r="14" spans="1:9" x14ac:dyDescent="0.35">
      <c r="A14" t="s">
        <v>97</v>
      </c>
      <c r="B14">
        <f>PARS!B14*$I$7+G14*(1-$I$7)*C14+(1-G14)*(1-$I$7)*D14</f>
        <v>0.29018195928543539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f>VLOOKUP(A14,PARS!A:V,19,0)</f>
        <v>0</v>
      </c>
      <c r="G14">
        <v>0.57115205446003103</v>
      </c>
      <c r="H14">
        <f t="shared" ca="1" si="1"/>
        <v>0.79156142010975483</v>
      </c>
    </row>
    <row r="15" spans="1:9" x14ac:dyDescent="0.35">
      <c r="A15" t="s">
        <v>99</v>
      </c>
      <c r="B15">
        <f>PARS!B15*$I$7+G15*(1-$I$7)*C15+(1-G15)*(1-$I$7)*D15</f>
        <v>0.23680917690394909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0.82770393340627657</v>
      </c>
      <c r="H15">
        <f t="shared" ca="1" si="1"/>
        <v>0.18163187293101324</v>
      </c>
    </row>
    <row r="16" spans="1:9" x14ac:dyDescent="0.35">
      <c r="A16" t="s">
        <v>70</v>
      </c>
      <c r="B16">
        <f>PARS!B16*$I$7+G16*(1-$I$7)*C16+(1-G16)*(1-$I$7)*D16</f>
        <v>-2.4514467735344558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0.15175329535753102</v>
      </c>
      <c r="H16">
        <f t="shared" ca="1" si="1"/>
        <v>0.25283947617698166</v>
      </c>
    </row>
    <row r="17" spans="1:8" x14ac:dyDescent="0.35">
      <c r="A17" t="s">
        <v>77</v>
      </c>
      <c r="B17">
        <f>PARS!B17*$I$7+G17*(1-$I$7)*C17+(1-G17)*(1-$I$7)*D17</f>
        <v>-1.6068980600081799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f>VLOOKUP(A17,PARS!A:V,19,0)</f>
        <v>1</v>
      </c>
      <c r="G17">
        <v>0.47217961033230382</v>
      </c>
      <c r="H17">
        <f t="shared" ca="1" si="1"/>
        <v>0.75381539907919548</v>
      </c>
    </row>
    <row r="18" spans="1:8" x14ac:dyDescent="0.35">
      <c r="A18" t="s">
        <v>96</v>
      </c>
      <c r="B18">
        <f>PARS!B18*$I$7+G18*(1-$I$7)*C18+(1-G18)*(1-$I$7)*D18</f>
        <v>-0.49052232542291402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0.27102423940545128</v>
      </c>
      <c r="H18">
        <f t="shared" ca="1" si="1"/>
        <v>0.72682263523428969</v>
      </c>
    </row>
    <row r="19" spans="1:8" x14ac:dyDescent="0.35">
      <c r="A19" t="s">
        <v>71</v>
      </c>
      <c r="B19">
        <f>PARS!B19*$I$7+G19*(1-$I$7)*C19+(1-G19)*(1-$I$7)*D19</f>
        <v>-599.15665507933875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0.31875169091670452</v>
      </c>
      <c r="H19">
        <f t="shared" ca="1" si="1"/>
        <v>0.14703257701883454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0.83079830678020872</v>
      </c>
      <c r="H20">
        <f t="shared" ca="1" si="1"/>
        <v>0.15960811358517202</v>
      </c>
    </row>
    <row r="21" spans="1:8" x14ac:dyDescent="0.35">
      <c r="A21" t="s">
        <v>73</v>
      </c>
      <c r="B21">
        <f>PARS!B21*$I$7+G21*(1-$I$7)*C21+(1-G21)*(1-$I$7)*D21</f>
        <v>0.64571530009399192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0.31096965810712518</v>
      </c>
      <c r="H21">
        <f t="shared" ca="1" si="1"/>
        <v>0.85852426506682167</v>
      </c>
    </row>
    <row r="22" spans="1:8" x14ac:dyDescent="0.35">
      <c r="A22" t="s">
        <v>68</v>
      </c>
      <c r="B22">
        <f>PARS!B22*$I$7+G22*(1-$I$7)*C22+(1-G22)*(1-$I$7)*D22</f>
        <v>0.89481835559031586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0.68825685170701767</v>
      </c>
      <c r="H22">
        <f t="shared" ca="1" si="1"/>
        <v>0.34296393705248107</v>
      </c>
    </row>
    <row r="23" spans="1:8" x14ac:dyDescent="0.35">
      <c r="A23" t="s">
        <v>79</v>
      </c>
      <c r="B23">
        <f>PARS!B23*$I$7+G23*(1-$I$7)*C23+(1-G23)*(1-$I$7)*D23</f>
        <v>3.8182364915059721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0.11020567173411056</v>
      </c>
      <c r="H23">
        <f t="shared" ca="1" si="1"/>
        <v>0.34829270735800788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0.25128127354137064</v>
      </c>
      <c r="H24">
        <f t="shared" ca="1" si="1"/>
        <v>0.81628809385378875</v>
      </c>
    </row>
    <row r="25" spans="1:8" x14ac:dyDescent="0.35">
      <c r="A25" t="s">
        <v>190</v>
      </c>
      <c r="B25">
        <f>PARS!B25*$I$7+G25*(1-$I$7)*C25+(1-G25)*(1-$I$7)*D25</f>
        <v>-5.7365490987010007E-2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0.10853431866881258</v>
      </c>
      <c r="H25">
        <f t="shared" ca="1" si="1"/>
        <v>0.39261073250345691</v>
      </c>
    </row>
    <row r="26" spans="1:8" x14ac:dyDescent="0.35">
      <c r="A26" t="s">
        <v>81</v>
      </c>
      <c r="B26">
        <f>PARS!B26*$I$7+G26*(1-$I$7)*C26+(1-G26)*(1-$I$7)*D26</f>
        <v>0.17327405968582102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0.70362970157089488</v>
      </c>
      <c r="H26">
        <f t="shared" ca="1" si="1"/>
        <v>0.54116227813541851</v>
      </c>
    </row>
    <row r="27" spans="1:8" x14ac:dyDescent="0.35">
      <c r="A27" t="s">
        <v>82</v>
      </c>
      <c r="B27">
        <f>PARS!B27*$I$7+G27*(1-$I$7)*C27+(1-G27)*(1-$I$7)*D27</f>
        <v>-0.23642305797501298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0.24205365456898109</v>
      </c>
      <c r="H27">
        <f t="shared" ca="1" si="1"/>
        <v>0.42837502273487982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0.71019228465009165</v>
      </c>
      <c r="H28">
        <f t="shared" ca="1" si="1"/>
        <v>0.76666228041001649</v>
      </c>
    </row>
    <row r="29" spans="1:8" x14ac:dyDescent="0.35">
      <c r="A29" t="s">
        <v>103</v>
      </c>
      <c r="B29">
        <f>PARS!B29*$I$7+G29*(1-$I$7)*C29+(1-G29)*(1-$I$7)*D29</f>
        <v>6.5359327965720124E-2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0.45533893361899902</v>
      </c>
      <c r="H29">
        <f t="shared" ca="1" si="1"/>
        <v>0.8557533883936369</v>
      </c>
    </row>
    <row r="30" spans="1:8" x14ac:dyDescent="0.35">
      <c r="A30" t="s">
        <v>86</v>
      </c>
      <c r="B30">
        <f>PARS!B30*$I$7+G30*(1-$I$7)*C30+(1-G30)*(1-$I$7)*D30</f>
        <v>1.0727504475945495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0.48671772323098694</v>
      </c>
      <c r="H30">
        <f t="shared" ca="1" si="1"/>
        <v>0.21186430550513835</v>
      </c>
    </row>
    <row r="31" spans="1:8" x14ac:dyDescent="0.35">
      <c r="A31" t="s">
        <v>83</v>
      </c>
      <c r="B31">
        <f>PARS!B31*$I$7+G31*(1-$I$7)*C31+(1-G31)*(1-$I$7)*D31</f>
        <v>1.3173494563136168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0.4718988768320842</v>
      </c>
      <c r="H31">
        <f t="shared" ca="1" si="1"/>
        <v>0.8068549562546472</v>
      </c>
    </row>
    <row r="32" spans="1:8" x14ac:dyDescent="0.35">
      <c r="A32" t="s">
        <v>84</v>
      </c>
      <c r="B32">
        <f>PARS!B32*$I$7+G32*(1-$I$7)*C32+(1-G32)*(1-$I$7)*D32</f>
        <v>0.90644340135978085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0.81280674473819592</v>
      </c>
      <c r="H32">
        <f t="shared" ca="1" si="1"/>
        <v>0.9727035233228325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0.37189025309339119</v>
      </c>
      <c r="H33">
        <f t="shared" ca="1" si="1"/>
        <v>0.32701099000997513</v>
      </c>
    </row>
    <row r="34" spans="1:8" x14ac:dyDescent="0.35">
      <c r="A34" t="s">
        <v>87</v>
      </c>
      <c r="B34">
        <f>PARS!B34*$I$7+G34*(1-$I$7)*C34+(1-G34)*(1-$I$7)*D34</f>
        <v>0.5940801428610254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0.25739982142371831</v>
      </c>
      <c r="H34">
        <f t="shared" ca="1" si="1"/>
        <v>0.51328260545104931</v>
      </c>
    </row>
    <row r="35" spans="1:8" x14ac:dyDescent="0.35">
      <c r="A35" t="s">
        <v>88</v>
      </c>
      <c r="B35">
        <f>PARS!B35*$I$7+G35*(1-$I$7)*C35+(1-G35)*(1-$I$7)*D35</f>
        <v>-1.1584583298798596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f>VLOOKUP(A35,PARS!A:V,19,0)</f>
        <v>1</v>
      </c>
      <c r="G35">
        <v>0.99708402712318522</v>
      </c>
      <c r="H35">
        <f t="shared" ca="1" si="1"/>
        <v>0.14502875797974113</v>
      </c>
    </row>
    <row r="36" spans="1:8" x14ac:dyDescent="0.35">
      <c r="A36" t="s">
        <v>89</v>
      </c>
      <c r="B36">
        <f>PARS!B36*$I$7+G36*(1-$I$7)*C36+(1-G36)*(1-$I$7)*D36</f>
        <v>2.5966884176063179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0.16185713593318363</v>
      </c>
      <c r="H36">
        <f t="shared" ca="1" si="1"/>
        <v>0.74401655911141684</v>
      </c>
    </row>
    <row r="37" spans="1:8" x14ac:dyDescent="0.35">
      <c r="A37" t="s">
        <v>102</v>
      </c>
      <c r="B37">
        <f>PARS!B37*$I$7+G37*(1-$I$7)*C37+(1-G37)*(1-$I$7)*D37</f>
        <v>0.61913650886745253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f>VLOOKUP(A37,PARS!A:V,19,0)</f>
        <v>1</v>
      </c>
      <c r="G37">
        <v>0.43652121603727712</v>
      </c>
      <c r="H37">
        <f t="shared" ca="1" si="1"/>
        <v>0.95425284500533369</v>
      </c>
    </row>
    <row r="38" spans="1:8" x14ac:dyDescent="0.35">
      <c r="A38" s="5" t="s">
        <v>69</v>
      </c>
      <c r="B38">
        <f>PARS!B38*$I$7+G38*(1-$I$7)*C38+(1-G38)*(1-$I$7)*D38</f>
        <v>7.4469079032538521E-2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0.99333144252552419</v>
      </c>
      <c r="H38">
        <f t="shared" ca="1" si="1"/>
        <v>0.4932096431034485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0.74329224956648809</v>
      </c>
      <c r="H39">
        <f t="shared" ca="1" si="1"/>
        <v>0.30495170529723481</v>
      </c>
    </row>
    <row r="40" spans="1:8" x14ac:dyDescent="0.35">
      <c r="A40" t="s">
        <v>108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0.41341105980215742</v>
      </c>
      <c r="H40">
        <f t="shared" ca="1" si="1"/>
        <v>0.57028869272292682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0.88234630799974612</v>
      </c>
      <c r="H41">
        <f t="shared" ca="1" si="1"/>
        <v>0.80407906668440887</v>
      </c>
    </row>
    <row r="42" spans="1:8" s="3" customFormat="1" x14ac:dyDescent="0.35">
      <c r="A42" t="s">
        <v>105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0.76608566918297683</v>
      </c>
      <c r="H42">
        <f t="shared" ca="1" si="1"/>
        <v>0.94213149495502169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0.18920866558655081</v>
      </c>
      <c r="H43">
        <f t="shared" ca="1" si="1"/>
        <v>0.88814577892186963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0.47530644563518787</v>
      </c>
      <c r="H44">
        <f t="shared" ca="1" si="1"/>
        <v>0.55256796522141394</v>
      </c>
    </row>
    <row r="45" spans="1:8" x14ac:dyDescent="0.35">
      <c r="A45" t="s">
        <v>91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0.84485129625329081</v>
      </c>
      <c r="H45">
        <f t="shared" ca="1" si="1"/>
        <v>0.93383326708665004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0.22850260275777445</v>
      </c>
      <c r="H46">
        <f t="shared" ca="1" si="1"/>
        <v>0.56690375859254494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0.47150147173630608</v>
      </c>
      <c r="H47">
        <f t="shared" ca="1" si="1"/>
        <v>0.12886294253349007</v>
      </c>
    </row>
    <row r="48" spans="1:8" x14ac:dyDescent="0.35">
      <c r="A48" t="s">
        <v>247</v>
      </c>
      <c r="B48">
        <f>PARS!B48*$I$7+G48*(1-$I$7)*C48+(1-G48)*(1-$I$7)*D48</f>
        <v>3.7000000000000006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0.1289493873074069</v>
      </c>
      <c r="H48">
        <f t="shared" ca="1" si="1"/>
        <v>0.54806973576126095</v>
      </c>
    </row>
    <row r="49" spans="1:8" x14ac:dyDescent="0.35">
      <c r="A49" t="s">
        <v>249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0.65264420805013779</v>
      </c>
      <c r="H49">
        <f t="shared" ca="1" si="1"/>
        <v>0.71751738923811548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0.52663185333132312</v>
      </c>
      <c r="H50">
        <f t="shared" ca="1" si="1"/>
        <v>0.26705826282455047</v>
      </c>
    </row>
    <row r="51" spans="1:8" x14ac:dyDescent="0.35">
      <c r="A51" t="s">
        <v>180</v>
      </c>
      <c r="B51">
        <f>PARS!B51*$I$7+G51*(1-$I$7)*C51+(1-G51)*(1-$I$7)*D51</f>
        <v>0.99381918034015837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0.18984592262071731</v>
      </c>
      <c r="H51">
        <f t="shared" ca="1" si="1"/>
        <v>0.99914736899342982</v>
      </c>
    </row>
    <row r="52" spans="1:8" x14ac:dyDescent="0.35">
      <c r="A52" t="s">
        <v>181</v>
      </c>
      <c r="B52">
        <f>PARS!B52*$I$7+G52*(1-$I$7)*C52+(1-G52)*(1-$I$7)*D52</f>
        <v>0.96184688902619531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3.3440253310470514E-2</v>
      </c>
      <c r="H52">
        <f t="shared" ca="1" si="1"/>
        <v>0.74376205055251532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7"/>
  <sheetViews>
    <sheetView tabSelected="1" topLeftCell="A30" zoomScale="57" zoomScaleNormal="43" workbookViewId="0">
      <selection activeCell="A56" sqref="A56:C57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-1.37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0.25410695955280027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3.9353506954704733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0.25410695955280027</v>
      </c>
    </row>
    <row r="9" spans="1:23" x14ac:dyDescent="0.35">
      <c r="A9" t="s">
        <v>92</v>
      </c>
      <c r="B9">
        <f>-0.05</f>
        <v>-0.05</v>
      </c>
      <c r="C9">
        <f t="shared" si="6"/>
        <v>-0.16251892949777494</v>
      </c>
      <c r="D9">
        <f t="shared" si="6"/>
        <v>0.69314718055994529</v>
      </c>
      <c r="E9" s="16">
        <f t="shared" si="7"/>
        <v>0.95122942450071402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1.0512710963760241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0.95122942450071402</v>
      </c>
    </row>
    <row r="10" spans="1:23" x14ac:dyDescent="0.35">
      <c r="A10" t="s">
        <v>93</v>
      </c>
      <c r="B10">
        <v>1.7</v>
      </c>
      <c r="C10">
        <f t="shared" si="6"/>
        <v>0.69314718055994529</v>
      </c>
      <c r="D10">
        <f t="shared" si="6"/>
        <v>1.791759469228055</v>
      </c>
      <c r="E10" s="16">
        <f t="shared" si="7"/>
        <v>5.4739473917271999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0.18268352405273464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5.4739473917271999</v>
      </c>
    </row>
    <row r="11" spans="1:23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0.95122942450071402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1.0512710963760241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-1.5434876769496899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-0.21363471174071746</v>
      </c>
      <c r="F17">
        <v>-0.312</v>
      </c>
      <c r="G17">
        <v>-0.1</v>
      </c>
      <c r="H17">
        <v>1.4</v>
      </c>
      <c r="I17">
        <v>1.4</v>
      </c>
      <c r="J17">
        <f t="shared" si="9"/>
        <v>-4.6808872577489762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-0.21363471174071746</v>
      </c>
    </row>
    <row r="18" spans="1:26" x14ac:dyDescent="0.35">
      <c r="A18" t="s">
        <v>96</v>
      </c>
      <c r="B18">
        <v>-0.6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0.54881163609402639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1.8221188003905091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0.54881163609402639</v>
      </c>
    </row>
    <row r="19" spans="1:26" x14ac:dyDescent="0.35">
      <c r="A19" t="s">
        <v>71</v>
      </c>
      <c r="B19">
        <v>-1000</v>
      </c>
      <c r="C19">
        <f t="shared" si="11"/>
        <v>1.6094379124341003</v>
      </c>
      <c r="D19">
        <f t="shared" si="11"/>
        <v>2.341805806147327</v>
      </c>
      <c r="E19" s="16">
        <f t="shared" si="10"/>
        <v>0</v>
      </c>
      <c r="F19">
        <v>5</v>
      </c>
      <c r="G19">
        <v>10.4</v>
      </c>
      <c r="H19">
        <v>4.0999999999999996</v>
      </c>
      <c r="I19">
        <v>4.0999999999999996</v>
      </c>
      <c r="J19" t="e">
        <f t="shared" si="9"/>
        <v>#DIV/0!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0</v>
      </c>
    </row>
    <row r="20" spans="1:26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0.154404180808873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0.50386002783254602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40.002384112470217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0.50386002783254602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0.7</v>
      </c>
      <c r="D22">
        <v>1.3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1.6</v>
      </c>
      <c r="C23">
        <f>1-LN(1/(F23-1) -1)</f>
        <v>1</v>
      </c>
      <c r="D23">
        <f>1-LN(1/(G23-1) -1)</f>
        <v>7.9067547786486871</v>
      </c>
      <c r="E23" s="16">
        <f t="shared" si="12"/>
        <v>1.6456563062257954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4.3709304364845352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1.6456563062257954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-0.1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-0.1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</v>
      </c>
    </row>
    <row r="26" spans="1:26" x14ac:dyDescent="0.35">
      <c r="A26" t="s">
        <v>81</v>
      </c>
      <c r="B26">
        <v>0.19</v>
      </c>
      <c r="C26">
        <f t="shared" si="13"/>
        <v>0</v>
      </c>
      <c r="D26">
        <f t="shared" si="13"/>
        <v>0.5</v>
      </c>
      <c r="E26" s="16">
        <f t="shared" si="14"/>
        <v>0.19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0.19</v>
      </c>
    </row>
    <row r="27" spans="1:26" x14ac:dyDescent="0.35">
      <c r="A27" t="s">
        <v>82</v>
      </c>
      <c r="B27">
        <v>-0.55000000000000004</v>
      </c>
      <c r="C27">
        <f>LN(F27)</f>
        <v>-1.2039728043259361</v>
      </c>
      <c r="D27">
        <f>LN(G27)</f>
        <v>0.69314718055994529</v>
      </c>
      <c r="E27" s="16">
        <f t="shared" si="14"/>
        <v>0.57694981038048665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1.7332530178673953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0.57694981038048665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0</v>
      </c>
      <c r="C29">
        <f>F29</f>
        <v>0</v>
      </c>
      <c r="D29">
        <f>G29</f>
        <v>0.3</v>
      </c>
      <c r="E29" s="16">
        <f t="shared" ref="E29:E32" si="16">V29</f>
        <v>0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0</v>
      </c>
    </row>
    <row r="30" spans="1:26" x14ac:dyDescent="0.35">
      <c r="A30" t="s">
        <v>86</v>
      </c>
      <c r="B30">
        <v>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2.7182818284590451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0.36787944117144233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2.7182818284590451</v>
      </c>
    </row>
    <row r="31" spans="1:26" x14ac:dyDescent="0.35">
      <c r="A31" t="s">
        <v>83</v>
      </c>
      <c r="B31">
        <v>1.2</v>
      </c>
      <c r="C31">
        <f t="shared" si="17"/>
        <v>0.58778666490211906</v>
      </c>
      <c r="D31">
        <f t="shared" si="17"/>
        <v>2.3025850929940459</v>
      </c>
      <c r="E31" s="16">
        <f t="shared" si="16"/>
        <v>3.3201169227365472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0.30119421191220214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3.3201169227365472</v>
      </c>
    </row>
    <row r="32" spans="1:26" x14ac:dyDescent="0.35">
      <c r="A32" t="s">
        <v>84</v>
      </c>
      <c r="B32">
        <v>1.4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0.80218388855858169</v>
      </c>
      <c r="F32">
        <v>0.2</v>
      </c>
      <c r="G32">
        <v>0.999</v>
      </c>
      <c r="H32">
        <v>5.01</v>
      </c>
      <c r="I32">
        <v>5.03</v>
      </c>
      <c r="J32">
        <f>1/(E32*(1-E32))</f>
        <v>6.3017969307862796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0.80218388855858169</v>
      </c>
    </row>
    <row r="33" spans="1:22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</v>
      </c>
      <c r="C34">
        <f>F34</f>
        <v>0</v>
      </c>
      <c r="D34">
        <f>G34</f>
        <v>2</v>
      </c>
      <c r="E34" s="16">
        <f>B34</f>
        <v>0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</v>
      </c>
    </row>
    <row r="35" spans="1:22" x14ac:dyDescent="0.35">
      <c r="A35" t="s">
        <v>88</v>
      </c>
      <c r="B35">
        <v>-0.4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0.67032004603563933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1.4918246976412703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0.67032004603563933</v>
      </c>
    </row>
    <row r="36" spans="1:22" x14ac:dyDescent="0.35">
      <c r="A36" t="s">
        <v>89</v>
      </c>
      <c r="B36">
        <v>2.5</v>
      </c>
      <c r="C36">
        <f t="shared" si="20"/>
        <v>-6.9077552789821368</v>
      </c>
      <c r="D36">
        <f t="shared" si="20"/>
        <v>4.6051701859880918</v>
      </c>
      <c r="E36" s="16">
        <f t="shared" si="21"/>
        <v>12.182493960703473</v>
      </c>
      <c r="F36">
        <v>1E-3</v>
      </c>
      <c r="G36">
        <v>100</v>
      </c>
      <c r="H36">
        <v>6.02</v>
      </c>
      <c r="I36">
        <v>6</v>
      </c>
      <c r="J36">
        <f t="shared" si="22"/>
        <v>8.20849986238988E-2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12.182493960703473</v>
      </c>
    </row>
    <row r="37" spans="1:22" x14ac:dyDescent="0.35">
      <c r="A37" t="s">
        <v>102</v>
      </c>
      <c r="B37">
        <v>1.87721346362021</v>
      </c>
      <c r="C37">
        <f t="shared" si="20"/>
        <v>-6.9077552789821368</v>
      </c>
      <c r="D37">
        <f t="shared" si="20"/>
        <v>3.1010977891993172</v>
      </c>
      <c r="E37" s="16">
        <f t="shared" si="21"/>
        <v>6.5352687021392155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0.1530158966030985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6.5352687021392155</v>
      </c>
    </row>
    <row r="38" spans="1:22" x14ac:dyDescent="0.35">
      <c r="A38" s="5" t="s">
        <v>69</v>
      </c>
      <c r="B38">
        <v>0.14684066656126399</v>
      </c>
      <c r="C38">
        <f>-LN(1/F38 -1)</f>
        <v>-4.0005334613699206E-2</v>
      </c>
      <c r="D38">
        <f>-LN(1/G38 -1)</f>
        <v>0.84729786038720356</v>
      </c>
      <c r="E38" s="16">
        <f t="shared" si="21"/>
        <v>0.53664434595453747</v>
      </c>
      <c r="F38">
        <v>0.49</v>
      </c>
      <c r="G38">
        <v>0.7</v>
      </c>
      <c r="H38">
        <v>87</v>
      </c>
      <c r="I38">
        <v>87</v>
      </c>
      <c r="J38">
        <f>1/(E38*(1-E38))</f>
        <v>4.0216009531857688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0.53664434595453747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x14ac:dyDescent="0.35">
      <c r="A49" t="s">
        <v>249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x14ac:dyDescent="0.35">
      <c r="A50" t="s">
        <v>179</v>
      </c>
      <c r="B50">
        <v>1.0696163149411613</v>
      </c>
      <c r="C50">
        <f t="shared" ref="C50:D53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244</v>
      </c>
      <c r="B53">
        <v>1</v>
      </c>
      <c r="C53">
        <f t="shared" si="32"/>
        <v>1</v>
      </c>
      <c r="D53">
        <v>1</v>
      </c>
      <c r="E53" s="16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  <row r="56" spans="1:21" x14ac:dyDescent="0.35">
      <c r="A56" t="s">
        <v>257</v>
      </c>
      <c r="B56">
        <v>0</v>
      </c>
      <c r="C56">
        <f t="shared" ref="C56:C57" si="33">B56</f>
        <v>0</v>
      </c>
    </row>
    <row r="57" spans="1:21" x14ac:dyDescent="0.35">
      <c r="A57" t="s">
        <v>258</v>
      </c>
      <c r="B57">
        <v>1</v>
      </c>
      <c r="C57">
        <f t="shared" si="33"/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topLeftCell="A25" zoomScale="57" zoomScaleNormal="43" workbookViewId="0">
      <selection activeCell="A53" sqref="A53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-1.37</v>
      </c>
      <c r="C8">
        <f t="shared" si="6"/>
        <v>-2.3025850929940455</v>
      </c>
      <c r="D8">
        <f t="shared" si="6"/>
        <v>-0.916290731874155</v>
      </c>
      <c r="E8" s="16">
        <f>PARS!E8</f>
        <v>0.25410695955280027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3.9353506954704733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0.25410695955280027</v>
      </c>
    </row>
    <row r="9" spans="1:22" x14ac:dyDescent="0.35">
      <c r="A9" t="s">
        <v>92</v>
      </c>
      <c r="B9">
        <f t="shared" si="6"/>
        <v>-4.9999999999999996E-2</v>
      </c>
      <c r="C9">
        <f t="shared" si="6"/>
        <v>-0.16251892949777494</v>
      </c>
      <c r="D9">
        <f t="shared" si="6"/>
        <v>0.69314718055994529</v>
      </c>
      <c r="E9" s="16">
        <f>PARS!E9</f>
        <v>0.95122942450071402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1.0512710963760241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0.95122942450071402</v>
      </c>
    </row>
    <row r="10" spans="1:22" x14ac:dyDescent="0.35">
      <c r="A10" t="s">
        <v>93</v>
      </c>
      <c r="B10">
        <f t="shared" si="6"/>
        <v>1.7</v>
      </c>
      <c r="C10">
        <f t="shared" si="6"/>
        <v>0.69314718055994529</v>
      </c>
      <c r="D10">
        <f t="shared" si="6"/>
        <v>1.791759469228055</v>
      </c>
      <c r="E10" s="16">
        <f>PARS!E10</f>
        <v>5.4739473917271999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0.18268352405273464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5.4739473917271999</v>
      </c>
    </row>
    <row r="11" spans="1:22" x14ac:dyDescent="0.35">
      <c r="A11" t="s">
        <v>98</v>
      </c>
      <c r="B11">
        <f>LN(E11)</f>
        <v>-4.9999999999999996E-2</v>
      </c>
      <c r="C11">
        <f>C4</f>
        <v>-0.51082562376599072</v>
      </c>
      <c r="D11">
        <f>D4</f>
        <v>0.18232155679395459</v>
      </c>
      <c r="E11" s="16">
        <f>PARS!E11</f>
        <v>0.95122942450071402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1.0512710963760241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-1.5434876769496899</v>
      </c>
      <c r="C17">
        <f>LN(-G17)</f>
        <v>-2.3025850929940455</v>
      </c>
      <c r="D17">
        <f>LN(-F17)</f>
        <v>-1.1647520911726548</v>
      </c>
      <c r="E17" s="16">
        <f>PARS!E17</f>
        <v>-0.21363471174071746</v>
      </c>
      <c r="F17">
        <v>-0.312</v>
      </c>
      <c r="G17">
        <v>-0.1</v>
      </c>
      <c r="H17">
        <v>1.4</v>
      </c>
      <c r="I17">
        <v>1.4</v>
      </c>
      <c r="J17">
        <f t="shared" si="8"/>
        <v>-4.6808872577489762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-0.21363471174071746</v>
      </c>
    </row>
    <row r="18" spans="1:26" x14ac:dyDescent="0.35">
      <c r="A18" t="s">
        <v>96</v>
      </c>
      <c r="B18">
        <f t="shared" ref="B18:D19" si="9">LN(E18)</f>
        <v>-0.60000000000000009</v>
      </c>
      <c r="C18">
        <f t="shared" si="9"/>
        <v>-1.2039728043259361</v>
      </c>
      <c r="D18">
        <f t="shared" si="9"/>
        <v>-0.43078291609245423</v>
      </c>
      <c r="E18" s="16">
        <f>PARS!E18</f>
        <v>0.54881163609402639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1.8221188003905091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0.54881163609402639</v>
      </c>
    </row>
    <row r="19" spans="1:26" x14ac:dyDescent="0.35">
      <c r="A19" t="s">
        <v>71</v>
      </c>
      <c r="B19" t="e">
        <f t="shared" si="9"/>
        <v>#NUM!</v>
      </c>
      <c r="C19">
        <f t="shared" si="9"/>
        <v>1.6094379124341003</v>
      </c>
      <c r="D19">
        <f t="shared" si="9"/>
        <v>2.341805806147327</v>
      </c>
      <c r="E19" s="16">
        <f>PARS!E19</f>
        <v>0</v>
      </c>
      <c r="F19">
        <v>5</v>
      </c>
      <c r="G19">
        <v>10.4</v>
      </c>
      <c r="H19">
        <v>4.0999999999999996</v>
      </c>
      <c r="I19">
        <v>4.0999999999999996</v>
      </c>
      <c r="J19" t="e">
        <f t="shared" si="8"/>
        <v>#DIV/0!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 t="e">
        <f>EXP(B19)</f>
        <v>#NUM!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15.440418080887145</v>
      </c>
      <c r="C21">
        <f>-LN(1/F21 -1)</f>
        <v>0</v>
      </c>
      <c r="D21">
        <f>-LN(1/G21 -1)</f>
        <v>0.40546510810816427</v>
      </c>
      <c r="E21" s="16">
        <f>PARS!E21</f>
        <v>0.50386002783254602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4000.2384112470222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0.50386002783254602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1.5999999999999999</v>
      </c>
      <c r="C23">
        <f>1-LN(1/(F23-1) -1)</f>
        <v>1</v>
      </c>
      <c r="D23">
        <f>1-LN(1/(G23-1) -1)</f>
        <v>7.9067547786486871</v>
      </c>
      <c r="E23" s="16">
        <f>PARS!E23</f>
        <v>1.6456563062257954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4.3709304364845352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1.6456563062257954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-0.1</v>
      </c>
      <c r="C25">
        <f t="shared" si="10"/>
        <v>-0.15</v>
      </c>
      <c r="D25">
        <f t="shared" si="10"/>
        <v>0.05</v>
      </c>
      <c r="E25" s="16">
        <f>PARS!E25</f>
        <v>-0.1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0.19</v>
      </c>
      <c r="C26">
        <f t="shared" si="10"/>
        <v>0</v>
      </c>
      <c r="D26">
        <f t="shared" si="10"/>
        <v>0.5</v>
      </c>
      <c r="E26" s="16">
        <f>PARS!E26</f>
        <v>0.19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-0.55000000000000004</v>
      </c>
      <c r="C27">
        <f>LN(F27)</f>
        <v>-0.35667494393873245</v>
      </c>
      <c r="D27">
        <f>LN(G27)</f>
        <v>1.0986122886681098</v>
      </c>
      <c r="E27" s="16">
        <f>PARS!E27</f>
        <v>0.57694981038048665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1.7332530178673953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0.57694981038048665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</v>
      </c>
      <c r="C30">
        <f t="shared" si="12"/>
        <v>0</v>
      </c>
      <c r="D30">
        <f t="shared" si="12"/>
        <v>2.3025850929940459</v>
      </c>
      <c r="E30" s="16">
        <f>PARS!E30</f>
        <v>2.7182818284590451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0.36787944117144233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2.7182818284590451</v>
      </c>
    </row>
    <row r="31" spans="1:26" x14ac:dyDescent="0.35">
      <c r="A31" t="s">
        <v>83</v>
      </c>
      <c r="B31">
        <f t="shared" si="12"/>
        <v>1.2</v>
      </c>
      <c r="C31">
        <f t="shared" si="12"/>
        <v>0.58778666490211906</v>
      </c>
      <c r="D31">
        <f t="shared" si="12"/>
        <v>1.3862943611198906</v>
      </c>
      <c r="E31" s="16">
        <f>PARS!E31</f>
        <v>3.3201169227365472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0.30119421191220214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3.3201169227365472</v>
      </c>
    </row>
    <row r="32" spans="1:26" x14ac:dyDescent="0.35">
      <c r="A32" t="s">
        <v>84</v>
      </c>
      <c r="B32">
        <f t="shared" ref="B32:D32" si="14">-LN(1/E32 -1)</f>
        <v>1.3999999999999997</v>
      </c>
      <c r="C32">
        <f t="shared" si="14"/>
        <v>-2.1972245773362196</v>
      </c>
      <c r="D32">
        <f t="shared" si="14"/>
        <v>6.9067547786484651</v>
      </c>
      <c r="E32" s="16">
        <f>PARS!E32</f>
        <v>0.80218388855858169</v>
      </c>
      <c r="F32">
        <v>0.1</v>
      </c>
      <c r="G32">
        <v>0.999</v>
      </c>
      <c r="H32">
        <v>5.01</v>
      </c>
      <c r="I32">
        <v>5.03</v>
      </c>
      <c r="J32">
        <f>1/(E32*(1-E32))</f>
        <v>6.3017969307862796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0.80218388855858169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 t="e">
        <f t="shared" ref="B34:D37" si="15">LN(E34)</f>
        <v>#NUM!</v>
      </c>
      <c r="C34">
        <f t="shared" si="15"/>
        <v>-2.3025850929940455</v>
      </c>
      <c r="D34">
        <f t="shared" si="15"/>
        <v>0.69314718055994529</v>
      </c>
      <c r="E34" s="16">
        <f>PARS!E34</f>
        <v>0</v>
      </c>
      <c r="F34">
        <v>0.1</v>
      </c>
      <c r="G34">
        <v>2</v>
      </c>
      <c r="H34">
        <v>6</v>
      </c>
      <c r="I34">
        <v>6</v>
      </c>
      <c r="J34" t="e">
        <f t="shared" ref="J34:J37" si="16">1/E34</f>
        <v>#DIV/0!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 t="e">
        <f>EXP(B34)</f>
        <v>#NUM!</v>
      </c>
    </row>
    <row r="35" spans="1:22" x14ac:dyDescent="0.35">
      <c r="A35" t="s">
        <v>88</v>
      </c>
      <c r="B35">
        <f t="shared" si="15"/>
        <v>-0.39999999999999997</v>
      </c>
      <c r="C35">
        <f t="shared" si="15"/>
        <v>-0.71334988787746489</v>
      </c>
      <c r="D35">
        <f t="shared" si="15"/>
        <v>-9.4310679471241415E-2</v>
      </c>
      <c r="E35" s="16">
        <f>PARS!E35</f>
        <v>0.67032004603563933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1.4918246976412703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0.67032004603563933</v>
      </c>
    </row>
    <row r="36" spans="1:22" x14ac:dyDescent="0.35">
      <c r="A36" t="s">
        <v>89</v>
      </c>
      <c r="B36">
        <f t="shared" si="15"/>
        <v>2.5</v>
      </c>
      <c r="C36">
        <f t="shared" si="15"/>
        <v>-6.9077552789821368</v>
      </c>
      <c r="D36">
        <f t="shared" si="15"/>
        <v>2.9957322735539909</v>
      </c>
      <c r="E36" s="16">
        <f>PARS!E36</f>
        <v>12.182493960703473</v>
      </c>
      <c r="F36">
        <v>1E-3</v>
      </c>
      <c r="G36">
        <v>20</v>
      </c>
      <c r="H36">
        <v>6.02</v>
      </c>
      <c r="I36">
        <v>6</v>
      </c>
      <c r="J36">
        <f t="shared" si="16"/>
        <v>8.20849986238988E-2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12.182493960703473</v>
      </c>
    </row>
    <row r="37" spans="1:22" x14ac:dyDescent="0.35">
      <c r="A37" t="s">
        <v>102</v>
      </c>
      <c r="B37">
        <f t="shared" si="15"/>
        <v>1.87721346362021</v>
      </c>
      <c r="C37">
        <f t="shared" si="15"/>
        <v>-6.9077552789821368</v>
      </c>
      <c r="D37">
        <f t="shared" si="15"/>
        <v>3.1010977891993172</v>
      </c>
      <c r="E37" s="16">
        <f>PARS!E37</f>
        <v>6.5352687021392155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0.1530158966030985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6.5352687021392155</v>
      </c>
    </row>
    <row r="38" spans="1:22" x14ac:dyDescent="0.35">
      <c r="A38" s="5" t="s">
        <v>69</v>
      </c>
      <c r="B38">
        <f>-LN(1/E38 -1)</f>
        <v>0.14684066656126438</v>
      </c>
      <c r="C38">
        <f>-LN(1/F38 -1)</f>
        <v>-4.0005334613699206E-2</v>
      </c>
      <c r="D38">
        <f>-LN(1/G38 -1)</f>
        <v>0.84729786038720356</v>
      </c>
      <c r="E38" s="16">
        <f>PARS!E38</f>
        <v>0.53664434595453747</v>
      </c>
      <c r="F38">
        <v>0.49</v>
      </c>
      <c r="G38">
        <v>0.7</v>
      </c>
      <c r="H38">
        <v>87</v>
      </c>
      <c r="I38">
        <v>87</v>
      </c>
      <c r="J38">
        <f>1/(E38*(1-E38))</f>
        <v>4.0216009531857688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0.53664434595453747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13" workbookViewId="0">
      <selection activeCell="C22" sqref="C22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255</v>
      </c>
      <c r="B1">
        <f>24*365-(MOMS!C6+MOMS!C5)-MOMS!C10-MOMS!C45*9*24*365</f>
        <v>6102.7605061222803</v>
      </c>
    </row>
    <row r="2" spans="1:4" x14ac:dyDescent="0.35">
      <c r="A2" t="s">
        <v>256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81640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6.5352687021392155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90" max="90" width="8.81640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PARSTEST</vt:lpstr>
      <vt:lpstr>PARS</vt:lpstr>
      <vt:lpstr>PARS4</vt:lpstr>
      <vt:lpstr>MOMS</vt:lpstr>
      <vt:lpstr>Sheet2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2022-09-09T18:45:57Z</dcterms:modified>
</cp:coreProperties>
</file>