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13" documentId="106_{EE60F3CE-7022-45B5-A135-9CB16431E931}" xr6:coauthVersionLast="47" xr6:coauthVersionMax="47" xr10:uidLastSave="{7936ED9F-4105-4354-A2B4-557672DAED05}"/>
  <bookViews>
    <workbookView xWindow="-110" yWindow="-110" windowWidth="19420" windowHeight="11020" activeTab="5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W_psid_old" sheetId="16" r:id="rId15"/>
    <sheet name="calibration of jseg" sheetId="13" r:id="rId16"/>
    <sheet name="Moments_psid (2)" sheetId="15" r:id="rId17"/>
  </sheets>
  <externalReferences>
    <externalReference r:id="rId18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4" l="1"/>
  <c r="B53" i="14"/>
  <c r="C53" i="14" s="1"/>
  <c r="E54" i="14"/>
  <c r="E53" i="14"/>
  <c r="E51" i="14"/>
  <c r="E52" i="14"/>
  <c r="C54" i="3"/>
  <c r="C53" i="3"/>
  <c r="G49" i="3"/>
  <c r="F49" i="3"/>
  <c r="E49" i="3"/>
  <c r="D3" i="18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E6" i="14"/>
  <c r="B6" i="14" s="1"/>
  <c r="P6" i="14"/>
  <c r="S6" i="14"/>
  <c r="T6" i="14" s="1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7" i="14"/>
  <c r="E41" i="14"/>
  <c r="E52" i="3"/>
  <c r="F52" i="14" s="1"/>
  <c r="E51" i="3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S51" i="14"/>
  <c r="T51" i="14" s="1"/>
  <c r="U51" i="14" s="1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S26" i="14"/>
  <c r="T26" i="14" s="1"/>
  <c r="U26" i="14" s="1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S13" i="14"/>
  <c r="T13" i="14" s="1"/>
  <c r="U13" i="14" s="1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D6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6" i="14" s="1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B22" i="11" s="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B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4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T15" i="3" l="1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22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5" i="2"/>
  <c r="BB3" i="8"/>
  <c r="BB1" i="8" s="1"/>
  <c r="C54" i="2"/>
  <c r="C4" i="8"/>
  <c r="A4" i="8" s="1"/>
  <c r="C48" i="2"/>
  <c r="B42" i="11" l="1"/>
  <c r="B11" i="11"/>
  <c r="B5" i="11"/>
  <c r="E5" i="11" s="1"/>
  <c r="D1" i="8"/>
  <c r="D4" i="8" s="1" a="1"/>
  <c r="D4" i="8" s="1"/>
  <c r="B2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<sst xmlns="http://schemas.openxmlformats.org/spreadsheetml/2006/main" count="1021" uniqueCount="258">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</sst>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G1" sqref="G1:G1048576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222</v>
      </c>
      <c r="I1" s="18" t="s">
        <v>250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0.32882499935764908</v>
      </c>
      <c r="H2">
        <f ca="1">RAND()</f>
        <v>0.48973678739487914</v>
      </c>
    </row>
    <row r="3" spans="1:9" x14ac:dyDescent="0.35">
      <c r="A3" t="s">
        <v>111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7.8162524621697149E-2</v>
      </c>
      <c r="H3">
        <f t="shared" ref="H3:H52" ca="1" si="1">RAND()</f>
        <v>0.14023035783343263</v>
      </c>
    </row>
    <row r="4" spans="1:9" x14ac:dyDescent="0.35">
      <c r="A4" t="s">
        <v>75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0.24423531605882964</v>
      </c>
      <c r="H4">
        <f t="shared" ca="1" si="1"/>
        <v>0.62422659625256249</v>
      </c>
    </row>
    <row r="5" spans="1:9" x14ac:dyDescent="0.35">
      <c r="A5" t="s">
        <v>76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0.46703805186402381</v>
      </c>
      <c r="H5">
        <f t="shared" ca="1" si="1"/>
        <v>0.97884478530871499</v>
      </c>
    </row>
    <row r="6" spans="1:9" x14ac:dyDescent="0.35">
      <c r="A6" t="s">
        <v>247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0.26515003711518037</v>
      </c>
      <c r="H6">
        <f t="shared" ca="1" si="1"/>
        <v>6.0615196787915382E-3</v>
      </c>
      <c r="I6" t="s">
        <v>252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0.52184375178786868</v>
      </c>
      <c r="H7">
        <f t="shared" ca="1" si="1"/>
        <v>0.37513098641137532</v>
      </c>
      <c r="I7">
        <v>0.8</v>
      </c>
    </row>
    <row r="8" spans="1:9" x14ac:dyDescent="0.35">
      <c r="A8" t="s">
        <v>74</v>
      </c>
      <c r="B8">
        <f>PARS!B8*$I$7+G8*(1-$I$7)*C8+(1-G8)*(1-$I$7)*D8</f>
        <v>-1.3191500411211083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f>VLOOKUP(A8,PARS!A:V,19,0)</f>
        <v>1</v>
      </c>
      <c r="G8">
        <v>6.0586410155240245E-2</v>
      </c>
      <c r="H8">
        <f t="shared" ca="1" si="1"/>
        <v>0.17106849949934377</v>
      </c>
    </row>
    <row r="9" spans="1:9" x14ac:dyDescent="0.35">
      <c r="A9" t="s">
        <v>92</v>
      </c>
      <c r="B9">
        <f>PARS!B9*$I$7+G9*(1-$I$7)*C9+(1-G9)*(1-$I$7)*D9</f>
        <v>-1.3988154557293738E-2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f>VLOOKUP(A9,PARS!A:V,19,0)</f>
        <v>1</v>
      </c>
      <c r="G9">
        <v>0.84069646518648355</v>
      </c>
      <c r="H9">
        <f t="shared" ca="1" si="1"/>
        <v>0.56952022434055505</v>
      </c>
    </row>
    <row r="10" spans="1:9" x14ac:dyDescent="0.35">
      <c r="A10" t="s">
        <v>93</v>
      </c>
      <c r="B10">
        <f>PARS!B10*$I$7+G10*(1-$I$7)*C10+(1-G10)*(1-$I$7)*D10</f>
        <v>1.7074652359152154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f>VLOOKUP(A10,PARS!A:V,19,0)</f>
        <v>1</v>
      </c>
      <c r="G10">
        <v>0.14962012376637079</v>
      </c>
      <c r="H10">
        <f t="shared" ca="1" si="1"/>
        <v>0.14776365773636657</v>
      </c>
    </row>
    <row r="11" spans="1:9" x14ac:dyDescent="0.35">
      <c r="A11" t="s">
        <v>98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0.78788074593846891</v>
      </c>
      <c r="H11">
        <f t="shared" ca="1" si="1"/>
        <v>0.76211062788533712</v>
      </c>
    </row>
    <row r="12" spans="1:9" x14ac:dyDescent="0.35">
      <c r="A12" t="s">
        <v>95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0.40146147876001714</v>
      </c>
      <c r="H12">
        <f t="shared" ca="1" si="1"/>
        <v>0.60117496782100677</v>
      </c>
    </row>
    <row r="13" spans="1:9" x14ac:dyDescent="0.35">
      <c r="A13" t="s">
        <v>94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0.44830375139296086</v>
      </c>
      <c r="H13">
        <f t="shared" ca="1" si="1"/>
        <v>0.19609725095457542</v>
      </c>
    </row>
    <row r="14" spans="1:9" x14ac:dyDescent="0.35">
      <c r="A14" t="s">
        <v>97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VLOOKUP(A14,PARS!A:V,19,0)</f>
        <v>0</v>
      </c>
      <c r="G14">
        <v>0.36045232260918048</v>
      </c>
      <c r="H14">
        <f t="shared" ca="1" si="1"/>
        <v>0.63032549782048397</v>
      </c>
    </row>
    <row r="15" spans="1:9" x14ac:dyDescent="0.35">
      <c r="A15" t="s">
        <v>99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0.35604447854860521</v>
      </c>
      <c r="H15">
        <f t="shared" ca="1" si="1"/>
        <v>2.8746600499413022E-2</v>
      </c>
    </row>
    <row r="16" spans="1:9" x14ac:dyDescent="0.35">
      <c r="A16" t="s">
        <v>70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0.57182181184627434</v>
      </c>
      <c r="H16">
        <f t="shared" ca="1" si="1"/>
        <v>7.4193568935594256E-2</v>
      </c>
    </row>
    <row r="17" spans="1:8" x14ac:dyDescent="0.35">
      <c r="A17" t="s">
        <v>77</v>
      </c>
      <c r="B17">
        <f>PARS!B17*$I$7+G17*(1-$I$7)*C17+(1-G17)*(1-$I$7)*D17</f>
        <v>-1.3892517436281087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f>VLOOKUP(A17,PARS!A:V,19,0)</f>
        <v>1</v>
      </c>
      <c r="G17">
        <v>0.59832834494160281</v>
      </c>
      <c r="H17">
        <f t="shared" ca="1" si="1"/>
        <v>0.23392516533873653</v>
      </c>
    </row>
    <row r="18" spans="1:8" x14ac:dyDescent="0.35">
      <c r="A18" t="s">
        <v>96</v>
      </c>
      <c r="B18">
        <f>PARS!B18*$I$7+G18*(1-$I$7)*C18+(1-G18)*(1-$I$7)*D18</f>
        <v>-0.50618786050820297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0.14334843576458089</v>
      </c>
      <c r="H18">
        <f t="shared" ca="1" si="1"/>
        <v>0.61265262325640801</v>
      </c>
    </row>
    <row r="19" spans="1:8" x14ac:dyDescent="0.35">
      <c r="A19" t="s">
        <v>71</v>
      </c>
      <c r="B19">
        <f>PARS!B19*$I$7+G19*(1-$I$7)*C19+(1-G19)*(1-$I$7)*D19</f>
        <v>1.5495743218191624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f>VLOOKUP(A19,PARS!A:V,19,0)</f>
        <v>1</v>
      </c>
      <c r="G19">
        <v>0.76467897570928367</v>
      </c>
      <c r="H19">
        <f t="shared" ca="1" si="1"/>
        <v>0.7088308746543327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0.69024527030746763</v>
      </c>
      <c r="H20">
        <f t="shared" ca="1" si="1"/>
        <v>0.54400204908971284</v>
      </c>
    </row>
    <row r="21" spans="1:8" x14ac:dyDescent="0.35">
      <c r="A21" t="s">
        <v>73</v>
      </c>
      <c r="B21">
        <f>PARS!B21*$I$7+G21*(1-$I$7)*C21+(1-G21)*(1-$I$7)*D21</f>
        <v>0.5034896070687972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9.7934052111141701E-2</v>
      </c>
      <c r="H21">
        <f t="shared" ca="1" si="1"/>
        <v>0.66059647124140153</v>
      </c>
    </row>
    <row r="22" spans="1:8" x14ac:dyDescent="0.35">
      <c r="A22" t="s">
        <v>68</v>
      </c>
      <c r="B22">
        <f>PARS!B22*$I$7+G22*(1-$I$7)*C22+(1-G22)*(1-$I$7)*D22</f>
        <v>0.85608270911712725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0.81511236124932496</v>
      </c>
      <c r="H22">
        <f t="shared" ca="1" si="1"/>
        <v>0.9133206106312356</v>
      </c>
    </row>
    <row r="23" spans="1:8" x14ac:dyDescent="0.35">
      <c r="A23" t="s">
        <v>79</v>
      </c>
      <c r="B23">
        <f>PARS!B23*$I$7+G23*(1-$I$7)*C23+(1-G23)*(1-$I$7)*D23</f>
        <v>1.8504802639288782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0.71004691348001658</v>
      </c>
      <c r="H23">
        <f t="shared" ca="1" si="1"/>
        <v>0.49651328590126753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0.30819936397832592</v>
      </c>
      <c r="H24">
        <f t="shared" ca="1" si="1"/>
        <v>0.85202614002124522</v>
      </c>
    </row>
    <row r="25" spans="1:8" x14ac:dyDescent="0.35">
      <c r="A25" t="s">
        <v>190</v>
      </c>
      <c r="B25">
        <f>PARS!B25*$I$7+G25*(1-$I$7)*C25+(1-G25)*(1-$I$7)*D25</f>
        <v>-0.16819128933165828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0.73444681222041863</v>
      </c>
      <c r="H25">
        <f t="shared" ca="1" si="1"/>
        <v>0.65144321131369542</v>
      </c>
    </row>
    <row r="26" spans="1:8" x14ac:dyDescent="0.35">
      <c r="A26" t="s">
        <v>81</v>
      </c>
      <c r="B26">
        <f>PARS!B26*$I$7+G26*(1-$I$7)*C26+(1-G26)*(1-$I$7)*D26</f>
        <v>0.22206546481538203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0.25251843888522751</v>
      </c>
      <c r="H26">
        <f t="shared" ca="1" si="1"/>
        <v>0.22283693296651852</v>
      </c>
    </row>
    <row r="27" spans="1:8" x14ac:dyDescent="0.35">
      <c r="A27" t="s">
        <v>82</v>
      </c>
      <c r="B27">
        <f>PARS!B27*$I$7+G27*(1-$I$7)*C27+(1-G27)*(1-$I$7)*D27</f>
        <v>-0.23809484829704389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4.1196096346803213E-2</v>
      </c>
      <c r="H27">
        <f t="shared" ca="1" si="1"/>
        <v>0.26192083109459241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0.4840617887354417</v>
      </c>
      <c r="H28">
        <f t="shared" ca="1" si="1"/>
        <v>0.46517161238010551</v>
      </c>
    </row>
    <row r="29" spans="1:8" x14ac:dyDescent="0.35">
      <c r="A29" t="s">
        <v>103</v>
      </c>
      <c r="B29">
        <f>PARS!B29*$I$7+G29*(1-$I$7)*C29+(1-G29)*(1-$I$7)*D29</f>
        <v>7.4043432384716043E-2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7.7764634759959095E-2</v>
      </c>
      <c r="H29">
        <f t="shared" ca="1" si="1"/>
        <v>0.5245752212510173</v>
      </c>
    </row>
    <row r="30" spans="1:8" x14ac:dyDescent="0.35">
      <c r="A30" t="s">
        <v>86</v>
      </c>
      <c r="B30">
        <f>PARS!B30*$I$7+G30*(1-$I$7)*C30+(1-G30)*(1-$I$7)*D30</f>
        <v>1.0987029564022834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0.26266905632175619</v>
      </c>
      <c r="H30">
        <f t="shared" ca="1" si="1"/>
        <v>0.2443067158438138</v>
      </c>
    </row>
    <row r="31" spans="1:8" x14ac:dyDescent="0.35">
      <c r="A31" t="s">
        <v>83</v>
      </c>
      <c r="B31">
        <f>PARS!B31*$I$7+G31*(1-$I$7)*C31+(1-G31)*(1-$I$7)*D31</f>
        <v>1.3932264251756517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0.1726127885883505</v>
      </c>
      <c r="H31">
        <f t="shared" ca="1" si="1"/>
        <v>0.74038752424061927</v>
      </c>
    </row>
    <row r="32" spans="1:8" x14ac:dyDescent="0.35">
      <c r="A32" t="s">
        <v>84</v>
      </c>
      <c r="B32">
        <f>PARS!B32*$I$7+G32*(1-$I$7)*C32+(1-G32)*(1-$I$7)*D32</f>
        <v>1.5912440098404905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0.12181573046723515</v>
      </c>
      <c r="H32">
        <f t="shared" ca="1" si="1"/>
        <v>0.13561128079832352</v>
      </c>
    </row>
    <row r="33" spans="1:8" x14ac:dyDescent="0.35">
      <c r="A33" t="s">
        <v>85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0.57337517032149443</v>
      </c>
      <c r="H33">
        <f t="shared" ca="1" si="1"/>
        <v>0.72784439327086925</v>
      </c>
    </row>
    <row r="34" spans="1:8" x14ac:dyDescent="0.35">
      <c r="A34" t="s">
        <v>87</v>
      </c>
      <c r="B34">
        <f>PARS!B34*$I$7+G34*(1-$I$7)*C34+(1-G34)*(1-$I$7)*D34</f>
        <v>0.34789635339393882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0.74613453988410883</v>
      </c>
      <c r="H34">
        <f t="shared" ca="1" si="1"/>
        <v>9.0027437477895766E-2</v>
      </c>
    </row>
    <row r="35" spans="1:8" x14ac:dyDescent="0.35">
      <c r="A35" t="s">
        <v>88</v>
      </c>
      <c r="B35">
        <f>PARS!B35*$I$7+G35*(1-$I$7)*C35+(1-G35)*(1-$I$7)*D35</f>
        <v>-0.28636239701607996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f>VLOOKUP(A35,PARS!A:V,19,0)</f>
        <v>1</v>
      </c>
      <c r="G35">
        <v>0.33397176596030087</v>
      </c>
      <c r="H35">
        <f t="shared" ca="1" si="1"/>
        <v>0.56259195808550611</v>
      </c>
    </row>
    <row r="36" spans="1:8" x14ac:dyDescent="0.35">
      <c r="A36" t="s">
        <v>89</v>
      </c>
      <c r="B36">
        <f>PARS!B36*$I$7+G36*(1-$I$7)*C36+(1-G36)*(1-$I$7)*D36</f>
        <v>2.8353768584271104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0.21091823283673294</v>
      </c>
      <c r="H36">
        <f t="shared" ca="1" si="1"/>
        <v>0.29420351334144934</v>
      </c>
    </row>
    <row r="37" spans="1:8" x14ac:dyDescent="0.35">
      <c r="A37" t="s">
        <v>102</v>
      </c>
      <c r="B37">
        <f>PARS!B37*$I$7+G37*(1-$I$7)*C37+(1-G37)*(1-$I$7)*D37</f>
        <v>2.4404335533141137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f>VLOOKUP(A37,PARS!A:V,19,0)</f>
        <v>1</v>
      </c>
      <c r="G37">
        <v>8.9813489768021837E-2</v>
      </c>
      <c r="H37">
        <f t="shared" ca="1" si="1"/>
        <v>0.24151888216665274</v>
      </c>
    </row>
    <row r="38" spans="1:8" x14ac:dyDescent="0.35">
      <c r="A38" s="5" t="s">
        <v>69</v>
      </c>
      <c r="B38">
        <f>PARS!B38*$I$7+G38*(1-$I$7)*C38+(1-G38)*(1-$I$7)*D38</f>
        <v>0.24599898940297857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1</v>
      </c>
      <c r="G38">
        <v>0.21887278647004649</v>
      </c>
      <c r="H38">
        <f t="shared" ca="1" si="1"/>
        <v>0.4180961984088426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0.11665325171847285</v>
      </c>
      <c r="H39">
        <f t="shared" ca="1" si="1"/>
        <v>6.811490219845151E-2</v>
      </c>
    </row>
    <row r="40" spans="1:8" x14ac:dyDescent="0.35">
      <c r="A40" t="s">
        <v>108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0.97820706309520367</v>
      </c>
      <c r="H40">
        <f t="shared" ca="1" si="1"/>
        <v>0.54829292136844776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0.1320182023944263</v>
      </c>
      <c r="H41">
        <f t="shared" ca="1" si="1"/>
        <v>0.70226555123578449</v>
      </c>
    </row>
    <row r="42" spans="1:8" s="3" customFormat="1" x14ac:dyDescent="0.35">
      <c r="A42" t="s">
        <v>105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0.1834403536406547</v>
      </c>
      <c r="H42">
        <f t="shared" ca="1" si="1"/>
        <v>0.9761373429384419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0.78294488432759923</v>
      </c>
      <c r="H43">
        <f t="shared" ca="1" si="1"/>
        <v>0.22526661566490114</v>
      </c>
    </row>
    <row r="44" spans="1:8" x14ac:dyDescent="0.35">
      <c r="A44" t="s">
        <v>90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0.87463241858760121</v>
      </c>
      <c r="H44">
        <f t="shared" ca="1" si="1"/>
        <v>0.72487291407233301</v>
      </c>
    </row>
    <row r="45" spans="1:8" x14ac:dyDescent="0.35">
      <c r="A45" t="s">
        <v>91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0.21688465275193025</v>
      </c>
      <c r="H45">
        <f t="shared" ca="1" si="1"/>
        <v>0.63807791020900551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3.2051223423599673E-2</v>
      </c>
      <c r="H46">
        <f t="shared" ca="1" si="1"/>
        <v>0.39687167502626342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0.39287424395105086</v>
      </c>
      <c r="H47">
        <f t="shared" ca="1" si="1"/>
        <v>0.3695004335417843</v>
      </c>
    </row>
    <row r="48" spans="1:8" x14ac:dyDescent="0.35">
      <c r="A48" t="s">
        <v>246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0.14761782707694227</v>
      </c>
      <c r="H48">
        <f t="shared" ca="1" si="1"/>
        <v>0.80046187391655121</v>
      </c>
    </row>
    <row r="49" spans="1:8" x14ac:dyDescent="0.35">
      <c r="A49" t="s">
        <v>248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0.53305550257061785</v>
      </c>
      <c r="H49">
        <f t="shared" ca="1" si="1"/>
        <v>1.5912734528068517E-2</v>
      </c>
    </row>
    <row r="50" spans="1:8" x14ac:dyDescent="0.35">
      <c r="A50" t="s">
        <v>179</v>
      </c>
      <c r="B50">
        <f>PARS!B50*$I$7+G50*(1-$I$7)*C50+(1-G50)*(1-$I$7)*D50</f>
        <v>1.1072</v>
      </c>
      <c r="C50">
        <f>PARS!C50</f>
        <v>1.1072</v>
      </c>
      <c r="D50">
        <f>PARS!D50</f>
        <v>1.1072</v>
      </c>
      <c r="E50" t="b">
        <f t="shared" si="0"/>
        <v>1</v>
      </c>
      <c r="F50">
        <f>VLOOKUP(A50,PARS!A:V,19,0)</f>
        <v>0</v>
      </c>
      <c r="G50">
        <v>0.65218464719258884</v>
      </c>
      <c r="H50">
        <f t="shared" ca="1" si="1"/>
        <v>0.80187693583126318</v>
      </c>
    </row>
    <row r="51" spans="1:8" x14ac:dyDescent="0.35">
      <c r="A51" t="s">
        <v>180</v>
      </c>
      <c r="B51">
        <f>PARS!B51*$I$7+G51*(1-$I$7)*C51+(1-G51)*(1-$I$7)*D51</f>
        <v>0.88065000000000004</v>
      </c>
      <c r="C51">
        <f>PARS!C51</f>
        <v>0.88065000000000004</v>
      </c>
      <c r="D51">
        <f>PARS!D51</f>
        <v>0.88065000000000004</v>
      </c>
      <c r="E51" t="b">
        <f t="shared" si="0"/>
        <v>1</v>
      </c>
      <c r="F51">
        <f>VLOOKUP(A51,PARS!A:V,19,0)</f>
        <v>0</v>
      </c>
      <c r="G51">
        <v>0.72199519468706974</v>
      </c>
      <c r="H51">
        <f t="shared" ca="1" si="1"/>
        <v>0.41689497252897312</v>
      </c>
    </row>
    <row r="52" spans="1:8" x14ac:dyDescent="0.35">
      <c r="A52" t="s">
        <v>181</v>
      </c>
      <c r="B52">
        <f>PARS!B52*$I$7+G52*(1-$I$7)*C52+(1-G52)*(1-$I$7)*D52</f>
        <v>0.86031999999999997</v>
      </c>
      <c r="C52">
        <f>PARS!C52</f>
        <v>0.86031999999999997</v>
      </c>
      <c r="D52">
        <f>PARS!D52</f>
        <v>0.86031999999999997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0.79496376499314336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5"/>
  <sheetViews>
    <sheetView topLeftCell="A25" zoomScale="57" zoomScaleNormal="43" workbookViewId="0">
      <selection activeCell="B56" sqref="B56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237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250</v>
      </c>
    </row>
    <row r="2" spans="1:23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998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998.2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x14ac:dyDescent="0.35">
      <c r="A6" t="s">
        <v>247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998.1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-1.40500863757904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0.24536493708473553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4.0755619441039173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0.24536493708473553</v>
      </c>
    </row>
    <row r="9" spans="1:23" x14ac:dyDescent="0.35">
      <c r="A9" t="s">
        <v>92</v>
      </c>
      <c r="B9">
        <v>-1.0933119810255E-2</v>
      </c>
      <c r="C9">
        <f t="shared" si="6"/>
        <v>-0.16251892949777494</v>
      </c>
      <c r="D9">
        <f t="shared" si="6"/>
        <v>0.69314718055994529</v>
      </c>
      <c r="E9" s="16">
        <f t="shared" si="7"/>
        <v>0.98912642952654517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1.0109931047729253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0.98912642952654517</v>
      </c>
    </row>
    <row r="10" spans="1:23" x14ac:dyDescent="0.35">
      <c r="A10" t="s">
        <v>93</v>
      </c>
      <c r="B10">
        <v>1.7274853042374501</v>
      </c>
      <c r="C10">
        <f t="shared" si="6"/>
        <v>0.69314718055994529</v>
      </c>
      <c r="D10">
        <f t="shared" si="6"/>
        <v>1.791759469228055</v>
      </c>
      <c r="E10" s="16">
        <f t="shared" si="7"/>
        <v>5.6264871998932406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0.17773078734080733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5.6264871998932406</v>
      </c>
    </row>
    <row r="11" spans="1:23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0.98912642952654517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1.0109931047729253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-1.2751772225420399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-0.27938145114279533</v>
      </c>
      <c r="F17">
        <v>-0.312</v>
      </c>
      <c r="G17">
        <v>-0.1</v>
      </c>
      <c r="H17">
        <v>1.4</v>
      </c>
      <c r="I17">
        <v>1.4</v>
      </c>
      <c r="J17">
        <f t="shared" si="9"/>
        <v>-3.5793356928656213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-0.27938145114279533</v>
      </c>
    </row>
    <row r="18" spans="1:26" x14ac:dyDescent="0.35">
      <c r="A18" t="s">
        <v>96</v>
      </c>
      <c r="B18">
        <v>-0.58958792108444902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0.55455575839221627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1.8032451829537002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0.55455575839221627</v>
      </c>
    </row>
    <row r="19" spans="1:26" x14ac:dyDescent="0.35">
      <c r="A19" t="s">
        <v>71</v>
      </c>
      <c r="B19">
        <v>1.49152303343887</v>
      </c>
      <c r="C19">
        <f t="shared" si="11"/>
        <v>1.6094379124341003</v>
      </c>
      <c r="D19">
        <f t="shared" si="11"/>
        <v>2.341805806147327</v>
      </c>
      <c r="E19" s="16">
        <f t="shared" si="10"/>
        <v>4.4438585126760186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0.22502966670687641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4.4438585126760186</v>
      </c>
    </row>
    <row r="20" spans="1:26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0.17681650604704199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0.50442029748800932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40.003126489135461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0.50442029748800932</v>
      </c>
      <c r="W21" t="s">
        <v>241</v>
      </c>
      <c r="Z21" s="15"/>
    </row>
    <row r="22" spans="1:26" x14ac:dyDescent="0.35">
      <c r="A22" t="s">
        <v>68</v>
      </c>
      <c r="B22">
        <v>0.86737024058380796</v>
      </c>
      <c r="C22">
        <v>0.7</v>
      </c>
      <c r="D22">
        <v>1.3</v>
      </c>
      <c r="E22" s="16">
        <f t="shared" si="12"/>
        <v>23.80642098503084</v>
      </c>
      <c r="F22">
        <v>14.5</v>
      </c>
      <c r="G22">
        <v>18.5</v>
      </c>
      <c r="H22">
        <v>4</v>
      </c>
      <c r="I22">
        <v>4</v>
      </c>
      <c r="J22">
        <f t="shared" si="9"/>
        <v>4.2005474095782251E-2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23.80642098503084</v>
      </c>
    </row>
    <row r="23" spans="1:26" x14ac:dyDescent="0.35">
      <c r="A23" t="s">
        <v>79</v>
      </c>
      <c r="B23">
        <v>1.5624416134346399</v>
      </c>
      <c r="C23">
        <f>1-LN(1/(F23-1) -1)</f>
        <v>1</v>
      </c>
      <c r="D23">
        <f>1-LN(1/(G23-1) -1)</f>
        <v>7.9067547786486871</v>
      </c>
      <c r="E23" s="16">
        <f t="shared" si="12"/>
        <v>1.6370172940811818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4.3247682817025552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1.6370172940811818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-0.14929443044253099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-0.14929443044253099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-0.14929443044253099</v>
      </c>
    </row>
    <row r="26" spans="1:26" x14ac:dyDescent="0.35">
      <c r="A26" t="s">
        <v>81</v>
      </c>
      <c r="B26">
        <v>0.184146635879881</v>
      </c>
      <c r="C26">
        <f t="shared" si="13"/>
        <v>0</v>
      </c>
      <c r="D26">
        <f t="shared" si="13"/>
        <v>0.5</v>
      </c>
      <c r="E26" s="16">
        <f t="shared" si="14"/>
        <v>0.184146635879881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0.184146635879881</v>
      </c>
    </row>
    <row r="27" spans="1:26" x14ac:dyDescent="0.35">
      <c r="A27" t="s">
        <v>82</v>
      </c>
      <c r="B27">
        <v>-0.45136687109159002</v>
      </c>
      <c r="C27">
        <f>LN(F27)</f>
        <v>-1.2039728043259361</v>
      </c>
      <c r="D27">
        <f>LN(G27)</f>
        <v>0.69314718055994529</v>
      </c>
      <c r="E27" s="16">
        <f t="shared" si="14"/>
        <v>0.63675719151483745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1.5704573318143646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0.63675719151483745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2.3386638087892E-2</v>
      </c>
      <c r="C29">
        <f>F29</f>
        <v>0</v>
      </c>
      <c r="D29">
        <f>G29</f>
        <v>0.3</v>
      </c>
      <c r="E29" s="16">
        <f t="shared" ref="E29:E32" si="16">V29</f>
        <v>2.3386638087892E-2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2.3386638087892E-2</v>
      </c>
    </row>
    <row r="30" spans="1:26" x14ac:dyDescent="0.35">
      <c r="A30" t="s">
        <v>86</v>
      </c>
      <c r="B30">
        <v>0.94893688562366496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2.5829622148866007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0.38715239202362967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2.5829622148866007</v>
      </c>
    </row>
    <row r="31" spans="1:26" x14ac:dyDescent="0.35">
      <c r="A31" t="s">
        <v>83</v>
      </c>
      <c r="B31">
        <v>1.2398857928560201</v>
      </c>
      <c r="C31">
        <f t="shared" si="17"/>
        <v>0.58778666490211906</v>
      </c>
      <c r="D31">
        <f t="shared" si="17"/>
        <v>2.3025850929940459</v>
      </c>
      <c r="E31" s="16">
        <f t="shared" si="16"/>
        <v>3.4552188315535615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0.28941726957142466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3.4552188315535615</v>
      </c>
    </row>
    <row r="32" spans="1:26" x14ac:dyDescent="0.35">
      <c r="A32" t="s">
        <v>84</v>
      </c>
      <c r="B32">
        <v>0.51492227732888696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0.62595966041214268</v>
      </c>
      <c r="F32">
        <v>0.2</v>
      </c>
      <c r="G32">
        <v>0.999</v>
      </c>
      <c r="H32">
        <v>5.01</v>
      </c>
      <c r="I32">
        <v>5.03</v>
      </c>
      <c r="J32">
        <f>1/(E32*(1-E32))</f>
        <v>4.2710554629628152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0.62595966041214268</v>
      </c>
    </row>
    <row r="33" spans="1:22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0.30793771168447798</v>
      </c>
      <c r="C34">
        <f>F34</f>
        <v>0</v>
      </c>
      <c r="D34">
        <f>G34</f>
        <v>2</v>
      </c>
      <c r="E34" s="16">
        <f>B34</f>
        <v>0.30793771168447798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0.30793771168447798</v>
      </c>
    </row>
    <row r="35" spans="1:22" x14ac:dyDescent="0.35">
      <c r="A35" t="s">
        <v>88</v>
      </c>
      <c r="B35">
        <v>-0.15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0.86070797642505781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1.1618342427282831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0.86070797642505781</v>
      </c>
    </row>
    <row r="36" spans="1:22" x14ac:dyDescent="0.35">
      <c r="A36" t="s">
        <v>89</v>
      </c>
      <c r="B36">
        <v>3</v>
      </c>
      <c r="C36">
        <f t="shared" si="20"/>
        <v>-6.9077552789821368</v>
      </c>
      <c r="D36">
        <f t="shared" si="20"/>
        <v>4.6051701859880918</v>
      </c>
      <c r="E36" s="16">
        <f t="shared" si="21"/>
        <v>20.085536923187668</v>
      </c>
      <c r="F36">
        <v>1E-3</v>
      </c>
      <c r="G36">
        <v>100</v>
      </c>
      <c r="H36">
        <v>6.02</v>
      </c>
      <c r="I36">
        <v>6</v>
      </c>
      <c r="J36">
        <f t="shared" si="22"/>
        <v>4.9787068367863944E-2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20.085536923187668</v>
      </c>
    </row>
    <row r="37" spans="1:22" x14ac:dyDescent="0.35">
      <c r="A37" t="s">
        <v>102</v>
      </c>
      <c r="B37">
        <v>2.5</v>
      </c>
      <c r="C37">
        <f t="shared" si="20"/>
        <v>-6.9077552789821368</v>
      </c>
      <c r="D37">
        <f t="shared" si="20"/>
        <v>3.1010977891993172</v>
      </c>
      <c r="E37" s="16">
        <f t="shared" si="21"/>
        <v>12.182493960703473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8.20849986238988E-2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12.182493960703473</v>
      </c>
    </row>
    <row r="38" spans="1:22" x14ac:dyDescent="0.35">
      <c r="A38" s="5" t="s">
        <v>69</v>
      </c>
      <c r="B38">
        <v>0.144225902340328</v>
      </c>
      <c r="C38">
        <f>-LN(1/F38 -1)</f>
        <v>-4.0005334613699206E-2</v>
      </c>
      <c r="D38">
        <f>-LN(1/G38 -1)</f>
        <v>0.84729786038720356</v>
      </c>
      <c r="E38" s="16">
        <f t="shared" si="21"/>
        <v>0.53599410409254322</v>
      </c>
      <c r="F38">
        <v>0.49</v>
      </c>
      <c r="G38">
        <v>0.7</v>
      </c>
      <c r="H38">
        <v>87</v>
      </c>
      <c r="I38">
        <v>87</v>
      </c>
      <c r="J38">
        <f>1/(E38*(1-E38))</f>
        <v>4.0208371931007303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0.53599410409254322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999.6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8">
        <v>1</v>
      </c>
    </row>
    <row r="42" spans="1:22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246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x14ac:dyDescent="0.35">
      <c r="A49" t="s">
        <v>248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x14ac:dyDescent="0.35">
      <c r="A50" t="s">
        <v>179</v>
      </c>
      <c r="B50">
        <v>1.1072</v>
      </c>
      <c r="C50">
        <f t="shared" ref="C50:D54" si="32">B50</f>
        <v>1.1072</v>
      </c>
      <c r="D50">
        <f t="shared" si="32"/>
        <v>1.1072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x14ac:dyDescent="0.35">
      <c r="A51" t="s">
        <v>180</v>
      </c>
      <c r="B51">
        <v>0.88065000000000004</v>
      </c>
      <c r="C51">
        <f t="shared" si="32"/>
        <v>0.88065000000000004</v>
      </c>
      <c r="D51">
        <f t="shared" si="32"/>
        <v>0.88065000000000004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x14ac:dyDescent="0.35">
      <c r="A52" t="s">
        <v>181</v>
      </c>
      <c r="B52">
        <v>0.86031999999999997</v>
      </c>
      <c r="C52">
        <f t="shared" si="32"/>
        <v>0.86031999999999997</v>
      </c>
      <c r="D52">
        <f t="shared" si="32"/>
        <v>0.86031999999999997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A53" t="s">
        <v>256</v>
      </c>
      <c r="B53">
        <v>0</v>
      </c>
      <c r="C53">
        <f t="shared" si="32"/>
        <v>0</v>
      </c>
      <c r="E53" s="16">
        <v>0</v>
      </c>
    </row>
    <row r="54" spans="1:21" x14ac:dyDescent="0.35">
      <c r="A54" t="s">
        <v>257</v>
      </c>
      <c r="B54">
        <v>1</v>
      </c>
      <c r="C54">
        <f t="shared" si="32"/>
        <v>1</v>
      </c>
      <c r="E54" s="16">
        <v>1</v>
      </c>
    </row>
    <row r="55" spans="1:21" x14ac:dyDescent="0.35">
      <c r="A55" t="s">
        <v>243</v>
      </c>
      <c r="B55" s="16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7"/>
  <sheetViews>
    <sheetView topLeftCell="A26" zoomScale="57" zoomScaleNormal="43" workbookViewId="0">
      <selection activeCell="A57" sqref="A57:B57"/>
    </sheetView>
  </sheetViews>
  <sheetFormatPr defaultRowHeight="14.5" x14ac:dyDescent="0.35"/>
  <cols>
    <col min="2" max="2" width="21.90625" bestFit="1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237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247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-1.40500863757904</v>
      </c>
      <c r="C8">
        <f t="shared" si="6"/>
        <v>-2.3025850929940455</v>
      </c>
      <c r="D8">
        <f t="shared" si="6"/>
        <v>-0.916290731874155</v>
      </c>
      <c r="E8" s="16">
        <f>PARS!E8</f>
        <v>0.24536493708473553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4.0755619441039173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0.24536493708473553</v>
      </c>
    </row>
    <row r="9" spans="1:22" x14ac:dyDescent="0.35">
      <c r="A9" t="s">
        <v>92</v>
      </c>
      <c r="B9">
        <f t="shared" si="6"/>
        <v>-1.0933119810255005E-2</v>
      </c>
      <c r="C9">
        <f t="shared" si="6"/>
        <v>-0.16251892949777494</v>
      </c>
      <c r="D9">
        <f t="shared" si="6"/>
        <v>0.69314718055994529</v>
      </c>
      <c r="E9" s="16">
        <f>PARS!E9</f>
        <v>0.98912642952654517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1.0109931047729253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0.98912642952654517</v>
      </c>
    </row>
    <row r="10" spans="1:22" x14ac:dyDescent="0.35">
      <c r="A10" t="s">
        <v>93</v>
      </c>
      <c r="B10">
        <f t="shared" si="6"/>
        <v>1.7274853042374501</v>
      </c>
      <c r="C10">
        <f t="shared" si="6"/>
        <v>0.69314718055994529</v>
      </c>
      <c r="D10">
        <f t="shared" si="6"/>
        <v>1.791759469228055</v>
      </c>
      <c r="E10" s="16">
        <f>PARS!E10</f>
        <v>5.6264871998932406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0.17773078734080733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5.6264871998932406</v>
      </c>
    </row>
    <row r="11" spans="1:22" x14ac:dyDescent="0.35">
      <c r="A11" t="s">
        <v>98</v>
      </c>
      <c r="B11">
        <f>LN(E11)</f>
        <v>-1.0933119810255005E-2</v>
      </c>
      <c r="C11">
        <f>C4</f>
        <v>-0.51082562376599072</v>
      </c>
      <c r="D11">
        <f>D4</f>
        <v>0.18232155679395459</v>
      </c>
      <c r="E11" s="16">
        <f>PARS!E11</f>
        <v>0.98912642952654517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1.0109931047729253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-1.2751772225420399</v>
      </c>
      <c r="C17">
        <f>LN(-G17)</f>
        <v>-2.3025850929940455</v>
      </c>
      <c r="D17">
        <f>LN(-F17)</f>
        <v>-1.1647520911726548</v>
      </c>
      <c r="E17" s="16">
        <f>PARS!E17</f>
        <v>-0.27938145114279533</v>
      </c>
      <c r="F17">
        <v>-0.312</v>
      </c>
      <c r="G17">
        <v>-0.1</v>
      </c>
      <c r="H17">
        <v>1.4</v>
      </c>
      <c r="I17">
        <v>1.4</v>
      </c>
      <c r="J17">
        <f t="shared" si="8"/>
        <v>-3.5793356928656213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-0.27938145114279533</v>
      </c>
    </row>
    <row r="18" spans="1:26" x14ac:dyDescent="0.35">
      <c r="A18" t="s">
        <v>96</v>
      </c>
      <c r="B18">
        <f t="shared" ref="B18:D19" si="9">LN(E18)</f>
        <v>-0.58958792108444891</v>
      </c>
      <c r="C18">
        <f t="shared" si="9"/>
        <v>-1.2039728043259361</v>
      </c>
      <c r="D18">
        <f t="shared" si="9"/>
        <v>-0.43078291609245423</v>
      </c>
      <c r="E18" s="16">
        <f>PARS!E18</f>
        <v>0.55455575839221627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1.8032451829537002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0.55455575839221627</v>
      </c>
    </row>
    <row r="19" spans="1:26" x14ac:dyDescent="0.35">
      <c r="A19" t="s">
        <v>71</v>
      </c>
      <c r="B19">
        <f t="shared" si="9"/>
        <v>1.49152303343887</v>
      </c>
      <c r="C19">
        <f t="shared" si="9"/>
        <v>1.6094379124341003</v>
      </c>
      <c r="D19">
        <f t="shared" si="9"/>
        <v>2.341805806147327</v>
      </c>
      <c r="E19" s="16">
        <f>PARS!E19</f>
        <v>4.4438585126760186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0.22502966670687641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4.4438585126760186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17.681650604704231</v>
      </c>
      <c r="C21">
        <f>-LN(1/F21 -1)</f>
        <v>0</v>
      </c>
      <c r="D21">
        <f>-LN(1/G21 -1)</f>
        <v>0.40546510810816427</v>
      </c>
      <c r="E21" s="16">
        <f>PARS!E21</f>
        <v>0.50442029748800932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4000.3126489135457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0.50442029748800932</v>
      </c>
      <c r="W21" t="s">
        <v>241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0.86737024058380796</v>
      </c>
      <c r="C22">
        <f>LN(F22/10)</f>
        <v>0.37156355643248301</v>
      </c>
      <c r="D22">
        <f>LN(G22/10)</f>
        <v>0.61518563909023349</v>
      </c>
      <c r="E22" s="16">
        <f>PARS!E22</f>
        <v>23.80642098503084</v>
      </c>
      <c r="F22">
        <v>14.5</v>
      </c>
      <c r="G22">
        <v>18.5</v>
      </c>
      <c r="H22">
        <v>4</v>
      </c>
      <c r="I22">
        <v>4</v>
      </c>
      <c r="J22">
        <f t="shared" si="8"/>
        <v>4.2005474095782251E-2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23.80642098503084</v>
      </c>
    </row>
    <row r="23" spans="1:26" x14ac:dyDescent="0.35">
      <c r="A23" t="s">
        <v>79</v>
      </c>
      <c r="B23">
        <f>1-LN(1/(E23-1) -1)</f>
        <v>1.5624416134346402</v>
      </c>
      <c r="C23">
        <f>1-LN(1/(F23-1) -1)</f>
        <v>1</v>
      </c>
      <c r="D23">
        <f>1-LN(1/(G23-1) -1)</f>
        <v>7.9067547786486871</v>
      </c>
      <c r="E23" s="16">
        <f>PARS!E23</f>
        <v>1.6370172940811818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4.3247682817025552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1.6370172940811818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-0.14929443044253099</v>
      </c>
      <c r="C25">
        <f t="shared" si="10"/>
        <v>-0.15</v>
      </c>
      <c r="D25">
        <f t="shared" si="10"/>
        <v>0.05</v>
      </c>
      <c r="E25" s="16">
        <f>PARS!E25</f>
        <v>-0.14929443044253099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0.184146635879881</v>
      </c>
      <c r="C26">
        <f t="shared" si="10"/>
        <v>0</v>
      </c>
      <c r="D26">
        <f t="shared" si="10"/>
        <v>0.5</v>
      </c>
      <c r="E26" s="16">
        <f>PARS!E26</f>
        <v>0.184146635879881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-0.45136687109159002</v>
      </c>
      <c r="C27">
        <f>LN(F27)</f>
        <v>-0.35667494393873245</v>
      </c>
      <c r="D27">
        <f>LN(G27)</f>
        <v>1.0986122886681098</v>
      </c>
      <c r="E27" s="16">
        <f>PARS!E27</f>
        <v>0.63675719151483745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1.5704573318143646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0.63675719151483745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2.3386638087892E-2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0.94893688562366485</v>
      </c>
      <c r="C30">
        <f t="shared" si="12"/>
        <v>0</v>
      </c>
      <c r="D30">
        <f t="shared" si="12"/>
        <v>2.3025850929940459</v>
      </c>
      <c r="E30" s="16">
        <f>PARS!E30</f>
        <v>2.5829622148866007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0.38715239202362967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2.5829622148866007</v>
      </c>
    </row>
    <row r="31" spans="1:26" x14ac:dyDescent="0.35">
      <c r="A31" t="s">
        <v>83</v>
      </c>
      <c r="B31">
        <f t="shared" si="12"/>
        <v>1.2398857928560201</v>
      </c>
      <c r="C31">
        <f t="shared" si="12"/>
        <v>0.58778666490211906</v>
      </c>
      <c r="D31">
        <f t="shared" si="12"/>
        <v>1.3862943611198906</v>
      </c>
      <c r="E31" s="16">
        <f>PARS!E31</f>
        <v>3.4552188315535615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0.28941726957142466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3.4552188315535615</v>
      </c>
    </row>
    <row r="32" spans="1:26" x14ac:dyDescent="0.35">
      <c r="A32" t="s">
        <v>84</v>
      </c>
      <c r="B32">
        <f t="shared" ref="B32:D32" si="14">-LN(1/E32 -1)</f>
        <v>0.51492227732888707</v>
      </c>
      <c r="C32">
        <f t="shared" si="14"/>
        <v>-2.1972245773362196</v>
      </c>
      <c r="D32">
        <f t="shared" si="14"/>
        <v>6.9067547786484651</v>
      </c>
      <c r="E32" s="16">
        <f>PARS!E32</f>
        <v>0.62595966041214268</v>
      </c>
      <c r="F32">
        <v>0.1</v>
      </c>
      <c r="G32">
        <v>0.999</v>
      </c>
      <c r="H32">
        <v>5.01</v>
      </c>
      <c r="I32">
        <v>5.03</v>
      </c>
      <c r="J32">
        <f>1/(E32*(1-E32))</f>
        <v>4.2710554629628152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0.62595966041214268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-1.1778577512514312</v>
      </c>
      <c r="C34">
        <f t="shared" si="15"/>
        <v>-2.3025850929940455</v>
      </c>
      <c r="D34">
        <f t="shared" si="15"/>
        <v>0.69314718055994529</v>
      </c>
      <c r="E34" s="16">
        <f>PARS!E34</f>
        <v>0.30793771168447798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3.2474099860319461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0.30793771168447798</v>
      </c>
    </row>
    <row r="35" spans="1:22" x14ac:dyDescent="0.35">
      <c r="A35" t="s">
        <v>88</v>
      </c>
      <c r="B35">
        <f t="shared" si="15"/>
        <v>-0.15</v>
      </c>
      <c r="C35">
        <f t="shared" si="15"/>
        <v>-0.71334988787746489</v>
      </c>
      <c r="D35">
        <f t="shared" si="15"/>
        <v>-9.4310679471241415E-2</v>
      </c>
      <c r="E35" s="16">
        <f>PARS!E35</f>
        <v>0.86070797642505781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1.1618342427282831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0.86070797642505781</v>
      </c>
    </row>
    <row r="36" spans="1:22" x14ac:dyDescent="0.35">
      <c r="A36" t="s">
        <v>89</v>
      </c>
      <c r="B36">
        <f t="shared" si="15"/>
        <v>3</v>
      </c>
      <c r="C36">
        <f t="shared" si="15"/>
        <v>-6.9077552789821368</v>
      </c>
      <c r="D36">
        <f t="shared" si="15"/>
        <v>2.9957322735539909</v>
      </c>
      <c r="E36" s="16">
        <f>PARS!E36</f>
        <v>20.085536923187668</v>
      </c>
      <c r="F36">
        <v>1E-3</v>
      </c>
      <c r="G36">
        <v>20</v>
      </c>
      <c r="H36">
        <v>6.02</v>
      </c>
      <c r="I36">
        <v>6</v>
      </c>
      <c r="J36">
        <f t="shared" si="16"/>
        <v>4.9787068367863944E-2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20.085536923187668</v>
      </c>
    </row>
    <row r="37" spans="1:22" x14ac:dyDescent="0.35">
      <c r="A37" t="s">
        <v>102</v>
      </c>
      <c r="B37">
        <f t="shared" si="15"/>
        <v>2.5</v>
      </c>
      <c r="C37">
        <f t="shared" si="15"/>
        <v>-6.9077552789821368</v>
      </c>
      <c r="D37">
        <f t="shared" si="15"/>
        <v>3.1010977891993172</v>
      </c>
      <c r="E37" s="16">
        <f>PARS!E37</f>
        <v>12.182493960703473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8.20849986238988E-2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12.182493960703473</v>
      </c>
    </row>
    <row r="38" spans="1:22" x14ac:dyDescent="0.35">
      <c r="A38" s="5" t="s">
        <v>69</v>
      </c>
      <c r="B38">
        <f>-LN(1/E38 -1)</f>
        <v>0.14422590234032762</v>
      </c>
      <c r="C38">
        <f>-LN(1/F38 -1)</f>
        <v>-4.0005334613699206E-2</v>
      </c>
      <c r="D38">
        <f>-LN(1/G38 -1)</f>
        <v>0.84729786038720356</v>
      </c>
      <c r="E38" s="16">
        <f>PARS!E38</f>
        <v>0.53599410409254322</v>
      </c>
      <c r="F38">
        <v>0.49</v>
      </c>
      <c r="G38">
        <v>0.7</v>
      </c>
      <c r="H38">
        <v>87</v>
      </c>
      <c r="I38">
        <v>87</v>
      </c>
      <c r="J38">
        <f>1/(E38*(1-E38))</f>
        <v>4.0208371931007303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0.53599410409254322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3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246</v>
      </c>
      <c r="B48" s="11">
        <f t="shared" ref="B48:B52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248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256</v>
      </c>
      <c r="B53" s="16">
        <f>E53</f>
        <v>0</v>
      </c>
      <c r="C53">
        <f t="shared" si="20"/>
        <v>0</v>
      </c>
      <c r="E53" s="16">
        <f>PARS!E53</f>
        <v>0</v>
      </c>
    </row>
    <row r="54" spans="1:21" x14ac:dyDescent="0.35">
      <c r="A54" t="s">
        <v>257</v>
      </c>
      <c r="B54" s="16">
        <f>E54</f>
        <v>1</v>
      </c>
      <c r="E54" s="16">
        <f>PARS!E54</f>
        <v>1</v>
      </c>
    </row>
    <row r="55" spans="1:21" x14ac:dyDescent="0.35">
      <c r="A55" t="s">
        <v>244</v>
      </c>
      <c r="B55" s="11">
        <v>0.35</v>
      </c>
      <c r="E55" s="16">
        <v>0.35</v>
      </c>
    </row>
    <row r="56" spans="1:21" x14ac:dyDescent="0.35">
      <c r="A56" t="s">
        <v>245</v>
      </c>
      <c r="B56" s="11">
        <v>23</v>
      </c>
      <c r="E56" s="16">
        <v>23</v>
      </c>
    </row>
    <row r="57" spans="1:21" x14ac:dyDescent="0.35">
      <c r="A57" t="s">
        <v>243</v>
      </c>
      <c r="B57" s="16">
        <f>E57</f>
        <v>1.1000000000000001</v>
      </c>
      <c r="C57">
        <v>1</v>
      </c>
      <c r="D57">
        <v>1</v>
      </c>
      <c r="E57" s="16">
        <v>1.1000000000000001</v>
      </c>
      <c r="F57">
        <v>1</v>
      </c>
      <c r="G57">
        <v>1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D16" sqref="D1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240</v>
      </c>
      <c r="I1" t="s">
        <v>250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236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223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224</v>
      </c>
      <c r="B57" t="s">
        <v>224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254</v>
      </c>
      <c r="B1">
        <f>24*365-(MOMS!C6+MOMS!C5)-MOMS!C10-MOMS!C45*9*24*365</f>
        <v>6102.7605061222803</v>
      </c>
    </row>
    <row r="2" spans="1:4" x14ac:dyDescent="0.35">
      <c r="A2" t="s">
        <v>255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abSelected="1" topLeftCell="AG10" zoomScale="54" workbookViewId="0">
      <selection activeCell="AI35" sqref="AI35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81640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251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238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239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225</v>
      </c>
    </row>
    <row r="15" spans="1:10" x14ac:dyDescent="0.35">
      <c r="C15" t="s">
        <v>213</v>
      </c>
      <c r="F15" t="s">
        <v>214</v>
      </c>
      <c r="H15" t="s">
        <v>242</v>
      </c>
      <c r="I15" t="s">
        <v>249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12.182493960703473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90" max="90" width="8.81640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224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226</v>
      </c>
      <c r="C1" t="s">
        <v>227</v>
      </c>
      <c r="D1" t="s">
        <v>228</v>
      </c>
      <c r="E1" t="s">
        <v>85</v>
      </c>
      <c r="F1" t="s">
        <v>22</v>
      </c>
      <c r="G1" t="s">
        <v>229</v>
      </c>
    </row>
    <row r="2" spans="1:7" x14ac:dyDescent="0.35">
      <c r="A2" t="s">
        <v>230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231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232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233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234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235</v>
      </c>
      <c r="B11">
        <f>(B8+B9)/(F2+G2)</f>
        <v>0.59019788715857813</v>
      </c>
    </row>
    <row r="13" spans="1:7" x14ac:dyDescent="0.35">
      <c r="A13" t="s">
        <v>224</v>
      </c>
      <c r="B13">
        <f>MOMS!C59</f>
        <v>0.26712328767123289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253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PARSTEST</vt:lpstr>
      <vt:lpstr>PARS</vt:lpstr>
      <vt:lpstr>PARS4</vt:lpstr>
      <vt:lpstr>MOMS</vt:lpstr>
      <vt:lpstr>Sheet2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2022-09-09T15:17:11Z</dcterms:modified>
</cp:coreProperties>
</file>