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41" documentId="13_ncr:1_{1F6193A1-24F7-47AE-86D6-8C72A9FF5A62}" xr6:coauthVersionLast="47" xr6:coauthVersionMax="47" xr10:uidLastSave="{CB703676-555A-4236-8AC8-1365B807F2AA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PARS!$A$1:$V$49</definedName>
    <definedName name="_xlnm._FilterDatabase" localSheetId="2" hidden="1">PARS4!$A$1:$V$49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20" i="11" s="1"/>
  <c r="D20" i="3"/>
  <c r="D20" i="11" s="1"/>
  <c r="B3" i="11"/>
  <c r="C3" i="11"/>
  <c r="D3" i="11"/>
  <c r="C4" i="11"/>
  <c r="D4" i="11"/>
  <c r="B5" i="11"/>
  <c r="C5" i="11"/>
  <c r="D5" i="11"/>
  <c r="B6" i="11"/>
  <c r="C6" i="11"/>
  <c r="D6" i="11"/>
  <c r="C7" i="11"/>
  <c r="D7" i="11"/>
  <c r="C8" i="11"/>
  <c r="D8" i="11"/>
  <c r="C9" i="11"/>
  <c r="D9" i="11"/>
  <c r="B10" i="11"/>
  <c r="C10" i="11"/>
  <c r="D10" i="11"/>
  <c r="B11" i="11"/>
  <c r="C11" i="11"/>
  <c r="D11" i="11"/>
  <c r="B12" i="11"/>
  <c r="C12" i="11"/>
  <c r="D12" i="11"/>
  <c r="B13" i="11"/>
  <c r="C13" i="11"/>
  <c r="D13" i="11"/>
  <c r="B14" i="11"/>
  <c r="C14" i="11"/>
  <c r="D14" i="11"/>
  <c r="B15" i="11"/>
  <c r="C15" i="11"/>
  <c r="D15" i="11"/>
  <c r="C16" i="11"/>
  <c r="D16" i="11"/>
  <c r="C17" i="11"/>
  <c r="D17" i="11"/>
  <c r="C18" i="11"/>
  <c r="D18" i="11"/>
  <c r="B19" i="11"/>
  <c r="C19" i="11"/>
  <c r="D19" i="11"/>
  <c r="C21" i="11"/>
  <c r="D21" i="11"/>
  <c r="C22" i="11"/>
  <c r="D22" i="11"/>
  <c r="B23" i="11"/>
  <c r="C23" i="11"/>
  <c r="D23" i="11"/>
  <c r="C24" i="11"/>
  <c r="D24" i="11"/>
  <c r="C25" i="11"/>
  <c r="D25" i="11"/>
  <c r="C26" i="11"/>
  <c r="D26" i="11"/>
  <c r="B27" i="11"/>
  <c r="C27" i="11"/>
  <c r="D27" i="11"/>
  <c r="C28" i="11"/>
  <c r="D28" i="11"/>
  <c r="C29" i="11"/>
  <c r="D29" i="11"/>
  <c r="C30" i="11"/>
  <c r="D30" i="11"/>
  <c r="C31" i="11"/>
  <c r="D31" i="11"/>
  <c r="B32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B38" i="11"/>
  <c r="C38" i="11"/>
  <c r="D38" i="11"/>
  <c r="B39" i="11"/>
  <c r="C39" i="11"/>
  <c r="D39" i="11"/>
  <c r="B40" i="11"/>
  <c r="C40" i="11"/>
  <c r="D40" i="11"/>
  <c r="B41" i="11"/>
  <c r="C41" i="11"/>
  <c r="D41" i="11"/>
  <c r="B42" i="11"/>
  <c r="C42" i="11"/>
  <c r="D42" i="11"/>
  <c r="B43" i="11"/>
  <c r="C43" i="11"/>
  <c r="D43" i="11"/>
  <c r="B44" i="11"/>
  <c r="C44" i="11"/>
  <c r="D44" i="11"/>
  <c r="B45" i="11"/>
  <c r="C45" i="11"/>
  <c r="D45" i="11"/>
  <c r="B46" i="11"/>
  <c r="C46" i="11"/>
  <c r="D46" i="11"/>
  <c r="B47" i="11"/>
  <c r="C47" i="11"/>
  <c r="D47" i="11"/>
  <c r="B48" i="11"/>
  <c r="C48" i="11"/>
  <c r="D48" i="11"/>
  <c r="B49" i="11"/>
  <c r="C49" i="11"/>
  <c r="D49" i="11"/>
  <c r="C2" i="11"/>
  <c r="D2" i="11"/>
  <c r="B2" i="11"/>
  <c r="B50" i="14"/>
  <c r="E39" i="3"/>
  <c r="E40" i="3"/>
  <c r="E49" i="3"/>
  <c r="E48" i="3"/>
  <c r="E48" i="14" s="1"/>
  <c r="E47" i="3"/>
  <c r="E47" i="14" s="1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J26" i="14" s="1"/>
  <c r="E27" i="14"/>
  <c r="E28" i="14"/>
  <c r="E29" i="14"/>
  <c r="E30" i="14"/>
  <c r="B30" i="14" s="1"/>
  <c r="V30" i="14" s="1"/>
  <c r="E31" i="14"/>
  <c r="E32" i="14"/>
  <c r="E33" i="14"/>
  <c r="J33" i="14" s="1"/>
  <c r="E34" i="14"/>
  <c r="E35" i="14"/>
  <c r="E36" i="14"/>
  <c r="E37" i="14"/>
  <c r="E38" i="14"/>
  <c r="E39" i="14"/>
  <c r="J39" i="14" s="1"/>
  <c r="E40" i="14"/>
  <c r="B40" i="14" s="1"/>
  <c r="C40" i="14" s="1"/>
  <c r="D40" i="14" s="1"/>
  <c r="E41" i="14"/>
  <c r="E42" i="14"/>
  <c r="E43" i="14"/>
  <c r="E44" i="14"/>
  <c r="E45" i="14"/>
  <c r="E46" i="14"/>
  <c r="E49" i="14"/>
  <c r="F49" i="14" s="1"/>
  <c r="E2" i="14"/>
  <c r="G2" i="14" s="1"/>
  <c r="D2" i="14" s="1"/>
  <c r="S49" i="14"/>
  <c r="T49" i="14" s="1"/>
  <c r="U49" i="14" s="1"/>
  <c r="P49" i="14"/>
  <c r="J49" i="14"/>
  <c r="G49" i="14"/>
  <c r="T48" i="14"/>
  <c r="U48" i="14" s="1"/>
  <c r="S48" i="14"/>
  <c r="P48" i="14"/>
  <c r="J48" i="14"/>
  <c r="S47" i="14"/>
  <c r="T47" i="14" s="1"/>
  <c r="U47" i="14" s="1"/>
  <c r="P47" i="14"/>
  <c r="J47" i="14"/>
  <c r="T46" i="14"/>
  <c r="U46" i="14" s="1"/>
  <c r="S46" i="14"/>
  <c r="P46" i="14"/>
  <c r="J46" i="14"/>
  <c r="D46" i="14"/>
  <c r="C46" i="14"/>
  <c r="S45" i="14"/>
  <c r="T45" i="14" s="1"/>
  <c r="U45" i="14" s="1"/>
  <c r="P45" i="14"/>
  <c r="J45" i="14"/>
  <c r="D45" i="14"/>
  <c r="S44" i="14"/>
  <c r="T44" i="14" s="1"/>
  <c r="U44" i="14" s="1"/>
  <c r="P44" i="14"/>
  <c r="J44" i="14"/>
  <c r="F44" i="14"/>
  <c r="G44" i="14" s="1"/>
  <c r="D44" i="14" s="1"/>
  <c r="B44" i="14"/>
  <c r="S43" i="14"/>
  <c r="T43" i="14" s="1"/>
  <c r="U43" i="14" s="1"/>
  <c r="P43" i="14"/>
  <c r="J43" i="14"/>
  <c r="F43" i="14"/>
  <c r="C43" i="14" s="1"/>
  <c r="B43" i="14"/>
  <c r="S42" i="14"/>
  <c r="T42" i="14" s="1"/>
  <c r="U42" i="14" s="1"/>
  <c r="P42" i="14"/>
  <c r="J42" i="14"/>
  <c r="C42" i="14"/>
  <c r="D42" i="14" s="1"/>
  <c r="T41" i="14"/>
  <c r="U41" i="14" s="1"/>
  <c r="S41" i="14"/>
  <c r="P41" i="14"/>
  <c r="J41" i="14"/>
  <c r="D41" i="14"/>
  <c r="B41" i="14"/>
  <c r="C41" i="14" s="1"/>
  <c r="S40" i="14"/>
  <c r="T40" i="14" s="1"/>
  <c r="P40" i="14"/>
  <c r="J40" i="14"/>
  <c r="S39" i="14"/>
  <c r="T39" i="14" s="1"/>
  <c r="U39" i="14" s="1"/>
  <c r="P39" i="14"/>
  <c r="S38" i="14"/>
  <c r="T38" i="14" s="1"/>
  <c r="U38" i="14" s="1"/>
  <c r="P38" i="14"/>
  <c r="J38" i="14"/>
  <c r="S37" i="14"/>
  <c r="T37" i="14" s="1"/>
  <c r="U37" i="14" s="1"/>
  <c r="P37" i="14"/>
  <c r="J37" i="14"/>
  <c r="D37" i="14"/>
  <c r="C37" i="14"/>
  <c r="B37" i="14"/>
  <c r="V37" i="14" s="1"/>
  <c r="S36" i="14"/>
  <c r="T36" i="14" s="1"/>
  <c r="U36" i="14" s="1"/>
  <c r="P36" i="14"/>
  <c r="J36" i="14"/>
  <c r="G36" i="14"/>
  <c r="D36" i="14"/>
  <c r="C36" i="14"/>
  <c r="B36" i="14"/>
  <c r="V36" i="14" s="1"/>
  <c r="S35" i="14"/>
  <c r="T35" i="14" s="1"/>
  <c r="U35" i="14" s="1"/>
  <c r="P35" i="14"/>
  <c r="J35" i="14"/>
  <c r="D35" i="14"/>
  <c r="C35" i="14"/>
  <c r="B35" i="14"/>
  <c r="V35" i="14" s="1"/>
  <c r="S34" i="14"/>
  <c r="T34" i="14" s="1"/>
  <c r="U34" i="14" s="1"/>
  <c r="P34" i="14"/>
  <c r="J34" i="14"/>
  <c r="D34" i="14"/>
  <c r="C34" i="14"/>
  <c r="B34" i="14"/>
  <c r="V34" i="14" s="1"/>
  <c r="S33" i="14"/>
  <c r="T33" i="14" s="1"/>
  <c r="U33" i="14" s="1"/>
  <c r="P33" i="14"/>
  <c r="D33" i="14"/>
  <c r="C33" i="14"/>
  <c r="B33" i="14"/>
  <c r="V33" i="14" s="1"/>
  <c r="T32" i="14"/>
  <c r="U32" i="14" s="1"/>
  <c r="S32" i="14"/>
  <c r="P32" i="14"/>
  <c r="J32" i="14"/>
  <c r="F32" i="14"/>
  <c r="G32" i="14" s="1"/>
  <c r="D32" i="14" s="1"/>
  <c r="B32" i="14"/>
  <c r="V32" i="14" s="1"/>
  <c r="S31" i="14"/>
  <c r="T31" i="14" s="1"/>
  <c r="U31" i="14" s="1"/>
  <c r="P31" i="14"/>
  <c r="J31" i="14"/>
  <c r="D31" i="14"/>
  <c r="C31" i="14"/>
  <c r="B31" i="14"/>
  <c r="V31" i="14" s="1"/>
  <c r="T30" i="14"/>
  <c r="U30" i="14" s="1"/>
  <c r="S30" i="14"/>
  <c r="P30" i="14"/>
  <c r="J30" i="14"/>
  <c r="D30" i="14"/>
  <c r="C30" i="14"/>
  <c r="S29" i="14"/>
  <c r="T29" i="14" s="1"/>
  <c r="U29" i="14" s="1"/>
  <c r="P29" i="14"/>
  <c r="J29" i="14"/>
  <c r="D29" i="14"/>
  <c r="C29" i="14"/>
  <c r="B29" i="14"/>
  <c r="V29" i="14" s="1"/>
  <c r="S28" i="14"/>
  <c r="T28" i="14" s="1"/>
  <c r="U28" i="14" s="1"/>
  <c r="P28" i="14"/>
  <c r="J28" i="14"/>
  <c r="S27" i="14"/>
  <c r="T27" i="14" s="1"/>
  <c r="U27" i="14" s="1"/>
  <c r="P27" i="14"/>
  <c r="J27" i="14"/>
  <c r="T26" i="14"/>
  <c r="U26" i="14" s="1"/>
  <c r="S26" i="14"/>
  <c r="P26" i="14"/>
  <c r="D26" i="14"/>
  <c r="C26" i="14"/>
  <c r="B26" i="14"/>
  <c r="V26" i="14" s="1"/>
  <c r="T25" i="14"/>
  <c r="U25" i="14" s="1"/>
  <c r="S25" i="14"/>
  <c r="P25" i="14"/>
  <c r="J25" i="14"/>
  <c r="D25" i="14"/>
  <c r="C25" i="14"/>
  <c r="B25" i="14"/>
  <c r="T24" i="14"/>
  <c r="U24" i="14" s="1"/>
  <c r="S24" i="14"/>
  <c r="P24" i="14"/>
  <c r="J24" i="14"/>
  <c r="F24" i="14"/>
  <c r="C24" i="14" s="1"/>
  <c r="D24" i="14"/>
  <c r="B24" i="14"/>
  <c r="S23" i="14"/>
  <c r="T23" i="14" s="1"/>
  <c r="U23" i="14" s="1"/>
  <c r="P23" i="14"/>
  <c r="J23" i="14"/>
  <c r="S22" i="14"/>
  <c r="T22" i="14" s="1"/>
  <c r="U22" i="14" s="1"/>
  <c r="P22" i="14"/>
  <c r="J22" i="14"/>
  <c r="D22" i="14"/>
  <c r="C22" i="14"/>
  <c r="B22" i="14"/>
  <c r="V22" i="14" s="1"/>
  <c r="T21" i="14"/>
  <c r="U21" i="14" s="1"/>
  <c r="S21" i="14"/>
  <c r="P21" i="14"/>
  <c r="J21" i="14"/>
  <c r="D21" i="14"/>
  <c r="C21" i="14"/>
  <c r="B21" i="14"/>
  <c r="V21" i="14" s="1"/>
  <c r="Y20" i="14"/>
  <c r="Z20" i="14" s="1"/>
  <c r="S20" i="14"/>
  <c r="T20" i="14" s="1"/>
  <c r="U20" i="14" s="1"/>
  <c r="P20" i="14"/>
  <c r="J20" i="14"/>
  <c r="D20" i="14"/>
  <c r="C20" i="14"/>
  <c r="B20" i="14"/>
  <c r="V20" i="14" s="1"/>
  <c r="S19" i="14"/>
  <c r="T19" i="14" s="1"/>
  <c r="U19" i="14" s="1"/>
  <c r="P19" i="14"/>
  <c r="J19" i="14"/>
  <c r="D19" i="14"/>
  <c r="C19" i="14"/>
  <c r="B19" i="14"/>
  <c r="T18" i="14"/>
  <c r="U18" i="14" s="1"/>
  <c r="S18" i="14"/>
  <c r="P18" i="14"/>
  <c r="J18" i="14"/>
  <c r="D18" i="14"/>
  <c r="C18" i="14"/>
  <c r="B18" i="14"/>
  <c r="V18" i="14" s="1"/>
  <c r="U17" i="14"/>
  <c r="T17" i="14"/>
  <c r="S17" i="14"/>
  <c r="P17" i="14"/>
  <c r="J17" i="14"/>
  <c r="D17" i="14"/>
  <c r="C17" i="14"/>
  <c r="B17" i="14"/>
  <c r="V17" i="14" s="1"/>
  <c r="S16" i="14"/>
  <c r="T16" i="14" s="1"/>
  <c r="U16" i="14" s="1"/>
  <c r="P16" i="14"/>
  <c r="J16" i="14"/>
  <c r="D16" i="14"/>
  <c r="C16" i="14"/>
  <c r="B16" i="14"/>
  <c r="V16" i="14" s="1"/>
  <c r="S15" i="14"/>
  <c r="T15" i="14" s="1"/>
  <c r="U15" i="14" s="1"/>
  <c r="P15" i="14"/>
  <c r="J15" i="14"/>
  <c r="D15" i="14"/>
  <c r="C15" i="14"/>
  <c r="B15" i="14"/>
  <c r="V15" i="14" s="1"/>
  <c r="S14" i="14"/>
  <c r="T14" i="14" s="1"/>
  <c r="U14" i="14" s="1"/>
  <c r="P14" i="14"/>
  <c r="J14" i="14"/>
  <c r="C14" i="14"/>
  <c r="B14" i="14"/>
  <c r="D14" i="14" s="1"/>
  <c r="S13" i="14"/>
  <c r="T13" i="14" s="1"/>
  <c r="U13" i="14" s="1"/>
  <c r="P13" i="14"/>
  <c r="J13" i="14"/>
  <c r="D13" i="14"/>
  <c r="C13" i="14"/>
  <c r="B13" i="14"/>
  <c r="T12" i="14"/>
  <c r="U12" i="14" s="1"/>
  <c r="S12" i="14"/>
  <c r="P12" i="14"/>
  <c r="J12" i="14"/>
  <c r="D12" i="14"/>
  <c r="C12" i="14"/>
  <c r="B12" i="14"/>
  <c r="V12" i="14" s="1"/>
  <c r="U11" i="14"/>
  <c r="T11" i="14"/>
  <c r="S11" i="14"/>
  <c r="P11" i="14"/>
  <c r="J11" i="14"/>
  <c r="G11" i="14"/>
  <c r="D11" i="14" s="1"/>
  <c r="F11" i="14"/>
  <c r="C11" i="14" s="1"/>
  <c r="B11" i="14"/>
  <c r="V11" i="14" s="1"/>
  <c r="S10" i="14"/>
  <c r="T10" i="14" s="1"/>
  <c r="U10" i="14" s="1"/>
  <c r="P10" i="14"/>
  <c r="J10" i="14"/>
  <c r="G10" i="14"/>
  <c r="F10" i="14"/>
  <c r="B10" i="14"/>
  <c r="S9" i="14"/>
  <c r="T9" i="14" s="1"/>
  <c r="U9" i="14" s="1"/>
  <c r="P9" i="14"/>
  <c r="J9" i="14"/>
  <c r="D9" i="14"/>
  <c r="C9" i="14"/>
  <c r="B9" i="14"/>
  <c r="V9" i="14" s="1"/>
  <c r="S8" i="14"/>
  <c r="T8" i="14" s="1"/>
  <c r="U8" i="14" s="1"/>
  <c r="P8" i="14"/>
  <c r="J8" i="14"/>
  <c r="D8" i="14"/>
  <c r="C8" i="14"/>
  <c r="B8" i="14"/>
  <c r="V8" i="14" s="1"/>
  <c r="T7" i="14"/>
  <c r="U7" i="14" s="1"/>
  <c r="S7" i="14"/>
  <c r="P7" i="14"/>
  <c r="J7" i="14"/>
  <c r="D7" i="14"/>
  <c r="C7" i="14"/>
  <c r="T6" i="14"/>
  <c r="S6" i="14"/>
  <c r="P6" i="14"/>
  <c r="J6" i="14"/>
  <c r="G6" i="14"/>
  <c r="B6" i="14"/>
  <c r="C6" i="14" s="1"/>
  <c r="U5" i="14"/>
  <c r="T5" i="14"/>
  <c r="S5" i="14"/>
  <c r="P5" i="14"/>
  <c r="J5" i="14"/>
  <c r="B5" i="14"/>
  <c r="S4" i="14"/>
  <c r="T4" i="14" s="1"/>
  <c r="U4" i="14" s="1"/>
  <c r="P4" i="14"/>
  <c r="J4" i="14"/>
  <c r="D4" i="14"/>
  <c r="D5" i="14" s="1"/>
  <c r="C4" i="14"/>
  <c r="C10" i="14" s="1"/>
  <c r="B4" i="14"/>
  <c r="V4" i="14" s="1"/>
  <c r="S3" i="14"/>
  <c r="T3" i="14" s="1"/>
  <c r="U3" i="14" s="1"/>
  <c r="P3" i="14"/>
  <c r="J3" i="14"/>
  <c r="C3" i="14"/>
  <c r="D3" i="14" s="1"/>
  <c r="B3" i="14"/>
  <c r="S2" i="14"/>
  <c r="T2" i="14" s="1"/>
  <c r="U2" i="14" s="1"/>
  <c r="P2" i="14"/>
  <c r="J2" i="14"/>
  <c r="F2" i="14"/>
  <c r="C2" i="14" s="1"/>
  <c r="B2" i="14"/>
  <c r="B20" i="3"/>
  <c r="V20" i="3" s="1"/>
  <c r="E7" i="3"/>
  <c r="J7" i="3" s="1"/>
  <c r="H16" i="1"/>
  <c r="F21" i="1" s="1"/>
  <c r="H21" i="1" s="1"/>
  <c r="D24" i="6"/>
  <c r="F10" i="3"/>
  <c r="J20" i="3"/>
  <c r="Y20" i="3"/>
  <c r="Z20" i="3"/>
  <c r="F32" i="3"/>
  <c r="G32" i="3" s="1"/>
  <c r="D32" i="3" s="1"/>
  <c r="B32" i="3"/>
  <c r="J19" i="3"/>
  <c r="B19" i="3"/>
  <c r="J22" i="3"/>
  <c r="B12" i="3"/>
  <c r="G49" i="3"/>
  <c r="F49" i="3"/>
  <c r="G48" i="3"/>
  <c r="F48" i="3"/>
  <c r="F44" i="3"/>
  <c r="G44" i="3" s="1"/>
  <c r="F43" i="3"/>
  <c r="G43" i="3" s="1"/>
  <c r="G36" i="3"/>
  <c r="F24" i="3"/>
  <c r="G11" i="3"/>
  <c r="F11" i="3"/>
  <c r="G10" i="3"/>
  <c r="G6" i="3"/>
  <c r="E5" i="3"/>
  <c r="J5" i="3" s="1"/>
  <c r="G2" i="3"/>
  <c r="D2" i="3" s="1"/>
  <c r="F2" i="3"/>
  <c r="C2" i="3" s="1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18" i="3"/>
  <c r="J17" i="3"/>
  <c r="J16" i="3"/>
  <c r="J15" i="3"/>
  <c r="J14" i="3"/>
  <c r="J13" i="3"/>
  <c r="B14" i="3"/>
  <c r="B13" i="3"/>
  <c r="J6" i="3"/>
  <c r="B6" i="3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7" i="3"/>
  <c r="J48" i="3"/>
  <c r="J49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S4" i="11"/>
  <c r="B33" i="2"/>
  <c r="D33" i="3"/>
  <c r="D16" i="3"/>
  <c r="C16" i="3"/>
  <c r="B16" i="3"/>
  <c r="V16" i="3" s="1"/>
  <c r="B2" i="3"/>
  <c r="B22" i="3"/>
  <c r="C16" i="1"/>
  <c r="B48" i="3"/>
  <c r="B49" i="3"/>
  <c r="B24" i="3"/>
  <c r="F16" i="1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P27" i="3"/>
  <c r="B44" i="3"/>
  <c r="B43" i="3"/>
  <c r="B10" i="3"/>
  <c r="B39" i="14" l="1"/>
  <c r="C39" i="14" s="1"/>
  <c r="D39" i="14" s="1"/>
  <c r="G48" i="14"/>
  <c r="F48" i="14"/>
  <c r="B48" i="14"/>
  <c r="C48" i="14" s="1"/>
  <c r="D48" i="14" s="1"/>
  <c r="F47" i="14"/>
  <c r="B47" i="14"/>
  <c r="C47" i="14" s="1"/>
  <c r="D47" i="14" s="1"/>
  <c r="G47" i="14"/>
  <c r="B47" i="3"/>
  <c r="F47" i="3"/>
  <c r="G47" i="3"/>
  <c r="C32" i="14"/>
  <c r="C44" i="14"/>
  <c r="B49" i="14"/>
  <c r="C49" i="14" s="1"/>
  <c r="D49" i="14" s="1"/>
  <c r="D6" i="14"/>
  <c r="D10" i="14"/>
  <c r="G43" i="14"/>
  <c r="D43" i="14" s="1"/>
  <c r="C5" i="14"/>
  <c r="B7" i="14"/>
  <c r="V7" i="14" s="1"/>
  <c r="F19" i="1"/>
  <c r="H19" i="1" s="1"/>
  <c r="C32" i="3"/>
  <c r="X1" i="10"/>
  <c r="B5" i="3"/>
  <c r="Z26" i="8" a="1"/>
  <c r="Z26" i="8" s="1"/>
  <c r="X24" i="10" s="1"/>
  <c r="B3" i="3"/>
  <c r="F24" i="1" l="1"/>
  <c r="F27" i="1" s="1"/>
  <c r="J21" i="1" s="1"/>
  <c r="J19" i="1"/>
  <c r="J24" i="1" s="1"/>
  <c r="J27" i="1" s="1"/>
  <c r="C19" i="3" l="1"/>
  <c r="D19" i="3"/>
  <c r="B17" i="2" l="1"/>
  <c r="C17" i="2" s="1"/>
  <c r="D45" i="3"/>
  <c r="C13" i="3"/>
  <c r="D13" i="3"/>
  <c r="D11" i="3"/>
  <c r="C11" i="3"/>
  <c r="C12" i="3"/>
  <c r="D12" i="3"/>
  <c r="C15" i="3"/>
  <c r="D15" i="3"/>
  <c r="B9" i="3"/>
  <c r="V9" i="3" s="1"/>
  <c r="D44" i="3"/>
  <c r="D43" i="3"/>
  <c r="C21" i="3"/>
  <c r="D21" i="3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C22" i="3"/>
  <c r="V22" i="3"/>
  <c r="C24" i="3"/>
  <c r="D24" i="3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C33" i="3"/>
  <c r="D29" i="3"/>
  <c r="C29" i="3"/>
  <c r="D31" i="3"/>
  <c r="C31" i="3"/>
  <c r="D30" i="3"/>
  <c r="C30" i="3"/>
  <c r="D26" i="3"/>
  <c r="C26" i="3"/>
  <c r="D4" i="3"/>
  <c r="D5" i="3" s="1"/>
  <c r="C4" i="3"/>
  <c r="C5" i="3" s="1"/>
  <c r="D7" i="3"/>
  <c r="C7" i="3"/>
  <c r="D18" i="3"/>
  <c r="C18" i="3"/>
  <c r="D37" i="3"/>
  <c r="C37" i="3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V15" i="3" s="1"/>
  <c r="B11" i="3"/>
  <c r="V12" i="3"/>
  <c r="C40" i="3"/>
  <c r="C42" i="3"/>
  <c r="C47" i="3"/>
  <c r="C48" i="3"/>
  <c r="C49" i="3"/>
  <c r="C39" i="3"/>
  <c r="C6" i="3"/>
  <c r="D6" i="3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7" i="3"/>
  <c r="T47" i="3" s="1"/>
  <c r="S48" i="3"/>
  <c r="T48" i="3" s="1"/>
  <c r="S49" i="3"/>
  <c r="T49" i="3" s="1"/>
  <c r="P47" i="3"/>
  <c r="K47" i="11" s="1"/>
  <c r="P48" i="3"/>
  <c r="K48" i="11" s="1"/>
  <c r="P49" i="3"/>
  <c r="K49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D14" i="3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C41" i="3" s="1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3" l="1"/>
  <c r="F2" i="13"/>
  <c r="Z7" i="8" a="1"/>
  <c r="Z7" i="8" s="1"/>
  <c r="X5" i="10" s="1"/>
  <c r="E22" i="11"/>
  <c r="K23" i="11"/>
  <c r="E21" i="11"/>
  <c r="E15" i="11"/>
  <c r="O49" i="11"/>
  <c r="U49" i="3"/>
  <c r="O22" i="11"/>
  <c r="U33" i="3"/>
  <c r="O48" i="11"/>
  <c r="U48" i="3"/>
  <c r="D39" i="3"/>
  <c r="O47" i="11"/>
  <c r="U47" i="3"/>
  <c r="D40" i="3"/>
  <c r="C57" i="8"/>
  <c r="A57" i="8" s="1"/>
  <c r="C56" i="8"/>
  <c r="A56" i="8" s="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O44" i="11"/>
  <c r="K39" i="11"/>
  <c r="K4" i="11"/>
  <c r="K46" i="11"/>
  <c r="O30" i="11"/>
  <c r="O18" i="11"/>
  <c r="N45" i="11"/>
  <c r="K38" i="11"/>
  <c r="K20" i="11"/>
  <c r="K13" i="11"/>
  <c r="K11" i="11"/>
  <c r="K9" i="11"/>
  <c r="K7" i="11"/>
  <c r="K5" i="11"/>
  <c r="K28" i="11"/>
  <c r="K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36" i="11"/>
  <c r="E28" i="11"/>
  <c r="D10" i="3"/>
  <c r="C10" i="3"/>
  <c r="C44" i="3"/>
  <c r="C43" i="3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V37" i="3"/>
  <c r="T15" i="3"/>
  <c r="T29" i="3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7" i="3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T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E39" i="11" l="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O9" i="11"/>
  <c r="O8" i="11"/>
  <c r="U7" i="3"/>
  <c r="O3" i="11"/>
  <c r="U2" i="3"/>
  <c r="O17" i="11"/>
  <c r="U26" i="3"/>
  <c r="E49" i="11"/>
  <c r="E48" i="11"/>
  <c r="E47" i="1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O29" i="11"/>
  <c r="E8" i="11"/>
  <c r="E6" i="11"/>
  <c r="E32" i="11"/>
  <c r="O27" i="11"/>
  <c r="O13" i="11"/>
  <c r="E11" i="11"/>
  <c r="E16" i="11"/>
  <c r="O12" i="11"/>
  <c r="E17" i="11"/>
  <c r="E29" i="11"/>
  <c r="E34" i="11"/>
  <c r="O6" i="11"/>
  <c r="E31" i="11"/>
  <c r="E45" i="11"/>
  <c r="O15" i="11"/>
  <c r="O7" i="11"/>
  <c r="O10" i="11"/>
  <c r="E42" i="11"/>
  <c r="O46" i="11"/>
  <c r="O2" i="11"/>
  <c r="O11" i="11"/>
  <c r="O26" i="11"/>
  <c r="O14" i="11"/>
  <c r="E46" i="11"/>
  <c r="O5" i="11"/>
  <c r="E33" i="11"/>
  <c r="O16" i="11"/>
  <c r="O36" i="11"/>
  <c r="O42" i="11"/>
  <c r="E41" i="11"/>
  <c r="O32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<sst xmlns="http://schemas.openxmlformats.org/spreadsheetml/2006/main" count="690" uniqueCount="252">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</sst>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8" dT="2022-07-11T22:02:30.08" personId="{8C1B3605-3BBC-4A56-9DEA-CD9622C706EB}" id="{66FC5505-D8B6-45BF-B4E7-4873685A6265}">
    <text>add later - and get rid of THETA?</text>
  </threadedComment>
  <threadedComment ref="U40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topLeftCell="A19" workbookViewId="0">
      <selection activeCell="B38" sqref="B38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PARS!B2</f>
        <v>21.03734690643789</v>
      </c>
      <c r="C2">
        <f>PARS!C2</f>
        <v>21.03734690643789</v>
      </c>
      <c r="D2">
        <f>PARS!D2</f>
        <v>21.03734690643789</v>
      </c>
      <c r="E2" t="b">
        <f t="shared" ref="E2:E49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4.16963103111887E-2</v>
      </c>
    </row>
    <row r="3" spans="1:1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49" ca="1" si="1">RAND()</f>
        <v>0.3024422396214822</v>
      </c>
      <c r="R3" t="s">
        <v>191</v>
      </c>
    </row>
    <row r="4" spans="1:19" x14ac:dyDescent="0.35">
      <c r="A4" t="s">
        <v>75</v>
      </c>
      <c r="B4">
        <v>-0.46101241336700499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0.64188785097531753</v>
      </c>
      <c r="R4">
        <v>0.6</v>
      </c>
      <c r="S4">
        <f ca="1">RAND()</f>
        <v>0.82321378674783952</v>
      </c>
    </row>
    <row r="5" spans="1:19" x14ac:dyDescent="0.35">
      <c r="A5" t="s">
        <v>76</v>
      </c>
      <c r="B5">
        <f>PARS!B5</f>
        <v>-0.22314355131420971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0.97806804023730431</v>
      </c>
    </row>
    <row r="6" spans="1:19" x14ac:dyDescent="0.35">
      <c r="A6" t="s">
        <v>106</v>
      </c>
      <c r="B6">
        <f>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0.12621304320051618</v>
      </c>
      <c r="R6" t="s">
        <v>209</v>
      </c>
    </row>
    <row r="7" spans="1:19" x14ac:dyDescent="0.35">
      <c r="A7" t="s">
        <v>74</v>
      </c>
      <c r="B7">
        <v>-1.00655521417567</v>
      </c>
      <c r="C7">
        <f>PARS!C7</f>
        <v>-2.3025850929940455</v>
      </c>
      <c r="D7">
        <f>PARS!D7</f>
        <v>-0.916290731874155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0.74355143158355297</v>
      </c>
      <c r="R7">
        <v>0.5</v>
      </c>
    </row>
    <row r="8" spans="1:19" x14ac:dyDescent="0.35">
      <c r="A8" t="s">
        <v>92</v>
      </c>
      <c r="B8">
        <v>0.57312619333459902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0.39724073783709402</v>
      </c>
    </row>
    <row r="9" spans="1:19" x14ac:dyDescent="0.35">
      <c r="A9" t="s">
        <v>93</v>
      </c>
      <c r="B9">
        <v>1.72155169240169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0.72811320204081287</v>
      </c>
    </row>
    <row r="10" spans="1:19" x14ac:dyDescent="0.35">
      <c r="A10" t="s">
        <v>98</v>
      </c>
      <c r="B10">
        <f>PARS!B10</f>
        <v>0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0.49476047408839297</v>
      </c>
    </row>
    <row r="11" spans="1:19" x14ac:dyDescent="0.35">
      <c r="A11" t="s">
        <v>95</v>
      </c>
      <c r="B11">
        <f>PARS!B11</f>
        <v>-1.8703217532696195</v>
      </c>
      <c r="C11">
        <f>PARS!C11</f>
        <v>-2.093465304583829</v>
      </c>
      <c r="D11">
        <f>PARS!D11</f>
        <v>-1.1771745727096741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0.89378962096080317</v>
      </c>
    </row>
    <row r="12" spans="1:19" x14ac:dyDescent="0.35">
      <c r="A12" t="s">
        <v>94</v>
      </c>
      <c r="B12">
        <f>PARS!B12</f>
        <v>0.66388228523152282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0.86453855308475125</v>
      </c>
    </row>
    <row r="13" spans="1:19" x14ac:dyDescent="0.35">
      <c r="A13" t="s">
        <v>97</v>
      </c>
      <c r="B13">
        <f>PARS!B13</f>
        <v>-8.9025505804146685E-2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0.29725457202220074</v>
      </c>
    </row>
    <row r="14" spans="1:19" x14ac:dyDescent="0.35">
      <c r="A14" t="s">
        <v>99</v>
      </c>
      <c r="B14">
        <f>PARS!B14</f>
        <v>0.25702382969694959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0.55125322541293942</v>
      </c>
    </row>
    <row r="15" spans="1:19" x14ac:dyDescent="0.35">
      <c r="A15" t="s">
        <v>70</v>
      </c>
      <c r="B15">
        <f>PARS!B15</f>
        <v>-2.3633295407393207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0.92602092805223923</v>
      </c>
    </row>
    <row r="16" spans="1:19" x14ac:dyDescent="0.35">
      <c r="A16" t="s">
        <v>77</v>
      </c>
      <c r="B16">
        <v>-1.7221055246725101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0.87926440115181714</v>
      </c>
    </row>
    <row r="17" spans="1:17" x14ac:dyDescent="0.35">
      <c r="A17" t="s">
        <v>96</v>
      </c>
      <c r="B17">
        <v>-0.47621225479163498</v>
      </c>
      <c r="C17">
        <f>PARS!C17</f>
        <v>-1.2039728043259361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0.61716271391235766</v>
      </c>
    </row>
    <row r="18" spans="1:17" x14ac:dyDescent="0.35">
      <c r="A18" t="s">
        <v>71</v>
      </c>
      <c r="B18">
        <v>2.2757111368012901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0.16674948733827788</v>
      </c>
    </row>
    <row r="19" spans="1:17" x14ac:dyDescent="0.35">
      <c r="A19" s="6" t="s">
        <v>72</v>
      </c>
      <c r="B19">
        <f>PARS!B19</f>
        <v>2000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0.98325076683942059</v>
      </c>
    </row>
    <row r="20" spans="1:17" x14ac:dyDescent="0.35">
      <c r="A20" t="s">
        <v>73</v>
      </c>
      <c r="B20">
        <v>0.405465108108164</v>
      </c>
      <c r="C20">
        <f>PARS!C20</f>
        <v>0</v>
      </c>
      <c r="D20">
        <f>PARS!D20</f>
        <v>405.46510810816426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0.12948690657688822</v>
      </c>
    </row>
    <row r="21" spans="1:17" x14ac:dyDescent="0.35">
      <c r="A21" t="s">
        <v>68</v>
      </c>
      <c r="B21">
        <v>0.58116521652964404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0.41865013114617944</v>
      </c>
    </row>
    <row r="22" spans="1:17" x14ac:dyDescent="0.35">
      <c r="A22" t="s">
        <v>79</v>
      </c>
      <c r="B22">
        <v>1.5727815896719699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0.37099886413458893</v>
      </c>
    </row>
    <row r="23" spans="1:17" x14ac:dyDescent="0.35">
      <c r="A23" t="s">
        <v>80</v>
      </c>
      <c r="B23">
        <f>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0.2504999670320508</v>
      </c>
    </row>
    <row r="24" spans="1:17" x14ac:dyDescent="0.35">
      <c r="A24" t="s">
        <v>190</v>
      </c>
      <c r="B24">
        <v>-0.127143713834416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7.9269228527318658E-2</v>
      </c>
    </row>
    <row r="25" spans="1:17" x14ac:dyDescent="0.35">
      <c r="A25" t="s">
        <v>81</v>
      </c>
      <c r="B25">
        <v>0.44372505300140302</v>
      </c>
      <c r="C25">
        <f>PARS!C25</f>
        <v>0</v>
      </c>
      <c r="D25">
        <f>PARS!D25</f>
        <v>0.5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2.3178934408527696E-2</v>
      </c>
    </row>
    <row r="26" spans="1:17" x14ac:dyDescent="0.35">
      <c r="A26" t="s">
        <v>82</v>
      </c>
      <c r="B26">
        <v>-0.356674943938732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0.67881912705962233</v>
      </c>
    </row>
    <row r="27" spans="1:17" x14ac:dyDescent="0.35">
      <c r="A27" t="s">
        <v>100</v>
      </c>
      <c r="B27">
        <f>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0.93733565317112311</v>
      </c>
    </row>
    <row r="28" spans="1:17" x14ac:dyDescent="0.35">
      <c r="A28" t="s">
        <v>103</v>
      </c>
      <c r="B28"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0.26561794364320124</v>
      </c>
    </row>
    <row r="29" spans="1:17" x14ac:dyDescent="0.35">
      <c r="A29" t="s">
        <v>86</v>
      </c>
      <c r="B29">
        <v>0.15865911498930299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0.87333071971885123</v>
      </c>
    </row>
    <row r="30" spans="1:17" x14ac:dyDescent="0.35">
      <c r="A30" t="s">
        <v>83</v>
      </c>
      <c r="B30">
        <v>0.64466835400265698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0.79172633593924524</v>
      </c>
    </row>
    <row r="31" spans="1:17" x14ac:dyDescent="0.35">
      <c r="A31" t="s">
        <v>84</v>
      </c>
      <c r="B31">
        <v>-1.3933629538640899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0.48075732692109441</v>
      </c>
    </row>
    <row r="32" spans="1:17" x14ac:dyDescent="0.35">
      <c r="A32" t="s">
        <v>85</v>
      </c>
      <c r="B32">
        <f>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0.14478728669856578</v>
      </c>
    </row>
    <row r="33" spans="1:17" x14ac:dyDescent="0.35">
      <c r="A33" t="s">
        <v>87</v>
      </c>
      <c r="B33">
        <v>0.52035580519809899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0.49579712362805439</v>
      </c>
    </row>
    <row r="34" spans="1:17" x14ac:dyDescent="0.35">
      <c r="A34" t="s">
        <v>88</v>
      </c>
      <c r="B34">
        <v>-0.139740018170423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9.670339857496224E-2</v>
      </c>
    </row>
    <row r="35" spans="1:17" x14ac:dyDescent="0.35">
      <c r="A35" t="s">
        <v>89</v>
      </c>
      <c r="B35">
        <v>2.0588207871097302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0.7405359127165918</v>
      </c>
    </row>
    <row r="36" spans="1:17" x14ac:dyDescent="0.35">
      <c r="A36" t="s">
        <v>102</v>
      </c>
      <c r="B36">
        <v>2.03594486757585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0.30859131920183758</v>
      </c>
    </row>
    <row r="37" spans="1:17" x14ac:dyDescent="0.35">
      <c r="A37" s="5" t="s">
        <v>69</v>
      </c>
      <c r="B37">
        <v>-8.4489994325880006E-3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0.7929762203774734</v>
      </c>
    </row>
    <row r="38" spans="1:17" x14ac:dyDescent="0.35">
      <c r="A38" s="3" t="s">
        <v>107</v>
      </c>
      <c r="B38">
        <f>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0.6991065232127216</v>
      </c>
    </row>
    <row r="39" spans="1:17" x14ac:dyDescent="0.35">
      <c r="A39" t="s">
        <v>108</v>
      </c>
      <c r="B39">
        <f>PARS!B39</f>
        <v>1.8560469999999998</v>
      </c>
      <c r="C39">
        <f>PARS!C39</f>
        <v>1.8560469999999998</v>
      </c>
      <c r="D39">
        <f>PARS!D39</f>
        <v>1.8560469999999998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0.67220999423687644</v>
      </c>
    </row>
    <row r="40" spans="1:17" x14ac:dyDescent="0.35">
      <c r="A40" t="s">
        <v>109</v>
      </c>
      <c r="B40">
        <f>PARS!B40</f>
        <v>7.2171439999999989E-2</v>
      </c>
      <c r="C40">
        <f>PARS!C40</f>
        <v>7.2171439999999989E-2</v>
      </c>
      <c r="D40">
        <f>PARS!D40</f>
        <v>7.2171439999999989E-2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0.35068871070300667</v>
      </c>
    </row>
    <row r="41" spans="1:17" x14ac:dyDescent="0.35">
      <c r="A41" t="s">
        <v>105</v>
      </c>
      <c r="B41">
        <f>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0.93284530844150504</v>
      </c>
    </row>
    <row r="42" spans="1:17" s="3" customFormat="1" x14ac:dyDescent="0.35">
      <c r="A42" t="s">
        <v>110</v>
      </c>
      <c r="B42">
        <f>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0.31002171979609072</v>
      </c>
    </row>
    <row r="43" spans="1:17" x14ac:dyDescent="0.35">
      <c r="A43" t="s">
        <v>90</v>
      </c>
      <c r="B43">
        <f>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0.98387684048361046</v>
      </c>
    </row>
    <row r="44" spans="1:17" x14ac:dyDescent="0.35">
      <c r="A44" t="s">
        <v>91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0.10575222892394553</v>
      </c>
    </row>
    <row r="45" spans="1:17" x14ac:dyDescent="0.35">
      <c r="A45" t="s">
        <v>101</v>
      </c>
      <c r="B45">
        <f>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0.23004190606365216</v>
      </c>
    </row>
    <row r="46" spans="1:17" x14ac:dyDescent="0.35">
      <c r="A46" t="s">
        <v>104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0.22878475066616399</v>
      </c>
    </row>
    <row r="47" spans="1:17" x14ac:dyDescent="0.35">
      <c r="A47" t="s">
        <v>179</v>
      </c>
      <c r="B47">
        <f>PARS!B47</f>
        <v>1.0696163149411613</v>
      </c>
      <c r="C47">
        <f>PARS!C47</f>
        <v>1.0696163149411613</v>
      </c>
      <c r="D47">
        <f>PARS!D47</f>
        <v>1.0696163149411613</v>
      </c>
      <c r="E47" t="b">
        <f t="shared" si="0"/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0.80782005028098203</v>
      </c>
      <c r="Q47">
        <f t="shared" ca="1" si="1"/>
        <v>0.30424062893179071</v>
      </c>
    </row>
    <row r="48" spans="1:17" x14ac:dyDescent="0.35">
      <c r="A48" t="s">
        <v>180</v>
      </c>
      <c r="B48">
        <f>PARS!B48</f>
        <v>0.99381918034015848</v>
      </c>
      <c r="C48">
        <f>PARS!C48</f>
        <v>0.99381918034015848</v>
      </c>
      <c r="D48">
        <f>PARS!D48</f>
        <v>0.99381918034015848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7.2670121740322058E-2</v>
      </c>
      <c r="Q48">
        <f t="shared" ca="1" si="1"/>
        <v>0.25968288327710798</v>
      </c>
    </row>
    <row r="49" spans="1:17" x14ac:dyDescent="0.35">
      <c r="A49" t="s">
        <v>181</v>
      </c>
      <c r="B49">
        <f>PARS!B49</f>
        <v>0.9618468890261952</v>
      </c>
      <c r="C49">
        <f>PARS!C49</f>
        <v>0.9618468890261952</v>
      </c>
      <c r="D49">
        <f>PARS!D49</f>
        <v>0.9618468890261952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0.14486889267994729</v>
      </c>
      <c r="Q49">
        <f t="shared" ca="1" si="1"/>
        <v>0.83941293194279099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49"/>
  <sheetViews>
    <sheetView zoomScale="57" zoomScaleNormal="43" workbookViewId="0">
      <selection activeCell="B20" sqref="B20:D20"/>
    </sheetView>
  </sheetViews>
  <sheetFormatPr defaultRowHeight="14.5" x14ac:dyDescent="0.35"/>
  <cols>
    <col min="2" max="2" width="12.453125" bestFit="1" customWidth="1"/>
    <col min="3" max="4" width="6.36328125" customWidth="1"/>
    <col min="5" max="5" width="25.453125" style="17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21.03734690643789</v>
      </c>
      <c r="C2">
        <f>F2</f>
        <v>21.03734690643789</v>
      </c>
      <c r="D2">
        <f>G2</f>
        <v>21.03734690643789</v>
      </c>
      <c r="E2" s="17">
        <v>21.03734690643789</v>
      </c>
      <c r="F2">
        <f>E2</f>
        <v>21.03734690643789</v>
      </c>
      <c r="G2">
        <f>E2</f>
        <v>21.03734690643789</v>
      </c>
      <c r="H2">
        <v>999</v>
      </c>
      <c r="I2">
        <v>0</v>
      </c>
      <c r="J2">
        <f>1</f>
        <v>1</v>
      </c>
      <c r="N2">
        <v>1</v>
      </c>
      <c r="P2">
        <f t="shared" ref="P2:P49" si="0">SUM(L2:O2)</f>
        <v>1</v>
      </c>
      <c r="S2">
        <f t="shared" ref="S2:S49" si="1">L2-Q2</f>
        <v>0</v>
      </c>
      <c r="T2">
        <f t="shared" ref="T2:T49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E4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-1.4323382996212974</v>
      </c>
      <c r="C7">
        <f t="shared" si="3"/>
        <v>-2.3025850929940455</v>
      </c>
      <c r="D7">
        <f t="shared" si="3"/>
        <v>-0.916290731874155</v>
      </c>
      <c r="E7" s="17">
        <f>0.191/0.8</f>
        <v>0.23874999999999999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4.1884816753926701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0.23874999999999999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-0.41551544396166579</v>
      </c>
      <c r="C17">
        <f t="shared" si="6"/>
        <v>-1.2039728043259361</v>
      </c>
      <c r="D17">
        <f t="shared" si="6"/>
        <v>-0.43078291609245423</v>
      </c>
      <c r="E17" s="17">
        <v>0.66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1.5151515151515151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0.66</v>
      </c>
    </row>
    <row r="18" spans="1:26" x14ac:dyDescent="0.35">
      <c r="A18" t="s">
        <v>71</v>
      </c>
      <c r="B18">
        <f t="shared" si="6"/>
        <v>1.9878743481543455</v>
      </c>
      <c r="C18">
        <f t="shared" si="6"/>
        <v>1.6094379124341003</v>
      </c>
      <c r="D18">
        <f t="shared" si="6"/>
        <v>2.341805806147327</v>
      </c>
      <c r="E18" s="17">
        <v>7.3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0.13698630136986301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7.3000000000000007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24.401210673453068</v>
      </c>
      <c r="C20">
        <f t="shared" ref="C20:D20" si="7">-LN(1/F20 -1)*1000</f>
        <v>0</v>
      </c>
      <c r="D20">
        <f t="shared" si="7"/>
        <v>405.46510810816426</v>
      </c>
      <c r="E20" s="17">
        <v>0.50609999999999999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4000.5954486265737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0.50609999999999999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8">E24</f>
        <v>-1.6E-2</v>
      </c>
      <c r="C24">
        <f t="shared" si="8"/>
        <v>-0.15</v>
      </c>
      <c r="D24">
        <f t="shared" si="8"/>
        <v>0.05</v>
      </c>
      <c r="E24" s="17">
        <v>-1.6E-2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8"/>
        <v>0.17499999999999999</v>
      </c>
      <c r="C25">
        <f t="shared" si="8"/>
        <v>0</v>
      </c>
      <c r="D25">
        <f t="shared" si="8"/>
        <v>0.5</v>
      </c>
      <c r="E25" s="17"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9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10">LN(E29)</f>
        <v>0.87546873735389985</v>
      </c>
      <c r="C29">
        <f t="shared" si="10"/>
        <v>0</v>
      </c>
      <c r="D29">
        <f t="shared" si="10"/>
        <v>2.3025850929940459</v>
      </c>
      <c r="E29" s="17"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1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10"/>
        <v>0.91629073187415511</v>
      </c>
      <c r="C30">
        <f t="shared" si="10"/>
        <v>0.58778666490211906</v>
      </c>
      <c r="D30">
        <f t="shared" si="10"/>
        <v>1.3862943611198906</v>
      </c>
      <c r="E30" s="17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1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2">-LN(1/E31 -1)</f>
        <v>-0.99462257514406194</v>
      </c>
      <c r="C31">
        <f t="shared" si="12"/>
        <v>-2.1972245773362196</v>
      </c>
      <c r="D31">
        <f t="shared" si="12"/>
        <v>6.9067547786484651</v>
      </c>
      <c r="E31" s="17"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3">LN(E33)</f>
        <v>-0.3285040669720361</v>
      </c>
      <c r="C33">
        <f t="shared" si="13"/>
        <v>-2.3025850929940455</v>
      </c>
      <c r="D33">
        <f t="shared" si="13"/>
        <v>0.69314718055994529</v>
      </c>
      <c r="E33" s="17">
        <v>0.72</v>
      </c>
      <c r="F33">
        <v>0.1</v>
      </c>
      <c r="G33">
        <v>2</v>
      </c>
      <c r="H33">
        <v>6</v>
      </c>
      <c r="I33">
        <v>6</v>
      </c>
      <c r="J33">
        <f t="shared" ref="J33:J36" si="14">1/E33</f>
        <v>1.3888888888888888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0.72</v>
      </c>
    </row>
    <row r="34" spans="1:22" x14ac:dyDescent="0.35">
      <c r="A34" t="s">
        <v>88</v>
      </c>
      <c r="B34">
        <f t="shared" si="13"/>
        <v>-0.2744368457017603</v>
      </c>
      <c r="C34">
        <f t="shared" si="13"/>
        <v>-0.71334988787746489</v>
      </c>
      <c r="D34">
        <f t="shared" si="13"/>
        <v>-9.4310679471241415E-2</v>
      </c>
      <c r="E34" s="17">
        <v>0.76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4"/>
        <v>1.3157894736842106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0.76</v>
      </c>
    </row>
    <row r="35" spans="1:22" x14ac:dyDescent="0.35">
      <c r="A35" t="s">
        <v>89</v>
      </c>
      <c r="B35">
        <f t="shared" si="13"/>
        <v>2.145931282948669</v>
      </c>
      <c r="C35">
        <f t="shared" si="13"/>
        <v>-6.9077552789821368</v>
      </c>
      <c r="D35">
        <f t="shared" si="13"/>
        <v>2.9957322735539909</v>
      </c>
      <c r="E35" s="17">
        <v>8.5500000000000007</v>
      </c>
      <c r="F35">
        <v>1E-3</v>
      </c>
      <c r="G35">
        <v>20</v>
      </c>
      <c r="H35">
        <v>6.02</v>
      </c>
      <c r="I35">
        <v>6</v>
      </c>
      <c r="J35">
        <f t="shared" si="14"/>
        <v>0.11695906432748537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8.5500000000000007</v>
      </c>
    </row>
    <row r="36" spans="1:22" x14ac:dyDescent="0.35">
      <c r="A36" t="s">
        <v>102</v>
      </c>
      <c r="B36">
        <f t="shared" si="13"/>
        <v>1.5040773967762742</v>
      </c>
      <c r="C36">
        <f t="shared" si="13"/>
        <v>-6.9077552789821368</v>
      </c>
      <c r="D36">
        <f t="shared" si="13"/>
        <v>3.1010977891993172</v>
      </c>
      <c r="E36" s="17">
        <v>4.5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4"/>
        <v>0.22222222222222221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4.5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18.56047/10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5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721.7144/10000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5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49" si="16">T42</f>
        <v>0</v>
      </c>
      <c r="V42"/>
    </row>
    <row r="43" spans="1:22" x14ac:dyDescent="0.35">
      <c r="A43" t="s">
        <v>90</v>
      </c>
      <c r="B43">
        <f t="shared" ref="B43:D44" si="17">E43</f>
        <v>0.1449</v>
      </c>
      <c r="C43">
        <f t="shared" si="17"/>
        <v>0.1449</v>
      </c>
      <c r="D43" s="3">
        <f t="shared" si="17"/>
        <v>0.1449</v>
      </c>
      <c r="E43" s="17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6"/>
        <v>0</v>
      </c>
    </row>
    <row r="44" spans="1:22" x14ac:dyDescent="0.35">
      <c r="A44" t="s">
        <v>91</v>
      </c>
      <c r="B44">
        <f t="shared" si="17"/>
        <v>0.1449</v>
      </c>
      <c r="C44">
        <f t="shared" si="17"/>
        <v>0.1449</v>
      </c>
      <c r="D44" s="3">
        <f t="shared" si="17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6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6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6"/>
        <v>0</v>
      </c>
    </row>
    <row r="47" spans="1:22" x14ac:dyDescent="0.35">
      <c r="A47" t="s">
        <v>179</v>
      </c>
      <c r="B47">
        <f>E47</f>
        <v>1.0696163149411613</v>
      </c>
      <c r="C47">
        <f>B47</f>
        <v>1.0696163149411613</v>
      </c>
      <c r="D47">
        <f>C47</f>
        <v>1.0696163149411613</v>
      </c>
      <c r="E47" s="17">
        <f>EXP(0.0673)</f>
        <v>1.0696163149411613</v>
      </c>
      <c r="F47">
        <f>E47</f>
        <v>1.0696163149411613</v>
      </c>
      <c r="G47">
        <f>E47</f>
        <v>1.0696163149411613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6"/>
        <v>0</v>
      </c>
    </row>
    <row r="48" spans="1:22" x14ac:dyDescent="0.35">
      <c r="A48" t="s">
        <v>180</v>
      </c>
      <c r="B48">
        <f>E48</f>
        <v>0.99381918034015848</v>
      </c>
      <c r="C48">
        <f>B48</f>
        <v>0.99381918034015848</v>
      </c>
      <c r="D48">
        <f>C48</f>
        <v>0.99381918034015848</v>
      </c>
      <c r="E48" s="17">
        <f>EXP(-0.0062)</f>
        <v>0.99381918034015848</v>
      </c>
      <c r="F48">
        <f>E48</f>
        <v>0.99381918034015848</v>
      </c>
      <c r="G48">
        <f>E48</f>
        <v>0.99381918034015848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6"/>
        <v>0</v>
      </c>
    </row>
    <row r="49" spans="1:21" x14ac:dyDescent="0.35">
      <c r="A49" t="s">
        <v>181</v>
      </c>
      <c r="B49">
        <f>E49</f>
        <v>0.9618468890261952</v>
      </c>
      <c r="C49">
        <f>B49</f>
        <v>0.9618468890261952</v>
      </c>
      <c r="D49">
        <f>C49</f>
        <v>0.9618468890261952</v>
      </c>
      <c r="E49" s="17">
        <f>EXP(-0.0389)</f>
        <v>0.9618468890261952</v>
      </c>
      <c r="F49">
        <f>E49</f>
        <v>0.9618468890261952</v>
      </c>
      <c r="G49">
        <f>E49</f>
        <v>0.9618468890261952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6"/>
        <v>0</v>
      </c>
    </row>
  </sheetData>
  <autoFilter ref="A1:V49" xr:uid="{D6333A1E-4CCC-47DA-98C3-E7945B8628B8}">
    <sortState xmlns:xlrd2="http://schemas.microsoft.com/office/spreadsheetml/2017/richdata2" ref="A2:V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2"/>
  <sheetViews>
    <sheetView topLeftCell="A24" zoomScale="57" zoomScaleNormal="43" workbookViewId="0">
      <selection activeCell="B51" sqref="B51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21.03734690643789</v>
      </c>
      <c r="C2">
        <f>F2</f>
        <v>21.03734690643789</v>
      </c>
      <c r="D2">
        <f>G2</f>
        <v>21.03734690643789</v>
      </c>
      <c r="E2" s="17">
        <f>PARS!E2</f>
        <v>21.03734690643789</v>
      </c>
      <c r="F2">
        <f>E2</f>
        <v>21.03734690643789</v>
      </c>
      <c r="G2">
        <f>E2</f>
        <v>21.03734690643789</v>
      </c>
      <c r="H2">
        <v>999</v>
      </c>
      <c r="I2">
        <v>0</v>
      </c>
      <c r="J2">
        <f>1</f>
        <v>1</v>
      </c>
      <c r="N2">
        <v>1</v>
      </c>
      <c r="P2">
        <f t="shared" ref="P2:P49" si="0">SUM(L2:O2)</f>
        <v>1</v>
      </c>
      <c r="S2">
        <f t="shared" ref="S2:S49" si="1">L2-Q2</f>
        <v>0</v>
      </c>
      <c r="T2">
        <f t="shared" ref="T2:T49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f>PARS!E4</f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PARS!E5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f>PARS!E6</f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-1.4323382996212974</v>
      </c>
      <c r="C7">
        <f t="shared" si="3"/>
        <v>-2.3025850929940455</v>
      </c>
      <c r="D7">
        <f t="shared" si="3"/>
        <v>-0.916290731874155</v>
      </c>
      <c r="E7" s="17">
        <f>PARS!E7</f>
        <v>0.23874999999999999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4.1884816753926701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0.23874999999999999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f>PARS!E8</f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f>PARS!E9</f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f>PARS!E10</f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f>PARS!E11</f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f>PARS!E12</f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f>PARS!E13</f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f>PARS!E14</f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f>PARS!E15</f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f>PARS!E16</f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-0.41551544396166579</v>
      </c>
      <c r="C17">
        <f t="shared" si="6"/>
        <v>-1.2039728043259361</v>
      </c>
      <c r="D17">
        <f t="shared" si="6"/>
        <v>-0.43078291609245423</v>
      </c>
      <c r="E17" s="17">
        <f>PARS!E17</f>
        <v>0.66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1.5151515151515151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0.66</v>
      </c>
    </row>
    <row r="18" spans="1:26" x14ac:dyDescent="0.35">
      <c r="A18" t="s">
        <v>71</v>
      </c>
      <c r="B18">
        <f t="shared" si="6"/>
        <v>1.9878743481543455</v>
      </c>
      <c r="C18">
        <f t="shared" si="6"/>
        <v>1.6094379124341003</v>
      </c>
      <c r="D18">
        <f t="shared" si="6"/>
        <v>2.341805806147327</v>
      </c>
      <c r="E18" s="17">
        <f>PARS!E18</f>
        <v>7.3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0.13698630136986301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7.3000000000000007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f>PARS!E19</f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24.401210673453068</v>
      </c>
      <c r="C20">
        <f>-LN(1/F20 -1)</f>
        <v>0</v>
      </c>
      <c r="D20">
        <f>-LN(1/G20 -1)</f>
        <v>0.40546510810816427</v>
      </c>
      <c r="E20" s="17">
        <f>PARS!E20</f>
        <v>0.50609999999999999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4000.5954486265737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0.50609999999999999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f>PARS!E21</f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f>PARS!E22</f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f>PARS!E23</f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7">E24</f>
        <v>-1.6E-2</v>
      </c>
      <c r="C24">
        <f t="shared" si="7"/>
        <v>-0.15</v>
      </c>
      <c r="D24">
        <f t="shared" si="7"/>
        <v>0.05</v>
      </c>
      <c r="E24" s="17">
        <f>PARS!E24</f>
        <v>-1.6E-2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0.5</v>
      </c>
      <c r="E25" s="17">
        <f>PARS!E25</f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f>PARS!E26</f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f>PARS!E27</f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f>PARS!E28</f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9">LN(E29)</f>
        <v>0.87546873735389985</v>
      </c>
      <c r="C29">
        <f t="shared" si="9"/>
        <v>0</v>
      </c>
      <c r="D29">
        <f t="shared" si="9"/>
        <v>2.3025850929940459</v>
      </c>
      <c r="E29" s="17">
        <f>PARS!E29</f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 s="17">
        <f>PARS!E30</f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1">-LN(1/E31 -1)</f>
        <v>-0.99462257514406194</v>
      </c>
      <c r="C31">
        <f t="shared" si="11"/>
        <v>-2.1972245773362196</v>
      </c>
      <c r="D31">
        <f t="shared" si="11"/>
        <v>6.9067547786484651</v>
      </c>
      <c r="E31" s="17">
        <f>PARS!E31</f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f>PARS!E32</f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-0.3285040669720361</v>
      </c>
      <c r="C33">
        <f t="shared" si="12"/>
        <v>-2.3025850929940455</v>
      </c>
      <c r="D33">
        <f t="shared" si="12"/>
        <v>0.69314718055994529</v>
      </c>
      <c r="E33" s="17">
        <f>PARS!E33</f>
        <v>0.72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1.3888888888888888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0.72</v>
      </c>
    </row>
    <row r="34" spans="1:22" x14ac:dyDescent="0.35">
      <c r="A34" t="s">
        <v>88</v>
      </c>
      <c r="B34">
        <f t="shared" si="12"/>
        <v>-0.2744368457017603</v>
      </c>
      <c r="C34">
        <f t="shared" si="12"/>
        <v>-0.71334988787746489</v>
      </c>
      <c r="D34">
        <f t="shared" si="12"/>
        <v>-9.4310679471241415E-2</v>
      </c>
      <c r="E34" s="17">
        <f>PARS!E34</f>
        <v>0.76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1.3157894736842106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0.76</v>
      </c>
    </row>
    <row r="35" spans="1:22" x14ac:dyDescent="0.35">
      <c r="A35" t="s">
        <v>89</v>
      </c>
      <c r="B35">
        <f t="shared" si="12"/>
        <v>2.145931282948669</v>
      </c>
      <c r="C35">
        <f t="shared" si="12"/>
        <v>-6.9077552789821368</v>
      </c>
      <c r="D35">
        <f t="shared" si="12"/>
        <v>2.9957322735539909</v>
      </c>
      <c r="E35" s="17">
        <f>PARS!E35</f>
        <v>8.5500000000000007</v>
      </c>
      <c r="F35">
        <v>1E-3</v>
      </c>
      <c r="G35">
        <v>20</v>
      </c>
      <c r="H35">
        <v>6.02</v>
      </c>
      <c r="I35">
        <v>6</v>
      </c>
      <c r="J35">
        <f t="shared" si="13"/>
        <v>0.11695906432748537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8.5500000000000007</v>
      </c>
    </row>
    <row r="36" spans="1:22" x14ac:dyDescent="0.35">
      <c r="A36" t="s">
        <v>102</v>
      </c>
      <c r="B36">
        <f t="shared" si="12"/>
        <v>1.5040773967762742</v>
      </c>
      <c r="C36">
        <f t="shared" si="12"/>
        <v>-6.9077552789821368</v>
      </c>
      <c r="D36">
        <f t="shared" si="12"/>
        <v>3.1010977891993172</v>
      </c>
      <c r="E36" s="17">
        <f>PARS!E36</f>
        <v>4.5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0.22222222222222221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4.5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f>PARS!E37</f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f>PARS!E38</f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PARS!E39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PARS!E40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f>PARS!E41</f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f>PARS!E42</f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49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 s="17">
        <f>PARS!E43</f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f>PARS!E45</f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179</v>
      </c>
      <c r="B47">
        <f>E47</f>
        <v>1.0696163149411613</v>
      </c>
      <c r="C47">
        <f>B47</f>
        <v>1.0696163149411613</v>
      </c>
      <c r="D47">
        <f>C47</f>
        <v>1.0696163149411613</v>
      </c>
      <c r="E47" s="17">
        <f>PARS!E47</f>
        <v>1.0696163149411613</v>
      </c>
      <c r="F47">
        <f>E47</f>
        <v>1.0696163149411613</v>
      </c>
      <c r="G47">
        <f>E47</f>
        <v>1.0696163149411613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5"/>
        <v>0</v>
      </c>
    </row>
    <row r="48" spans="1:22" x14ac:dyDescent="0.35">
      <c r="A48" t="s">
        <v>180</v>
      </c>
      <c r="B48">
        <f>E48</f>
        <v>0.99381918034015848</v>
      </c>
      <c r="C48">
        <f>B48</f>
        <v>0.99381918034015848</v>
      </c>
      <c r="D48">
        <f>C48</f>
        <v>0.99381918034015848</v>
      </c>
      <c r="E48" s="17">
        <f>PARS!E48</f>
        <v>0.99381918034015848</v>
      </c>
      <c r="F48">
        <f>E48</f>
        <v>0.99381918034015848</v>
      </c>
      <c r="G48">
        <f>E48</f>
        <v>0.99381918034015848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5"/>
        <v>0</v>
      </c>
    </row>
    <row r="49" spans="1:21" x14ac:dyDescent="0.35">
      <c r="A49" t="s">
        <v>181</v>
      </c>
      <c r="B49">
        <f>E49</f>
        <v>0.9618468890261952</v>
      </c>
      <c r="C49">
        <f>B49</f>
        <v>0.9618468890261952</v>
      </c>
      <c r="D49">
        <f>C49</f>
        <v>0.9618468890261952</v>
      </c>
      <c r="E49" s="17">
        <f>PARS!E49</f>
        <v>0.9618468890261952</v>
      </c>
      <c r="F49">
        <f>E49</f>
        <v>0.9618468890261952</v>
      </c>
      <c r="G49">
        <f>E49</f>
        <v>0.9618468890261952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  <row r="50" spans="1:21" x14ac:dyDescent="0.35">
      <c r="A50" t="s">
        <v>249</v>
      </c>
      <c r="B50" s="17">
        <f>E50</f>
        <v>1.1000000000000001</v>
      </c>
      <c r="C50">
        <v>1</v>
      </c>
      <c r="D50">
        <v>1</v>
      </c>
      <c r="E50" s="17">
        <v>1.1000000000000001</v>
      </c>
      <c r="F50">
        <v>1</v>
      </c>
      <c r="G50">
        <v>1</v>
      </c>
    </row>
    <row r="51" spans="1:21" x14ac:dyDescent="0.35">
      <c r="A51" t="s">
        <v>250</v>
      </c>
      <c r="B51" s="11">
        <v>0.35</v>
      </c>
      <c r="E51" s="17">
        <v>0.35</v>
      </c>
    </row>
    <row r="52" spans="1:21" x14ac:dyDescent="0.35">
      <c r="A52" t="s">
        <v>251</v>
      </c>
      <c r="B52" s="11">
        <v>23</v>
      </c>
      <c r="E52" s="17">
        <v>23</v>
      </c>
    </row>
  </sheetData>
  <autoFilter ref="A1:V49" xr:uid="{D6333A1E-4CCC-47DA-98C3-E7945B8628B8}">
    <sortState xmlns:xlrd2="http://schemas.microsoft.com/office/spreadsheetml/2017/richdata2" ref="A2:V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topLeftCell="A35" workbookViewId="0">
      <selection activeCell="H1" sqref="H1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9" workbookViewId="0">
      <selection activeCell="F27" sqref="F2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8" x14ac:dyDescent="0.35">
      <c r="A3" t="s">
        <v>9</v>
      </c>
      <c r="B3">
        <v>0.53600000000000003</v>
      </c>
      <c r="C3">
        <v>18.518263999999999</v>
      </c>
    </row>
    <row r="4" spans="1:8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8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8" x14ac:dyDescent="0.35">
      <c r="A6" s="3" t="s">
        <v>12</v>
      </c>
      <c r="E6" t="s">
        <v>13</v>
      </c>
      <c r="F6" t="s">
        <v>112</v>
      </c>
    </row>
    <row r="7" spans="1:8" x14ac:dyDescent="0.35">
      <c r="A7" s="8" t="s">
        <v>14</v>
      </c>
      <c r="E7" t="s">
        <v>245</v>
      </c>
    </row>
    <row r="8" spans="1:8" x14ac:dyDescent="0.35">
      <c r="A8" s="8" t="s">
        <v>15</v>
      </c>
      <c r="E8" t="s">
        <v>16</v>
      </c>
    </row>
    <row r="9" spans="1:8" x14ac:dyDescent="0.35">
      <c r="A9" s="8" t="s">
        <v>17</v>
      </c>
      <c r="E9" t="s">
        <v>18</v>
      </c>
    </row>
    <row r="11" spans="1:8" x14ac:dyDescent="0.35">
      <c r="A11" t="s">
        <v>114</v>
      </c>
      <c r="E11" t="s">
        <v>19</v>
      </c>
    </row>
    <row r="12" spans="1:8" x14ac:dyDescent="0.35">
      <c r="A12" t="s">
        <v>113</v>
      </c>
      <c r="B12" s="9">
        <v>0.4</v>
      </c>
      <c r="E12" t="s">
        <v>19</v>
      </c>
    </row>
    <row r="14" spans="1:8" x14ac:dyDescent="0.35">
      <c r="F14" t="s">
        <v>231</v>
      </c>
    </row>
    <row r="15" spans="1:8" x14ac:dyDescent="0.35">
      <c r="C15" t="s">
        <v>217</v>
      </c>
      <c r="F15" t="s">
        <v>218</v>
      </c>
      <c r="H15" t="s">
        <v>248</v>
      </c>
    </row>
    <row r="16" spans="1:8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PARS!E36</f>
        <v>4.5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(2269/(24*365))*(0.22)))*EXP(0.0135*H16)</f>
        <v>0.1915620464160101</v>
      </c>
      <c r="H19">
        <f>F19*G27</f>
        <v>3.9137864684566694</v>
      </c>
      <c r="J19">
        <f>H19*(1/(1-0.16))</f>
        <v>4.6592696053055587</v>
      </c>
    </row>
    <row r="20" spans="3:10" x14ac:dyDescent="0.35">
      <c r="F20" t="s">
        <v>219</v>
      </c>
    </row>
    <row r="21" spans="3:10" x14ac:dyDescent="0.35">
      <c r="F21">
        <f>1873/(24*365)*EXP(0.0135*H16)</f>
        <v>0.22720456918535004</v>
      </c>
      <c r="H21">
        <f>F21*G27</f>
        <v>4.6419955575022058</v>
      </c>
      <c r="J21">
        <f>H21*(1/(1-0.16))</f>
        <v>5.5261851875026258</v>
      </c>
    </row>
    <row r="23" spans="3:10" x14ac:dyDescent="0.35">
      <c r="F23" t="s">
        <v>221</v>
      </c>
    </row>
    <row r="24" spans="3:10" x14ac:dyDescent="0.35">
      <c r="F24">
        <f>(F19*(1-F16)+F21*F16)/(1-0.16)</f>
        <v>0.24629280361743056</v>
      </c>
      <c r="J24">
        <f>J19*(1-F16)+J21*F16</f>
        <v>5.0319855112781511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21.03734690643789</v>
      </c>
      <c r="G27">
        <v>20.430907591983047</v>
      </c>
      <c r="J27">
        <f>J24*0.193</f>
        <v>0.97117320367668314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2022-07-19T02:38:02Z</dcterms:modified>
</cp:coreProperties>
</file>