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85" documentId="13_ncr:1_{D747905C-8763-4973-AEA7-B75115B0758C}" xr6:coauthVersionLast="47" xr6:coauthVersionMax="47" xr10:uidLastSave="{11950ACA-83E2-46EE-8000-D7AF06287D1C}"/>
  <bookViews>
    <workbookView xWindow="360" yWindow="170" windowWidth="18840" windowHeight="10630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E52" i="11" s="1"/>
  <c r="B2" i="11"/>
  <c r="F6" i="9"/>
  <c r="C52" i="11"/>
  <c r="D52" i="11"/>
  <c r="H52" i="11"/>
  <c r="D20" i="3"/>
  <c r="D20" i="11" s="1"/>
  <c r="C20" i="3"/>
  <c r="C3" i="1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E48" i="11" s="1"/>
  <c r="C49" i="11"/>
  <c r="D49" i="11"/>
  <c r="C50" i="11"/>
  <c r="D50" i="11"/>
  <c r="C51" i="11"/>
  <c r="D51" i="11"/>
  <c r="D2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11" i="3"/>
  <c r="E8" i="3"/>
  <c r="E2" i="3"/>
  <c r="H16" i="1"/>
  <c r="F16" i="1"/>
  <c r="B6" i="3"/>
  <c r="C6" i="3" s="1"/>
  <c r="D6" i="3" s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5" i="3"/>
  <c r="B26" i="3"/>
  <c r="B27" i="3"/>
  <c r="B30" i="3"/>
  <c r="B31" i="3"/>
  <c r="B32" i="3"/>
  <c r="B33" i="3"/>
  <c r="B34" i="3"/>
  <c r="B35" i="3"/>
  <c r="B36" i="3"/>
  <c r="B37" i="3"/>
  <c r="B38" i="3"/>
  <c r="B40" i="3"/>
  <c r="B41" i="3"/>
  <c r="B42" i="3"/>
  <c r="B44" i="3"/>
  <c r="B45" i="3"/>
  <c r="B48" i="3"/>
  <c r="B50" i="3"/>
  <c r="B51" i="3"/>
  <c r="B52" i="3"/>
  <c r="S49" i="3"/>
  <c r="T49" i="3" s="1"/>
  <c r="U49" i="3" s="1"/>
  <c r="P49" i="3"/>
  <c r="E49" i="3"/>
  <c r="B49" i="3" s="1"/>
  <c r="E49" i="14" l="1"/>
  <c r="B49" i="14" s="1"/>
  <c r="C49" i="14" s="1"/>
  <c r="I16" i="1"/>
  <c r="F19" i="1" s="1"/>
  <c r="H19" i="1" s="1"/>
  <c r="J19" i="1" s="1"/>
  <c r="J6" i="14"/>
  <c r="D49" i="14"/>
  <c r="F21" i="1"/>
  <c r="J6" i="3"/>
  <c r="P6" i="3"/>
  <c r="S6" i="3"/>
  <c r="T6" i="3" s="1"/>
  <c r="U6" i="3" s="1"/>
  <c r="G48" i="3"/>
  <c r="G49" i="3" s="1"/>
  <c r="F48" i="3"/>
  <c r="D48" i="3"/>
  <c r="C48" i="3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3"/>
  <c r="D21" i="3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4" i="14"/>
  <c r="B4" i="14" s="1"/>
  <c r="V4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E21" i="14"/>
  <c r="J21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F45" i="14"/>
  <c r="G45" i="14" s="1"/>
  <c r="D45" i="14" s="1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J36" i="14"/>
  <c r="D36" i="14"/>
  <c r="C36" i="14"/>
  <c r="S35" i="14"/>
  <c r="T35" i="14" s="1"/>
  <c r="U35" i="14" s="1"/>
  <c r="P35" i="14"/>
  <c r="D35" i="14"/>
  <c r="C35" i="14"/>
  <c r="B35" i="14"/>
  <c r="V35" i="14" s="1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J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B21" i="14"/>
  <c r="V21" i="14" s="1"/>
  <c r="S20" i="14"/>
  <c r="T20" i="14" s="1"/>
  <c r="U20" i="14" s="1"/>
  <c r="P20" i="14"/>
  <c r="J20" i="14"/>
  <c r="D20" i="14"/>
  <c r="C20" i="14"/>
  <c r="B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J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J9" i="14"/>
  <c r="D9" i="14"/>
  <c r="C9" i="14"/>
  <c r="S8" i="14"/>
  <c r="T8" i="14" s="1"/>
  <c r="U8" i="14" s="1"/>
  <c r="P8" i="14"/>
  <c r="D8" i="14"/>
  <c r="C8" i="14"/>
  <c r="S7" i="14"/>
  <c r="T7" i="14" s="1"/>
  <c r="P7" i="14"/>
  <c r="J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V21" i="3"/>
  <c r="J8" i="3"/>
  <c r="D24" i="6"/>
  <c r="F11" i="3"/>
  <c r="J21" i="3"/>
  <c r="Y21" i="3"/>
  <c r="Z21" i="3" s="1"/>
  <c r="F33" i="3"/>
  <c r="G33" i="3" s="1"/>
  <c r="D33" i="3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E5" i="3"/>
  <c r="J5" i="3" s="1"/>
  <c r="G2" i="3"/>
  <c r="D2" i="3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4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17" i="3"/>
  <c r="C17" i="3"/>
  <c r="V17" i="3"/>
  <c r="B2" i="3"/>
  <c r="C16" i="1"/>
  <c r="C17" i="1"/>
  <c r="C58" i="2"/>
  <c r="B57" i="8"/>
  <c r="A55" i="10" s="1"/>
  <c r="B56" i="8"/>
  <c r="A54" i="10" s="1"/>
  <c r="BE2" i="8"/>
  <c r="BC1" i="10" s="1"/>
  <c r="BD2" i="8"/>
  <c r="BB1" i="10" s="1"/>
  <c r="P28" i="3"/>
  <c r="B17" i="14" l="1"/>
  <c r="V17" i="14" s="1"/>
  <c r="J33" i="14"/>
  <c r="D49" i="3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4" i="14"/>
  <c r="J23" i="14"/>
  <c r="F52" i="3"/>
  <c r="B18" i="14"/>
  <c r="V18" i="14" s="1"/>
  <c r="B27" i="14"/>
  <c r="V27" i="14" s="1"/>
  <c r="E5" i="14"/>
  <c r="B5" i="14" s="1"/>
  <c r="E47" i="1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C45" i="14"/>
  <c r="B52" i="14"/>
  <c r="C52" i="14" s="1"/>
  <c r="D52" i="14" s="1"/>
  <c r="D11" i="14"/>
  <c r="G44" i="14"/>
  <c r="D44" i="14" s="1"/>
  <c r="C5" i="14"/>
  <c r="C33" i="3"/>
  <c r="X1" i="10"/>
  <c r="B5" i="3"/>
  <c r="Z26" i="8" a="1"/>
  <c r="Z26" i="8" s="1"/>
  <c r="X24" i="10" s="1"/>
  <c r="B3" i="3"/>
  <c r="C49" i="3" l="1"/>
  <c r="F49" i="14"/>
  <c r="C15" i="14"/>
  <c r="J5" i="14"/>
  <c r="D7" i="14"/>
  <c r="B8" i="14"/>
  <c r="V8" i="14" s="1"/>
  <c r="B17" i="2" l="1"/>
  <c r="C17" i="2" s="1"/>
  <c r="D46" i="3"/>
  <c r="C14" i="3"/>
  <c r="D14" i="3"/>
  <c r="D12" i="3"/>
  <c r="C12" i="3"/>
  <c r="C13" i="3"/>
  <c r="D13" i="3"/>
  <c r="C16" i="3"/>
  <c r="D16" i="3"/>
  <c r="V10" i="3"/>
  <c r="D45" i="3"/>
  <c r="D44" i="3"/>
  <c r="C22" i="3"/>
  <c r="D22" i="3"/>
  <c r="V22" i="3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C23" i="3"/>
  <c r="V23" i="3"/>
  <c r="C25" i="3"/>
  <c r="D25" i="3"/>
  <c r="C26" i="3"/>
  <c r="D26" i="3"/>
  <c r="D37" i="3"/>
  <c r="C37" i="3"/>
  <c r="D18" i="3"/>
  <c r="C18" i="3"/>
  <c r="D10" i="3"/>
  <c r="C10" i="3"/>
  <c r="D9" i="3"/>
  <c r="C9" i="3"/>
  <c r="D36" i="3"/>
  <c r="C36" i="3"/>
  <c r="D35" i="3"/>
  <c r="C35" i="3"/>
  <c r="C34" i="3"/>
  <c r="D30" i="3"/>
  <c r="C30" i="3"/>
  <c r="D32" i="3"/>
  <c r="C32" i="3"/>
  <c r="D31" i="3"/>
  <c r="C31" i="3"/>
  <c r="D27" i="3"/>
  <c r="C27" i="3"/>
  <c r="D4" i="3"/>
  <c r="C4" i="3"/>
  <c r="D8" i="3"/>
  <c r="C8" i="3"/>
  <c r="D19" i="3"/>
  <c r="C19" i="3"/>
  <c r="D38" i="3"/>
  <c r="C38" i="3"/>
  <c r="V19" i="3"/>
  <c r="B4" i="3"/>
  <c r="V4" i="3" s="1"/>
  <c r="V27" i="3"/>
  <c r="V31" i="3"/>
  <c r="V32" i="3"/>
  <c r="V33" i="3"/>
  <c r="V30" i="3"/>
  <c r="V34" i="3"/>
  <c r="V36" i="3"/>
  <c r="V9" i="3"/>
  <c r="V18" i="3"/>
  <c r="V13" i="3"/>
  <c r="C41" i="3"/>
  <c r="C43" i="3"/>
  <c r="C50" i="3"/>
  <c r="C51" i="3"/>
  <c r="C52" i="3"/>
  <c r="C40" i="3"/>
  <c r="C7" i="3"/>
  <c r="D7" i="3"/>
  <c r="D47" i="3"/>
  <c r="C47" i="3"/>
  <c r="S25" i="3"/>
  <c r="T25" i="3" s="1"/>
  <c r="U25" i="3" s="1"/>
  <c r="P25" i="3"/>
  <c r="B55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D15" i="3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E46" i="11" l="1"/>
  <c r="T47" i="3"/>
  <c r="C5" i="3"/>
  <c r="D5" i="3"/>
  <c r="C42" i="3"/>
  <c r="V16" i="3"/>
  <c r="E15" i="11"/>
  <c r="G2" i="13"/>
  <c r="F2" i="13"/>
  <c r="Z7" i="8" a="1"/>
  <c r="Z7" i="8" s="1"/>
  <c r="X5" i="10" s="1"/>
  <c r="E22" i="11"/>
  <c r="E21" i="11"/>
  <c r="U52" i="3"/>
  <c r="U34" i="3"/>
  <c r="U51" i="3"/>
  <c r="D40" i="3"/>
  <c r="U50" i="3"/>
  <c r="D41" i="3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36" i="11"/>
  <c r="E28" i="11"/>
  <c r="D11" i="3"/>
  <c r="C11" i="3"/>
  <c r="C45" i="3"/>
  <c r="C44" i="3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5" i="3"/>
  <c r="V37" i="3"/>
  <c r="V38" i="3"/>
  <c r="T16" i="3"/>
  <c r="T30" i="3"/>
  <c r="T43" i="3"/>
  <c r="T27" i="3"/>
  <c r="V8" i="3"/>
  <c r="T13" i="3"/>
  <c r="U13" i="3" s="1"/>
  <c r="T37" i="3"/>
  <c r="T2" i="3"/>
  <c r="V12" i="3"/>
  <c r="T7" i="3"/>
  <c r="T44" i="3"/>
  <c r="T8" i="3"/>
  <c r="D50" i="3"/>
  <c r="D43" i="3"/>
  <c r="D42" i="3"/>
  <c r="T11" i="3"/>
  <c r="D51" i="3"/>
  <c r="D52" i="3"/>
  <c r="C54" i="2"/>
  <c r="BB3" i="8"/>
  <c r="BB1" i="8" s="1"/>
  <c r="C55" i="2"/>
  <c r="C4" i="8"/>
  <c r="A4" i="8" s="1"/>
  <c r="Z4" i="8" s="1" a="1"/>
  <c r="Z4" i="8" s="1"/>
  <c r="X2" i="10" s="1"/>
  <c r="C48" i="2"/>
  <c r="U47" i="3" l="1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42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<sst xmlns="http://schemas.openxmlformats.org/spreadsheetml/2006/main" count="700" uniqueCount="254">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</sst>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abSelected="1" topLeftCell="A35" workbookViewId="0">
      <selection activeCell="B2" sqref="B2:B52"/>
    </sheetView>
  </sheetViews>
  <sheetFormatPr defaultRowHeight="14.5" x14ac:dyDescent="0.35"/>
  <cols>
    <col min="3" max="4" width="12.453125" bestFit="1" customWidth="1"/>
  </cols>
  <sheetData>
    <row r="1" spans="1:9" s="19" customFormat="1" ht="13" x14ac:dyDescent="0.3">
      <c r="A1" s="4" t="s">
        <v>63</v>
      </c>
      <c r="B1" s="19" t="s">
        <v>1</v>
      </c>
      <c r="C1" s="19" t="s">
        <v>64</v>
      </c>
      <c r="D1" s="19" t="s">
        <v>65</v>
      </c>
      <c r="E1" s="19" t="s">
        <v>178</v>
      </c>
      <c r="F1" s="19" t="s">
        <v>177</v>
      </c>
      <c r="G1" s="19" t="s">
        <v>223</v>
      </c>
      <c r="H1" s="19" t="s">
        <v>224</v>
      </c>
      <c r="I1" s="19" t="s">
        <v>252</v>
      </c>
    </row>
    <row r="2" spans="1:9" x14ac:dyDescent="0.35">
      <c r="A2" t="s">
        <v>78</v>
      </c>
      <c r="B2">
        <f>PARS!B2*I7+G2*(1-I7)*C2+(1-G2)*(1-I7)*D2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0.70565949244746939</v>
      </c>
      <c r="H2">
        <f ca="1">RAND()</f>
        <v>0.65769196127086904</v>
      </c>
    </row>
    <row r="3" spans="1:9" x14ac:dyDescent="0.35">
      <c r="A3" t="s">
        <v>111</v>
      </c>
      <c r="B3">
        <f>PARS!B3*I8+G3*(1-I8)*C3+(1-G3)*(1-I8)*D3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0.82960022595885474</v>
      </c>
      <c r="H3">
        <f t="shared" ref="H3:H52" ca="1" si="1">RAND()</f>
        <v>7.849232483356261E-2</v>
      </c>
    </row>
    <row r="4" spans="1:9" x14ac:dyDescent="0.35">
      <c r="A4" t="s">
        <v>75</v>
      </c>
      <c r="B4">
        <f>PARS!B4*I9+G4*(1-I9)*C4+(1-G4)*(1-I9)*D4</f>
        <v>-8.7401763022181195E-2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0.38912849591084697</v>
      </c>
      <c r="H4">
        <f t="shared" ca="1" si="1"/>
        <v>5.6863140950835223E-2</v>
      </c>
    </row>
    <row r="5" spans="1:9" x14ac:dyDescent="0.35">
      <c r="A5" t="s">
        <v>76</v>
      </c>
      <c r="B5">
        <f>PARS!B5*I10+G5*(1-I10)*C5+(1-G5)*(1-I10)*D5</f>
        <v>-0.48430963502277175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0.96174551453589041</v>
      </c>
      <c r="H5">
        <f t="shared" ca="1" si="1"/>
        <v>0.74153362301212855</v>
      </c>
    </row>
    <row r="6" spans="1:9" x14ac:dyDescent="0.35">
      <c r="A6" t="s">
        <v>249</v>
      </c>
      <c r="B6">
        <f>PARS!B6*I11+G6*(1-I11)*C6+(1-G6)*(1-I11)*D6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9.4270068424736175E-2</v>
      </c>
      <c r="H6">
        <f t="shared" ca="1" si="1"/>
        <v>0.72088439617123712</v>
      </c>
      <c r="I6" t="s">
        <v>206</v>
      </c>
    </row>
    <row r="7" spans="1:9" x14ac:dyDescent="0.35">
      <c r="A7" t="s">
        <v>106</v>
      </c>
      <c r="B7">
        <f>PARS!B7*I12+G7*(1-I12)*C7+(1-G7)*(1-I12)*D7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0.4113217044552836</v>
      </c>
      <c r="H7">
        <f t="shared" ca="1" si="1"/>
        <v>0.34118517076156818</v>
      </c>
      <c r="I7">
        <v>0.5</v>
      </c>
    </row>
    <row r="8" spans="1:9" x14ac:dyDescent="0.35">
      <c r="A8" t="s">
        <v>74</v>
      </c>
      <c r="B8">
        <f>PARS!B8*I13+G8*(1-I13)*C8+(1-G8)*(1-I13)*D8</f>
        <v>-1.64714284940866</v>
      </c>
      <c r="C8">
        <f>PARS!C8</f>
        <v>-2.3025850929940455</v>
      </c>
      <c r="D8">
        <f>PARS!D8</f>
        <v>-0.916290731874155</v>
      </c>
      <c r="E8" t="b">
        <f t="shared" si="0"/>
        <v>1</v>
      </c>
      <c r="F8">
        <v>1</v>
      </c>
      <c r="G8">
        <v>0.52719836279511412</v>
      </c>
      <c r="H8">
        <f t="shared" ca="1" si="1"/>
        <v>0.55729883043625617</v>
      </c>
    </row>
    <row r="9" spans="1:9" x14ac:dyDescent="0.35">
      <c r="A9" t="s">
        <v>92</v>
      </c>
      <c r="B9">
        <f>PARS!B9*I14+G9*(1-I14)*C9+(1-G9)*(1-I14)*D9</f>
        <v>8.8440844998536133E-2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0.70670829246774514</v>
      </c>
      <c r="H9">
        <f t="shared" ca="1" si="1"/>
        <v>0.99024436557385676</v>
      </c>
    </row>
    <row r="10" spans="1:9" x14ac:dyDescent="0.35">
      <c r="A10" t="s">
        <v>93</v>
      </c>
      <c r="B10">
        <f>PARS!B10*I15+G10*(1-I15)*C10+(1-G10)*(1-I15)*D10</f>
        <v>1.6152003232964534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0.16071106044667616</v>
      </c>
      <c r="H10">
        <f t="shared" ca="1" si="1"/>
        <v>0.47655620488680939</v>
      </c>
    </row>
    <row r="11" spans="1:9" x14ac:dyDescent="0.35">
      <c r="A11" t="s">
        <v>98</v>
      </c>
      <c r="B11">
        <f>PARS!B11*I16+G11*(1-I16)*C11+(1-G11)*(1-I16)*D11</f>
        <v>1.2953205991163744E-2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0.24434687978672864</v>
      </c>
      <c r="H11">
        <f t="shared" ca="1" si="1"/>
        <v>0.74591850432854645</v>
      </c>
    </row>
    <row r="12" spans="1:9" x14ac:dyDescent="0.35">
      <c r="A12" t="s">
        <v>95</v>
      </c>
      <c r="B12">
        <f>PARS!B12*I17+G12*(1-I17)*C12+(1-G12)*(1-I17)*D12</f>
        <v>-1.4633181688701251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0.31228472165726406</v>
      </c>
      <c r="H12">
        <f t="shared" ca="1" si="1"/>
        <v>0.86468638637519846</v>
      </c>
    </row>
    <row r="13" spans="1:9" x14ac:dyDescent="0.35">
      <c r="A13" t="s">
        <v>94</v>
      </c>
      <c r="B13">
        <f>PARS!B13*I18+G13*(1-I18)*C13+(1-G13)*(1-I18)*D13</f>
        <v>0.11422542005384539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0.64313475873133097</v>
      </c>
      <c r="H13">
        <f t="shared" ca="1" si="1"/>
        <v>3.4183403856123729E-2</v>
      </c>
    </row>
    <row r="14" spans="1:9" x14ac:dyDescent="0.35">
      <c r="A14" t="s">
        <v>97</v>
      </c>
      <c r="B14">
        <f>PARS!B14*I19+G14*(1-I19)*C14+(1-G14)*(1-I19)*D14</f>
        <v>0.93721483979018483</v>
      </c>
      <c r="C14">
        <f>PARS!C14</f>
        <v>0.62810999999999995</v>
      </c>
      <c r="D14">
        <f>PARS!D14</f>
        <v>1.16649</v>
      </c>
      <c r="E14" t="b">
        <f t="shared" si="0"/>
        <v>1</v>
      </c>
      <c r="F14">
        <v>0</v>
      </c>
      <c r="G14">
        <v>0.42586121365915364</v>
      </c>
      <c r="H14">
        <f t="shared" ca="1" si="1"/>
        <v>0.48020001730382811</v>
      </c>
    </row>
    <row r="15" spans="1:9" x14ac:dyDescent="0.35">
      <c r="A15" t="s">
        <v>99</v>
      </c>
      <c r="B15">
        <f>PARS!B15*I20+G15*(1-I20)*C15+(1-G15)*(1-I20)*D15</f>
        <v>0.33401065681115644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7.8022463922200469E-4</v>
      </c>
      <c r="H15">
        <f t="shared" ca="1" si="1"/>
        <v>0.62249345155605096</v>
      </c>
    </row>
    <row r="16" spans="1:9" x14ac:dyDescent="0.35">
      <c r="A16" t="s">
        <v>70</v>
      </c>
      <c r="B16">
        <f>PARS!B16*I21+G16*(1-I21)*C16+(1-G16)*(1-I21)*D16</f>
        <v>-2.5836226227271579</v>
      </c>
      <c r="C16">
        <f>PARS!C16</f>
        <v>-2.5836226227271579</v>
      </c>
      <c r="D16">
        <f>PARS!D16</f>
        <v>-2.5836226227271579</v>
      </c>
      <c r="E16" t="b">
        <f t="shared" si="0"/>
        <v>1</v>
      </c>
      <c r="F16">
        <v>0</v>
      </c>
      <c r="G16">
        <v>0.51736468802637281</v>
      </c>
      <c r="H16">
        <f t="shared" ca="1" si="1"/>
        <v>0.95804142526012015</v>
      </c>
    </row>
    <row r="17" spans="1:8" x14ac:dyDescent="0.35">
      <c r="A17" t="s">
        <v>77</v>
      </c>
      <c r="B17">
        <f>PARS!B17*I22+G17*(1-I22)*C17+(1-G17)*(1-I22)*D17</f>
        <v>-1.5264206258049868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0.31785730775376519</v>
      </c>
      <c r="H17">
        <f t="shared" ca="1" si="1"/>
        <v>2.8389119349351732E-2</v>
      </c>
    </row>
    <row r="18" spans="1:8" x14ac:dyDescent="0.35">
      <c r="A18" t="s">
        <v>96</v>
      </c>
      <c r="B18">
        <f>PARS!B18*I23+G18*(1-I23)*C18+(1-G18)*(1-I23)*D18</f>
        <v>-0.96267416692065189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0.7995813223203333</v>
      </c>
      <c r="H18">
        <f t="shared" ca="1" si="1"/>
        <v>0.14528750511859556</v>
      </c>
    </row>
    <row r="19" spans="1:8" x14ac:dyDescent="0.35">
      <c r="A19" t="s">
        <v>71</v>
      </c>
      <c r="B19">
        <f>PARS!B19*I24+G19*(1-I24)*C19+(1-G19)*(1-I24)*D19</f>
        <v>2.2545082746416285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0.11919901494191087</v>
      </c>
      <c r="H19">
        <f t="shared" ca="1" si="1"/>
        <v>0.61013533842258982</v>
      </c>
    </row>
    <row r="20" spans="1:8" x14ac:dyDescent="0.35">
      <c r="A20" s="6" t="s">
        <v>72</v>
      </c>
      <c r="B20">
        <f>PARS!B20*I25+G20*(1-I25)*C20+(1-G20)*(1-I25)*D20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0.2975561090325638</v>
      </c>
      <c r="H20">
        <f t="shared" ca="1" si="1"/>
        <v>0.75382606377527794</v>
      </c>
    </row>
    <row r="21" spans="1:8" x14ac:dyDescent="0.35">
      <c r="A21" t="s">
        <v>73</v>
      </c>
      <c r="B21">
        <f>PARS!B21*I26+G21*(1-I26)*C21+(1-G21)*(1-I26)*D21</f>
        <v>393.21755459057232</v>
      </c>
      <c r="C21">
        <f>PARS!C21</f>
        <v>0</v>
      </c>
      <c r="D21">
        <f>PARS!D21</f>
        <v>405.46510810816426</v>
      </c>
      <c r="E21" t="b">
        <f t="shared" si="0"/>
        <v>1</v>
      </c>
      <c r="F21">
        <v>1</v>
      </c>
      <c r="G21">
        <v>3.0206183646077633E-2</v>
      </c>
      <c r="H21">
        <f t="shared" ca="1" si="1"/>
        <v>9.8714494250589535E-2</v>
      </c>
    </row>
    <row r="22" spans="1:8" x14ac:dyDescent="0.35">
      <c r="A22" t="s">
        <v>68</v>
      </c>
      <c r="B22">
        <f>PARS!B22*I27+G22*(1-I27)*C22+(1-G22)*(1-I27)*D22</f>
        <v>0.58798288520497644</v>
      </c>
      <c r="C22">
        <f>PARS!C22</f>
        <v>0.37156355643248301</v>
      </c>
      <c r="D22">
        <f>PARS!D22</f>
        <v>0.61518563909023349</v>
      </c>
      <c r="E22" t="b">
        <f t="shared" si="0"/>
        <v>1</v>
      </c>
      <c r="F22">
        <v>1</v>
      </c>
      <c r="G22">
        <v>0.11165963934177736</v>
      </c>
      <c r="H22">
        <f t="shared" ca="1" si="1"/>
        <v>4.2207943698611583E-2</v>
      </c>
    </row>
    <row r="23" spans="1:8" x14ac:dyDescent="0.35">
      <c r="A23" t="s">
        <v>79</v>
      </c>
      <c r="B23">
        <f>PARS!B23*I28+G23*(1-I28)*C23+(1-G23)*(1-I28)*D23</f>
        <v>4.3004317430634984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v>1</v>
      </c>
      <c r="G23">
        <v>0.52214435739540899</v>
      </c>
      <c r="H23">
        <f t="shared" ca="1" si="1"/>
        <v>0.76973651381473984</v>
      </c>
    </row>
    <row r="24" spans="1:8" x14ac:dyDescent="0.35">
      <c r="A24" t="s">
        <v>80</v>
      </c>
      <c r="B24">
        <f>PARS!B24*I29+G24*(1-I29)*C24+(1-G24)*(1-I29)*D24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0.81454013501391653</v>
      </c>
      <c r="H24">
        <f t="shared" ca="1" si="1"/>
        <v>0.52961167452589664</v>
      </c>
    </row>
    <row r="25" spans="1:8" x14ac:dyDescent="0.35">
      <c r="A25" t="s">
        <v>190</v>
      </c>
      <c r="B25">
        <f>PARS!B25*I30+G25*(1-I30)*C25+(1-G25)*(1-I30)*D25</f>
        <v>-0.13314866218669968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0.91574331093349837</v>
      </c>
      <c r="H25">
        <f t="shared" ca="1" si="1"/>
        <v>0.30116553485453745</v>
      </c>
    </row>
    <row r="26" spans="1:8" x14ac:dyDescent="0.35">
      <c r="A26" t="s">
        <v>81</v>
      </c>
      <c r="B26">
        <f>PARS!B26*I31+G26*(1-I31)*C26+(1-G26)*(1-I31)*D26</f>
        <v>0.496646342796629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6.7073144067419932E-3</v>
      </c>
      <c r="H26">
        <f t="shared" ca="1" si="1"/>
        <v>0.86321180601678171</v>
      </c>
    </row>
    <row r="27" spans="1:8" x14ac:dyDescent="0.35">
      <c r="A27" t="s">
        <v>82</v>
      </c>
      <c r="B27">
        <f>PARS!B27*I32+G27*(1-I32)*C27+(1-G27)*(1-I32)*D27</f>
        <v>-0.55276232175545625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0.65673732407091134</v>
      </c>
      <c r="H27">
        <f t="shared" ca="1" si="1"/>
        <v>0.54050678088491444</v>
      </c>
    </row>
    <row r="28" spans="1:8" x14ac:dyDescent="0.35">
      <c r="A28" t="s">
        <v>100</v>
      </c>
      <c r="B28">
        <f>PARS!B28*I33+G28*(1-I33)*C28+(1-G28)*(1-I33)*D28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0.5764051124739652</v>
      </c>
      <c r="H28">
        <f t="shared" ca="1" si="1"/>
        <v>0.81397996868248546</v>
      </c>
    </row>
    <row r="29" spans="1:8" x14ac:dyDescent="0.35">
      <c r="A29" t="s">
        <v>103</v>
      </c>
      <c r="B29">
        <f>PARS!B29*I34+G29*(1-I34)*C29+(1-G29)*(1-I34)*D29</f>
        <v>4.2000000000000003E-2</v>
      </c>
      <c r="C29">
        <f>PARS!C29</f>
        <v>4.2000000000000003E-2</v>
      </c>
      <c r="D29">
        <f>PARS!D29</f>
        <v>4.2000000000000003E-2</v>
      </c>
      <c r="E29" t="b">
        <f t="shared" si="0"/>
        <v>1</v>
      </c>
      <c r="F29">
        <v>1</v>
      </c>
      <c r="G29">
        <v>9.142069164412836E-2</v>
      </c>
      <c r="H29">
        <f t="shared" ca="1" si="1"/>
        <v>0.1349550851561282</v>
      </c>
    </row>
    <row r="30" spans="1:8" x14ac:dyDescent="0.35">
      <c r="A30" t="s">
        <v>86</v>
      </c>
      <c r="B30">
        <f>PARS!B30*I35+G30*(1-I35)*C30+(1-G30)*(1-I35)*D30</f>
        <v>0.83713894111049081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0.63643517728938259</v>
      </c>
      <c r="H30">
        <f t="shared" ca="1" si="1"/>
        <v>0.38865015400801828</v>
      </c>
    </row>
    <row r="31" spans="1:8" x14ac:dyDescent="0.35">
      <c r="A31" t="s">
        <v>83</v>
      </c>
      <c r="B31">
        <f>PARS!B31*I36+G31*(1-I36)*C31+(1-G31)*(1-I36)*D31</f>
        <v>1.277862732282995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0.13579284125938318</v>
      </c>
      <c r="H31">
        <f t="shared" ca="1" si="1"/>
        <v>0.22584334838783615</v>
      </c>
    </row>
    <row r="32" spans="1:8" x14ac:dyDescent="0.35">
      <c r="A32" t="s">
        <v>84</v>
      </c>
      <c r="B32">
        <f>PARS!B32*I37+G32*(1-I37)*C32+(1-G32)*(1-I37)*D32</f>
        <v>0.94471181985817099</v>
      </c>
      <c r="C32">
        <f>PARS!C32</f>
        <v>-2.1972245773362196</v>
      </c>
      <c r="D32">
        <f>PARS!D32</f>
        <v>6.9067547786484651</v>
      </c>
      <c r="E32" t="b">
        <f t="shared" si="0"/>
        <v>1</v>
      </c>
      <c r="F32">
        <v>1</v>
      </c>
      <c r="G32">
        <v>0.65488318082257346</v>
      </c>
      <c r="H32">
        <f t="shared" ca="1" si="1"/>
        <v>0.67100174498123444</v>
      </c>
    </row>
    <row r="33" spans="1:8" x14ac:dyDescent="0.35">
      <c r="A33" t="s">
        <v>85</v>
      </c>
      <c r="B33">
        <f>PARS!B33*I38+G33*(1-I38)*C33+(1-G33)*(1-I38)*D33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0.21918108700723871</v>
      </c>
      <c r="H33">
        <f t="shared" ca="1" si="1"/>
        <v>0.65313692939244294</v>
      </c>
    </row>
    <row r="34" spans="1:8" x14ac:dyDescent="0.35">
      <c r="A34" t="s">
        <v>87</v>
      </c>
      <c r="B34">
        <f>PARS!B34*I39+G34*(1-I39)*C34+(1-G34)*(1-I39)*D34</f>
        <v>-1.5345348954935678</v>
      </c>
      <c r="C34">
        <f>PARS!C34</f>
        <v>-2.3025850929940455</v>
      </c>
      <c r="D34">
        <f>PARS!D34</f>
        <v>0.69314718055994529</v>
      </c>
      <c r="E34" t="b">
        <f t="shared" si="0"/>
        <v>1</v>
      </c>
      <c r="F34">
        <v>1</v>
      </c>
      <c r="G34">
        <v>0.74361854552866957</v>
      </c>
      <c r="H34">
        <f t="shared" ca="1" si="1"/>
        <v>0.13956371097270459</v>
      </c>
    </row>
    <row r="35" spans="1:8" x14ac:dyDescent="0.35">
      <c r="A35" t="s">
        <v>88</v>
      </c>
      <c r="B35">
        <f>PARS!B35*I40+G35*(1-I40)*C35+(1-G35)*(1-I40)*D35</f>
        <v>-0.50568533719337683</v>
      </c>
      <c r="C35">
        <f>PARS!C35</f>
        <v>-0.71334988787746489</v>
      </c>
      <c r="D35">
        <f>PARS!D35</f>
        <v>-9.4310679471241415E-2</v>
      </c>
      <c r="E35" t="b">
        <f t="shared" si="0"/>
        <v>1</v>
      </c>
      <c r="F35">
        <v>1</v>
      </c>
      <c r="G35">
        <v>0.66453732192708659</v>
      </c>
      <c r="H35">
        <f t="shared" ca="1" si="1"/>
        <v>0.21584463695098244</v>
      </c>
    </row>
    <row r="36" spans="1:8" x14ac:dyDescent="0.35">
      <c r="A36" t="s">
        <v>89</v>
      </c>
      <c r="B36">
        <f>PARS!B36*I41+G36*(1-I41)*C36+(1-G36)*(1-I41)*D36</f>
        <v>-6.8447657882925643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0.99363966578890262</v>
      </c>
      <c r="H36">
        <f t="shared" ca="1" si="1"/>
        <v>0.23730175329141101</v>
      </c>
    </row>
    <row r="37" spans="1:8" x14ac:dyDescent="0.35">
      <c r="A37" t="s">
        <v>102</v>
      </c>
      <c r="B37">
        <f>PARS!B37*I42+G37*(1-I42)*C37+(1-G37)*(1-I42)*D37</f>
        <v>-2.9040792258598831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0.59998652934069929</v>
      </c>
      <c r="H37">
        <f t="shared" ca="1" si="1"/>
        <v>0.37579925928981306</v>
      </c>
    </row>
    <row r="38" spans="1:8" x14ac:dyDescent="0.35">
      <c r="A38" s="5" t="s">
        <v>69</v>
      </c>
      <c r="B38">
        <f>PARS!B38*I43+G38*(1-I43)*C38+(1-G38)*(1-I43)*D38</f>
        <v>0.76367961433668796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9.423863964609136E-2</v>
      </c>
      <c r="H38">
        <f t="shared" ca="1" si="1"/>
        <v>0.76437868040332513</v>
      </c>
    </row>
    <row r="39" spans="1:8" x14ac:dyDescent="0.35">
      <c r="A39" s="3" t="s">
        <v>107</v>
      </c>
      <c r="B39">
        <f>PARS!B39*I44+G39*(1-I44)*C39+(1-G39)*(1-I44)*D39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0.69388431646844406</v>
      </c>
      <c r="H39">
        <f t="shared" ca="1" si="1"/>
        <v>1.1912546135353308E-2</v>
      </c>
    </row>
    <row r="40" spans="1:8" x14ac:dyDescent="0.35">
      <c r="A40" t="s">
        <v>108</v>
      </c>
      <c r="B40">
        <f>PARS!B40*I45+G40*(1-I45)*C40+(1-G40)*(1-I45)*D40</f>
        <v>1.8426999999999998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0.92087990789729779</v>
      </c>
      <c r="H40">
        <f t="shared" ca="1" si="1"/>
        <v>0.14733529846745719</v>
      </c>
    </row>
    <row r="41" spans="1:8" x14ac:dyDescent="0.35">
      <c r="A41" t="s">
        <v>109</v>
      </c>
      <c r="B41">
        <f>PARS!B41*I46+G41*(1-I46)*C41+(1-G41)*(1-I46)*D41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0.53038216876950151</v>
      </c>
      <c r="H41">
        <f t="shared" ca="1" si="1"/>
        <v>0.91991056429005635</v>
      </c>
    </row>
    <row r="42" spans="1:8" s="3" customFormat="1" x14ac:dyDescent="0.35">
      <c r="A42" t="s">
        <v>105</v>
      </c>
      <c r="B42">
        <f>PARS!B42*I47+G42*(1-I47)*C42+(1-G42)*(1-I47)*D42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0.8674399980394436</v>
      </c>
      <c r="H42">
        <f t="shared" ca="1" si="1"/>
        <v>0.97147493793039075</v>
      </c>
    </row>
    <row r="43" spans="1:8" x14ac:dyDescent="0.35">
      <c r="A43" t="s">
        <v>110</v>
      </c>
      <c r="B43">
        <f>PARS!B43*I48+G43*(1-I48)*C43+(1-G43)*(1-I48)*D43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0.37699529950601773</v>
      </c>
      <c r="H43">
        <f t="shared" ca="1" si="1"/>
        <v>0.80147262074933501</v>
      </c>
    </row>
    <row r="44" spans="1:8" x14ac:dyDescent="0.35">
      <c r="A44" t="s">
        <v>90</v>
      </c>
      <c r="B44">
        <f>PARS!B44*I49+G44*(1-I49)*C44+(1-G44)*(1-I49)*D44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0.61091316560209341</v>
      </c>
      <c r="H44">
        <f t="shared" ca="1" si="1"/>
        <v>0.2570437406393018</v>
      </c>
    </row>
    <row r="45" spans="1:8" x14ac:dyDescent="0.35">
      <c r="A45" t="s">
        <v>91</v>
      </c>
      <c r="B45">
        <f>PARS!B45*I50+G45*(1-I50)*C45+(1-G45)*(1-I50)*D45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0.84998186215767646</v>
      </c>
      <c r="H45">
        <f t="shared" ca="1" si="1"/>
        <v>1.2039774797237168E-2</v>
      </c>
    </row>
    <row r="46" spans="1:8" x14ac:dyDescent="0.35">
      <c r="A46" t="s">
        <v>101</v>
      </c>
      <c r="B46">
        <f>PARS!B46*I51+G46*(1-I51)*C46+(1-G46)*(1-I51)*D46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0.42422420400635719</v>
      </c>
      <c r="H46">
        <f t="shared" ca="1" si="1"/>
        <v>0.54840561586591285</v>
      </c>
    </row>
    <row r="47" spans="1:8" x14ac:dyDescent="0.35">
      <c r="A47" t="s">
        <v>104</v>
      </c>
      <c r="B47">
        <f>PARS!B47*I52+G47*(1-I52)*C47+(1-G47)*(1-I52)*D47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0.94681852179508197</v>
      </c>
      <c r="H47">
        <f t="shared" ca="1" si="1"/>
        <v>0.9297811356742498</v>
      </c>
    </row>
    <row r="48" spans="1:8" x14ac:dyDescent="0.35">
      <c r="A48" t="s">
        <v>248</v>
      </c>
      <c r="B48">
        <f>PARS!B48*I53+G48*(1-I53)*C48+(1-G48)*(1-I53)*D48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0.82466078800789866</v>
      </c>
      <c r="H48">
        <f t="shared" ca="1" si="1"/>
        <v>0.56304067754668652</v>
      </c>
    </row>
    <row r="49" spans="1:8" x14ac:dyDescent="0.35">
      <c r="A49" t="s">
        <v>250</v>
      </c>
      <c r="B49">
        <f>PARS!B49*I54+G49*(1-I54)*C49+(1-G49)*(1-I54)*D49</f>
        <v>1</v>
      </c>
      <c r="C49">
        <f>PARS!C49</f>
        <v>1</v>
      </c>
      <c r="D49">
        <f>PARS!D49</f>
        <v>1</v>
      </c>
      <c r="E49" t="b">
        <f t="shared" si="0"/>
        <v>1</v>
      </c>
      <c r="F49">
        <v>0</v>
      </c>
      <c r="G49">
        <v>0.80163096341272844</v>
      </c>
      <c r="H49">
        <f t="shared" ca="1" si="1"/>
        <v>0.86950778421927988</v>
      </c>
    </row>
    <row r="50" spans="1:8" x14ac:dyDescent="0.35">
      <c r="A50" t="s">
        <v>179</v>
      </c>
      <c r="B50">
        <f>PARS!B50*I55+G50*(1-I55)*C50+(1-G50)*(1-I55)*D50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0.44932021180770876</v>
      </c>
      <c r="H50">
        <f t="shared" ca="1" si="1"/>
        <v>0.84103517626254098</v>
      </c>
    </row>
    <row r="51" spans="1:8" x14ac:dyDescent="0.35">
      <c r="A51" t="s">
        <v>180</v>
      </c>
      <c r="B51">
        <f>PARS!B51*I56+G51*(1-I56)*C51+(1-G51)*(1-I56)*D51</f>
        <v>0.99381918034015859</v>
      </c>
      <c r="C51">
        <f>PARS!C51</f>
        <v>0.99381918034015848</v>
      </c>
      <c r="D51">
        <f>PARS!D51</f>
        <v>0.99381918034015848</v>
      </c>
      <c r="E51" t="b">
        <f t="shared" si="0"/>
        <v>0</v>
      </c>
      <c r="F51">
        <v>0</v>
      </c>
      <c r="G51">
        <v>0.52304265856788512</v>
      </c>
      <c r="H51">
        <f t="shared" ca="1" si="1"/>
        <v>0.5764932732366026</v>
      </c>
    </row>
    <row r="52" spans="1:8" x14ac:dyDescent="0.35">
      <c r="A52" t="s">
        <v>181</v>
      </c>
      <c r="B52">
        <f>PARS!B52*I57+G52*(1-I57)*C52+(1-G52)*(1-I57)*D52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0.85636524482008336</v>
      </c>
      <c r="H52">
        <f t="shared" ca="1" si="1"/>
        <v>0.82916213180918619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2"/>
  <sheetViews>
    <sheetView zoomScale="57" zoomScaleNormal="43" workbookViewId="0">
      <selection activeCell="C20" sqref="C20:D20"/>
    </sheetView>
  </sheetViews>
  <sheetFormatPr defaultRowHeight="14.5" x14ac:dyDescent="0.35"/>
  <cols>
    <col min="2" max="2" width="21.90625" bestFit="1" customWidth="1"/>
    <col min="3" max="3" width="6.36328125" customWidth="1"/>
    <col min="4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207</v>
      </c>
      <c r="I1" t="s">
        <v>209</v>
      </c>
      <c r="J1" t="s">
        <v>239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213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E4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249</v>
      </c>
      <c r="B6" s="7">
        <f>LN(E6)</f>
        <v>0</v>
      </c>
      <c r="C6" s="18">
        <f>B6</f>
        <v>0</v>
      </c>
      <c r="D6" s="18">
        <f>C6</f>
        <v>0</v>
      </c>
      <c r="E6" s="17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v>1.6156999999999999</v>
      </c>
      <c r="F7" s="17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0.196/0.8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E9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0</v>
      </c>
      <c r="E18" s="17">
        <v>0.66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B20</f>
        <v>2000</v>
      </c>
      <c r="D20">
        <f>C20</f>
        <v>2000</v>
      </c>
      <c r="E20" s="17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 t="shared" ref="C21:D21" si="10">-LN(1/F21 -1)*1000</f>
        <v>0</v>
      </c>
      <c r="D21">
        <f t="shared" si="10"/>
        <v>405.46510810816426</v>
      </c>
      <c r="E21" s="17"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243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1">E25</f>
        <v>-1.6E-2</v>
      </c>
      <c r="C25">
        <f t="shared" si="11"/>
        <v>-0.15</v>
      </c>
      <c r="D25">
        <f t="shared" si="11"/>
        <v>0.05</v>
      </c>
      <c r="E25" s="17"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1"/>
        <v>0.17499999999999999</v>
      </c>
      <c r="C26">
        <f t="shared" si="11"/>
        <v>0</v>
      </c>
      <c r="D26">
        <f t="shared" si="11"/>
        <v>0.5</v>
      </c>
      <c r="E26" s="17"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-1.2039728043259361</v>
      </c>
      <c r="D27">
        <f>LN(G27)</f>
        <v>0.69314718055994529</v>
      </c>
      <c r="E27" s="17">
        <v>0.6</v>
      </c>
      <c r="F27">
        <v>0.3</v>
      </c>
      <c r="G27">
        <v>2</v>
      </c>
      <c r="H27">
        <v>4.0549999999999997</v>
      </c>
      <c r="I27">
        <v>4</v>
      </c>
      <c r="J27">
        <f t="shared" ref="J27" si="12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3">LN(E30)</f>
        <v>0.87546873735389985</v>
      </c>
      <c r="C30">
        <f t="shared" si="13"/>
        <v>0</v>
      </c>
      <c r="D30">
        <f t="shared" si="13"/>
        <v>2.3025850929940459</v>
      </c>
      <c r="E30" s="17"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4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3"/>
        <v>0.91629073187415511</v>
      </c>
      <c r="C31">
        <f t="shared" si="13"/>
        <v>0.58778666490211906</v>
      </c>
      <c r="D31">
        <f t="shared" si="13"/>
        <v>1.3862943611198906</v>
      </c>
      <c r="E31" s="17"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4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5">-LN(1/E32 -1)</f>
        <v>-0.99462257514406194</v>
      </c>
      <c r="C32">
        <f t="shared" si="15"/>
        <v>-2.1972245773362196</v>
      </c>
      <c r="D32">
        <f t="shared" si="15"/>
        <v>6.9067547786484651</v>
      </c>
      <c r="E32" s="17"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6">LN(E34)</f>
        <v>-0.3285040669720361</v>
      </c>
      <c r="C34">
        <f t="shared" si="16"/>
        <v>-2.3025850929940455</v>
      </c>
      <c r="D34">
        <f t="shared" si="16"/>
        <v>0.69314718055994529</v>
      </c>
      <c r="E34" s="17">
        <v>0.72</v>
      </c>
      <c r="F34">
        <v>0.1</v>
      </c>
      <c r="G34">
        <v>2</v>
      </c>
      <c r="H34">
        <v>6</v>
      </c>
      <c r="I34">
        <v>6</v>
      </c>
      <c r="J34">
        <f t="shared" ref="J34:J37" si="17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6"/>
        <v>-0.2744368457017603</v>
      </c>
      <c r="C35">
        <f t="shared" si="16"/>
        <v>-0.71334988787746489</v>
      </c>
      <c r="D35">
        <f t="shared" si="16"/>
        <v>-9.4310679471241415E-2</v>
      </c>
      <c r="E35" s="17"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7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6"/>
        <v>2.5297206655777931</v>
      </c>
      <c r="C36">
        <f t="shared" si="16"/>
        <v>-6.9077552789821368</v>
      </c>
      <c r="D36">
        <f t="shared" si="16"/>
        <v>2.9957322735539909</v>
      </c>
      <c r="E36" s="17">
        <v>12.55</v>
      </c>
      <c r="F36">
        <v>1E-3</v>
      </c>
      <c r="G36">
        <v>20</v>
      </c>
      <c r="H36">
        <v>6.02</v>
      </c>
      <c r="I36">
        <v>6</v>
      </c>
      <c r="J36">
        <f t="shared" si="17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6"/>
        <v>1.2527629684953681</v>
      </c>
      <c r="C37">
        <f t="shared" si="16"/>
        <v>-6.9077552789821368</v>
      </c>
      <c r="D37">
        <f t="shared" si="16"/>
        <v>3.1010977891993172</v>
      </c>
      <c r="E37" s="17"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7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8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8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9">T43</f>
        <v>0</v>
      </c>
      <c r="V43"/>
    </row>
    <row r="44" spans="1:22" x14ac:dyDescent="0.35">
      <c r="A44" t="s">
        <v>90</v>
      </c>
      <c r="B44">
        <f t="shared" ref="B44:D45" si="20">E44</f>
        <v>0.1449</v>
      </c>
      <c r="C44">
        <f t="shared" si="20"/>
        <v>0.1449</v>
      </c>
      <c r="D44" s="3">
        <f t="shared" si="20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9"/>
        <v>0</v>
      </c>
    </row>
    <row r="45" spans="1:22" x14ac:dyDescent="0.35">
      <c r="A45" t="s">
        <v>91</v>
      </c>
      <c r="B45">
        <f t="shared" si="20"/>
        <v>0.1449</v>
      </c>
      <c r="C45">
        <f t="shared" si="20"/>
        <v>0.1449</v>
      </c>
      <c r="D45" s="3">
        <f t="shared" si="20"/>
        <v>0.1449</v>
      </c>
      <c r="E45" s="17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9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9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7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9"/>
        <v>0</v>
      </c>
    </row>
    <row r="48" spans="1:22" x14ac:dyDescent="0.35">
      <c r="A48" t="s">
        <v>248</v>
      </c>
      <c r="B48" s="17">
        <f>E48</f>
        <v>3.7</v>
      </c>
      <c r="C48" s="17">
        <f>B48</f>
        <v>3.7</v>
      </c>
      <c r="D48" s="17">
        <f>B48</f>
        <v>3.7</v>
      </c>
      <c r="E48" s="17">
        <v>3.7</v>
      </c>
      <c r="F48" s="17">
        <f>E48</f>
        <v>3.7</v>
      </c>
      <c r="G48" s="17">
        <f>E48</f>
        <v>3.7</v>
      </c>
    </row>
    <row r="49" spans="1:21" x14ac:dyDescent="0.35">
      <c r="A49" t="s">
        <v>250</v>
      </c>
      <c r="B49" s="15">
        <f>E49</f>
        <v>0</v>
      </c>
      <c r="C49" s="15">
        <f t="shared" ref="C49:D49" si="21">F49</f>
        <v>1</v>
      </c>
      <c r="D49" s="15">
        <f t="shared" si="21"/>
        <v>1</v>
      </c>
      <c r="E49" s="15">
        <f>IF(E48=3.5,0.0135,IF(OR(E48=3.7,E48=7),0,1))</f>
        <v>0</v>
      </c>
      <c r="F49" s="15">
        <f t="shared" ref="F49:G49" si="22">IF(F48=3.5,0.0135,1)</f>
        <v>1</v>
      </c>
      <c r="G49" s="15">
        <f t="shared" si="22"/>
        <v>1</v>
      </c>
      <c r="O49">
        <v>1</v>
      </c>
      <c r="P49">
        <f t="shared" ref="P49" si="23">SUM(L49:O49)</f>
        <v>1</v>
      </c>
      <c r="S49">
        <f t="shared" ref="S49" si="24">L49-Q49</f>
        <v>0</v>
      </c>
      <c r="T49">
        <f t="shared" ref="T49" si="25">S49+N49+Q49+M49</f>
        <v>0</v>
      </c>
      <c r="U49">
        <f t="shared" ref="U49" si="26">T49</f>
        <v>0</v>
      </c>
    </row>
    <row r="50" spans="1:21" x14ac:dyDescent="0.35">
      <c r="A50" t="s">
        <v>179</v>
      </c>
      <c r="B50">
        <f>E50</f>
        <v>1.0696163149411613</v>
      </c>
      <c r="C50">
        <f t="shared" ref="C50:D52" si="27">B50</f>
        <v>1.0696163149411613</v>
      </c>
      <c r="D50">
        <f t="shared" si="27"/>
        <v>1.0696163149411613</v>
      </c>
      <c r="E50" s="17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9"/>
        <v>0</v>
      </c>
    </row>
    <row r="51" spans="1:21" x14ac:dyDescent="0.35">
      <c r="A51" t="s">
        <v>180</v>
      </c>
      <c r="B51">
        <f>E51</f>
        <v>0.99381918034015848</v>
      </c>
      <c r="C51">
        <f t="shared" si="27"/>
        <v>0.99381918034015848</v>
      </c>
      <c r="D51">
        <f t="shared" si="27"/>
        <v>0.99381918034015848</v>
      </c>
      <c r="E51" s="17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9"/>
        <v>0</v>
      </c>
    </row>
    <row r="52" spans="1:21" x14ac:dyDescent="0.35">
      <c r="A52" t="s">
        <v>181</v>
      </c>
      <c r="B52">
        <f>E52</f>
        <v>0.9618468890261952</v>
      </c>
      <c r="C52">
        <f t="shared" si="27"/>
        <v>0.9618468890261952</v>
      </c>
      <c r="D52">
        <f t="shared" si="27"/>
        <v>0.9618468890261952</v>
      </c>
      <c r="E52" s="17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207</v>
      </c>
      <c r="I1" t="s">
        <v>209</v>
      </c>
      <c r="J1" t="s">
        <v>239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213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f>PARS!E4</f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PARS!E5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249</v>
      </c>
      <c r="B6" s="7">
        <f>LN(E6)</f>
        <v>0</v>
      </c>
      <c r="C6">
        <f>C5</f>
        <v>-0.51082562376599072</v>
      </c>
      <c r="D6">
        <f>D5</f>
        <v>0.18232155679395459</v>
      </c>
      <c r="E6" s="17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PARS!E8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f>PARS!E9</f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f>PARS!E10</f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PARS!E11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f>PARS!E17</f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-0.43078291609245423</v>
      </c>
      <c r="E18" s="17">
        <f>PARS!E18</f>
        <v>0.66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f>PARS!E19</f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>-LN(1/F21 -1)</f>
        <v>0</v>
      </c>
      <c r="D21">
        <f>-LN(1/G21 -1)</f>
        <v>0.40546510810816427</v>
      </c>
      <c r="E21" s="17">
        <f>PARS!E21</f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243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f>PARS!E22</f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f>PARS!E23</f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-1.6E-2</v>
      </c>
      <c r="C25">
        <f t="shared" si="10"/>
        <v>-0.15</v>
      </c>
      <c r="D25">
        <f t="shared" si="10"/>
        <v>0.05</v>
      </c>
      <c r="E25" s="17">
        <f>PARS!E25</f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0.17499999999999999</v>
      </c>
      <c r="C26">
        <f t="shared" si="10"/>
        <v>0</v>
      </c>
      <c r="D26">
        <f t="shared" si="10"/>
        <v>0.5</v>
      </c>
      <c r="E26" s="17">
        <f>PARS!E26</f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-0.35667494393873245</v>
      </c>
      <c r="D27">
        <f>LN(G27)</f>
        <v>1.0986122886681098</v>
      </c>
      <c r="E27" s="17">
        <f>PARS!E27</f>
        <v>0.6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f>PARS!E29</f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0.87546873735389985</v>
      </c>
      <c r="C30">
        <f t="shared" si="12"/>
        <v>0</v>
      </c>
      <c r="D30">
        <f t="shared" si="12"/>
        <v>2.3025850929940459</v>
      </c>
      <c r="E30" s="17">
        <f>PARS!E30</f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2"/>
        <v>0.91629073187415511</v>
      </c>
      <c r="C31">
        <f t="shared" si="12"/>
        <v>0.58778666490211906</v>
      </c>
      <c r="D31">
        <f t="shared" si="12"/>
        <v>1.3862943611198906</v>
      </c>
      <c r="E31" s="17">
        <f>PARS!E31</f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4">-LN(1/E32 -1)</f>
        <v>-0.99462257514406194</v>
      </c>
      <c r="C32">
        <f t="shared" si="14"/>
        <v>-2.1972245773362196</v>
      </c>
      <c r="D32">
        <f t="shared" si="14"/>
        <v>6.9067547786484651</v>
      </c>
      <c r="E32" s="17">
        <f>PARS!E32</f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-0.3285040669720361</v>
      </c>
      <c r="C34">
        <f t="shared" si="15"/>
        <v>-2.3025850929940455</v>
      </c>
      <c r="D34">
        <f t="shared" si="15"/>
        <v>0.69314718055994529</v>
      </c>
      <c r="E34" s="17">
        <f>PARS!E34</f>
        <v>0.72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5"/>
        <v>-0.2744368457017603</v>
      </c>
      <c r="C35">
        <f t="shared" si="15"/>
        <v>-0.71334988787746489</v>
      </c>
      <c r="D35">
        <f t="shared" si="15"/>
        <v>-9.4310679471241415E-2</v>
      </c>
      <c r="E35" s="17">
        <f>PARS!E35</f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5"/>
        <v>2.5297206655777931</v>
      </c>
      <c r="C36">
        <f t="shared" si="15"/>
        <v>-6.9077552789821368</v>
      </c>
      <c r="D36">
        <f t="shared" si="15"/>
        <v>2.9957322735539909</v>
      </c>
      <c r="E36" s="17">
        <f>PARS!E36</f>
        <v>12.55</v>
      </c>
      <c r="F36">
        <v>1E-3</v>
      </c>
      <c r="G36">
        <v>20</v>
      </c>
      <c r="H36">
        <v>6.02</v>
      </c>
      <c r="I36">
        <v>6</v>
      </c>
      <c r="J36">
        <f t="shared" si="16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5"/>
        <v>1.2527629684953681</v>
      </c>
      <c r="C37">
        <f t="shared" si="15"/>
        <v>-6.9077552789821368</v>
      </c>
      <c r="D37">
        <f t="shared" si="15"/>
        <v>3.1010977891993172</v>
      </c>
      <c r="E37" s="17">
        <f>PARS!E37</f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7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7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248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250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7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7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7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245</v>
      </c>
      <c r="B53" s="17">
        <f t="shared" si="21"/>
        <v>1.1000000000000001</v>
      </c>
      <c r="C53">
        <v>1</v>
      </c>
      <c r="D53">
        <v>1</v>
      </c>
      <c r="E53" s="17">
        <v>1.1000000000000001</v>
      </c>
      <c r="F53">
        <v>1</v>
      </c>
      <c r="G53">
        <v>1</v>
      </c>
    </row>
    <row r="54" spans="1:21" x14ac:dyDescent="0.35">
      <c r="A54" t="s">
        <v>246</v>
      </c>
      <c r="B54" s="11">
        <v>0.35</v>
      </c>
      <c r="E54" s="17">
        <v>0.35</v>
      </c>
    </row>
    <row r="55" spans="1:21" x14ac:dyDescent="0.35">
      <c r="A55" t="s">
        <v>247</v>
      </c>
      <c r="B55" s="11">
        <v>23</v>
      </c>
      <c r="E55" s="17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topLeftCell="A22" workbookViewId="0">
      <selection activeCell="I25" sqref="I25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211</v>
      </c>
      <c r="F1" t="s">
        <v>208</v>
      </c>
      <c r="G1" t="s">
        <v>209</v>
      </c>
      <c r="H1" t="s">
        <v>242</v>
      </c>
      <c r="I1" t="s">
        <v>252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238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222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225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212</v>
      </c>
      <c r="B57" t="s">
        <v>212</v>
      </c>
      <c r="C57">
        <v>1</v>
      </c>
      <c r="D57">
        <v>0</v>
      </c>
      <c r="E57">
        <v>1</v>
      </c>
      <c r="G57">
        <v>100</v>
      </c>
    </row>
    <row r="58" spans="1:9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x14ac:dyDescent="0.35">
      <c r="A59" t="s">
        <v>226</v>
      </c>
      <c r="B59" t="s">
        <v>226</v>
      </c>
      <c r="C59">
        <v>0.59019820000000001</v>
      </c>
      <c r="G59">
        <v>99</v>
      </c>
    </row>
  </sheetData>
  <autoFilter ref="A1:J59" xr:uid="{A42A002A-BEAD-45BB-A257-D80A19A6BE2C}"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9.9999999999999995E-7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-0.23237462229539668</v>
      </c>
    </row>
    <row r="92" spans="1:3" x14ac:dyDescent="0.35">
      <c r="A92" t="s">
        <v>200</v>
      </c>
      <c r="C92">
        <v>-0.2885949120223249</v>
      </c>
    </row>
    <row r="93" spans="1:3" x14ac:dyDescent="0.35">
      <c r="A93" t="s">
        <v>201</v>
      </c>
      <c r="C93">
        <v>-0.26293418832561893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-0.34749104115171398</v>
      </c>
    </row>
    <row r="96" spans="1:3" x14ac:dyDescent="0.35">
      <c r="A96" t="s">
        <v>204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253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210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240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241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227</v>
      </c>
    </row>
    <row r="15" spans="1:10" x14ac:dyDescent="0.35">
      <c r="C15" t="s">
        <v>214</v>
      </c>
      <c r="F15" t="s">
        <v>215</v>
      </c>
      <c r="H15" t="s">
        <v>244</v>
      </c>
      <c r="I15" t="s">
        <v>251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3.5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217</v>
      </c>
      <c r="H18" t="s">
        <v>219</v>
      </c>
      <c r="J18" t="s">
        <v>220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216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218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221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226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228</v>
      </c>
      <c r="C1" t="s">
        <v>229</v>
      </c>
      <c r="D1" t="s">
        <v>230</v>
      </c>
      <c r="E1" t="s">
        <v>85</v>
      </c>
      <c r="F1" t="s">
        <v>22</v>
      </c>
      <c r="G1" t="s">
        <v>231</v>
      </c>
    </row>
    <row r="2" spans="1:7" x14ac:dyDescent="0.35">
      <c r="A2" t="s">
        <v>232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233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234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235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236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237</v>
      </c>
      <c r="B11">
        <f>(B8+B9)/(F2+G2)</f>
        <v>0.59019788715857813</v>
      </c>
    </row>
    <row r="13" spans="1:7" x14ac:dyDescent="0.35">
      <c r="A13" t="s">
        <v>226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2022-07-30T18:44:46Z</dcterms:modified>
</cp:coreProperties>
</file>