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993" documentId="8_{1257A13C-7CDD-45B3-91A9-B5EE2763487A}" xr6:coauthVersionLast="47" xr6:coauthVersionMax="47" xr10:uidLastSave="{A1E4332F-12E0-4EB0-8552-F598B2E7F6FB}"/>
  <bookViews>
    <workbookView xWindow="-108" yWindow="-108" windowWidth="23256" windowHeight="12576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MOMS!$A$1:$K$60</definedName>
    <definedName name="_xlnm._FilterDatabase" localSheetId="1" hidden="1">PARS!$A$1:$Y$55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1" i="3" l="1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42" i="3"/>
  <c r="P53" i="3"/>
  <c r="S53" i="3"/>
  <c r="U53" i="3" s="1"/>
  <c r="P54" i="3"/>
  <c r="S54" i="3"/>
  <c r="U54" i="3" s="1"/>
  <c r="P55" i="3"/>
  <c r="S55" i="3"/>
  <c r="U55" i="3" s="1"/>
  <c r="P56" i="3"/>
  <c r="S56" i="3"/>
  <c r="U56" i="3" s="1"/>
  <c r="V56" i="3" s="1"/>
  <c r="P57" i="3"/>
  <c r="S57" i="3"/>
  <c r="U57" i="3" s="1"/>
  <c r="P58" i="3"/>
  <c r="S58" i="3"/>
  <c r="U58" i="3" s="1"/>
  <c r="P59" i="3"/>
  <c r="S59" i="3"/>
  <c r="U59" i="3"/>
  <c r="P60" i="3"/>
  <c r="S60" i="3"/>
  <c r="U60" i="3"/>
  <c r="V60" i="3" s="1"/>
  <c r="X27" i="3"/>
  <c r="E27" i="3" s="1"/>
  <c r="B11" i="3"/>
  <c r="B2" i="3"/>
  <c r="E7" i="3"/>
  <c r="E34" i="3"/>
  <c r="X6" i="3"/>
  <c r="E3" i="3"/>
  <c r="X17" i="3"/>
  <c r="E17" i="3" s="1"/>
  <c r="E40" i="3"/>
  <c r="E41" i="3"/>
  <c r="E49" i="3"/>
  <c r="E50" i="3"/>
  <c r="E51" i="3"/>
  <c r="E52" i="3"/>
  <c r="E39" i="3"/>
  <c r="X29" i="3"/>
  <c r="E29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19" i="3"/>
  <c r="C54" i="3"/>
  <c r="C53" i="3"/>
  <c r="G49" i="3"/>
  <c r="F49" i="3"/>
  <c r="F21" i="3"/>
  <c r="D19" i="3"/>
  <c r="X35" i="3"/>
  <c r="E35" i="3" s="1"/>
  <c r="X34" i="3"/>
  <c r="J34" i="3"/>
  <c r="D34" i="3"/>
  <c r="C34" i="3"/>
  <c r="S4" i="3"/>
  <c r="F4" i="11" s="1"/>
  <c r="P48" i="3"/>
  <c r="P38" i="3"/>
  <c r="W60" i="3" l="1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25" i="3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D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C29" i="11" l="1"/>
  <c r="D29" i="11"/>
  <c r="U49" i="3"/>
  <c r="F49" i="11"/>
  <c r="B24" i="11"/>
  <c r="U48" i="3"/>
  <c r="C28" i="3"/>
  <c r="C28" i="11" s="1"/>
  <c r="C6" i="11"/>
  <c r="B6" i="11" s="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8" i="3"/>
  <c r="J19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V6" i="3" l="1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8" i="3"/>
  <c r="C20" i="1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H21" i="1" l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D21" i="3"/>
  <c r="C22" i="3"/>
  <c r="D22" i="3"/>
  <c r="D37" i="3"/>
  <c r="D37" i="11" s="1"/>
  <c r="C37" i="3"/>
  <c r="C37" i="11" s="1"/>
  <c r="D26" i="3"/>
  <c r="D18" i="11" s="1"/>
  <c r="C26" i="3"/>
  <c r="C18" i="11" s="1"/>
  <c r="D10" i="3"/>
  <c r="D10" i="11" s="1"/>
  <c r="C10" i="3"/>
  <c r="C10" i="11" s="1"/>
  <c r="D9" i="3"/>
  <c r="D9" i="11" s="1"/>
  <c r="C9" i="3"/>
  <c r="C9" i="11" s="1"/>
  <c r="D36" i="3"/>
  <c r="D36" i="11" s="1"/>
  <c r="C36" i="3"/>
  <c r="C36" i="11" s="1"/>
  <c r="D35" i="3"/>
  <c r="D35" i="11" s="1"/>
  <c r="C35" i="3"/>
  <c r="C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3" i="3"/>
  <c r="C23" i="3"/>
  <c r="C23" i="11" s="1"/>
  <c r="D4" i="3"/>
  <c r="D4" i="11" s="1"/>
  <c r="C4" i="3"/>
  <c r="C4" i="11" s="1"/>
  <c r="D8" i="3"/>
  <c r="D8" i="11" s="1"/>
  <c r="C8" i="3"/>
  <c r="C8" i="11" s="1"/>
  <c r="D27" i="3"/>
  <c r="D19" i="11" s="1"/>
  <c r="C19" i="11"/>
  <c r="D38" i="3"/>
  <c r="D38" i="11" s="1"/>
  <c r="C38" i="3"/>
  <c r="C38" i="11" s="1"/>
  <c r="X33" i="3"/>
  <c r="X13" i="3"/>
  <c r="C40" i="3"/>
  <c r="C43" i="3"/>
  <c r="C43" i="11" s="1"/>
  <c r="C50" i="3"/>
  <c r="C50" i="11" s="1"/>
  <c r="C51" i="3"/>
  <c r="C51" i="11" s="1"/>
  <c r="C52" i="3"/>
  <c r="C52" i="11" s="1"/>
  <c r="C39" i="3"/>
  <c r="C7" i="3"/>
  <c r="C7" i="11" s="1"/>
  <c r="D7" i="3"/>
  <c r="D7" i="11" s="1"/>
  <c r="D47" i="3"/>
  <c r="D47" i="11" s="1"/>
  <c r="C47" i="3"/>
  <c r="C47" i="11" s="1"/>
  <c r="S21" i="3"/>
  <c r="P21" i="3"/>
  <c r="B55" i="2"/>
  <c r="B10" i="7"/>
  <c r="S50" i="3"/>
  <c r="S51" i="3"/>
  <c r="S52" i="3"/>
  <c r="U52" i="3" s="1"/>
  <c r="V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3"/>
  <c r="D15" i="11" s="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D27" i="11" l="1"/>
  <c r="D26" i="11"/>
  <c r="B35" i="11"/>
  <c r="B9" i="11"/>
  <c r="B18" i="11"/>
  <c r="B19" i="11"/>
  <c r="C26" i="11"/>
  <c r="D23" i="11"/>
  <c r="B23" i="11" s="1"/>
  <c r="W4" i="3"/>
  <c r="V4" i="3"/>
  <c r="D25" i="11"/>
  <c r="B25" i="11" s="1"/>
  <c r="D21" i="11"/>
  <c r="D22" i="11"/>
  <c r="C40" i="11"/>
  <c r="C39" i="11"/>
  <c r="C27" i="11"/>
  <c r="B27" i="11" s="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F39" i="11"/>
  <c r="U42" i="3"/>
  <c r="F42" i="11"/>
  <c r="U25" i="3"/>
  <c r="F29" i="11"/>
  <c r="U46" i="3"/>
  <c r="F46" i="11"/>
  <c r="U51" i="3"/>
  <c r="F51" i="11"/>
  <c r="U14" i="3"/>
  <c r="F14" i="11"/>
  <c r="U12" i="3"/>
  <c r="F12" i="11"/>
  <c r="U10" i="3"/>
  <c r="F10" i="11"/>
  <c r="U45" i="3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V47" i="3" s="1"/>
  <c r="C5" i="3"/>
  <c r="C5" i="11" s="1"/>
  <c r="D5" i="3"/>
  <c r="D5" i="11" s="1"/>
  <c r="C42" i="3"/>
  <c r="C42" i="11" s="1"/>
  <c r="X16" i="3"/>
  <c r="G2" i="13"/>
  <c r="F2" i="13"/>
  <c r="Z7" i="8" a="1"/>
  <c r="Z7" i="8" s="1"/>
  <c r="X5" i="10" s="1"/>
  <c r="D39" i="3"/>
  <c r="D40" i="3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V43" i="3" s="1"/>
  <c r="U23" i="3"/>
  <c r="V23" i="3" s="1"/>
  <c r="U13" i="3"/>
  <c r="U37" i="3"/>
  <c r="V37" i="3" s="1"/>
  <c r="U2" i="3"/>
  <c r="V2" i="3" s="1"/>
  <c r="X12" i="3"/>
  <c r="U7" i="3"/>
  <c r="V7" i="3" s="1"/>
  <c r="U44" i="3"/>
  <c r="V44" i="3" s="1"/>
  <c r="U8" i="3"/>
  <c r="V8" i="3" s="1"/>
  <c r="D50" i="3"/>
  <c r="D50" i="11" s="1"/>
  <c r="B50" i="11" s="1"/>
  <c r="D43" i="3"/>
  <c r="D43" i="11" s="1"/>
  <c r="B43" i="11" s="1"/>
  <c r="D42" i="3"/>
  <c r="D42" i="11" s="1"/>
  <c r="U11" i="3"/>
  <c r="V11" i="3" s="1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J4" i="3" l="1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25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3" l="1"/>
  <c r="D41" i="11" s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<sst xmlns="http://schemas.openxmlformats.org/spreadsheetml/2006/main" count="831" uniqueCount="272">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</sst>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opLeftCell="A7" workbookViewId="0">
      <selection activeCell="E15" sqref="E15"/>
    </sheetView>
  </sheetViews>
  <sheetFormatPr defaultRowHeight="14.4" x14ac:dyDescent="0.3"/>
  <cols>
    <col min="3" max="4" width="12.44140625" bestFit="1" customWidth="1"/>
  </cols>
  <sheetData>
    <row r="1" spans="1:9" s="17" customFormat="1" ht="13.8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7.0122629791329105E-2</v>
      </c>
    </row>
    <row r="3" spans="1:9" x14ac:dyDescent="0.3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0.31602718554613962</v>
      </c>
    </row>
    <row r="4" spans="1:9" x14ac:dyDescent="0.3">
      <c r="A4" t="s">
        <v>74</v>
      </c>
      <c r="B4">
        <f>PARS!B4*$I$7+G4*(1-$I$7)*C4+(1-G4)*(1-$I$7)*D4</f>
        <v>2.6061072149219378E-3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VLOOKUP(A4,PARS!A:X,19,0)</f>
        <v>-1</v>
      </c>
      <c r="G4">
        <v>0.24423531605882964</v>
      </c>
      <c r="H4">
        <f t="shared" ca="1" si="1"/>
        <v>0.48959794072015828</v>
      </c>
    </row>
    <row r="5" spans="1:9" x14ac:dyDescent="0.3">
      <c r="A5" t="s">
        <v>75</v>
      </c>
      <c r="B5">
        <f>PARS!B5*$I$7+G5*(1-$I$7)*C5+(1-G5)*(1-$I$7)*D5</f>
        <v>-2.8280910413960601E-2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0.37605427879766851</v>
      </c>
    </row>
    <row r="6" spans="1:9" x14ac:dyDescent="0.3">
      <c r="A6" t="s">
        <v>246</v>
      </c>
      <c r="B6">
        <f>PARS!B6*$I$7+G6*(1-$I$7)*C6+(1-G6)*(1-$I$7)*D6</f>
        <v>98.999999999999986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7.8279486078206562E-3</v>
      </c>
      <c r="I6" t="s">
        <v>251</v>
      </c>
    </row>
    <row r="7" spans="1:9" x14ac:dyDescent="0.3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0.98981716922187302</v>
      </c>
      <c r="I7">
        <v>0.8</v>
      </c>
    </row>
    <row r="8" spans="1:9" x14ac:dyDescent="0.3">
      <c r="A8" t="s">
        <v>73</v>
      </c>
      <c r="B8">
        <f>PARS!B8*$I$7+G8*(1-$I$7)*C8+(1-G8)*(1-$I$7)*D8</f>
        <v>-1.5367454472311763</v>
      </c>
      <c r="C8">
        <f>PARS!C8</f>
        <v>-1.6094379124341003</v>
      </c>
      <c r="D8">
        <f>PARS!D8</f>
        <v>-1.0498221244986778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0.10974018624802007</v>
      </c>
    </row>
    <row r="9" spans="1:9" x14ac:dyDescent="0.3">
      <c r="A9" t="s">
        <v>91</v>
      </c>
      <c r="B9">
        <f>PARS!B9*$I$7+G9*(1-$I$7)*C9+(1-G9)*(1-$I$7)*D9</f>
        <v>0.12079258708210092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2.7315386725837554E-2</v>
      </c>
    </row>
    <row r="10" spans="1:9" x14ac:dyDescent="0.3">
      <c r="A10" t="s">
        <v>92</v>
      </c>
      <c r="B10">
        <f>PARS!B10*$I$7+G10*(1-$I$7)*C10+(1-G10)*(1-$I$7)*D10</f>
        <v>0.97843686621527037</v>
      </c>
      <c r="C10">
        <f>PARS!C10</f>
        <v>0.69314718055994529</v>
      </c>
      <c r="D10">
        <f>PARS!D10</f>
        <v>2.1972245773362196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0.24143981123792413</v>
      </c>
    </row>
    <row r="11" spans="1:9" x14ac:dyDescent="0.3">
      <c r="A11" t="s">
        <v>97</v>
      </c>
      <c r="B11">
        <f>PARS!B11*$I$7+G11*(1-$I$7)*C11+(1-G11)*(1-$I$7)*D11</f>
        <v>6.2440847825847683E-2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0.43700892331220875</v>
      </c>
    </row>
    <row r="12" spans="1:9" x14ac:dyDescent="0.3">
      <c r="A12" t="s">
        <v>94</v>
      </c>
      <c r="B12" t="e">
        <f>PARS!B12*$I$7+G12*(1-$I$7)*C12+(1-G12)*(1-$I$7)*D12</f>
        <v>#NUM!</v>
      </c>
      <c r="C12" t="e">
        <f>PARS!C12</f>
        <v>#NUM!</v>
      </c>
      <c r="D12" t="e">
        <f>PARS!D12</f>
        <v>#NUM!</v>
      </c>
      <c r="E12" t="e">
        <f t="shared" si="0"/>
        <v>#NUM!</v>
      </c>
      <c r="F12">
        <f>VLOOKUP(A12,PARS!A:X,19,0)</f>
        <v>0</v>
      </c>
      <c r="G12">
        <v>0.40146147876001714</v>
      </c>
      <c r="H12">
        <f t="shared" ca="1" si="1"/>
        <v>0.48407234719086922</v>
      </c>
    </row>
    <row r="13" spans="1:9" x14ac:dyDescent="0.3">
      <c r="A13" t="s">
        <v>93</v>
      </c>
      <c r="B13">
        <f>PARS!B13*$I$7+G13*(1-$I$7)*C13+(1-G13)*(1-$I$7)*D13</f>
        <v>7.9856382247119634E-2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0.41377039004245919</v>
      </c>
    </row>
    <row r="14" spans="1:9" x14ac:dyDescent="0.3">
      <c r="A14" t="s">
        <v>96</v>
      </c>
      <c r="B14">
        <f>PARS!B14*$I$7+G14*(1-$I$7)*C14+(1-G14)*(1-$I$7)*D14</f>
        <v>0.19448593571073386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VLOOKUP(A14,PARS!A:X,19,0)</f>
        <v>0</v>
      </c>
      <c r="G14">
        <v>0.36045232260918048</v>
      </c>
      <c r="H14">
        <f t="shared" ca="1" si="1"/>
        <v>3.758403960104395E-2</v>
      </c>
    </row>
    <row r="15" spans="1:9" x14ac:dyDescent="0.3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0.68932570023274597</v>
      </c>
    </row>
    <row r="16" spans="1:9" x14ac:dyDescent="0.3">
      <c r="A16" t="s">
        <v>69</v>
      </c>
      <c r="B16">
        <f>PARS!B16*$I$7+G16*(1-$I$7)*C16+(1-G16)*(1-$I$7)*D16</f>
        <v>-0.5167245245454315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VLOOKUP(A16,PARS!A:X,19,0)</f>
        <v>0</v>
      </c>
      <c r="G16">
        <v>0.57182181184627434</v>
      </c>
      <c r="H16">
        <f t="shared" ca="1" si="1"/>
        <v>0.65001730595425722</v>
      </c>
    </row>
    <row r="17" spans="1:8" x14ac:dyDescent="0.3">
      <c r="A17" t="s">
        <v>76</v>
      </c>
      <c r="B17">
        <f>PARS!B17*$I$7+G17*(1-$I$7)*C17+(1-G17)*(1-$I$7)*D17</f>
        <v>-1.4657788808187893</v>
      </c>
      <c r="C17">
        <f>PARS!C17</f>
        <v>-1.6094379124341003</v>
      </c>
      <c r="D17">
        <f>PARS!D17</f>
        <v>-1.3093333199837622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0.42704573924999389</v>
      </c>
    </row>
    <row r="18" spans="1:8" x14ac:dyDescent="0.3">
      <c r="A18" t="s">
        <v>95</v>
      </c>
      <c r="B18">
        <f>PARS!B18*$I$7+G18*(1-$I$7)*C18+(1-G18)*(1-$I$7)*D18</f>
        <v>0.96039818770825025</v>
      </c>
      <c r="C18">
        <f>PARS!C18</f>
        <v>0.7</v>
      </c>
      <c r="D18">
        <f>PARS!D18</f>
        <v>1.3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0.98823372508659091</v>
      </c>
    </row>
    <row r="19" spans="1:8" x14ac:dyDescent="0.3">
      <c r="A19" t="s">
        <v>70</v>
      </c>
      <c r="B19">
        <f>PARS!B19*$I$7+G19*(1-$I$7)*C19+(1-G19)*(1-$I$7)*D19</f>
        <v>3.7250609218072817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3.5042737838144378E-2</v>
      </c>
    </row>
    <row r="20" spans="1:8" x14ac:dyDescent="0.3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0.51828919097095516</v>
      </c>
    </row>
    <row r="21" spans="1:8" x14ac:dyDescent="0.3">
      <c r="A21" t="s">
        <v>72</v>
      </c>
      <c r="B21">
        <f>PARS!B21*$I$7+G21*(1-$I$7)*C21+(1-G21)*(1-$I$7)*D21</f>
        <v>-0.14183472416889131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0.37617306303815923</v>
      </c>
    </row>
    <row r="22" spans="1:8" x14ac:dyDescent="0.3">
      <c r="A22" t="s">
        <v>67</v>
      </c>
      <c r="B22">
        <f>PARS!B22*$I$7+G22*(1-$I$7)*C22+(1-G22)*(1-$I$7)*D22</f>
        <v>0.1024887638750675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0.25242505707774487</v>
      </c>
    </row>
    <row r="23" spans="1:8" x14ac:dyDescent="0.3">
      <c r="A23" t="s">
        <v>78</v>
      </c>
      <c r="B23">
        <f>PARS!B23*$I$7+G23*(1-$I$7)*C23+(1-G23)*(1-$I$7)*D23</f>
        <v>-1.0107794018419063</v>
      </c>
      <c r="C23">
        <f>PARS!C23</f>
        <v>-1.2039728043259361</v>
      </c>
      <c r="D23">
        <f>PARS!D23</f>
        <v>0.69314718055994529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0.6013532460666311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0.83193140829880341</v>
      </c>
    </row>
    <row r="25" spans="1:8" x14ac:dyDescent="0.3">
      <c r="A25" t="s">
        <v>189</v>
      </c>
      <c r="B25">
        <f>PARS!B25*$I$7+G25*(1-$I$7)*C25+(1-G25)*(1-$I$7)*D25</f>
        <v>1.5933191266774876E-2</v>
      </c>
      <c r="C25">
        <f>PARS!C25</f>
        <v>0</v>
      </c>
      <c r="D25">
        <f>PARS!D25</f>
        <v>0.3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0.73686321552881573</v>
      </c>
    </row>
    <row r="26" spans="1:8" x14ac:dyDescent="0.3">
      <c r="A26" t="s">
        <v>80</v>
      </c>
      <c r="B26">
        <f>PARS!B26*$I$7+G26*(1-$I$7)*C26+(1-G26)*(1-$I$7)*D26</f>
        <v>-0.86080506660173106</v>
      </c>
      <c r="C26">
        <f>PARS!C26</f>
        <v>-1.2039728043259361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0.89409900908575901</v>
      </c>
    </row>
    <row r="27" spans="1:8" x14ac:dyDescent="0.3">
      <c r="A27" t="s">
        <v>81</v>
      </c>
      <c r="B27">
        <f>PARS!B27*$I$7+G27*(1-$I$7)*C27+(1-G27)*(1-$I$7)*D27</f>
        <v>1.2540100412679722</v>
      </c>
      <c r="C27">
        <f>PARS!C27</f>
        <v>0.6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0.47321955763844969</v>
      </c>
    </row>
    <row r="28" spans="1:8" x14ac:dyDescent="0.3">
      <c r="A28" t="s">
        <v>99</v>
      </c>
      <c r="B28">
        <f>PARS!B28*$I$7+G28*(1-$I$7)*C28+(1-G28)*(1-$I$7)*D28</f>
        <v>1999.9999999999998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0.33005495403472751</v>
      </c>
    </row>
    <row r="29" spans="1:8" x14ac:dyDescent="0.3">
      <c r="A29" t="s">
        <v>102</v>
      </c>
      <c r="B29">
        <f>PARS!B29*$I$7+G29*(1-$I$7)*C29+(1-G29)*(1-$I$7)*D29</f>
        <v>0.37013122424502004</v>
      </c>
      <c r="C29">
        <f>PARS!C29</f>
        <v>0</v>
      </c>
      <c r="D29">
        <f>PARS!D29</f>
        <v>2.0067069546215124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0.35574114016426339</v>
      </c>
    </row>
    <row r="30" spans="1:8" x14ac:dyDescent="0.3">
      <c r="A30" t="s">
        <v>85</v>
      </c>
      <c r="B30">
        <f>PARS!B30*$I$7+G30*(1-$I$7)*C30+(1-G30)*(1-$I$7)*D30</f>
        <v>1.0411534479033513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0.3423108900925903</v>
      </c>
    </row>
    <row r="31" spans="1:8" x14ac:dyDescent="0.3">
      <c r="A31" t="s">
        <v>82</v>
      </c>
      <c r="B31">
        <f>PARS!B31*$I$7+G31*(1-$I$7)*C31+(1-G31)*(1-$I$7)*D31</f>
        <v>1.7053177908908357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0.38150459361066813</v>
      </c>
    </row>
    <row r="32" spans="1:8" x14ac:dyDescent="0.3">
      <c r="A32" t="s">
        <v>83</v>
      </c>
      <c r="B32">
        <f>PARS!B32*$I$7+G32*(1-$I$7)*C32+(1-G32)*(1-$I$7)*D32</f>
        <v>1.5793061879773811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0.14363177717184561</v>
      </c>
    </row>
    <row r="33" spans="1:8" x14ac:dyDescent="0.3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0.83634321568268999</v>
      </c>
    </row>
    <row r="34" spans="1:8" x14ac:dyDescent="0.3">
      <c r="A34" t="s">
        <v>86</v>
      </c>
      <c r="B34">
        <f>PARS!B34*$I$7+G34*(1-$I$7)*C34+(1-G34)*(1-$I$7)*D34</f>
        <v>0.29354618404635646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0.84127291453790165</v>
      </c>
    </row>
    <row r="35" spans="1:8" x14ac:dyDescent="0.3">
      <c r="A35" t="s">
        <v>87</v>
      </c>
      <c r="B35">
        <f>PARS!B35*$I$7+G35*(1-$I$7)*C35+(1-G35)*(1-$I$7)*D35</f>
        <v>-0.89978943997261773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0.22323666983167589</v>
      </c>
    </row>
    <row r="36" spans="1:8" x14ac:dyDescent="0.3">
      <c r="A36" t="s">
        <v>88</v>
      </c>
      <c r="B36">
        <f>PARS!B36*$I$7+G36*(1-$I$7)*C36+(1-G36)*(1-$I$7)*D36</f>
        <v>1.87537685842711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0.9653841169111117</v>
      </c>
    </row>
    <row r="37" spans="1:8" x14ac:dyDescent="0.3">
      <c r="A37" t="s">
        <v>101</v>
      </c>
      <c r="B37">
        <f>PARS!B37*$I$7+G37*(1-$I$7)*C37+(1-G37)*(1-$I$7)*D37</f>
        <v>2.314230834507998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0.54606335662012262</v>
      </c>
    </row>
    <row r="38" spans="1:8" x14ac:dyDescent="0.3">
      <c r="A38" s="5" t="s">
        <v>68</v>
      </c>
      <c r="B38">
        <f>PARS!B38*$I$7+G38*(1-$I$7)*C38+(1-G38)*(1-$I$7)*D38</f>
        <v>0.28991426753071614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0.96217507258335455</v>
      </c>
    </row>
    <row r="39" spans="1:8" x14ac:dyDescent="0.3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0.15319244529193166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0.11876309291310883</v>
      </c>
    </row>
    <row r="41" spans="1:8" x14ac:dyDescent="0.3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0.26846552594332118</v>
      </c>
    </row>
    <row r="42" spans="1:8" s="3" customFormat="1" x14ac:dyDescent="0.3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0.8028997927408551</v>
      </c>
    </row>
    <row r="43" spans="1:8" x14ac:dyDescent="0.3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0.81456864046547839</v>
      </c>
    </row>
    <row r="44" spans="1:8" x14ac:dyDescent="0.3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0.23417874338221889</v>
      </c>
    </row>
    <row r="45" spans="1:8" x14ac:dyDescent="0.3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0.49330834960382242</v>
      </c>
    </row>
    <row r="46" spans="1:8" x14ac:dyDescent="0.3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0.86775164607966571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0.45696046866610507</v>
      </c>
    </row>
    <row r="48" spans="1:8" x14ac:dyDescent="0.3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0.58815396708780765</v>
      </c>
    </row>
    <row r="49" spans="1:8" x14ac:dyDescent="0.3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0.72770194025874513</v>
      </c>
    </row>
    <row r="50" spans="1:8" x14ac:dyDescent="0.3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0.60877006187967875</v>
      </c>
    </row>
    <row r="51" spans="1:8" x14ac:dyDescent="0.3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0.13424279738927114</v>
      </c>
    </row>
    <row r="52" spans="1:8" x14ac:dyDescent="0.3">
      <c r="A52" t="s">
        <v>180</v>
      </c>
      <c r="B52">
        <f>PARS!B52*$I$7+G52*(1-$I$7)*C52+(1-G52)*(1-$I$7)*D52</f>
        <v>0.92210899999999996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0.23865049372430303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0"/>
  <sheetViews>
    <sheetView tabSelected="1" zoomScale="96" zoomScaleNormal="96" workbookViewId="0">
      <pane xSplit="1" ySplit="7" topLeftCell="B34" activePane="bottomRight" state="frozen"/>
      <selection pane="topRight" activeCell="B1" sqref="B1"/>
      <selection pane="bottomLeft" activeCell="A8" sqref="A8"/>
      <selection pane="bottomRight" activeCell="H42" sqref="H42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77</v>
      </c>
      <c r="B2" s="3">
        <f>'OUTSIDE MOMENT'!G27</f>
        <v>24.382751079030985</v>
      </c>
      <c r="C2">
        <f>F2</f>
        <v>24.382751079030985</v>
      </c>
      <c r="D2">
        <f>G2</f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">
      <c r="A4" t="s">
        <v>74</v>
      </c>
      <c r="B4" s="7">
        <v>0</v>
      </c>
      <c r="C4" s="7">
        <f>LN(F4)</f>
        <v>-0.51082562376599072</v>
      </c>
      <c r="D4" s="7">
        <f>LN(G4)</f>
        <v>0.18232155679395459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Q4">
        <v>1</v>
      </c>
      <c r="S4">
        <f t="shared" si="1"/>
        <v>-1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">
      <c r="A5" t="s">
        <v>75</v>
      </c>
      <c r="B5" s="7">
        <v>0</v>
      </c>
      <c r="C5">
        <f>C4</f>
        <v>-0.51082562376599072</v>
      </c>
      <c r="D5">
        <f>D4</f>
        <v>0.18232155679395459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">
      <c r="A6" t="s">
        <v>246</v>
      </c>
      <c r="B6" s="7">
        <v>99</v>
      </c>
      <c r="C6" s="16">
        <f>B6</f>
        <v>99</v>
      </c>
      <c r="D6" s="16">
        <f>C6</f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">
      <c r="A7" t="s">
        <v>105</v>
      </c>
      <c r="B7">
        <v>0</v>
      </c>
      <c r="C7">
        <f>B7</f>
        <v>0</v>
      </c>
      <c r="D7">
        <f>B7</f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">
      <c r="A8" t="s">
        <v>73</v>
      </c>
      <c r="B8">
        <v>-1.65</v>
      </c>
      <c r="C8">
        <f t="shared" ref="C8:D10" si="6">LN(F8)</f>
        <v>-1.6094379124341003</v>
      </c>
      <c r="D8">
        <f t="shared" si="6"/>
        <v>-1.0498221244986778</v>
      </c>
      <c r="E8" s="15">
        <f>X8</f>
        <v>0.19204990862075413</v>
      </c>
      <c r="F8">
        <v>0.2</v>
      </c>
      <c r="G8">
        <v>0.35</v>
      </c>
      <c r="H8">
        <v>990</v>
      </c>
      <c r="I8">
        <v>1.1000000000000001</v>
      </c>
      <c r="J8">
        <f t="shared" ref="J8:J12" si="7">1/E8</f>
        <v>5.2069798271798486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0.19204990862075413</v>
      </c>
    </row>
    <row r="9" spans="1:27" x14ac:dyDescent="0.3">
      <c r="A9" t="s">
        <v>91</v>
      </c>
      <c r="B9">
        <v>0.16900000000000001</v>
      </c>
      <c r="C9">
        <f t="shared" si="6"/>
        <v>-0.16251892949777494</v>
      </c>
      <c r="D9">
        <f t="shared" si="6"/>
        <v>0.40546510810816438</v>
      </c>
      <c r="E9" s="15">
        <f>X9</f>
        <v>1.1841201389239695</v>
      </c>
      <c r="F9">
        <v>0.85</v>
      </c>
      <c r="G9">
        <v>1.5</v>
      </c>
      <c r="H9">
        <v>5.1100000000000003</v>
      </c>
      <c r="I9">
        <v>1.1000000000000001</v>
      </c>
      <c r="J9">
        <f t="shared" si="7"/>
        <v>0.84450890338603424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1.1841201389239695</v>
      </c>
    </row>
    <row r="10" spans="1:27" x14ac:dyDescent="0.3">
      <c r="A10" t="s">
        <v>92</v>
      </c>
      <c r="B10" s="23">
        <v>0.73</v>
      </c>
      <c r="C10">
        <f t="shared" si="6"/>
        <v>0.69314718055994529</v>
      </c>
      <c r="D10">
        <f t="shared" si="6"/>
        <v>2.1972245773362196</v>
      </c>
      <c r="E10" s="15">
        <f>X10</f>
        <v>2.0750806076741224</v>
      </c>
      <c r="F10">
        <v>2</v>
      </c>
      <c r="G10">
        <v>9</v>
      </c>
      <c r="H10">
        <v>5.12</v>
      </c>
      <c r="I10">
        <v>1.1000000000000001</v>
      </c>
      <c r="J10">
        <f t="shared" si="7"/>
        <v>0.48190899009020249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2.0750806076741224</v>
      </c>
    </row>
    <row r="11" spans="1:27" x14ac:dyDescent="0.3">
      <c r="A11" t="s">
        <v>97</v>
      </c>
      <c r="B11">
        <f>B9</f>
        <v>0.16900000000000001</v>
      </c>
      <c r="C11">
        <f>C4</f>
        <v>-0.51082562376599072</v>
      </c>
      <c r="D11">
        <f>D4</f>
        <v>0.18232155679395459</v>
      </c>
      <c r="E11" s="15">
        <f>E9</f>
        <v>1.1841201389239695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0.84450890338603424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x14ac:dyDescent="0.3">
      <c r="A12" t="s">
        <v>94</v>
      </c>
      <c r="B12">
        <v>0</v>
      </c>
      <c r="C12" t="e">
        <f>LN(F12)</f>
        <v>#NUM!</v>
      </c>
      <c r="D12" t="e">
        <f>LN(G12)</f>
        <v>#NUM!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x14ac:dyDescent="0.3">
      <c r="A13" t="s">
        <v>93</v>
      </c>
      <c r="B13">
        <v>0</v>
      </c>
      <c r="C13">
        <f>-LN(1/F13 -1)</f>
        <v>-0.40790273033909435</v>
      </c>
      <c r="D13">
        <f>-LN(1/G13 -1)</f>
        <v>1.0551933911457412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x14ac:dyDescent="0.3">
      <c r="A14" t="s">
        <v>96</v>
      </c>
      <c r="B14">
        <v>0</v>
      </c>
      <c r="C14">
        <f>F14</f>
        <v>0.62810999999999995</v>
      </c>
      <c r="D14">
        <f>G14</f>
        <v>1.16649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x14ac:dyDescent="0.3">
      <c r="A15" t="s">
        <v>98</v>
      </c>
      <c r="B15">
        <v>0</v>
      </c>
      <c r="C15">
        <f>B15*0.7</f>
        <v>0</v>
      </c>
      <c r="D15">
        <f>B15*1.3</f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x14ac:dyDescent="0.3">
      <c r="A16" t="s">
        <v>69</v>
      </c>
      <c r="B16">
        <v>0</v>
      </c>
      <c r="C16">
        <f>LN(F16)</f>
        <v>-2.5836226227271579</v>
      </c>
      <c r="D16">
        <f>LN(G16)</f>
        <v>-2.5836226227271579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">
      <c r="A17" t="s">
        <v>76</v>
      </c>
      <c r="B17">
        <v>-1.46</v>
      </c>
      <c r="C17">
        <f>LN(-G17)</f>
        <v>-1.6094379124341003</v>
      </c>
      <c r="D17">
        <f>LN(-F17)</f>
        <v>-1.3093333199837622</v>
      </c>
      <c r="E17" s="15">
        <f>X17</f>
        <v>-0.23223627472975883</v>
      </c>
      <c r="F17">
        <v>-0.27</v>
      </c>
      <c r="G17">
        <v>-0.2</v>
      </c>
      <c r="H17">
        <v>5.4</v>
      </c>
      <c r="I17">
        <v>1.4</v>
      </c>
      <c r="J17">
        <f>1/E17</f>
        <v>-4.3059595283452063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-0.23223627472975883</v>
      </c>
    </row>
    <row r="18" spans="1:28" x14ac:dyDescent="0.3">
      <c r="A18" t="s">
        <v>67</v>
      </c>
      <c r="B18">
        <v>0.89700000000000002</v>
      </c>
      <c r="C18">
        <v>0.7</v>
      </c>
      <c r="D18">
        <v>1.3</v>
      </c>
      <c r="E18" s="15">
        <f>X18</f>
        <v>24.522353589775612</v>
      </c>
      <c r="F18">
        <v>14.5</v>
      </c>
      <c r="G18">
        <v>18.5</v>
      </c>
      <c r="H18">
        <v>4</v>
      </c>
      <c r="I18">
        <v>4</v>
      </c>
      <c r="J18">
        <f>1/E18</f>
        <v>4.0779120011422622E-2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24.522353589775612</v>
      </c>
    </row>
    <row r="19" spans="1:28" x14ac:dyDescent="0.3">
      <c r="A19" t="s">
        <v>78</v>
      </c>
      <c r="B19">
        <v>4</v>
      </c>
      <c r="C19">
        <f>1-LN(1/(F19-1) -1)</f>
        <v>1</v>
      </c>
      <c r="D19">
        <f>1-LN(1/(G19-1) -1)</f>
        <v>7.9067547786486871</v>
      </c>
      <c r="E19" s="15">
        <f>X19</f>
        <v>1.9525741268224333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22.135323991555545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1.9525741268224333</v>
      </c>
    </row>
    <row r="20" spans="1:28" x14ac:dyDescent="0.3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">
      <c r="A21" t="s">
        <v>189</v>
      </c>
      <c r="B21">
        <v>-0.18</v>
      </c>
      <c r="C21">
        <f>F21</f>
        <v>-0.35</v>
      </c>
      <c r="D21">
        <f>G21</f>
        <v>0.05</v>
      </c>
      <c r="E21" s="15">
        <f>X21</f>
        <v>-0.18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</v>
      </c>
      <c r="AB21" s="14"/>
    </row>
    <row r="22" spans="1:28" x14ac:dyDescent="0.3">
      <c r="A22" t="s">
        <v>80</v>
      </c>
      <c r="B22">
        <v>0.105</v>
      </c>
      <c r="C22">
        <f>F22</f>
        <v>0</v>
      </c>
      <c r="D22">
        <f>G22</f>
        <v>0.5</v>
      </c>
      <c r="E22" s="15">
        <f>X22</f>
        <v>0.105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0.105</v>
      </c>
    </row>
    <row r="23" spans="1:28" x14ac:dyDescent="0.3">
      <c r="A23" t="s">
        <v>81</v>
      </c>
      <c r="B23">
        <v>-1.1000000000000001</v>
      </c>
      <c r="C23">
        <f>LN(F23)</f>
        <v>-1.2039728043259361</v>
      </c>
      <c r="D23">
        <f>LN(G23)</f>
        <v>0.69314718055994529</v>
      </c>
      <c r="E23" s="15">
        <f>X23</f>
        <v>0.33287108369807955</v>
      </c>
      <c r="F23">
        <v>0.3</v>
      </c>
      <c r="G23">
        <v>2</v>
      </c>
      <c r="H23">
        <v>4.0549999999999997</v>
      </c>
      <c r="I23">
        <v>4</v>
      </c>
      <c r="J23">
        <f>1/E23</f>
        <v>3.004166023946433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0.33287108369807955</v>
      </c>
    </row>
    <row r="24" spans="1:28" x14ac:dyDescent="0.3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x14ac:dyDescent="0.3">
      <c r="A25" t="s">
        <v>102</v>
      </c>
      <c r="B25">
        <v>0</v>
      </c>
      <c r="C25">
        <f>F25</f>
        <v>0</v>
      </c>
      <c r="D25">
        <f>G25</f>
        <v>0.3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">
      <c r="A26" t="s">
        <v>95</v>
      </c>
      <c r="B26">
        <v>-1</v>
      </c>
      <c r="C26">
        <f>LN(F26)</f>
        <v>-1.2039728043259361</v>
      </c>
      <c r="D26">
        <f>LN(G26)</f>
        <v>0</v>
      </c>
      <c r="E26" s="15">
        <f>X26</f>
        <v>0.36787944117144233</v>
      </c>
      <c r="F26">
        <v>0.3</v>
      </c>
      <c r="G26">
        <v>1</v>
      </c>
      <c r="H26">
        <v>4.0999999999999996</v>
      </c>
      <c r="I26">
        <v>4.0999999999999996</v>
      </c>
      <c r="J26">
        <f>1/E26</f>
        <v>2.7182818284590451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0.36787944117144233</v>
      </c>
    </row>
    <row r="27" spans="1:28" x14ac:dyDescent="0.3">
      <c r="A27" t="s">
        <v>70</v>
      </c>
      <c r="B27">
        <v>1</v>
      </c>
      <c r="C27">
        <v>0.6</v>
      </c>
      <c r="D27">
        <f>LN(G27)</f>
        <v>2.341805806147327</v>
      </c>
      <c r="E27" s="15">
        <f>X27</f>
        <v>2.7182818284590451</v>
      </c>
      <c r="F27">
        <v>5</v>
      </c>
      <c r="G27">
        <v>10.4</v>
      </c>
      <c r="H27">
        <v>0.1</v>
      </c>
      <c r="I27">
        <v>4.0999999999999996</v>
      </c>
      <c r="J27">
        <f>1/E27</f>
        <v>0.36787944117144233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2.7182818284590451</v>
      </c>
    </row>
    <row r="28" spans="1:28" x14ac:dyDescent="0.3">
      <c r="A28" s="6" t="s">
        <v>71</v>
      </c>
      <c r="B28">
        <v>2000</v>
      </c>
      <c r="C28">
        <f>B28</f>
        <v>2000</v>
      </c>
      <c r="D28">
        <f>C28</f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x14ac:dyDescent="0.3">
      <c r="A29" t="s">
        <v>72</v>
      </c>
      <c r="B29">
        <v>0</v>
      </c>
      <c r="C29">
        <f>-LN(1/F29 -1)*10</f>
        <v>0</v>
      </c>
      <c r="D29">
        <f>-LN(1/G29 -1)*10</f>
        <v>2.0067069546215124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">
      <c r="A30" t="s">
        <v>85</v>
      </c>
      <c r="B30">
        <v>0.877</v>
      </c>
      <c r="C30">
        <f>LN(F30)</f>
        <v>0</v>
      </c>
      <c r="D30">
        <f>LN(G30)</f>
        <v>2.3025850929940459</v>
      </c>
      <c r="E30" s="15">
        <f>X30</f>
        <v>2.4036778455057202</v>
      </c>
      <c r="F30">
        <v>1</v>
      </c>
      <c r="G30">
        <v>10</v>
      </c>
      <c r="H30">
        <v>4.0199999999999996</v>
      </c>
      <c r="I30">
        <v>5.01</v>
      </c>
      <c r="J30">
        <f>1/E30</f>
        <v>0.41602912880765253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2.4036778455057202</v>
      </c>
    </row>
    <row r="31" spans="1:28" x14ac:dyDescent="0.3">
      <c r="A31" t="s">
        <v>82</v>
      </c>
      <c r="B31">
        <v>1.63</v>
      </c>
      <c r="C31">
        <f>LN(F31)</f>
        <v>0.58778666490211906</v>
      </c>
      <c r="D31">
        <f>LN(G31)</f>
        <v>2.3025850929940459</v>
      </c>
      <c r="E31" s="15">
        <f>X31</f>
        <v>5.1038747185367255</v>
      </c>
      <c r="F31">
        <v>1.8</v>
      </c>
      <c r="G31">
        <v>10</v>
      </c>
      <c r="H31">
        <v>4.01</v>
      </c>
      <c r="I31">
        <v>5.0199999999999996</v>
      </c>
      <c r="J31">
        <f>1/E31</f>
        <v>0.19592957412690937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5.1038747185367255</v>
      </c>
    </row>
    <row r="32" spans="1:28" x14ac:dyDescent="0.3">
      <c r="A32" t="s">
        <v>83</v>
      </c>
      <c r="B32">
        <v>0.5</v>
      </c>
      <c r="C32">
        <f>-LN(1/F32 -1)</f>
        <v>-1.3862943611198906</v>
      </c>
      <c r="D32">
        <f>-LN(1/G32 -1)</f>
        <v>6.9067547786484651</v>
      </c>
      <c r="E32" s="15">
        <f>X32</f>
        <v>0.62245933120185459</v>
      </c>
      <c r="F32">
        <v>0.2</v>
      </c>
      <c r="G32">
        <v>0.999</v>
      </c>
      <c r="H32">
        <v>6</v>
      </c>
      <c r="I32">
        <v>5.03</v>
      </c>
      <c r="J32">
        <f>1/(E32*(1-E32))</f>
        <v>4.2552519304127614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0.62245933120185459</v>
      </c>
    </row>
    <row r="33" spans="1:24" x14ac:dyDescent="0.3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">
      <c r="A34" t="s">
        <v>86</v>
      </c>
      <c r="B34" s="3">
        <v>0.24</v>
      </c>
      <c r="C34">
        <f>F34</f>
        <v>0</v>
      </c>
      <c r="D34">
        <f>G34</f>
        <v>2</v>
      </c>
      <c r="E34" s="15">
        <f>B34</f>
        <v>0.24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</v>
      </c>
    </row>
    <row r="35" spans="1:24" x14ac:dyDescent="0.3">
      <c r="A35" t="s">
        <v>87</v>
      </c>
      <c r="B35">
        <v>-1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0.36787944117144233</v>
      </c>
      <c r="F35">
        <v>0.1</v>
      </c>
      <c r="G35">
        <v>1.5</v>
      </c>
      <c r="H35">
        <v>6.01</v>
      </c>
      <c r="I35">
        <v>6</v>
      </c>
      <c r="J35">
        <f>1/E35</f>
        <v>2.7182818284590451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0.36787944117144233</v>
      </c>
    </row>
    <row r="36" spans="1:24" x14ac:dyDescent="0.3">
      <c r="A36" t="s">
        <v>88</v>
      </c>
      <c r="B36">
        <v>1.8</v>
      </c>
      <c r="C36">
        <f t="shared" si="11"/>
        <v>-6.9077552789821368</v>
      </c>
      <c r="D36">
        <f t="shared" si="11"/>
        <v>4.6051701859880918</v>
      </c>
      <c r="E36" s="15">
        <f>X36</f>
        <v>6.0496474644129465</v>
      </c>
      <c r="F36">
        <v>1E-3</v>
      </c>
      <c r="G36">
        <v>100</v>
      </c>
      <c r="H36">
        <v>6.02</v>
      </c>
      <c r="I36">
        <v>6</v>
      </c>
      <c r="J36">
        <f>1/E36</f>
        <v>0.16529888822158653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6.0496474644129465</v>
      </c>
    </row>
    <row r="37" spans="1:24" x14ac:dyDescent="0.3">
      <c r="A37" t="s">
        <v>101</v>
      </c>
      <c r="B37">
        <v>2</v>
      </c>
      <c r="C37">
        <f t="shared" si="11"/>
        <v>-6.9077552789821368</v>
      </c>
      <c r="D37">
        <f t="shared" si="11"/>
        <v>4.6051701859880918</v>
      </c>
      <c r="E37" s="15">
        <f>X37</f>
        <v>7.3890560989306504</v>
      </c>
      <c r="F37">
        <v>1E-3</v>
      </c>
      <c r="G37">
        <v>100</v>
      </c>
      <c r="H37">
        <v>6.03</v>
      </c>
      <c r="I37">
        <v>6</v>
      </c>
      <c r="J37">
        <f>1/E37</f>
        <v>0.1353352832366127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7.3890560989306504</v>
      </c>
    </row>
    <row r="38" spans="1:24" x14ac:dyDescent="0.3">
      <c r="A38" s="5" t="s">
        <v>68</v>
      </c>
      <c r="B38">
        <v>0.19911999999999999</v>
      </c>
      <c r="C38">
        <f>-LN(1/F38 -1)</f>
        <v>-4.0005334613699206E-2</v>
      </c>
      <c r="D38">
        <f>-LN(1/G38 -1)</f>
        <v>0.84729786038720356</v>
      </c>
      <c r="E38" s="15">
        <f>X38</f>
        <v>0.54961617319010736</v>
      </c>
      <c r="F38">
        <v>0.49</v>
      </c>
      <c r="G38">
        <v>0.7</v>
      </c>
      <c r="H38">
        <v>86</v>
      </c>
      <c r="I38">
        <v>87</v>
      </c>
      <c r="J38">
        <f>1/(E38*(1-E38))</f>
        <v>4.0397799497676914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0.54961617319010736</v>
      </c>
    </row>
    <row r="39" spans="1:24" x14ac:dyDescent="0.3">
      <c r="A39" t="s">
        <v>107</v>
      </c>
      <c r="B39">
        <v>1.637</v>
      </c>
      <c r="C39">
        <f>B39</f>
        <v>1.637</v>
      </c>
      <c r="D39">
        <f>C39</f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x14ac:dyDescent="0.3">
      <c r="A40" t="s">
        <v>108</v>
      </c>
      <c r="B40">
        <v>0</v>
      </c>
      <c r="C40">
        <f>B40</f>
        <v>0</v>
      </c>
      <c r="D40">
        <f>C40</f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x14ac:dyDescent="0.3">
      <c r="A41" s="3" t="s">
        <v>106</v>
      </c>
      <c r="B41" s="3">
        <v>1</v>
      </c>
      <c r="C41" s="3">
        <f>E41</f>
        <v>1</v>
      </c>
      <c r="D41" s="3">
        <f>E41</f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x14ac:dyDescent="0.3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x14ac:dyDescent="0.3">
      <c r="A44" t="s">
        <v>89</v>
      </c>
      <c r="B44">
        <v>0.1449</v>
      </c>
      <c r="C44">
        <f>F44</f>
        <v>0.1449</v>
      </c>
      <c r="D44" s="3">
        <f>G44</f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x14ac:dyDescent="0.3">
      <c r="A45" t="s">
        <v>90</v>
      </c>
      <c r="B45">
        <v>0.1449</v>
      </c>
      <c r="C45">
        <f>F45</f>
        <v>0.1449</v>
      </c>
      <c r="D45" s="3">
        <f>G45</f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x14ac:dyDescent="0.3">
      <c r="A46" t="s">
        <v>100</v>
      </c>
      <c r="B46">
        <v>0</v>
      </c>
      <c r="C46">
        <v>0</v>
      </c>
      <c r="D46">
        <f>G46</f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x14ac:dyDescent="0.3">
      <c r="A47" t="s">
        <v>103</v>
      </c>
      <c r="B47">
        <v>0</v>
      </c>
      <c r="C47">
        <f>B47</f>
        <v>0</v>
      </c>
      <c r="D47">
        <f>B47</f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x14ac:dyDescent="0.3">
      <c r="A48" t="s">
        <v>245</v>
      </c>
      <c r="B48" s="15">
        <v>3.7</v>
      </c>
      <c r="C48" s="15">
        <f>B48</f>
        <v>3.7</v>
      </c>
      <c r="D48" s="15">
        <f>B48</f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x14ac:dyDescent="0.3">
      <c r="A49" t="s">
        <v>247</v>
      </c>
      <c r="B49" s="13">
        <v>0</v>
      </c>
      <c r="C49" s="13">
        <f>F49</f>
        <v>0</v>
      </c>
      <c r="D49" s="13">
        <f>G49</f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x14ac:dyDescent="0.3">
      <c r="A50" t="s">
        <v>178</v>
      </c>
      <c r="B50">
        <v>1.023617</v>
      </c>
      <c r="C50">
        <f t="shared" ref="C50:D52" si="13">B50</f>
        <v>1.023617</v>
      </c>
      <c r="D50">
        <f t="shared" si="13"/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x14ac:dyDescent="0.3">
      <c r="A51" t="s">
        <v>179</v>
      </c>
      <c r="B51">
        <v>0.92949300000000001</v>
      </c>
      <c r="C51">
        <f t="shared" si="13"/>
        <v>0.92949300000000001</v>
      </c>
      <c r="D51">
        <f t="shared" si="13"/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x14ac:dyDescent="0.3">
      <c r="A52" t="s">
        <v>180</v>
      </c>
      <c r="B52">
        <v>0.92210899999999996</v>
      </c>
      <c r="C52">
        <f t="shared" si="13"/>
        <v>0.92210899999999996</v>
      </c>
      <c r="D52">
        <f t="shared" si="13"/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x14ac:dyDescent="0.3">
      <c r="A53" t="s">
        <v>255</v>
      </c>
      <c r="B53">
        <v>0</v>
      </c>
      <c r="C53">
        <f>B53</f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x14ac:dyDescent="0.3">
      <c r="A54" t="s">
        <v>256</v>
      </c>
      <c r="B54">
        <v>1</v>
      </c>
      <c r="C54">
        <f>B54</f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x14ac:dyDescent="0.3">
      <c r="A55" t="s">
        <v>242</v>
      </c>
      <c r="B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x14ac:dyDescent="0.3">
      <c r="A56" t="s">
        <v>263</v>
      </c>
      <c r="B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x14ac:dyDescent="0.3">
      <c r="A57" t="s">
        <v>264</v>
      </c>
      <c r="B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x14ac:dyDescent="0.3">
      <c r="A58" t="s">
        <v>265</v>
      </c>
      <c r="B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x14ac:dyDescent="0.3">
      <c r="A59" t="s">
        <v>266</v>
      </c>
      <c r="B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x14ac:dyDescent="0.3">
      <c r="A60" t="s">
        <v>267</v>
      </c>
      <c r="B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-1.65</v>
      </c>
      <c r="C8">
        <f t="shared" si="6"/>
        <v>-2.3025850929940455</v>
      </c>
      <c r="D8">
        <f t="shared" si="6"/>
        <v>-0.916290731874155</v>
      </c>
      <c r="E8" s="15">
        <f>PARS!E8</f>
        <v>0.19204990862075413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5.2069798271798486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0.19204990862075413</v>
      </c>
    </row>
    <row r="9" spans="1:22" x14ac:dyDescent="0.3">
      <c r="A9" t="s">
        <v>91</v>
      </c>
      <c r="B9">
        <f t="shared" si="6"/>
        <v>0.16900000000000009</v>
      </c>
      <c r="C9">
        <f t="shared" si="6"/>
        <v>-0.16251892949777494</v>
      </c>
      <c r="D9">
        <f t="shared" si="6"/>
        <v>0.69314718055994529</v>
      </c>
      <c r="E9" s="15">
        <f>PARS!E9</f>
        <v>1.1841201389239695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0.84450890338603424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1.1841201389239695</v>
      </c>
    </row>
    <row r="10" spans="1:22" x14ac:dyDescent="0.3">
      <c r="A10" t="s">
        <v>92</v>
      </c>
      <c r="B10">
        <f t="shared" si="6"/>
        <v>0.72999999999999987</v>
      </c>
      <c r="C10">
        <f t="shared" si="6"/>
        <v>0.69314718055994529</v>
      </c>
      <c r="D10">
        <f t="shared" si="6"/>
        <v>1.791759469228055</v>
      </c>
      <c r="E10" s="15">
        <f>PARS!E10</f>
        <v>2.0750806076741224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0.48190899009020249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2.0750806076741224</v>
      </c>
    </row>
    <row r="11" spans="1:22" x14ac:dyDescent="0.3">
      <c r="A11" t="s">
        <v>97</v>
      </c>
      <c r="B11">
        <f>LN(E11)</f>
        <v>0.16900000000000009</v>
      </c>
      <c r="C11">
        <f>C4</f>
        <v>-0.51082562376599072</v>
      </c>
      <c r="D11">
        <f>D4</f>
        <v>0.18232155679395459</v>
      </c>
      <c r="E11" s="15">
        <f>PARS!E11</f>
        <v>1.1841201389239695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0.84450890338603424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">
      <c r="A17" t="s">
        <v>76</v>
      </c>
      <c r="B17">
        <f>LN(-E17)</f>
        <v>-1.46</v>
      </c>
      <c r="C17">
        <f>LN(-G17)</f>
        <v>-2.3025850929940455</v>
      </c>
      <c r="D17">
        <f>LN(-F17)</f>
        <v>-1.1647520911726548</v>
      </c>
      <c r="E17" s="15">
        <f>PARS!E17</f>
        <v>-0.23223627472975883</v>
      </c>
      <c r="F17">
        <v>-0.312</v>
      </c>
      <c r="G17">
        <v>-0.1</v>
      </c>
      <c r="H17">
        <v>1.4</v>
      </c>
      <c r="I17">
        <v>1.4</v>
      </c>
      <c r="J17">
        <f t="shared" si="8"/>
        <v>-4.3059595283452063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-0.23223627472975883</v>
      </c>
    </row>
    <row r="18" spans="1:26" x14ac:dyDescent="0.3">
      <c r="A18" t="s">
        <v>95</v>
      </c>
      <c r="B18">
        <f t="shared" ref="B18:D19" si="9">LN(E18)</f>
        <v>3.1995850929940457</v>
      </c>
      <c r="C18">
        <f t="shared" si="9"/>
        <v>-1.2039728043259361</v>
      </c>
      <c r="D18">
        <f t="shared" si="9"/>
        <v>-0.43078291609245423</v>
      </c>
      <c r="E18" s="15">
        <f>PARS!E18</f>
        <v>24.522353589775612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4.0779120011422622E-2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24.522353589775612</v>
      </c>
    </row>
    <row r="19" spans="1:26" x14ac:dyDescent="0.3">
      <c r="A19" t="s">
        <v>70</v>
      </c>
      <c r="B19">
        <f t="shared" si="9"/>
        <v>0.66914856709296056</v>
      </c>
      <c r="C19">
        <f t="shared" si="9"/>
        <v>1.6094379124341003</v>
      </c>
      <c r="D19">
        <f t="shared" si="9"/>
        <v>2.341805806147327</v>
      </c>
      <c r="E19" s="15">
        <f>PARS!E19</f>
        <v>1.9525741268224333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0.51214444883963162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1.9525741268224333</v>
      </c>
    </row>
    <row r="20" spans="1:26" x14ac:dyDescent="0.3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-4708.0979284369123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-4.5563800218186596</v>
      </c>
      <c r="C22">
        <f>LN(F22/10)</f>
        <v>0.37156355643248301</v>
      </c>
      <c r="D22">
        <f>LN(G22/10)</f>
        <v>0.61518563909023349</v>
      </c>
      <c r="E22" s="15">
        <f>PARS!E22</f>
        <v>0.105</v>
      </c>
      <c r="F22">
        <v>14.5</v>
      </c>
      <c r="G22">
        <v>18.5</v>
      </c>
      <c r="H22">
        <v>4</v>
      </c>
      <c r="I22">
        <v>4</v>
      </c>
      <c r="J22">
        <f t="shared" si="8"/>
        <v>9.5238095238095237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0.10499999999999997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0.33287108369807955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-0.89912702270094258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0.36787944117144233</v>
      </c>
      <c r="C26">
        <f t="shared" si="10"/>
        <v>0</v>
      </c>
      <c r="D26">
        <f t="shared" si="10"/>
        <v>0.5</v>
      </c>
      <c r="E26" s="15">
        <f>PARS!E26</f>
        <v>0.36787944117144233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1</v>
      </c>
      <c r="C27">
        <f>LN(F27)</f>
        <v>-0.35667494393873245</v>
      </c>
      <c r="D27">
        <f>LN(G27)</f>
        <v>1.0986122886681098</v>
      </c>
      <c r="E27" s="15">
        <f>PARS!E27</f>
        <v>2.7182818284590451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0.36787944117144233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2.7182818284590451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>
        <f t="shared" ref="B30:D31" si="12">LN(E30)</f>
        <v>0.87699999999999989</v>
      </c>
      <c r="C30">
        <f t="shared" si="12"/>
        <v>0</v>
      </c>
      <c r="D30">
        <f t="shared" si="12"/>
        <v>2.3025850929940459</v>
      </c>
      <c r="E30" s="15">
        <f>PARS!E30</f>
        <v>2.4036778455057202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0.41602912880765253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2.4036778455057202</v>
      </c>
    </row>
    <row r="31" spans="1:26" x14ac:dyDescent="0.3">
      <c r="A31" t="s">
        <v>82</v>
      </c>
      <c r="B31">
        <f t="shared" si="12"/>
        <v>1.63</v>
      </c>
      <c r="C31">
        <f t="shared" si="12"/>
        <v>0.58778666490211906</v>
      </c>
      <c r="D31">
        <f t="shared" si="12"/>
        <v>1.3862943611198906</v>
      </c>
      <c r="E31" s="15">
        <f>PARS!E31</f>
        <v>5.1038747185367255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0.19592957412690937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5.1038747185367255</v>
      </c>
    </row>
    <row r="32" spans="1:26" x14ac:dyDescent="0.3">
      <c r="A32" t="s">
        <v>83</v>
      </c>
      <c r="B32">
        <f t="shared" ref="B32:D32" si="14">-LN(1/E32 -1)</f>
        <v>0.5</v>
      </c>
      <c r="C32">
        <f t="shared" si="14"/>
        <v>-2.1972245773362196</v>
      </c>
      <c r="D32">
        <f t="shared" si="14"/>
        <v>6.9067547786484651</v>
      </c>
      <c r="E32" s="15">
        <f>PARS!E32</f>
        <v>0.62245933120185459</v>
      </c>
      <c r="F32">
        <v>0.1</v>
      </c>
      <c r="G32">
        <v>0.999</v>
      </c>
      <c r="H32">
        <v>5.01</v>
      </c>
      <c r="I32">
        <v>5.03</v>
      </c>
      <c r="J32">
        <f>1/(E32*(1-E32))</f>
        <v>4.2552519304127614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0.62245933120185459</v>
      </c>
    </row>
    <row r="33" spans="1:22" x14ac:dyDescent="0.3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">
      <c r="A34" t="s">
        <v>86</v>
      </c>
      <c r="B34">
        <f t="shared" ref="B34:D37" si="15">LN(E34)</f>
        <v>-1.4271163556401458</v>
      </c>
      <c r="C34">
        <f t="shared" si="15"/>
        <v>-2.3025850929940455</v>
      </c>
      <c r="D34">
        <f t="shared" si="15"/>
        <v>0.69314718055994529</v>
      </c>
      <c r="E34" s="15">
        <f>PARS!E34</f>
        <v>0.24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4.166666666666667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</v>
      </c>
    </row>
    <row r="35" spans="1:22" x14ac:dyDescent="0.3">
      <c r="A35" t="s">
        <v>87</v>
      </c>
      <c r="B35">
        <f t="shared" si="15"/>
        <v>-1</v>
      </c>
      <c r="C35">
        <f t="shared" si="15"/>
        <v>-0.71334988787746489</v>
      </c>
      <c r="D35">
        <f t="shared" si="15"/>
        <v>-9.4310679471241415E-2</v>
      </c>
      <c r="E35" s="15">
        <f>PARS!E35</f>
        <v>0.36787944117144233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2.7182818284590451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0.36787944117144233</v>
      </c>
    </row>
    <row r="36" spans="1:22" x14ac:dyDescent="0.3">
      <c r="A36" t="s">
        <v>88</v>
      </c>
      <c r="B36">
        <f t="shared" si="15"/>
        <v>1.8</v>
      </c>
      <c r="C36">
        <f t="shared" si="15"/>
        <v>-6.9077552789821368</v>
      </c>
      <c r="D36">
        <f t="shared" si="15"/>
        <v>2.9957322735539909</v>
      </c>
      <c r="E36" s="15">
        <f>PARS!E36</f>
        <v>6.0496474644129465</v>
      </c>
      <c r="F36">
        <v>1E-3</v>
      </c>
      <c r="G36">
        <v>20</v>
      </c>
      <c r="H36">
        <v>6.02</v>
      </c>
      <c r="I36">
        <v>6</v>
      </c>
      <c r="J36">
        <f t="shared" si="16"/>
        <v>0.16529888822158653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6.0496474644129465</v>
      </c>
    </row>
    <row r="37" spans="1:22" x14ac:dyDescent="0.3">
      <c r="A37" t="s">
        <v>101</v>
      </c>
      <c r="B37">
        <f t="shared" si="15"/>
        <v>2</v>
      </c>
      <c r="C37">
        <f t="shared" si="15"/>
        <v>-6.9077552789821368</v>
      </c>
      <c r="D37">
        <f t="shared" si="15"/>
        <v>3.1010977891993172</v>
      </c>
      <c r="E37" s="15">
        <f>PARS!E37</f>
        <v>7.3890560989306504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0.1353352832366127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7.3890560989306504</v>
      </c>
    </row>
    <row r="38" spans="1:22" x14ac:dyDescent="0.3">
      <c r="A38" s="5" t="s">
        <v>68</v>
      </c>
      <c r="B38">
        <f>-LN(1/E38 -1)</f>
        <v>0.19912000000000044</v>
      </c>
      <c r="C38">
        <f>-LN(1/F38 -1)</f>
        <v>-4.0005334613699206E-2</v>
      </c>
      <c r="D38">
        <f>-LN(1/G38 -1)</f>
        <v>0.84729786038720356</v>
      </c>
      <c r="E38" s="15">
        <f>PARS!E38</f>
        <v>0.54961617319010736</v>
      </c>
      <c r="F38">
        <v>0.49</v>
      </c>
      <c r="G38">
        <v>0.7</v>
      </c>
      <c r="H38">
        <v>87</v>
      </c>
      <c r="I38">
        <v>87</v>
      </c>
      <c r="J38">
        <f>1/(E38*(1-E38))</f>
        <v>4.0397799497676914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0.54961617319010736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0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1" bestFit="1" customWidth="1"/>
    <col min="5" max="5" width="16.77734375" style="21" bestFit="1" customWidth="1"/>
    <col min="6" max="24" width="10.6640625" style="21" customWidth="1"/>
    <col min="25" max="25" width="19.6640625" style="21" bestFit="1" customWidth="1"/>
    <col min="26" max="26" width="19" style="21" customWidth="1"/>
    <col min="27" max="27" width="14.44140625" style="21" bestFit="1" customWidth="1"/>
    <col min="28" max="36" width="10.6640625" style="21" customWidth="1"/>
    <col min="37" max="37" width="14.33203125" style="21" bestFit="1" customWidth="1"/>
    <col min="38" max="39" width="10.6640625" style="21" customWidth="1"/>
    <col min="40" max="40" width="19.21875" style="21" bestFit="1" customWidth="1"/>
    <col min="41" max="46" width="10.6640625" style="21" customWidth="1"/>
    <col min="47" max="47" width="23.88671875" style="21" bestFit="1" customWidth="1"/>
    <col min="48" max="49" width="17.5546875" style="21" bestFit="1" customWidth="1"/>
    <col min="50" max="50" width="17.5546875" style="21" customWidth="1"/>
    <col min="51" max="51" width="11.33203125" style="21" bestFit="1" customWidth="1"/>
    <col min="52" max="52" width="12.5546875" style="21" bestFit="1" customWidth="1"/>
    <col min="53" max="53" width="12" style="21" bestFit="1" customWidth="1"/>
    <col min="54" max="54" width="12.88671875" style="21" bestFit="1" customWidth="1"/>
    <col min="55" max="55" width="13.44140625" style="21" bestFit="1" customWidth="1"/>
    <col min="56" max="56" width="12" style="21" bestFit="1" customWidth="1"/>
    <col min="57" max="57" width="11.33203125" style="21" bestFit="1" customWidth="1"/>
    <col min="58" max="58" width="12.5546875" style="21" bestFit="1" customWidth="1"/>
  </cols>
  <sheetData>
    <row r="1" spans="1:58" x14ac:dyDescent="0.3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7.3890560989306504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0.21250051454263474</v>
      </c>
      <c r="J24">
        <f>J19*(1-F16)+J21*F16</f>
        <v>5.1813471502590662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2023-01-09T17:12:57Z</dcterms:modified>
</cp:coreProperties>
</file>