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401" documentId="13_ncr:1_{1F6193A1-24F7-47AE-86D6-8C72A9FF5A62}" xr6:coauthVersionLast="47" xr6:coauthVersionMax="47" xr10:uidLastSave="{28EB9CBC-B8F4-4CDB-8467-C495FB9AD557}"/>
  <bookViews>
    <workbookView xWindow="350" yWindow="170" windowWidth="18850" windowHeight="10630" firstSheet="1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  <sheet name="calibration of jseg" sheetId="13" r:id="rId13"/>
  </sheets>
  <externalReferences>
    <externalReference r:id="rId14"/>
  </externalReferences>
  <definedNames>
    <definedName name="_xlnm._FilterDatabase" localSheetId="2" hidden="1">MOMS!$A$1:$J$59</definedName>
    <definedName name="_xlnm._FilterDatabase" localSheetId="1" hidden="1">PARS!$A$1:$V$49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3" l="1"/>
  <c r="G32" i="3" s="1"/>
  <c r="D32" i="3" s="1"/>
  <c r="B32" i="3"/>
  <c r="J19" i="3"/>
  <c r="B19" i="3"/>
  <c r="J22" i="3"/>
  <c r="B12" i="3"/>
  <c r="G49" i="3"/>
  <c r="F49" i="3"/>
  <c r="G48" i="3"/>
  <c r="F48" i="3"/>
  <c r="G47" i="3"/>
  <c r="F47" i="3"/>
  <c r="F44" i="3"/>
  <c r="G44" i="3" s="1"/>
  <c r="F43" i="3"/>
  <c r="G43" i="3" s="1"/>
  <c r="G36" i="3"/>
  <c r="F24" i="3"/>
  <c r="G11" i="3"/>
  <c r="F11" i="3"/>
  <c r="G10" i="3"/>
  <c r="F10" i="3"/>
  <c r="E7" i="3"/>
  <c r="G6" i="3"/>
  <c r="E5" i="3"/>
  <c r="J5" i="3" s="1"/>
  <c r="G2" i="3"/>
  <c r="D2" i="3" s="1"/>
  <c r="F2" i="3"/>
  <c r="C2" i="3" s="1"/>
  <c r="J7" i="3"/>
  <c r="J40" i="3"/>
  <c r="J39" i="3"/>
  <c r="J37" i="3"/>
  <c r="J36" i="3"/>
  <c r="J35" i="3"/>
  <c r="J34" i="3"/>
  <c r="J33" i="3"/>
  <c r="J32" i="3"/>
  <c r="J31" i="3"/>
  <c r="J30" i="3"/>
  <c r="J29" i="3"/>
  <c r="J26" i="3"/>
  <c r="J21" i="3"/>
  <c r="J20" i="3"/>
  <c r="J18" i="3"/>
  <c r="J17" i="3"/>
  <c r="J16" i="3"/>
  <c r="J15" i="3"/>
  <c r="J14" i="3"/>
  <c r="J13" i="3"/>
  <c r="B14" i="3"/>
  <c r="B13" i="3"/>
  <c r="J6" i="3"/>
  <c r="B6" i="3"/>
  <c r="J12" i="3"/>
  <c r="J11" i="3"/>
  <c r="J8" i="3"/>
  <c r="J9" i="3"/>
  <c r="J10" i="3"/>
  <c r="J4" i="3"/>
  <c r="J3" i="3"/>
  <c r="J23" i="3"/>
  <c r="J24" i="3"/>
  <c r="J25" i="3"/>
  <c r="J27" i="3"/>
  <c r="J28" i="3"/>
  <c r="J38" i="3"/>
  <c r="J41" i="3"/>
  <c r="J42" i="3"/>
  <c r="J43" i="3"/>
  <c r="J44" i="3"/>
  <c r="J45" i="3"/>
  <c r="J46" i="3"/>
  <c r="J47" i="3"/>
  <c r="J48" i="3"/>
  <c r="J49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2" i="11"/>
  <c r="S4" i="11"/>
  <c r="B33" i="2"/>
  <c r="D33" i="3"/>
  <c r="D16" i="3"/>
  <c r="C16" i="3"/>
  <c r="B16" i="3"/>
  <c r="V16" i="3" s="1"/>
  <c r="C45" i="11"/>
  <c r="B2" i="3"/>
  <c r="B22" i="3"/>
  <c r="F21" i="1"/>
  <c r="H21" i="1" s="1"/>
  <c r="H19" i="1"/>
  <c r="F19" i="1"/>
  <c r="C16" i="1"/>
  <c r="B48" i="3"/>
  <c r="B49" i="3"/>
  <c r="B47" i="3"/>
  <c r="B24" i="3"/>
  <c r="F16" i="1"/>
  <c r="C17" i="1"/>
  <c r="C58" i="2"/>
  <c r="B40" i="3"/>
  <c r="B39" i="3"/>
  <c r="B57" i="8"/>
  <c r="A55" i="10" s="1"/>
  <c r="B56" i="8"/>
  <c r="A54" i="10" s="1"/>
  <c r="BE2" i="8"/>
  <c r="BC1" i="10" s="1"/>
  <c r="BD2" i="8"/>
  <c r="BB1" i="10" s="1"/>
  <c r="P27" i="3"/>
  <c r="B44" i="3"/>
  <c r="B43" i="3"/>
  <c r="B10" i="3"/>
  <c r="C32" i="3" l="1"/>
  <c r="X1" i="10"/>
  <c r="B5" i="3"/>
  <c r="Z26" i="8" a="1"/>
  <c r="Z26" i="8" s="1"/>
  <c r="X24" i="10" s="1"/>
  <c r="F24" i="1"/>
  <c r="F27" i="1" s="1"/>
  <c r="J21" i="1" s="1"/>
  <c r="B3" i="3"/>
  <c r="J19" i="1" l="1"/>
  <c r="J24" i="1" s="1"/>
  <c r="J27" i="1" s="1"/>
  <c r="C19" i="3" l="1"/>
  <c r="D19" i="3"/>
  <c r="B17" i="2" l="1"/>
  <c r="C17" i="2" s="1"/>
  <c r="D45" i="3"/>
  <c r="D45" i="11" s="1"/>
  <c r="C13" i="3"/>
  <c r="D13" i="3"/>
  <c r="D11" i="3"/>
  <c r="C11" i="3"/>
  <c r="C12" i="3"/>
  <c r="D12" i="3"/>
  <c r="C15" i="3"/>
  <c r="D15" i="3"/>
  <c r="B9" i="3"/>
  <c r="V9" i="3" s="1"/>
  <c r="D44" i="3"/>
  <c r="D44" i="11" s="1"/>
  <c r="D43" i="3"/>
  <c r="D43" i="11" s="1"/>
  <c r="C21" i="3"/>
  <c r="C21" i="11" s="1"/>
  <c r="D21" i="3"/>
  <c r="D21" i="11" s="1"/>
  <c r="B21" i="3"/>
  <c r="V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V22" i="3"/>
  <c r="B20" i="3"/>
  <c r="C24" i="3"/>
  <c r="D24" i="3"/>
  <c r="C25" i="3"/>
  <c r="D25" i="3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C35" i="3"/>
  <c r="D34" i="3"/>
  <c r="D34" i="11" s="1"/>
  <c r="C34" i="3"/>
  <c r="C34" i="11" s="1"/>
  <c r="C33" i="3"/>
  <c r="C33" i="11" s="1"/>
  <c r="D29" i="3"/>
  <c r="C29" i="3"/>
  <c r="D32" i="11"/>
  <c r="D31" i="3"/>
  <c r="D31" i="11" s="1"/>
  <c r="C31" i="3"/>
  <c r="C31" i="11" s="1"/>
  <c r="D30" i="3"/>
  <c r="C30" i="3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C18" i="3"/>
  <c r="D37" i="3"/>
  <c r="C37" i="3"/>
  <c r="B37" i="3"/>
  <c r="B18" i="3"/>
  <c r="V18" i="3" s="1"/>
  <c r="B7" i="3"/>
  <c r="B4" i="3"/>
  <c r="V4" i="3" s="1"/>
  <c r="B26" i="3"/>
  <c r="V26" i="3" s="1"/>
  <c r="B30" i="3"/>
  <c r="V30" i="3" s="1"/>
  <c r="B31" i="3"/>
  <c r="V31" i="3" s="1"/>
  <c r="V32" i="3"/>
  <c r="B29" i="3"/>
  <c r="V29" i="3" s="1"/>
  <c r="B33" i="3"/>
  <c r="V33" i="3" s="1"/>
  <c r="B34" i="3"/>
  <c r="B35" i="3"/>
  <c r="V35" i="3" s="1"/>
  <c r="B8" i="3"/>
  <c r="V8" i="3" s="1"/>
  <c r="B17" i="3"/>
  <c r="V17" i="3" s="1"/>
  <c r="B36" i="3"/>
  <c r="B15" i="3"/>
  <c r="V15" i="3" s="1"/>
  <c r="B11" i="3"/>
  <c r="V12" i="3"/>
  <c r="C40" i="3"/>
  <c r="C38" i="11" s="1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S24" i="3"/>
  <c r="T24" i="3" s="1"/>
  <c r="U24" i="3" s="1"/>
  <c r="P24" i="3"/>
  <c r="B55" i="2"/>
  <c r="B10" i="7"/>
  <c r="S47" i="3"/>
  <c r="T47" i="3" s="1"/>
  <c r="S48" i="3"/>
  <c r="T48" i="3" s="1"/>
  <c r="S49" i="3"/>
  <c r="T49" i="3" s="1"/>
  <c r="P47" i="3"/>
  <c r="K47" i="11" s="1"/>
  <c r="P48" i="3"/>
  <c r="K48" i="11" s="1"/>
  <c r="P49" i="3"/>
  <c r="K49" i="11" s="1"/>
  <c r="P21" i="3"/>
  <c r="S21" i="3"/>
  <c r="T21" i="3" s="1"/>
  <c r="U21" i="3" s="1"/>
  <c r="P37" i="3"/>
  <c r="S37" i="3"/>
  <c r="T37" i="3" s="1"/>
  <c r="U37" i="3" s="1"/>
  <c r="P15" i="3"/>
  <c r="S15" i="3"/>
  <c r="P18" i="3"/>
  <c r="S18" i="3"/>
  <c r="T18" i="3" s="1"/>
  <c r="U18" i="3" s="1"/>
  <c r="P19" i="3"/>
  <c r="S19" i="3"/>
  <c r="T19" i="3" s="1"/>
  <c r="U19" i="3" s="1"/>
  <c r="P20" i="3"/>
  <c r="S20" i="3"/>
  <c r="T20" i="3" s="1"/>
  <c r="U20" i="3" s="1"/>
  <c r="P7" i="3"/>
  <c r="S7" i="3"/>
  <c r="P4" i="3"/>
  <c r="S4" i="3"/>
  <c r="T4" i="3" s="1"/>
  <c r="U4" i="3" s="1"/>
  <c r="P5" i="3"/>
  <c r="S5" i="3"/>
  <c r="T5" i="3" s="1"/>
  <c r="U5" i="3" s="1"/>
  <c r="P16" i="3"/>
  <c r="S16" i="3"/>
  <c r="T16" i="3" s="1"/>
  <c r="U16" i="3" s="1"/>
  <c r="P2" i="3"/>
  <c r="S2" i="3"/>
  <c r="P22" i="3"/>
  <c r="S22" i="3"/>
  <c r="T22" i="3" s="1"/>
  <c r="U22" i="3" s="1"/>
  <c r="P23" i="3"/>
  <c r="S23" i="3"/>
  <c r="T23" i="3" s="1"/>
  <c r="U23" i="3" s="1"/>
  <c r="P25" i="3"/>
  <c r="S25" i="3"/>
  <c r="T25" i="3" s="1"/>
  <c r="U25" i="3" s="1"/>
  <c r="P26" i="3"/>
  <c r="S26" i="3"/>
  <c r="P30" i="3"/>
  <c r="S30" i="3"/>
  <c r="T30" i="3" s="1"/>
  <c r="U30" i="3" s="1"/>
  <c r="P31" i="3"/>
  <c r="S31" i="3"/>
  <c r="T31" i="3" s="1"/>
  <c r="U31" i="3" s="1"/>
  <c r="P32" i="3"/>
  <c r="S32" i="3"/>
  <c r="T32" i="3" s="1"/>
  <c r="U32" i="3" s="1"/>
  <c r="P29" i="3"/>
  <c r="S29" i="3"/>
  <c r="P33" i="3"/>
  <c r="S33" i="3"/>
  <c r="T33" i="3" s="1"/>
  <c r="P34" i="3"/>
  <c r="S34" i="3"/>
  <c r="T34" i="3" s="1"/>
  <c r="U34" i="3" s="1"/>
  <c r="P35" i="3"/>
  <c r="S35" i="3"/>
  <c r="T35" i="3" s="1"/>
  <c r="U35" i="3" s="1"/>
  <c r="P43" i="3"/>
  <c r="S43" i="3"/>
  <c r="P44" i="3"/>
  <c r="S44" i="3"/>
  <c r="T44" i="3" s="1"/>
  <c r="U44" i="3" s="1"/>
  <c r="P8" i="3"/>
  <c r="S8" i="3"/>
  <c r="T8" i="3" s="1"/>
  <c r="U8" i="3" s="1"/>
  <c r="P9" i="3"/>
  <c r="S9" i="3"/>
  <c r="T9" i="3" s="1"/>
  <c r="U9" i="3" s="1"/>
  <c r="P12" i="3"/>
  <c r="S12" i="3"/>
  <c r="P11" i="3"/>
  <c r="S11" i="3"/>
  <c r="T11" i="3" s="1"/>
  <c r="U11" i="3" s="1"/>
  <c r="P17" i="3"/>
  <c r="S17" i="3"/>
  <c r="T17" i="3" s="1"/>
  <c r="U17" i="3" s="1"/>
  <c r="P13" i="3"/>
  <c r="S13" i="3"/>
  <c r="T13" i="3" s="1"/>
  <c r="U13" i="3" s="1"/>
  <c r="P10" i="3"/>
  <c r="S10" i="3"/>
  <c r="C14" i="3"/>
  <c r="D14" i="3"/>
  <c r="P14" i="3"/>
  <c r="S14" i="3"/>
  <c r="T14" i="3" s="1"/>
  <c r="U14" i="3" s="1"/>
  <c r="S27" i="3"/>
  <c r="T27" i="3" s="1"/>
  <c r="U27" i="3" s="1"/>
  <c r="P45" i="3"/>
  <c r="S45" i="3"/>
  <c r="T45" i="3" s="1"/>
  <c r="U45" i="3" s="1"/>
  <c r="P36" i="3"/>
  <c r="S36" i="3"/>
  <c r="P28" i="3"/>
  <c r="S28" i="3"/>
  <c r="T28" i="3" s="1"/>
  <c r="U28" i="3" s="1"/>
  <c r="P46" i="3"/>
  <c r="S46" i="3"/>
  <c r="T46" i="3" s="1"/>
  <c r="U46" i="3" s="1"/>
  <c r="B41" i="3"/>
  <c r="C41" i="3" s="1"/>
  <c r="C41" i="11" s="1"/>
  <c r="P41" i="3"/>
  <c r="S41" i="3"/>
  <c r="T41" i="3" s="1"/>
  <c r="U41" i="3" s="1"/>
  <c r="P6" i="3"/>
  <c r="S6" i="3"/>
  <c r="P38" i="3"/>
  <c r="S38" i="3"/>
  <c r="T38" i="3" s="1"/>
  <c r="U38" i="3" s="1"/>
  <c r="P39" i="3"/>
  <c r="S39" i="3"/>
  <c r="T39" i="3" s="1"/>
  <c r="U39" i="3" s="1"/>
  <c r="P40" i="3"/>
  <c r="S40" i="3"/>
  <c r="T40" i="3" s="1"/>
  <c r="P42" i="3"/>
  <c r="S42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G2" i="13" l="1"/>
  <c r="F2" i="13"/>
  <c r="Z7" i="8" a="1"/>
  <c r="Z7" i="8" s="1"/>
  <c r="X5" i="10" s="1"/>
  <c r="C37" i="11"/>
  <c r="C30" i="11"/>
  <c r="C28" i="11"/>
  <c r="C32" i="11"/>
  <c r="D35" i="11"/>
  <c r="D33" i="11"/>
  <c r="B33" i="11" s="1"/>
  <c r="D24" i="11"/>
  <c r="C22" i="11"/>
  <c r="B22" i="11" s="1"/>
  <c r="E22" i="11" s="1"/>
  <c r="C15" i="11"/>
  <c r="D30" i="11"/>
  <c r="D28" i="11"/>
  <c r="C24" i="11"/>
  <c r="C18" i="11"/>
  <c r="C16" i="11"/>
  <c r="C29" i="11"/>
  <c r="C27" i="11"/>
  <c r="D25" i="11"/>
  <c r="D23" i="11"/>
  <c r="C19" i="11"/>
  <c r="K23" i="11"/>
  <c r="D18" i="11"/>
  <c r="D16" i="11"/>
  <c r="D29" i="11"/>
  <c r="D27" i="11"/>
  <c r="C35" i="11"/>
  <c r="C25" i="11"/>
  <c r="C23" i="11"/>
  <c r="B21" i="11"/>
  <c r="E21" i="11" s="1"/>
  <c r="D15" i="11"/>
  <c r="B15" i="11" s="1"/>
  <c r="E15" i="11" s="1"/>
  <c r="D19" i="11"/>
  <c r="O49" i="11"/>
  <c r="U49" i="3"/>
  <c r="O22" i="11"/>
  <c r="U33" i="3"/>
  <c r="O48" i="11"/>
  <c r="U48" i="3"/>
  <c r="D39" i="3"/>
  <c r="D39" i="11" s="1"/>
  <c r="B39" i="11" s="1"/>
  <c r="E39" i="11" s="1"/>
  <c r="C39" i="11"/>
  <c r="O47" i="11"/>
  <c r="U47" i="3"/>
  <c r="D40" i="3"/>
  <c r="C40" i="11"/>
  <c r="C57" i="8"/>
  <c r="A57" i="8" s="1"/>
  <c r="C56" i="8"/>
  <c r="A56" i="8" s="1"/>
  <c r="C2" i="1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4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K46" i="11"/>
  <c r="O30" i="11"/>
  <c r="O18" i="11"/>
  <c r="C7" i="1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B36" i="11"/>
  <c r="E36" i="11" s="1"/>
  <c r="B28" i="11"/>
  <c r="E28" i="11" s="1"/>
  <c r="D10" i="3"/>
  <c r="D10" i="11" s="1"/>
  <c r="C10" i="3"/>
  <c r="C11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4" i="3"/>
  <c r="V36" i="3"/>
  <c r="D5" i="11"/>
  <c r="D2" i="11"/>
  <c r="C9" i="11"/>
  <c r="D9" i="11"/>
  <c r="V37" i="3"/>
  <c r="T15" i="3"/>
  <c r="V20" i="3"/>
  <c r="T29" i="3"/>
  <c r="D8" i="11"/>
  <c r="T42" i="3"/>
  <c r="T26" i="3"/>
  <c r="O24" i="11" s="1"/>
  <c r="V7" i="3"/>
  <c r="T12" i="3"/>
  <c r="U12" i="3" s="1"/>
  <c r="T36" i="3"/>
  <c r="O34" i="11" s="1"/>
  <c r="T2" i="3"/>
  <c r="O39" i="11" s="1"/>
  <c r="V11" i="3"/>
  <c r="T6" i="3"/>
  <c r="O41" i="11" s="1"/>
  <c r="T43" i="3"/>
  <c r="T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T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4" i="2"/>
  <c r="BB3" i="8"/>
  <c r="BB1" i="8" s="1"/>
  <c r="C55" i="2"/>
  <c r="C4" i="8"/>
  <c r="A4" i="8" s="1"/>
  <c r="Z4" i="8" s="1" a="1"/>
  <c r="Z4" i="8" s="1"/>
  <c r="X2" i="10" s="1"/>
  <c r="C48" i="2"/>
  <c r="B35" i="11" l="1"/>
  <c r="E35" i="11" s="1"/>
  <c r="B2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B7" i="11"/>
  <c r="E7" i="11" s="1"/>
  <c r="E2" i="11"/>
  <c r="C5" i="11"/>
  <c r="B5" i="11" s="1"/>
  <c r="E5" i="11" s="1"/>
  <c r="D38" i="11"/>
  <c r="B38" i="11" s="1"/>
  <c r="E38" i="11" s="1"/>
  <c r="D37" i="11"/>
  <c r="B37" i="11" s="1"/>
  <c r="E37" i="11" s="1"/>
  <c r="O9" i="11"/>
  <c r="O8" i="11"/>
  <c r="U7" i="3"/>
  <c r="O3" i="11"/>
  <c r="U2" i="3"/>
  <c r="O17" i="11"/>
  <c r="U26" i="3"/>
  <c r="D49" i="11"/>
  <c r="B49" i="11" s="1"/>
  <c r="E49" i="11" s="1"/>
  <c r="D48" i="11"/>
  <c r="B48" i="11" s="1"/>
  <c r="E48" i="11" s="1"/>
  <c r="D47" i="11"/>
  <c r="B47" i="11" s="1"/>
  <c r="E47" i="11" s="1"/>
  <c r="O25" i="11"/>
  <c r="U43" i="3"/>
  <c r="O37" i="11"/>
  <c r="U36" i="3"/>
  <c r="O45" i="11"/>
  <c r="U42" i="3"/>
  <c r="O4" i="11"/>
  <c r="U15" i="3"/>
  <c r="O33" i="11"/>
  <c r="U10" i="3"/>
  <c r="O21" i="11"/>
  <c r="U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B24" i="11"/>
  <c r="E24" i="11" s="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B13" i="11"/>
  <c r="E13" i="11" s="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B27" i="11"/>
  <c r="E27" i="11" s="1"/>
  <c r="B18" i="11"/>
  <c r="E18" i="11" s="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4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45" i="11"/>
  <c r="E45" i="11" s="1"/>
  <c r="O15" i="1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AW48" i="8" a="1"/>
  <c r="AW48" i="8" s="1"/>
  <c r="AU46" i="10" s="1"/>
  <c r="C10" i="11"/>
  <c r="B10" i="11" s="1"/>
  <c r="E10" i="11" s="1"/>
  <c r="B26" i="11"/>
  <c r="E26" i="11" s="1"/>
  <c r="AX50" i="8" a="1"/>
  <c r="AX50" i="8" s="1"/>
  <c r="AV48" i="10" s="1"/>
  <c r="AY50" i="8" a="1"/>
  <c r="AY50" i="8" s="1"/>
  <c r="AW48" i="10" s="1"/>
  <c r="D3" i="11" l="1"/>
  <c r="B3" i="11" s="1"/>
  <c r="E3" i="11" s="1"/>
  <c r="W25" i="8" a="1"/>
  <c r="W25" i="8" s="1"/>
  <c r="U23" i="10" s="1"/>
  <c r="D40" i="11"/>
  <c r="B40" i="11" s="1"/>
  <c r="E40" i="11" s="1"/>
  <c r="B4" i="11"/>
  <c r="E4" i="11" s="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B44" i="11"/>
  <c r="E44" i="11" s="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B14" i="11"/>
  <c r="E14" i="11" s="1"/>
  <c r="B43" i="11"/>
  <c r="E43" i="11" s="1"/>
  <c r="C12" i="11"/>
  <c r="D12" i="11"/>
  <c r="B12" i="11" l="1"/>
  <c r="E12" i="11" s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<sst xmlns="http://schemas.openxmlformats.org/spreadsheetml/2006/main" count="614" uniqueCount="247">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</sst>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8" dT="2022-07-11T22:02:30.08" personId="{8C1B3605-3BBC-4A56-9DEA-CD9622C706EB}" id="{3A5A5ACA-AB2A-48F2-965E-C0F7F32044A5}">
    <text>add later - and get rid of THETA?</text>
  </threadedComment>
  <threadedComment ref="U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L6" sqref="L6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226</v>
      </c>
      <c r="Q1" t="s">
        <v>227</v>
      </c>
    </row>
    <row r="2" spans="1:19" x14ac:dyDescent="0.35">
      <c r="A2" t="s">
        <v>78</v>
      </c>
      <c r="B2">
        <f>(D2*P2+C2*(1-P2))*$R$7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0.47409066623153606</v>
      </c>
    </row>
    <row r="3" spans="1:19" x14ac:dyDescent="0.35">
      <c r="A3" t="s">
        <v>111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49" ca="1" si="1">RAND()</f>
        <v>0.88027959175722148</v>
      </c>
      <c r="R3" t="s">
        <v>191</v>
      </c>
    </row>
    <row r="4" spans="1:19" x14ac:dyDescent="0.35">
      <c r="A4" t="s">
        <v>75</v>
      </c>
      <c r="B4">
        <f>(D4*$R$4+C4*(1-$R$4))*$R$7 +(1-$R$7)*PARS!B4</f>
        <v>-0.15904043337211662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0.99110692669575351</v>
      </c>
      <c r="R4">
        <v>0.6</v>
      </c>
      <c r="S4">
        <f ca="1">RAND()</f>
        <v>0.40593012307804466</v>
      </c>
    </row>
    <row r="5" spans="1:19" x14ac:dyDescent="0.35">
      <c r="A5" t="s">
        <v>76</v>
      </c>
      <c r="B5">
        <f>(D5*$R$4+C5*(1-$R$4))*$R$7 +(1-$R$7)*PARS!B5</f>
        <v>-0.15904043337211662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0.50790293982164614</v>
      </c>
    </row>
    <row r="6" spans="1:19" x14ac:dyDescent="0.35">
      <c r="A6" t="s">
        <v>106</v>
      </c>
      <c r="B6">
        <f>(D6*$R$4+C6*(1-$R$4))*$R$7 +(1-$R$7)*PARS!B6</f>
        <v>0.20836072497837904</v>
      </c>
      <c r="C6">
        <f>PARS!C6</f>
        <v>0.20836072497837904</v>
      </c>
      <c r="D6">
        <f>PARS!D6</f>
        <v>0.20836072497837904</v>
      </c>
      <c r="E6" t="b">
        <f t="shared" si="0"/>
        <v>1</v>
      </c>
      <c r="F6">
        <f>PARS!K6</f>
        <v>0</v>
      </c>
      <c r="G6">
        <f>PARS!L6</f>
        <v>0</v>
      </c>
      <c r="H6">
        <f>PARS!M6</f>
        <v>1</v>
      </c>
      <c r="I6">
        <f>PARS!N6</f>
        <v>0</v>
      </c>
      <c r="J6">
        <f>PARS!O6</f>
        <v>0</v>
      </c>
      <c r="K6">
        <f>PARS!P6</f>
        <v>1</v>
      </c>
      <c r="L6">
        <f>PARS!Q6</f>
        <v>0</v>
      </c>
      <c r="M6">
        <f>PARS!R6</f>
        <v>0</v>
      </c>
      <c r="N6">
        <f>PARS!S6</f>
        <v>0</v>
      </c>
      <c r="O6">
        <f>PARS!T6</f>
        <v>1</v>
      </c>
      <c r="P6">
        <v>0.91265842292054944</v>
      </c>
      <c r="Q6">
        <f t="shared" ca="1" si="1"/>
        <v>0.53828578163397012</v>
      </c>
      <c r="R6" t="s">
        <v>209</v>
      </c>
    </row>
    <row r="7" spans="1:19" x14ac:dyDescent="0.35">
      <c r="A7" t="s">
        <v>74</v>
      </c>
      <c r="B7">
        <f>(D7*$R$4+C7*(1-$R$4))*$R$7 +(1-$R$7)*PARS!B7</f>
        <v>-1.3872550005205133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PARS!K7</f>
        <v>0</v>
      </c>
      <c r="G7">
        <f>PARS!L7</f>
        <v>1</v>
      </c>
      <c r="H7">
        <f>PARS!M7</f>
        <v>0</v>
      </c>
      <c r="I7">
        <f>PARS!N7</f>
        <v>0</v>
      </c>
      <c r="J7">
        <f>PARS!O7</f>
        <v>0</v>
      </c>
      <c r="K7">
        <f>PARS!P7</f>
        <v>1</v>
      </c>
      <c r="L7">
        <f>PARS!Q7</f>
        <v>0</v>
      </c>
      <c r="M7">
        <f>PARS!R7</f>
        <v>1</v>
      </c>
      <c r="N7">
        <f>PARS!S7</f>
        <v>1</v>
      </c>
      <c r="O7">
        <f>PARS!T7</f>
        <v>1</v>
      </c>
      <c r="P7">
        <v>0.91249787974659524</v>
      </c>
      <c r="Q7">
        <f t="shared" ca="1" si="1"/>
        <v>0.59215607776303725</v>
      </c>
      <c r="R7">
        <v>0.5</v>
      </c>
    </row>
    <row r="8" spans="1:19" x14ac:dyDescent="0.35">
      <c r="A8" t="s">
        <v>92</v>
      </c>
      <c r="B8">
        <f>(D8*$R$4+C8*(1-$R$4))*$R$7 +(1-$R$7)*PARS!B8</f>
        <v>0.1754403682684286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PARS!K8</f>
        <v>1</v>
      </c>
      <c r="G8">
        <f>PARS!L8</f>
        <v>1</v>
      </c>
      <c r="H8">
        <f>PARS!M8</f>
        <v>0</v>
      </c>
      <c r="I8">
        <f>PARS!N8</f>
        <v>0</v>
      </c>
      <c r="J8">
        <f>PARS!O8</f>
        <v>0</v>
      </c>
      <c r="K8">
        <f>PARS!P8</f>
        <v>1</v>
      </c>
      <c r="L8">
        <f>PARS!Q8</f>
        <v>0</v>
      </c>
      <c r="M8">
        <f>PARS!R8</f>
        <v>0</v>
      </c>
      <c r="N8">
        <f>PARS!S8</f>
        <v>1</v>
      </c>
      <c r="O8">
        <f>PARS!T8</f>
        <v>1</v>
      </c>
      <c r="P8">
        <v>3.3046308219545684E-2</v>
      </c>
      <c r="Q8">
        <f t="shared" ca="1" si="1"/>
        <v>0.26275157561247908</v>
      </c>
    </row>
    <row r="9" spans="1:19" x14ac:dyDescent="0.35">
      <c r="A9" t="s">
        <v>93</v>
      </c>
      <c r="B9">
        <f>(D9*$R$4+C9*(1-$R$4))*$R$7 +(1-$R$7)*PARS!B9</f>
        <v>1.3693044574403508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PARS!K9</f>
        <v>0</v>
      </c>
      <c r="G9">
        <f>PARS!L9</f>
        <v>1</v>
      </c>
      <c r="H9">
        <f>PARS!M9</f>
        <v>0</v>
      </c>
      <c r="I9">
        <f>PARS!N9</f>
        <v>0</v>
      </c>
      <c r="J9">
        <f>PARS!O9</f>
        <v>0</v>
      </c>
      <c r="K9">
        <f>PARS!P9</f>
        <v>1</v>
      </c>
      <c r="L9">
        <f>PARS!Q9</f>
        <v>0</v>
      </c>
      <c r="M9">
        <f>PARS!R9</f>
        <v>1</v>
      </c>
      <c r="N9">
        <f>PARS!S9</f>
        <v>1</v>
      </c>
      <c r="O9">
        <f>PARS!T9</f>
        <v>1</v>
      </c>
      <c r="P9">
        <v>0.97768082688193647</v>
      </c>
      <c r="Q9">
        <f t="shared" ca="1" si="1"/>
        <v>0.39111000498981252</v>
      </c>
    </row>
    <row r="10" spans="1:19" x14ac:dyDescent="0.35">
      <c r="A10" t="s">
        <v>98</v>
      </c>
      <c r="B10">
        <f>(D10*$R$4+C10*(1-$R$4))*$R$7 +(1-$R$7)*PARS!B10</f>
        <v>-4.7468657715011776E-2</v>
      </c>
      <c r="C10">
        <f>PARS!C10</f>
        <v>-0.51082562376599072</v>
      </c>
      <c r="D10">
        <f>PARS!D10</f>
        <v>0.18232155679395459</v>
      </c>
      <c r="E10" t="b">
        <f t="shared" si="0"/>
        <v>1</v>
      </c>
      <c r="F10">
        <f>PARS!K10</f>
        <v>0</v>
      </c>
      <c r="G10">
        <f>PARS!L10</f>
        <v>0</v>
      </c>
      <c r="H10">
        <f>PARS!M10</f>
        <v>0</v>
      </c>
      <c r="I10">
        <f>PARS!N10</f>
        <v>0</v>
      </c>
      <c r="J10">
        <f>PARS!O10</f>
        <v>1</v>
      </c>
      <c r="K10">
        <f>PARS!P10</f>
        <v>1</v>
      </c>
      <c r="L10">
        <f>PARS!Q10</f>
        <v>0</v>
      </c>
      <c r="M10">
        <f>PARS!R10</f>
        <v>0</v>
      </c>
      <c r="N10">
        <f>PARS!S10</f>
        <v>0</v>
      </c>
      <c r="O10">
        <f>PARS!T10</f>
        <v>0</v>
      </c>
      <c r="P10">
        <v>0.74086429990454716</v>
      </c>
      <c r="Q10">
        <f t="shared" ca="1" si="1"/>
        <v>0.9872584635962306</v>
      </c>
    </row>
    <row r="11" spans="1:19" x14ac:dyDescent="0.35">
      <c r="A11" t="s">
        <v>95</v>
      </c>
      <c r="B11">
        <f>(D11*$R$4+C11*(1-$R$4))*$R$7 +(1-$R$7)*PARS!B11</f>
        <v>-1.7070063093644778</v>
      </c>
      <c r="C11">
        <f>PARS!C11</f>
        <v>-2.093465304583829</v>
      </c>
      <c r="D11">
        <f>PARS!D11</f>
        <v>-1.1771745727096741</v>
      </c>
      <c r="E11" t="b">
        <f t="shared" si="0"/>
        <v>1</v>
      </c>
      <c r="F11">
        <f>PARS!K11</f>
        <v>0</v>
      </c>
      <c r="G11">
        <f>PARS!L11</f>
        <v>1</v>
      </c>
      <c r="H11">
        <f>PARS!M11</f>
        <v>0</v>
      </c>
      <c r="I11">
        <f>PARS!N11</f>
        <v>0</v>
      </c>
      <c r="J11">
        <f>PARS!O11</f>
        <v>0</v>
      </c>
      <c r="K11">
        <f>PARS!P11</f>
        <v>1</v>
      </c>
      <c r="L11">
        <f>PARS!Q11</f>
        <v>1</v>
      </c>
      <c r="M11">
        <f>PARS!R11</f>
        <v>1</v>
      </c>
      <c r="N11">
        <f>PARS!S11</f>
        <v>0</v>
      </c>
      <c r="O11">
        <f>PARS!T11</f>
        <v>1</v>
      </c>
      <c r="P11">
        <v>0.86037898330286977</v>
      </c>
      <c r="Q11">
        <f t="shared" ca="1" si="1"/>
        <v>0.25007890318932513</v>
      </c>
    </row>
    <row r="12" spans="1:19" x14ac:dyDescent="0.35">
      <c r="A12" t="s">
        <v>94</v>
      </c>
      <c r="B12">
        <f>(D12*$R$4+C12*(1-$R$4))*$R$7 +(1-$R$7)*PARS!B12</f>
        <v>0.56691861389166487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PARS!K12</f>
        <v>0</v>
      </c>
      <c r="G12">
        <f>PARS!L12</f>
        <v>1</v>
      </c>
      <c r="H12">
        <f>PARS!M12</f>
        <v>0</v>
      </c>
      <c r="I12">
        <f>PARS!N12</f>
        <v>0</v>
      </c>
      <c r="J12">
        <f>PARS!O12</f>
        <v>0</v>
      </c>
      <c r="K12">
        <f>PARS!P12</f>
        <v>1</v>
      </c>
      <c r="L12">
        <f>PARS!Q12</f>
        <v>1</v>
      </c>
      <c r="M12">
        <f>PARS!R12</f>
        <v>1</v>
      </c>
      <c r="N12">
        <f>PARS!S12</f>
        <v>0</v>
      </c>
      <c r="O12">
        <f>PARS!T12</f>
        <v>1</v>
      </c>
      <c r="P12">
        <v>0.41521169452629747</v>
      </c>
      <c r="Q12">
        <f t="shared" ca="1" si="1"/>
        <v>0.60472680667719925</v>
      </c>
    </row>
    <row r="13" spans="1:19" x14ac:dyDescent="0.35">
      <c r="A13" t="s">
        <v>97</v>
      </c>
      <c r="B13">
        <f>(D13*$R$4+C13*(1-$R$4))*$R$7 +(1-$R$7)*PARS!B13</f>
        <v>0.43105624709792667</v>
      </c>
      <c r="C13">
        <f>PARS!C13</f>
        <v>0.62810999999999995</v>
      </c>
      <c r="D13">
        <f>PARS!D13</f>
        <v>1.16649</v>
      </c>
      <c r="E13" t="b">
        <f t="shared" si="0"/>
        <v>0</v>
      </c>
      <c r="F13">
        <f>PARS!K13</f>
        <v>0</v>
      </c>
      <c r="G13">
        <f>PARS!L13</f>
        <v>1</v>
      </c>
      <c r="H13">
        <f>PARS!M13</f>
        <v>0</v>
      </c>
      <c r="I13">
        <f>PARS!N13</f>
        <v>0</v>
      </c>
      <c r="J13">
        <f>PARS!O13</f>
        <v>0</v>
      </c>
      <c r="K13">
        <f>PARS!P13</f>
        <v>1</v>
      </c>
      <c r="L13">
        <f>PARS!Q13</f>
        <v>1</v>
      </c>
      <c r="M13">
        <f>PARS!R13</f>
        <v>1</v>
      </c>
      <c r="N13">
        <f>PARS!S13</f>
        <v>0</v>
      </c>
      <c r="O13">
        <f>PARS!T13</f>
        <v>1</v>
      </c>
      <c r="P13">
        <v>0.46557314041903575</v>
      </c>
      <c r="Q13">
        <f t="shared" ca="1" si="1"/>
        <v>2.5224056991431154E-2</v>
      </c>
    </row>
    <row r="14" spans="1:19" x14ac:dyDescent="0.35">
      <c r="A14" t="s">
        <v>99</v>
      </c>
      <c r="B14">
        <f>(D14*$R$4+C14*(1-$R$4))*$R$7 +(1-$R$7)*PARS!B14</f>
        <v>0.26473454458785806</v>
      </c>
      <c r="C14">
        <f>PARS!C14</f>
        <v>0.17991668078786471</v>
      </c>
      <c r="D14">
        <f>PARS!D14</f>
        <v>0.33413097860603447</v>
      </c>
      <c r="E14" t="b">
        <f t="shared" si="0"/>
        <v>1</v>
      </c>
      <c r="F14">
        <f>PARS!K14</f>
        <v>0</v>
      </c>
      <c r="G14">
        <f>PARS!L14</f>
        <v>1</v>
      </c>
      <c r="H14">
        <f>PARS!M14</f>
        <v>0</v>
      </c>
      <c r="I14">
        <f>PARS!N14</f>
        <v>0</v>
      </c>
      <c r="J14">
        <f>PARS!O14</f>
        <v>0</v>
      </c>
      <c r="K14">
        <f>PARS!P14</f>
        <v>1</v>
      </c>
      <c r="L14">
        <f>PARS!Q14</f>
        <v>1</v>
      </c>
      <c r="M14">
        <f>PARS!R14</f>
        <v>1</v>
      </c>
      <c r="N14">
        <f>PARS!S14</f>
        <v>0</v>
      </c>
      <c r="O14">
        <f>PARS!T14</f>
        <v>1</v>
      </c>
      <c r="P14">
        <v>0.61372102254729277</v>
      </c>
      <c r="Q14">
        <f t="shared" ca="1" si="1"/>
        <v>0.86101594057237341</v>
      </c>
    </row>
    <row r="15" spans="1:19" x14ac:dyDescent="0.35">
      <c r="A15" t="s">
        <v>70</v>
      </c>
      <c r="B15">
        <f>(D15*$R$4+C15*(1-$R$4))*$R$7 +(1-$R$7)*PARS!B15</f>
        <v>-2.4734760817332395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PARS!K15</f>
        <v>0</v>
      </c>
      <c r="G15">
        <f>PARS!L15</f>
        <v>1</v>
      </c>
      <c r="H15">
        <f>PARS!M15</f>
        <v>0</v>
      </c>
      <c r="I15">
        <f>PARS!N15</f>
        <v>0</v>
      </c>
      <c r="J15">
        <f>PARS!O15</f>
        <v>0</v>
      </c>
      <c r="K15">
        <f>PARS!P15</f>
        <v>1</v>
      </c>
      <c r="L15">
        <f>PARS!Q15</f>
        <v>1</v>
      </c>
      <c r="M15">
        <f>PARS!R15</f>
        <v>1</v>
      </c>
      <c r="N15">
        <f>PARS!S15</f>
        <v>0</v>
      </c>
      <c r="O15">
        <f>PARS!T15</f>
        <v>1</v>
      </c>
      <c r="P15">
        <v>3.2897363898112042E-2</v>
      </c>
      <c r="Q15">
        <f t="shared" ca="1" si="1"/>
        <v>0.69127929657429554</v>
      </c>
    </row>
    <row r="16" spans="1:19" x14ac:dyDescent="0.35">
      <c r="A16" t="s">
        <v>77</v>
      </c>
      <c r="B16">
        <f>(D16*$R$4+C16*(1-$R$4))*$R$7 +(1-$R$7)*PARS!B16</f>
        <v>-1.5193514223633309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PARS!K16</f>
        <v>0</v>
      </c>
      <c r="G16">
        <f>PARS!L16</f>
        <v>1</v>
      </c>
      <c r="H16">
        <f>PARS!M16</f>
        <v>0</v>
      </c>
      <c r="I16">
        <f>PARS!N16</f>
        <v>0</v>
      </c>
      <c r="J16">
        <f>PARS!O16</f>
        <v>0</v>
      </c>
      <c r="K16">
        <f>PARS!P16</f>
        <v>1</v>
      </c>
      <c r="L16">
        <f>PARS!Q16</f>
        <v>0</v>
      </c>
      <c r="M16">
        <f>PARS!R16</f>
        <v>1</v>
      </c>
      <c r="N16">
        <f>PARS!S16</f>
        <v>1</v>
      </c>
      <c r="O16">
        <f>PARS!T16</f>
        <v>1</v>
      </c>
      <c r="P16">
        <v>0.15850360539381858</v>
      </c>
      <c r="Q16">
        <f t="shared" ca="1" si="1"/>
        <v>0.63580223554005788</v>
      </c>
    </row>
    <row r="17" spans="1:17" x14ac:dyDescent="0.35">
      <c r="A17" t="s">
        <v>96</v>
      </c>
      <c r="B17">
        <f>(D17*$R$4+C17*(1-$R$4))*$R$7 +(1-$R$7)*PARS!B17</f>
        <v>-0.68577289000744446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PARS!K17</f>
        <v>1</v>
      </c>
      <c r="G17">
        <f>PARS!L17</f>
        <v>1</v>
      </c>
      <c r="H17">
        <f>PARS!M17</f>
        <v>0</v>
      </c>
      <c r="I17">
        <f>PARS!N17</f>
        <v>0</v>
      </c>
      <c r="J17">
        <f>PARS!O17</f>
        <v>0</v>
      </c>
      <c r="K17">
        <f>PARS!P17</f>
        <v>1</v>
      </c>
      <c r="L17">
        <f>PARS!Q17</f>
        <v>0</v>
      </c>
      <c r="M17">
        <f>PARS!R17</f>
        <v>0</v>
      </c>
      <c r="N17">
        <f>PARS!S17</f>
        <v>1</v>
      </c>
      <c r="O17">
        <f>PARS!T17</f>
        <v>1</v>
      </c>
      <c r="P17">
        <v>4.0815182308573172E-2</v>
      </c>
      <c r="Q17">
        <f t="shared" ca="1" si="1"/>
        <v>2.0262317543695119E-2</v>
      </c>
    </row>
    <row r="18" spans="1:17" x14ac:dyDescent="0.35">
      <c r="A18" t="s">
        <v>71</v>
      </c>
      <c r="B18">
        <f>(D18*$R$4+C18*(1-$R$4))*$R$7 +(1-$R$7)*PARS!B18</f>
        <v>1.9203090589450456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PARS!K18</f>
        <v>1</v>
      </c>
      <c r="G18">
        <f>PARS!L18</f>
        <v>1</v>
      </c>
      <c r="H18">
        <f>PARS!M18</f>
        <v>0</v>
      </c>
      <c r="I18">
        <f>PARS!N18</f>
        <v>0</v>
      </c>
      <c r="J18">
        <f>PARS!O18</f>
        <v>0</v>
      </c>
      <c r="K18">
        <f>PARS!P18</f>
        <v>1</v>
      </c>
      <c r="L18">
        <f>PARS!Q18</f>
        <v>0</v>
      </c>
      <c r="M18">
        <f>PARS!R18</f>
        <v>0</v>
      </c>
      <c r="N18">
        <f>PARS!S18</f>
        <v>1</v>
      </c>
      <c r="O18">
        <f>PARS!T18</f>
        <v>1</v>
      </c>
      <c r="P18">
        <v>0.79134419092871022</v>
      </c>
      <c r="Q18">
        <f t="shared" ca="1" si="1"/>
        <v>0.60631117481277974</v>
      </c>
    </row>
    <row r="19" spans="1:17" x14ac:dyDescent="0.35">
      <c r="A19" s="6" t="s">
        <v>72</v>
      </c>
      <c r="B19">
        <f>(D19*$R$4+C19*(1-$R$4))*$R$7 +(1-$R$7)*PARS!B19</f>
        <v>1001.497866136777</v>
      </c>
      <c r="C19">
        <f>PARS!C19</f>
        <v>2.9957322735539909</v>
      </c>
      <c r="D19">
        <f>PARS!D19</f>
        <v>2.9957322735539909</v>
      </c>
      <c r="E19" t="b">
        <f t="shared" si="0"/>
        <v>0</v>
      </c>
      <c r="F19">
        <f>PARS!K19</f>
        <v>1</v>
      </c>
      <c r="G19">
        <f>PARS!L19</f>
        <v>0</v>
      </c>
      <c r="H19">
        <f>PARS!M19</f>
        <v>0</v>
      </c>
      <c r="I19">
        <f>PARS!N19</f>
        <v>1</v>
      </c>
      <c r="J19">
        <f>PARS!O19</f>
        <v>0</v>
      </c>
      <c r="K19">
        <f>PARS!P19</f>
        <v>1</v>
      </c>
      <c r="L19">
        <f>PARS!Q19</f>
        <v>0</v>
      </c>
      <c r="M19">
        <f>PARS!R19</f>
        <v>0</v>
      </c>
      <c r="N19">
        <f>PARS!S19</f>
        <v>0</v>
      </c>
      <c r="O19">
        <f>PARS!T19</f>
        <v>1</v>
      </c>
      <c r="P19">
        <v>0.44473108790054128</v>
      </c>
      <c r="Q19">
        <f t="shared" ca="1" si="1"/>
        <v>0.3885475827901026</v>
      </c>
    </row>
    <row r="20" spans="1:17" x14ac:dyDescent="0.35">
      <c r="A20" t="s">
        <v>73</v>
      </c>
      <c r="B20">
        <f>(D20*$R$4+C20*(1-$R$4))*$R$7 +(1-$R$7)*PARS!B20</f>
        <v>0.26428970157084952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PARS!K20</f>
        <v>1</v>
      </c>
      <c r="G20">
        <f>PARS!L20</f>
        <v>1</v>
      </c>
      <c r="H20">
        <f>PARS!M20</f>
        <v>0</v>
      </c>
      <c r="I20">
        <f>PARS!N20</f>
        <v>0</v>
      </c>
      <c r="J20">
        <f>PARS!O20</f>
        <v>0</v>
      </c>
      <c r="K20">
        <f>PARS!P20</f>
        <v>1</v>
      </c>
      <c r="L20">
        <f>PARS!Q20</f>
        <v>0</v>
      </c>
      <c r="M20">
        <f>PARS!R20</f>
        <v>0</v>
      </c>
      <c r="N20">
        <f>PARS!S20</f>
        <v>1</v>
      </c>
      <c r="O20">
        <f>PARS!T20</f>
        <v>1</v>
      </c>
      <c r="P20">
        <v>0.3174370251684232</v>
      </c>
      <c r="Q20">
        <f t="shared" ca="1" si="1"/>
        <v>8.160926470379759E-2</v>
      </c>
    </row>
    <row r="21" spans="1:17" x14ac:dyDescent="0.35">
      <c r="A21" t="s">
        <v>68</v>
      </c>
      <c r="B21">
        <f>(D21*$R$4+C21*(1-$R$4))*$R$7 +(1-$R$7)*PARS!B21</f>
        <v>0.46822357044265916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PARS!K21</f>
        <v>1</v>
      </c>
      <c r="G21">
        <f>PARS!L21</f>
        <v>1</v>
      </c>
      <c r="H21">
        <f>PARS!M21</f>
        <v>0</v>
      </c>
      <c r="I21">
        <f>PARS!N21</f>
        <v>0</v>
      </c>
      <c r="J21">
        <f>PARS!O21</f>
        <v>0</v>
      </c>
      <c r="K21">
        <f>PARS!P21</f>
        <v>1</v>
      </c>
      <c r="L21">
        <f>PARS!Q21</f>
        <v>0</v>
      </c>
      <c r="M21">
        <f>PARS!R21</f>
        <v>0</v>
      </c>
      <c r="N21">
        <f>PARS!S21</f>
        <v>1</v>
      </c>
      <c r="O21">
        <f>PARS!T21</f>
        <v>1</v>
      </c>
      <c r="P21">
        <v>0.17040591722738896</v>
      </c>
      <c r="Q21">
        <f t="shared" ca="1" si="1"/>
        <v>4.8023960547392885E-2</v>
      </c>
    </row>
    <row r="22" spans="1:17" x14ac:dyDescent="0.35">
      <c r="A22" t="s">
        <v>79</v>
      </c>
      <c r="B22">
        <f>(D22*$R$4+C22*(1-$R$4))*$R$7 +(1-$R$7)*PARS!B22</f>
        <v>4.1706387222627157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PARS!K22</f>
        <v>0</v>
      </c>
      <c r="G22">
        <f>PARS!L22</f>
        <v>1</v>
      </c>
      <c r="H22">
        <f>PARS!M22</f>
        <v>0</v>
      </c>
      <c r="I22">
        <f>PARS!N22</f>
        <v>0</v>
      </c>
      <c r="J22">
        <f>PARS!O22</f>
        <v>0</v>
      </c>
      <c r="K22">
        <f>PARS!P22</f>
        <v>1</v>
      </c>
      <c r="L22">
        <f>PARS!Q22</f>
        <v>0</v>
      </c>
      <c r="M22">
        <f>PARS!R22</f>
        <v>0</v>
      </c>
      <c r="N22">
        <f>PARS!S22</f>
        <v>1</v>
      </c>
      <c r="O22">
        <f>PARS!T22</f>
        <v>1</v>
      </c>
      <c r="P22">
        <v>0.70575014646886558</v>
      </c>
      <c r="Q22">
        <f t="shared" ca="1" si="1"/>
        <v>0.82149549654225695</v>
      </c>
    </row>
    <row r="23" spans="1:17" x14ac:dyDescent="0.35">
      <c r="A23" t="s">
        <v>80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PARS!K23</f>
        <v>0</v>
      </c>
      <c r="G23">
        <f>PARS!L23</f>
        <v>0</v>
      </c>
      <c r="H23">
        <f>PARS!M23</f>
        <v>0</v>
      </c>
      <c r="I23">
        <f>PARS!N23</f>
        <v>0</v>
      </c>
      <c r="J23">
        <f>PARS!O23</f>
        <v>1</v>
      </c>
      <c r="K23">
        <f>PARS!P23</f>
        <v>1</v>
      </c>
      <c r="L23">
        <f>PARS!Q23</f>
        <v>0</v>
      </c>
      <c r="M23">
        <f>PARS!R23</f>
        <v>0</v>
      </c>
      <c r="N23">
        <f>PARS!S23</f>
        <v>0</v>
      </c>
      <c r="O23">
        <f>PARS!T23</f>
        <v>0</v>
      </c>
      <c r="P23">
        <v>0.42139635307234813</v>
      </c>
      <c r="Q23">
        <f t="shared" ca="1" si="1"/>
        <v>0.48986659875232763</v>
      </c>
    </row>
    <row r="24" spans="1:17" x14ac:dyDescent="0.35">
      <c r="A24" t="s">
        <v>190</v>
      </c>
      <c r="B24">
        <f>(D24*$R$4+C24*(1-$R$4))*$R$7 +(1-$R$7)*PARS!B24</f>
        <v>-2.4E-2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PARS!K24</f>
        <v>0</v>
      </c>
      <c r="G24">
        <f>PARS!L24</f>
        <v>1</v>
      </c>
      <c r="H24">
        <f>PARS!M24</f>
        <v>0</v>
      </c>
      <c r="I24">
        <f>PARS!N24</f>
        <v>0</v>
      </c>
      <c r="J24">
        <f>PARS!O24</f>
        <v>0</v>
      </c>
      <c r="K24">
        <f>PARS!P24</f>
        <v>1</v>
      </c>
      <c r="L24">
        <f>PARS!Q24</f>
        <v>0</v>
      </c>
      <c r="M24">
        <f>PARS!R24</f>
        <v>0</v>
      </c>
      <c r="N24">
        <f>PARS!S24</f>
        <v>1</v>
      </c>
      <c r="O24">
        <f>PARS!T24</f>
        <v>1</v>
      </c>
      <c r="P24">
        <v>0.29415573760612745</v>
      </c>
      <c r="Q24">
        <f t="shared" ca="1" si="1"/>
        <v>0.18735732676380989</v>
      </c>
    </row>
    <row r="25" spans="1:17" x14ac:dyDescent="0.35">
      <c r="A25" t="s">
        <v>81</v>
      </c>
      <c r="B25">
        <f>(D25*$R$4+C25*(1-$R$4))*$R$7 +(1-$R$7)*PARS!B25</f>
        <v>0.38749999999999996</v>
      </c>
      <c r="C25">
        <f>PARS!C25</f>
        <v>0</v>
      </c>
      <c r="D25">
        <f>PARS!D25</f>
        <v>1</v>
      </c>
      <c r="E25" t="b">
        <f t="shared" si="0"/>
        <v>1</v>
      </c>
      <c r="F25">
        <f>PARS!K25</f>
        <v>0</v>
      </c>
      <c r="G25">
        <f>PARS!L25</f>
        <v>1</v>
      </c>
      <c r="H25">
        <f>PARS!M25</f>
        <v>0</v>
      </c>
      <c r="I25">
        <f>PARS!N25</f>
        <v>0</v>
      </c>
      <c r="J25">
        <f>PARS!O25</f>
        <v>0</v>
      </c>
      <c r="K25">
        <f>PARS!P25</f>
        <v>1</v>
      </c>
      <c r="L25">
        <f>PARS!Q25</f>
        <v>0</v>
      </c>
      <c r="M25">
        <f>PARS!R25</f>
        <v>0</v>
      </c>
      <c r="N25">
        <f>PARS!S25</f>
        <v>1</v>
      </c>
      <c r="O25">
        <f>PARS!T25</f>
        <v>1</v>
      </c>
      <c r="P25">
        <v>0.39589873077261617</v>
      </c>
      <c r="Q25">
        <f t="shared" ca="1" si="1"/>
        <v>0.97577400679196857</v>
      </c>
    </row>
    <row r="26" spans="1:17" x14ac:dyDescent="0.35">
      <c r="A26" t="s">
        <v>82</v>
      </c>
      <c r="B26">
        <f>(D26*$R$4+C26*(1-$R$4))*$R$7 +(1-$R$7)*PARS!B26</f>
        <v>7.9911225843320222E-2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PARS!K26</f>
        <v>1</v>
      </c>
      <c r="G26">
        <f>PARS!L26</f>
        <v>1</v>
      </c>
      <c r="H26">
        <f>PARS!M26</f>
        <v>0</v>
      </c>
      <c r="I26">
        <f>PARS!N26</f>
        <v>0</v>
      </c>
      <c r="J26">
        <f>PARS!O26</f>
        <v>0</v>
      </c>
      <c r="K26">
        <f>PARS!P26</f>
        <v>1</v>
      </c>
      <c r="L26">
        <f>PARS!Q26</f>
        <v>0</v>
      </c>
      <c r="M26">
        <f>PARS!R26</f>
        <v>0</v>
      </c>
      <c r="N26">
        <f>PARS!S26</f>
        <v>1</v>
      </c>
      <c r="O26">
        <f>PARS!T26</f>
        <v>1</v>
      </c>
      <c r="P26">
        <v>0.85407752402478287</v>
      </c>
      <c r="Q26">
        <f t="shared" ca="1" si="1"/>
        <v>0.10328331445231809</v>
      </c>
    </row>
    <row r="27" spans="1:17" x14ac:dyDescent="0.35">
      <c r="A27" t="s">
        <v>100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PARS!K27</f>
        <v>0</v>
      </c>
      <c r="G27">
        <f>PARS!L27</f>
        <v>0</v>
      </c>
      <c r="H27">
        <f>PARS!M27</f>
        <v>0</v>
      </c>
      <c r="I27">
        <f>PARS!N27</f>
        <v>0</v>
      </c>
      <c r="J27">
        <f>PARS!O27</f>
        <v>1</v>
      </c>
      <c r="K27">
        <f>PARS!P27</f>
        <v>1</v>
      </c>
      <c r="L27">
        <f>PARS!Q27</f>
        <v>0</v>
      </c>
      <c r="M27">
        <f>PARS!R27</f>
        <v>0</v>
      </c>
      <c r="N27">
        <f>PARS!S27</f>
        <v>0</v>
      </c>
      <c r="O27">
        <f>PARS!T27</f>
        <v>0</v>
      </c>
      <c r="P27">
        <v>0.95518315060389447</v>
      </c>
      <c r="Q27">
        <f t="shared" ca="1" si="1"/>
        <v>0.93584509213000544</v>
      </c>
    </row>
    <row r="28" spans="1:17" x14ac:dyDescent="0.35">
      <c r="A28" t="s">
        <v>103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PARS!K28</f>
        <v>0</v>
      </c>
      <c r="G28">
        <f>PARS!L28</f>
        <v>1</v>
      </c>
      <c r="H28">
        <f>PARS!M28</f>
        <v>0</v>
      </c>
      <c r="I28">
        <f>PARS!N28</f>
        <v>0</v>
      </c>
      <c r="J28">
        <f>PARS!O28</f>
        <v>0</v>
      </c>
      <c r="K28">
        <f>PARS!P28</f>
        <v>1</v>
      </c>
      <c r="L28">
        <f>PARS!Q28</f>
        <v>0</v>
      </c>
      <c r="M28">
        <f>PARS!R28</f>
        <v>0</v>
      </c>
      <c r="N28">
        <f>PARS!S28</f>
        <v>1</v>
      </c>
      <c r="O28">
        <f>PARS!T28</f>
        <v>1</v>
      </c>
      <c r="P28">
        <v>0.13397480163273179</v>
      </c>
      <c r="Q28">
        <f t="shared" ca="1" si="1"/>
        <v>0.46830536523006994</v>
      </c>
    </row>
    <row r="29" spans="1:17" x14ac:dyDescent="0.35">
      <c r="A29" t="s">
        <v>86</v>
      </c>
      <c r="B29">
        <f>(D29*$R$4+C29*(1-$R$4))*$R$7 +(1-$R$7)*PARS!B29</f>
        <v>1.1489208938352913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PARS!K29</f>
        <v>1</v>
      </c>
      <c r="G29">
        <f>PARS!L29</f>
        <v>1</v>
      </c>
      <c r="H29">
        <f>PARS!M29</f>
        <v>0</v>
      </c>
      <c r="I29">
        <f>PARS!N29</f>
        <v>0</v>
      </c>
      <c r="J29">
        <f>PARS!O29</f>
        <v>0</v>
      </c>
      <c r="K29">
        <f>PARS!P29</f>
        <v>1</v>
      </c>
      <c r="L29">
        <f>PARS!Q29</f>
        <v>0</v>
      </c>
      <c r="M29">
        <f>PARS!R29</f>
        <v>0</v>
      </c>
      <c r="N29">
        <f>PARS!S29</f>
        <v>1</v>
      </c>
      <c r="O29">
        <f>PARS!T29</f>
        <v>1</v>
      </c>
      <c r="P29">
        <v>6.4860324881191644E-2</v>
      </c>
      <c r="Q29">
        <f t="shared" ca="1" si="1"/>
        <v>0.50005472169075815</v>
      </c>
    </row>
    <row r="30" spans="1:17" x14ac:dyDescent="0.35">
      <c r="A30" t="s">
        <v>83</v>
      </c>
      <c r="B30">
        <f>(D30*$R$4+C30*(1-$R$4))*$R$7 +(1-$R$7)*PARS!B30</f>
        <v>0.9915910072534686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PARS!K30</f>
        <v>1</v>
      </c>
      <c r="G30">
        <f>PARS!L30</f>
        <v>1</v>
      </c>
      <c r="H30">
        <f>PARS!M30</f>
        <v>0</v>
      </c>
      <c r="I30">
        <f>PARS!N30</f>
        <v>0</v>
      </c>
      <c r="J30">
        <f>PARS!O30</f>
        <v>0</v>
      </c>
      <c r="K30">
        <f>PARS!P30</f>
        <v>1</v>
      </c>
      <c r="L30">
        <f>PARS!Q30</f>
        <v>0</v>
      </c>
      <c r="M30">
        <f>PARS!R30</f>
        <v>1</v>
      </c>
      <c r="N30">
        <f>PARS!S30</f>
        <v>1</v>
      </c>
      <c r="O30">
        <f>PARS!T30</f>
        <v>1</v>
      </c>
      <c r="P30">
        <v>0.39311826378521897</v>
      </c>
      <c r="Q30">
        <f t="shared" ca="1" si="1"/>
        <v>0.5596913269031597</v>
      </c>
    </row>
    <row r="31" spans="1:17" x14ac:dyDescent="0.35">
      <c r="A31" t="s">
        <v>84</v>
      </c>
      <c r="B31">
        <f>(D31*$R$4+C31*(1-$R$4))*$R$7 +(1-$R$7)*PARS!B31</f>
        <v>1.2089325879336936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PARS!K31</f>
        <v>0</v>
      </c>
      <c r="G31">
        <f>PARS!L31</f>
        <v>1</v>
      </c>
      <c r="H31">
        <f>PARS!M31</f>
        <v>0</v>
      </c>
      <c r="I31">
        <f>PARS!N31</f>
        <v>0</v>
      </c>
      <c r="J31">
        <f>PARS!O31</f>
        <v>0</v>
      </c>
      <c r="K31">
        <f>PARS!P31</f>
        <v>1</v>
      </c>
      <c r="L31">
        <f>PARS!Q31</f>
        <v>0</v>
      </c>
      <c r="M31">
        <f>PARS!R31</f>
        <v>0</v>
      </c>
      <c r="N31">
        <f>PARS!S31</f>
        <v>1</v>
      </c>
      <c r="O31">
        <f>PARS!T31</f>
        <v>1</v>
      </c>
      <c r="P31">
        <v>0.14659968919594335</v>
      </c>
      <c r="Q31">
        <f t="shared" ca="1" si="1"/>
        <v>0.4067357628600492</v>
      </c>
    </row>
    <row r="32" spans="1:17" x14ac:dyDescent="0.35">
      <c r="A32" t="s">
        <v>85</v>
      </c>
      <c r="B32">
        <f>(D32*$R$4+C32*(1-$R$4))*$R$7 +(1-$R$7)*PARS!B32</f>
        <v>0.70559799999999995</v>
      </c>
      <c r="C32">
        <f>PARS!C32</f>
        <v>0.70559799999999995</v>
      </c>
      <c r="D32">
        <f>PARS!D32</f>
        <v>0.70559799999999995</v>
      </c>
      <c r="E32" t="b">
        <f t="shared" si="0"/>
        <v>1</v>
      </c>
      <c r="F32">
        <f>PARS!K32</f>
        <v>1</v>
      </c>
      <c r="G32">
        <f>PARS!L32</f>
        <v>0</v>
      </c>
      <c r="H32">
        <f>PARS!M32</f>
        <v>0</v>
      </c>
      <c r="I32">
        <f>PARS!N32</f>
        <v>1</v>
      </c>
      <c r="J32">
        <f>PARS!O32</f>
        <v>0</v>
      </c>
      <c r="K32">
        <f>PARS!P32</f>
        <v>1</v>
      </c>
      <c r="L32">
        <f>PARS!Q32</f>
        <v>0</v>
      </c>
      <c r="M32">
        <f>PARS!R32</f>
        <v>0</v>
      </c>
      <c r="N32">
        <f>PARS!S32</f>
        <v>0</v>
      </c>
      <c r="O32">
        <f>PARS!T32</f>
        <v>1</v>
      </c>
      <c r="P32">
        <v>0.51457617192938376</v>
      </c>
      <c r="Q32">
        <f t="shared" ca="1" si="1"/>
        <v>0.42776627191555905</v>
      </c>
    </row>
    <row r="33" spans="1:17" x14ac:dyDescent="0.35">
      <c r="A33" t="s">
        <v>87</v>
      </c>
      <c r="B33">
        <f>(D33*$R$4+C33*(1-$R$4))*$R$7 +(1-$R$7)*PARS!B33</f>
        <v>-0.40495307142409159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PARS!K33</f>
        <v>1</v>
      </c>
      <c r="G33">
        <f>PARS!L33</f>
        <v>1</v>
      </c>
      <c r="H33">
        <f>PARS!M33</f>
        <v>0</v>
      </c>
      <c r="I33">
        <f>PARS!N33</f>
        <v>0</v>
      </c>
      <c r="J33">
        <f>PARS!O33</f>
        <v>0</v>
      </c>
      <c r="K33">
        <f>PARS!P33</f>
        <v>1</v>
      </c>
      <c r="L33">
        <f>PARS!Q33</f>
        <v>0</v>
      </c>
      <c r="M33">
        <f>PARS!R33</f>
        <v>0</v>
      </c>
      <c r="N33">
        <f>PARS!S33</f>
        <v>1</v>
      </c>
      <c r="O33">
        <f>PARS!T33</f>
        <v>1</v>
      </c>
      <c r="P33">
        <v>0.73560584996787559</v>
      </c>
      <c r="Q33">
        <f t="shared" ca="1" si="1"/>
        <v>0.13595807612862132</v>
      </c>
    </row>
    <row r="34" spans="1:17" x14ac:dyDescent="0.35">
      <c r="A34" t="s">
        <v>88</v>
      </c>
      <c r="B34">
        <f>(D34*$R$4+C34*(1-$R$4))*$R$7 +(1-$R$7)*PARS!B34</f>
        <v>-0.34930065338623162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PARS!K34</f>
        <v>1</v>
      </c>
      <c r="G34">
        <f>PARS!L34</f>
        <v>1</v>
      </c>
      <c r="H34">
        <f>PARS!M34</f>
        <v>0</v>
      </c>
      <c r="I34">
        <f>PARS!N34</f>
        <v>0</v>
      </c>
      <c r="J34">
        <f>PARS!O34</f>
        <v>0</v>
      </c>
      <c r="K34">
        <f>PARS!P34</f>
        <v>1</v>
      </c>
      <c r="L34">
        <f>PARS!Q34</f>
        <v>0</v>
      </c>
      <c r="M34">
        <f>PARS!R34</f>
        <v>0</v>
      </c>
      <c r="N34">
        <f>PARS!S34</f>
        <v>1</v>
      </c>
      <c r="O34">
        <f>PARS!T34</f>
        <v>1</v>
      </c>
      <c r="P34">
        <v>0.4314723347972258</v>
      </c>
      <c r="Q34">
        <f t="shared" ca="1" si="1"/>
        <v>0.26503145450182231</v>
      </c>
    </row>
    <row r="35" spans="1:17" x14ac:dyDescent="0.35">
      <c r="A35" t="s">
        <v>89</v>
      </c>
      <c r="B35">
        <f>(D35*$R$4+C35*(1-$R$4))*$R$7 +(1-$R$7)*PARS!B35</f>
        <v>0.69285625485150859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PARS!K35</f>
        <v>1</v>
      </c>
      <c r="G35">
        <f>PARS!L35</f>
        <v>1</v>
      </c>
      <c r="H35">
        <f>PARS!M35</f>
        <v>0</v>
      </c>
      <c r="I35">
        <f>PARS!N35</f>
        <v>0</v>
      </c>
      <c r="J35">
        <f>PARS!O35</f>
        <v>0</v>
      </c>
      <c r="K35">
        <f>PARS!P35</f>
        <v>1</v>
      </c>
      <c r="L35">
        <f>PARS!Q35</f>
        <v>0</v>
      </c>
      <c r="M35">
        <f>PARS!R35</f>
        <v>0</v>
      </c>
      <c r="N35">
        <f>PARS!S35</f>
        <v>1</v>
      </c>
      <c r="O35">
        <f>PARS!T35</f>
        <v>1</v>
      </c>
      <c r="P35">
        <v>0.95444575195163173</v>
      </c>
      <c r="Q35">
        <f t="shared" ca="1" si="1"/>
        <v>0.23306031574058539</v>
      </c>
    </row>
    <row r="36" spans="1:17" x14ac:dyDescent="0.35">
      <c r="A36" t="s">
        <v>102</v>
      </c>
      <c r="B36">
        <f>(D36*$R$4+C36*(1-$R$4))*$R$7 +(1-$R$7)*PARS!B36</f>
        <v>0.40115232708258031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PARS!K36</f>
        <v>1</v>
      </c>
      <c r="G36">
        <f>PARS!L36</f>
        <v>1</v>
      </c>
      <c r="H36">
        <f>PARS!M36</f>
        <v>0</v>
      </c>
      <c r="I36">
        <f>PARS!N36</f>
        <v>0</v>
      </c>
      <c r="J36">
        <f>PARS!O36</f>
        <v>0</v>
      </c>
      <c r="K36">
        <f>PARS!P36</f>
        <v>1</v>
      </c>
      <c r="L36">
        <f>PARS!Q36</f>
        <v>0</v>
      </c>
      <c r="M36">
        <f>PARS!R36</f>
        <v>0</v>
      </c>
      <c r="N36">
        <f>PARS!S36</f>
        <v>1</v>
      </c>
      <c r="O36">
        <f>PARS!T36</f>
        <v>1</v>
      </c>
      <c r="P36">
        <v>0.15027616064651761</v>
      </c>
      <c r="Q36">
        <f t="shared" ca="1" si="1"/>
        <v>0.25095209772242166</v>
      </c>
    </row>
    <row r="37" spans="1:17" x14ac:dyDescent="0.35">
      <c r="A37" s="5" t="s">
        <v>69</v>
      </c>
      <c r="B37">
        <f>(D37*$R$4+C37*(1-$R$4))*$R$7 +(1-$R$7)*PARS!B37</f>
        <v>0.31730795701037634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PARS!K37</f>
        <v>1</v>
      </c>
      <c r="G37">
        <f>PARS!L37</f>
        <v>1</v>
      </c>
      <c r="H37">
        <f>PARS!M37</f>
        <v>0</v>
      </c>
      <c r="I37">
        <f>PARS!N37</f>
        <v>0</v>
      </c>
      <c r="J37">
        <f>PARS!O37</f>
        <v>0</v>
      </c>
      <c r="K37">
        <f>PARS!P37</f>
        <v>1</v>
      </c>
      <c r="L37">
        <f>PARS!Q37</f>
        <v>0</v>
      </c>
      <c r="M37">
        <f>PARS!R37</f>
        <v>0</v>
      </c>
      <c r="N37">
        <f>PARS!S37</f>
        <v>1</v>
      </c>
      <c r="O37">
        <f>PARS!T37</f>
        <v>1</v>
      </c>
      <c r="P37">
        <v>0.24114897377650391</v>
      </c>
      <c r="Q37">
        <f t="shared" ca="1" si="1"/>
        <v>0.93452537633361854</v>
      </c>
    </row>
    <row r="38" spans="1:17" x14ac:dyDescent="0.35">
      <c r="A38" s="3" t="s">
        <v>107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PARS!K38</f>
        <v>0</v>
      </c>
      <c r="G38">
        <f>PARS!L38</f>
        <v>0</v>
      </c>
      <c r="H38">
        <f>PARS!M38</f>
        <v>0</v>
      </c>
      <c r="I38">
        <f>PARS!N38</f>
        <v>1</v>
      </c>
      <c r="J38">
        <f>PARS!O38</f>
        <v>0</v>
      </c>
      <c r="K38">
        <f>PARS!P38</f>
        <v>1</v>
      </c>
      <c r="L38">
        <f>PARS!Q38</f>
        <v>0</v>
      </c>
      <c r="M38">
        <f>PARS!R38</f>
        <v>0</v>
      </c>
      <c r="N38">
        <f>PARS!S38</f>
        <v>0</v>
      </c>
      <c r="O38">
        <f>PARS!T38</f>
        <v>1</v>
      </c>
      <c r="P38">
        <v>0.5751532464632032</v>
      </c>
      <c r="Q38">
        <f t="shared" ca="1" si="1"/>
        <v>0.79298781606589996</v>
      </c>
    </row>
    <row r="39" spans="1:17" x14ac:dyDescent="0.35">
      <c r="A39" t="s">
        <v>108</v>
      </c>
      <c r="B39">
        <f>(D39*$R$4+C39*(1-$R$4))*$R$7 +(1-$R$7)*PARS!B39</f>
        <v>1.9468676899999999</v>
      </c>
      <c r="C39">
        <f>PARS!C39</f>
        <v>1.9468676899999999</v>
      </c>
      <c r="D39">
        <f>PARS!D39</f>
        <v>1.9468676899999999</v>
      </c>
      <c r="E39" t="b">
        <f t="shared" si="0"/>
        <v>1</v>
      </c>
      <c r="F39">
        <f>PARS!K39</f>
        <v>0</v>
      </c>
      <c r="G39">
        <f>PARS!L39</f>
        <v>0</v>
      </c>
      <c r="H39">
        <f>PARS!M39</f>
        <v>1</v>
      </c>
      <c r="I39">
        <f>PARS!N39</f>
        <v>0</v>
      </c>
      <c r="J39">
        <f>PARS!O39</f>
        <v>0</v>
      </c>
      <c r="K39">
        <f>PARS!P39</f>
        <v>1</v>
      </c>
      <c r="L39">
        <f>PARS!Q39</f>
        <v>0</v>
      </c>
      <c r="M39">
        <f>PARS!R39</f>
        <v>0</v>
      </c>
      <c r="N39">
        <f>PARS!S39</f>
        <v>0</v>
      </c>
      <c r="O39">
        <f>PARS!T39</f>
        <v>1</v>
      </c>
      <c r="P39">
        <v>0.83052896155391343</v>
      </c>
      <c r="Q39">
        <f t="shared" ca="1" si="1"/>
        <v>0.28266255560983156</v>
      </c>
    </row>
    <row r="40" spans="1:17" x14ac:dyDescent="0.35">
      <c r="A40" t="s">
        <v>109</v>
      </c>
      <c r="B40">
        <f>(D40*$R$4+C40*(1-$R$4))*$R$7 +(1-$R$7)*PARS!B40</f>
        <v>1.8597309999999999E-2</v>
      </c>
      <c r="C40">
        <f>PARS!C40</f>
        <v>1.8597309999999999E-2</v>
      </c>
      <c r="D40">
        <f>PARS!D40</f>
        <v>1.8597309999999999E-2</v>
      </c>
      <c r="E40" t="b">
        <f t="shared" si="0"/>
        <v>1</v>
      </c>
      <c r="F40">
        <f>PARS!K40</f>
        <v>0</v>
      </c>
      <c r="G40">
        <f>PARS!L40</f>
        <v>0</v>
      </c>
      <c r="H40">
        <f>PARS!M40</f>
        <v>1</v>
      </c>
      <c r="I40">
        <f>PARS!N40</f>
        <v>0</v>
      </c>
      <c r="J40">
        <f>PARS!O40</f>
        <v>0</v>
      </c>
      <c r="K40">
        <f>PARS!P40</f>
        <v>1</v>
      </c>
      <c r="L40">
        <f>PARS!Q40</f>
        <v>0</v>
      </c>
      <c r="M40">
        <f>PARS!R40</f>
        <v>0</v>
      </c>
      <c r="N40">
        <f>PARS!S40</f>
        <v>0</v>
      </c>
      <c r="O40">
        <f>PARS!T40</f>
        <v>1</v>
      </c>
      <c r="P40">
        <v>0.57179882711031738</v>
      </c>
      <c r="Q40">
        <f t="shared" ca="1" si="1"/>
        <v>0.43909804131087826</v>
      </c>
    </row>
    <row r="41" spans="1:17" x14ac:dyDescent="0.35">
      <c r="A41" t="s">
        <v>105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PARS!K41</f>
        <v>0</v>
      </c>
      <c r="G41">
        <f>PARS!L41</f>
        <v>0</v>
      </c>
      <c r="H41">
        <f>PARS!M41</f>
        <v>0</v>
      </c>
      <c r="I41">
        <f>PARS!N41</f>
        <v>1</v>
      </c>
      <c r="J41">
        <f>PARS!O41</f>
        <v>0</v>
      </c>
      <c r="K41">
        <f>PARS!P41</f>
        <v>1</v>
      </c>
      <c r="L41">
        <f>PARS!Q41</f>
        <v>0</v>
      </c>
      <c r="M41">
        <f>PARS!R41</f>
        <v>0</v>
      </c>
      <c r="N41">
        <f>PARS!S41</f>
        <v>0</v>
      </c>
      <c r="O41">
        <f>PARS!T41</f>
        <v>1</v>
      </c>
      <c r="P41">
        <v>9.6052509766449634E-2</v>
      </c>
      <c r="Q41">
        <f t="shared" ca="1" si="1"/>
        <v>2.4248274623891453E-2</v>
      </c>
    </row>
    <row r="42" spans="1:17" s="3" customFormat="1" x14ac:dyDescent="0.35">
      <c r="A42" t="s">
        <v>110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PARS!K42</f>
        <v>0</v>
      </c>
      <c r="G42">
        <f>PARS!L42</f>
        <v>0</v>
      </c>
      <c r="H42">
        <f>PARS!M42</f>
        <v>0</v>
      </c>
      <c r="I42">
        <f>PARS!N42</f>
        <v>0</v>
      </c>
      <c r="J42">
        <f>PARS!O42</f>
        <v>1</v>
      </c>
      <c r="K42">
        <f>PARS!P42</f>
        <v>1</v>
      </c>
      <c r="L42">
        <f>PARS!Q42</f>
        <v>0</v>
      </c>
      <c r="M42">
        <f>PARS!R42</f>
        <v>0</v>
      </c>
      <c r="N42">
        <f>PARS!S42</f>
        <v>0</v>
      </c>
      <c r="O42">
        <f>PARS!T42</f>
        <v>0</v>
      </c>
      <c r="P42">
        <v>0.45865485006919537</v>
      </c>
      <c r="Q42">
        <f t="shared" ca="1" si="1"/>
        <v>0.6904751091205692</v>
      </c>
    </row>
    <row r="43" spans="1:17" x14ac:dyDescent="0.35">
      <c r="A43" t="s">
        <v>90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PARS!K43</f>
        <v>0</v>
      </c>
      <c r="G43">
        <f>PARS!L43</f>
        <v>0</v>
      </c>
      <c r="H43">
        <f>PARS!M43</f>
        <v>0</v>
      </c>
      <c r="I43">
        <f>PARS!N43</f>
        <v>0</v>
      </c>
      <c r="J43">
        <f>PARS!O43</f>
        <v>1</v>
      </c>
      <c r="K43">
        <f>PARS!P43</f>
        <v>1</v>
      </c>
      <c r="L43">
        <f>PARS!Q43</f>
        <v>0</v>
      </c>
      <c r="M43">
        <f>PARS!R43</f>
        <v>0</v>
      </c>
      <c r="N43">
        <f>PARS!S43</f>
        <v>0</v>
      </c>
      <c r="O43">
        <f>PARS!T43</f>
        <v>0</v>
      </c>
      <c r="P43">
        <v>0.9123383309457741</v>
      </c>
      <c r="Q43">
        <f t="shared" ca="1" si="1"/>
        <v>0.87083716105419495</v>
      </c>
    </row>
    <row r="44" spans="1:17" x14ac:dyDescent="0.35">
      <c r="A44" t="s">
        <v>91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PARS!K44</f>
        <v>0</v>
      </c>
      <c r="G44">
        <f>PARS!L44</f>
        <v>0</v>
      </c>
      <c r="H44">
        <f>PARS!M44</f>
        <v>0</v>
      </c>
      <c r="I44">
        <f>PARS!N44</f>
        <v>0</v>
      </c>
      <c r="J44">
        <f>PARS!O44</f>
        <v>1</v>
      </c>
      <c r="K44">
        <f>PARS!P44</f>
        <v>1</v>
      </c>
      <c r="L44">
        <f>PARS!Q44</f>
        <v>0</v>
      </c>
      <c r="M44">
        <f>PARS!R44</f>
        <v>0</v>
      </c>
      <c r="N44">
        <f>PARS!S44</f>
        <v>0</v>
      </c>
      <c r="O44">
        <f>PARS!T44</f>
        <v>0</v>
      </c>
      <c r="P44">
        <v>1.6941175439559863E-3</v>
      </c>
      <c r="Q44">
        <f t="shared" ca="1" si="1"/>
        <v>0.36050888987478302</v>
      </c>
    </row>
    <row r="45" spans="1:17" x14ac:dyDescent="0.35">
      <c r="A45" t="s">
        <v>101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PARS!K45</f>
        <v>0</v>
      </c>
      <c r="G45">
        <f>PARS!L45</f>
        <v>0</v>
      </c>
      <c r="H45">
        <f>PARS!M45</f>
        <v>0</v>
      </c>
      <c r="I45">
        <f>PARS!N45</f>
        <v>0</v>
      </c>
      <c r="J45">
        <f>PARS!O45</f>
        <v>1</v>
      </c>
      <c r="K45">
        <f>PARS!P45</f>
        <v>1</v>
      </c>
      <c r="L45">
        <f>PARS!Q45</f>
        <v>0</v>
      </c>
      <c r="M45">
        <f>PARS!R45</f>
        <v>0</v>
      </c>
      <c r="N45">
        <f>PARS!S45</f>
        <v>0</v>
      </c>
      <c r="O45">
        <f>PARS!T45</f>
        <v>0</v>
      </c>
      <c r="P45">
        <v>0.2115941042882471</v>
      </c>
      <c r="Q45">
        <f t="shared" ca="1" si="1"/>
        <v>0.32153091375339993</v>
      </c>
    </row>
    <row r="46" spans="1:17" x14ac:dyDescent="0.35">
      <c r="A46" t="s">
        <v>104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PARS!K46</f>
        <v>0</v>
      </c>
      <c r="G46">
        <f>PARS!L46</f>
        <v>0</v>
      </c>
      <c r="H46">
        <f>PARS!M46</f>
        <v>0</v>
      </c>
      <c r="I46">
        <f>PARS!N46</f>
        <v>0</v>
      </c>
      <c r="J46">
        <f>PARS!O46</f>
        <v>1</v>
      </c>
      <c r="K46">
        <f>PARS!P46</f>
        <v>1</v>
      </c>
      <c r="L46">
        <f>PARS!Q46</f>
        <v>0</v>
      </c>
      <c r="M46">
        <f>PARS!R46</f>
        <v>0</v>
      </c>
      <c r="N46">
        <f>PARS!S46</f>
        <v>0</v>
      </c>
      <c r="O46">
        <f>PARS!T46</f>
        <v>0</v>
      </c>
      <c r="P46">
        <v>0.72975034123159543</v>
      </c>
      <c r="Q46">
        <f t="shared" ca="1" si="1"/>
        <v>9.7752818957922649E-2</v>
      </c>
    </row>
    <row r="47" spans="1:17" x14ac:dyDescent="0.35">
      <c r="A47" t="s">
        <v>179</v>
      </c>
      <c r="B47">
        <f>(D47*$R$4+C47*(1-$R$4))*$R$7 +(1-$R$7)*PARS!B47</f>
        <v>1.0547228200000001</v>
      </c>
      <c r="C47">
        <f>PARS!C47</f>
        <v>1.0547228200000001</v>
      </c>
      <c r="D47">
        <f>PARS!D47</f>
        <v>1.0547228200000001</v>
      </c>
      <c r="E47" t="b">
        <f t="shared" si="0"/>
        <v>1</v>
      </c>
      <c r="F47">
        <f>PARS!K47</f>
        <v>0</v>
      </c>
      <c r="G47">
        <f>PARS!L47</f>
        <v>0</v>
      </c>
      <c r="H47">
        <f>PARS!M47</f>
        <v>0</v>
      </c>
      <c r="I47">
        <f>PARS!N47</f>
        <v>0</v>
      </c>
      <c r="J47">
        <f>PARS!O47</f>
        <v>1</v>
      </c>
      <c r="K47">
        <f>PARS!P47</f>
        <v>1</v>
      </c>
      <c r="L47">
        <f>PARS!Q47</f>
        <v>0</v>
      </c>
      <c r="M47">
        <f>PARS!R47</f>
        <v>0</v>
      </c>
      <c r="N47">
        <f>PARS!S47</f>
        <v>0</v>
      </c>
      <c r="O47">
        <f>PARS!T47</f>
        <v>0</v>
      </c>
      <c r="P47">
        <v>0.80782005028098203</v>
      </c>
      <c r="Q47">
        <f t="shared" ca="1" si="1"/>
        <v>0.39774158250268654</v>
      </c>
    </row>
    <row r="48" spans="1:17" x14ac:dyDescent="0.35">
      <c r="A48" t="s">
        <v>180</v>
      </c>
      <c r="B48">
        <f>(D48*$R$4+C48*(1-$R$4))*$R$7 +(1-$R$7)*PARS!B48</f>
        <v>0.99413825</v>
      </c>
      <c r="C48">
        <f>PARS!C48</f>
        <v>0.99413825</v>
      </c>
      <c r="D48">
        <f>PARS!D48</f>
        <v>0.99413825</v>
      </c>
      <c r="E48" t="b">
        <f t="shared" si="0"/>
        <v>1</v>
      </c>
      <c r="F48">
        <f>PARS!K48</f>
        <v>0</v>
      </c>
      <c r="G48">
        <f>PARS!L48</f>
        <v>0</v>
      </c>
      <c r="H48">
        <f>PARS!M48</f>
        <v>0</v>
      </c>
      <c r="I48">
        <f>PARS!N48</f>
        <v>0</v>
      </c>
      <c r="J48">
        <f>PARS!O48</f>
        <v>1</v>
      </c>
      <c r="K48">
        <f>PARS!P48</f>
        <v>1</v>
      </c>
      <c r="L48">
        <f>PARS!Q48</f>
        <v>0</v>
      </c>
      <c r="M48">
        <f>PARS!R48</f>
        <v>0</v>
      </c>
      <c r="N48">
        <f>PARS!S48</f>
        <v>0</v>
      </c>
      <c r="O48">
        <f>PARS!T48</f>
        <v>0</v>
      </c>
      <c r="P48">
        <v>7.2670121740322058E-2</v>
      </c>
      <c r="Q48">
        <f t="shared" ca="1" si="1"/>
        <v>0.99135774827940226</v>
      </c>
    </row>
    <row r="49" spans="1:17" x14ac:dyDescent="0.35">
      <c r="A49" t="s">
        <v>181</v>
      </c>
      <c r="B49">
        <f>(D49*$R$4+C49*(1-$R$4))*$R$7 +(1-$R$7)*PARS!B49</f>
        <v>0.96310580999999995</v>
      </c>
      <c r="C49">
        <f>PARS!C49</f>
        <v>0.96310580999999995</v>
      </c>
      <c r="D49">
        <f>PARS!D49</f>
        <v>0.96310580999999995</v>
      </c>
      <c r="E49" t="b">
        <f t="shared" si="0"/>
        <v>1</v>
      </c>
      <c r="F49">
        <f>PARS!K49</f>
        <v>0</v>
      </c>
      <c r="G49">
        <f>PARS!L49</f>
        <v>0</v>
      </c>
      <c r="H49">
        <f>PARS!M49</f>
        <v>0</v>
      </c>
      <c r="I49">
        <f>PARS!N49</f>
        <v>0</v>
      </c>
      <c r="J49">
        <f>PARS!O49</f>
        <v>1</v>
      </c>
      <c r="K49">
        <f>PARS!P49</f>
        <v>1</v>
      </c>
      <c r="L49">
        <f>PARS!Q49</f>
        <v>0</v>
      </c>
      <c r="M49">
        <f>PARS!R49</f>
        <v>0</v>
      </c>
      <c r="N49">
        <f>PARS!S49</f>
        <v>0</v>
      </c>
      <c r="O49">
        <f>PARS!T49</f>
        <v>0</v>
      </c>
      <c r="P49">
        <v>0.14486889267994729</v>
      </c>
      <c r="Q49">
        <f t="shared" ca="1" si="1"/>
        <v>0.3062522284590351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V49"/>
  <sheetViews>
    <sheetView tabSelected="1" topLeftCell="L1" zoomScale="57" zoomScaleNormal="43" workbookViewId="0">
      <selection activeCell="V21" sqref="V21"/>
    </sheetView>
  </sheetViews>
  <sheetFormatPr defaultRowHeight="14.5" x14ac:dyDescent="0.35"/>
  <cols>
    <col min="2" max="2" width="12.453125" bestFit="1" customWidth="1"/>
    <col min="3" max="4" width="6.36328125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J2">
        <f>1</f>
        <v>1</v>
      </c>
      <c r="N2">
        <v>1</v>
      </c>
      <c r="P2">
        <f t="shared" ref="P2:P49" si="0">SUM(L2:O2)</f>
        <v>1</v>
      </c>
      <c r="S2">
        <f t="shared" ref="S2:S49" si="1">L2-Q2</f>
        <v>0</v>
      </c>
      <c r="T2">
        <f t="shared" ref="T2:T49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-0.22314355131420971</v>
      </c>
      <c r="C4" s="7">
        <f>LN(F4)</f>
        <v>-0.51082562376599072</v>
      </c>
      <c r="D4" s="7">
        <f>LN(G4)</f>
        <v>0.18232155679395459</v>
      </c>
      <c r="E4">
        <v>0.8</v>
      </c>
      <c r="F4">
        <v>0.6</v>
      </c>
      <c r="G4">
        <v>1.2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76</v>
      </c>
      <c r="B5" s="7">
        <f>LN(E5)</f>
        <v>-0.22314355131420971</v>
      </c>
      <c r="C5">
        <f>C4</f>
        <v>-0.51082562376599072</v>
      </c>
      <c r="D5">
        <f>D4</f>
        <v>0.18232155679395459</v>
      </c>
      <c r="E5">
        <f>E4</f>
        <v>0.8</v>
      </c>
      <c r="F5">
        <v>0.6</v>
      </c>
      <c r="G5">
        <v>1.2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J7">
        <f>1/E7</f>
        <v>4.2105263157894735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0.23749999999999999</v>
      </c>
    </row>
    <row r="8" spans="1:22" x14ac:dyDescent="0.35">
      <c r="A8" t="s">
        <v>92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93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98</v>
      </c>
      <c r="B10">
        <f>LN(E10)</f>
        <v>0</v>
      </c>
      <c r="C10">
        <f>C4</f>
        <v>-0.51082562376599072</v>
      </c>
      <c r="D10">
        <f>D4</f>
        <v>0.18232155679395459</v>
      </c>
      <c r="E10">
        <v>1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-1.4188175528254507</v>
      </c>
      <c r="C16">
        <f>LN(-G16)</f>
        <v>-2.3025850929940455</v>
      </c>
      <c r="D16">
        <f>LN(-F16)</f>
        <v>-1.1647520911726548</v>
      </c>
      <c r="E16">
        <v>-0.24199999999999999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-4.1322314049586781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-0.24199999999999997</v>
      </c>
    </row>
    <row r="17" spans="1:22" x14ac:dyDescent="0.35">
      <c r="A17" t="s">
        <v>96</v>
      </c>
      <c r="B17">
        <f t="shared" ref="B17:D18" si="6">LN(E17)</f>
        <v>-0.69314718055994529</v>
      </c>
      <c r="C17">
        <f t="shared" si="6"/>
        <v>-1.0498221244986778</v>
      </c>
      <c r="D17">
        <f t="shared" si="6"/>
        <v>-0.43078291609245423</v>
      </c>
      <c r="E17">
        <v>0.5</v>
      </c>
      <c r="F17">
        <v>0.35</v>
      </c>
      <c r="G17">
        <v>0.65</v>
      </c>
      <c r="H17">
        <v>4.0999999999999996</v>
      </c>
      <c r="I17">
        <v>4.0999999999999996</v>
      </c>
      <c r="J17">
        <f t="shared" si="5"/>
        <v>2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0.5</v>
      </c>
    </row>
    <row r="18" spans="1:22" x14ac:dyDescent="0.35">
      <c r="A18" t="s">
        <v>71</v>
      </c>
      <c r="B18">
        <f t="shared" si="6"/>
        <v>1.791759469228055</v>
      </c>
      <c r="C18">
        <f t="shared" si="6"/>
        <v>1.6094379124341003</v>
      </c>
      <c r="D18">
        <f t="shared" si="6"/>
        <v>2.341805806147327</v>
      </c>
      <c r="E18">
        <v>6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0.16666666666666666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6</v>
      </c>
    </row>
    <row r="19" spans="1:22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2" x14ac:dyDescent="0.35">
      <c r="A20" t="s">
        <v>73</v>
      </c>
      <c r="B20">
        <f>-LN(1/E20 -1)</f>
        <v>2.0200686909376892E-2</v>
      </c>
      <c r="C20">
        <f>-LN(1/F20 -1)</f>
        <v>0</v>
      </c>
      <c r="D20">
        <f>-LN(1/G20 -1)</f>
        <v>0.84729786038720356</v>
      </c>
      <c r="E20">
        <v>0.50505</v>
      </c>
      <c r="F20">
        <v>0.5</v>
      </c>
      <c r="G20">
        <v>0.7</v>
      </c>
      <c r="H20">
        <v>4.0999999999999996</v>
      </c>
      <c r="I20">
        <v>4.0999999999999996</v>
      </c>
      <c r="J20">
        <f>1/(E20*(1-E20))</f>
        <v>4.0004080816284064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1/(1+EXP(-B20))</f>
        <v>0.50505</v>
      </c>
    </row>
    <row r="21" spans="1:22" x14ac:dyDescent="0.35">
      <c r="A21" t="s">
        <v>68</v>
      </c>
      <c r="B21">
        <f>LN(E21/10)</f>
        <v>0.41871033485818504</v>
      </c>
      <c r="C21">
        <f>LN(F21/10)</f>
        <v>0.37156355643248301</v>
      </c>
      <c r="D21">
        <f>LN(G21/10)</f>
        <v>0.61518563909023349</v>
      </c>
      <c r="E21">
        <v>15.2</v>
      </c>
      <c r="F21">
        <v>14.5</v>
      </c>
      <c r="G21">
        <v>18.5</v>
      </c>
      <c r="H21">
        <v>4</v>
      </c>
      <c r="I21">
        <v>4</v>
      </c>
      <c r="J21">
        <f t="shared" si="5"/>
        <v>6.5789473684210523E-2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15.2</v>
      </c>
    </row>
    <row r="22" spans="1:22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2" x14ac:dyDescent="0.35">
      <c r="A23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2" x14ac:dyDescent="0.35">
      <c r="A24" t="s">
        <v>190</v>
      </c>
      <c r="B24">
        <f t="shared" ref="B24:D25" si="7">E24</f>
        <v>-1.7999999999999999E-2</v>
      </c>
      <c r="C24">
        <f t="shared" si="7"/>
        <v>-0.15</v>
      </c>
      <c r="D24">
        <f t="shared" si="7"/>
        <v>0.05</v>
      </c>
      <c r="E24">
        <v>-1.7999999999999999E-2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2" x14ac:dyDescent="0.35">
      <c r="A25" t="s">
        <v>81</v>
      </c>
      <c r="B25">
        <f t="shared" si="7"/>
        <v>0.17499999999999999</v>
      </c>
      <c r="C25">
        <f t="shared" si="7"/>
        <v>0</v>
      </c>
      <c r="D25">
        <f t="shared" si="7"/>
        <v>1</v>
      </c>
      <c r="E25">
        <v>0.17499999999999999</v>
      </c>
      <c r="F25">
        <v>0</v>
      </c>
      <c r="G25">
        <v>1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2" x14ac:dyDescent="0.35">
      <c r="A26" t="s">
        <v>82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4.0549999999999997</v>
      </c>
      <c r="I26">
        <v>4</v>
      </c>
      <c r="J26">
        <f t="shared" ref="J26" si="8">1/E26</f>
        <v>1.4285714285714286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0.7</v>
      </c>
    </row>
    <row r="27" spans="1:22" x14ac:dyDescent="0.35">
      <c r="A27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2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2" x14ac:dyDescent="0.35">
      <c r="A29" t="s">
        <v>86</v>
      </c>
      <c r="B29">
        <f t="shared" ref="B29:D30" si="9">LN(E29)</f>
        <v>0.91629073187415511</v>
      </c>
      <c r="C29">
        <f t="shared" si="9"/>
        <v>0</v>
      </c>
      <c r="D29">
        <f t="shared" si="9"/>
        <v>2.3025850929940459</v>
      </c>
      <c r="E29">
        <v>2.5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0">1/E29</f>
        <v>0.4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2.5</v>
      </c>
    </row>
    <row r="30" spans="1:22" x14ac:dyDescent="0.35">
      <c r="A30" t="s">
        <v>83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0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2" x14ac:dyDescent="0.35">
      <c r="A31" t="s">
        <v>84</v>
      </c>
      <c r="B31">
        <f t="shared" ref="B31:D31" si="11">-LN(1/E31 -1)</f>
        <v>-0.84729786038720367</v>
      </c>
      <c r="C31">
        <f t="shared" si="11"/>
        <v>-2.1972245773362196</v>
      </c>
      <c r="D31">
        <f t="shared" si="11"/>
        <v>6.9067547786484651</v>
      </c>
      <c r="E31">
        <v>0.3</v>
      </c>
      <c r="F31">
        <v>0.1</v>
      </c>
      <c r="G31">
        <v>0.999</v>
      </c>
      <c r="H31">
        <v>5.01</v>
      </c>
      <c r="I31">
        <v>5.03</v>
      </c>
      <c r="J31">
        <f>1/(E31*(1-E31))</f>
        <v>4.7619047619047619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0.3</v>
      </c>
    </row>
    <row r="32" spans="1:22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2">LN(E33)</f>
        <v>-0.3047604139865322</v>
      </c>
      <c r="C33">
        <f t="shared" si="12"/>
        <v>-2.3025850929940455</v>
      </c>
      <c r="D33">
        <f t="shared" si="12"/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f t="shared" ref="J33:J36" si="13">1/E33</f>
        <v>1.3563000135630001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0.73729999999999996</v>
      </c>
    </row>
    <row r="34" spans="1:22" x14ac:dyDescent="0.35">
      <c r="A34" t="s">
        <v>88</v>
      </c>
      <c r="B34">
        <f t="shared" si="12"/>
        <v>-0.35667494393873245</v>
      </c>
      <c r="C34">
        <f t="shared" si="12"/>
        <v>-0.71334988787746489</v>
      </c>
      <c r="D34">
        <f t="shared" si="12"/>
        <v>-9.4310679471241415E-2</v>
      </c>
      <c r="E34">
        <v>0.7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3"/>
        <v>1.4285714285714286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</v>
      </c>
    </row>
    <row r="35" spans="1:22" x14ac:dyDescent="0.35">
      <c r="A35" t="s">
        <v>89</v>
      </c>
      <c r="B35">
        <f t="shared" si="12"/>
        <v>2.3513752571634776</v>
      </c>
      <c r="C35">
        <f t="shared" si="12"/>
        <v>-6.9077552789821368</v>
      </c>
      <c r="D35">
        <f t="shared" si="12"/>
        <v>2.9957322735539909</v>
      </c>
      <c r="E35">
        <v>10.5</v>
      </c>
      <c r="F35">
        <v>1E-3</v>
      </c>
      <c r="G35">
        <v>20</v>
      </c>
      <c r="H35">
        <v>6.02</v>
      </c>
      <c r="I35">
        <v>6</v>
      </c>
      <c r="J35">
        <f t="shared" si="13"/>
        <v>9.5238095238095233E-2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10.5</v>
      </c>
    </row>
    <row r="36" spans="1:22" x14ac:dyDescent="0.35">
      <c r="A36" t="s">
        <v>102</v>
      </c>
      <c r="B36">
        <f t="shared" si="12"/>
        <v>1.7047480922384253</v>
      </c>
      <c r="C36">
        <f t="shared" si="12"/>
        <v>-6.9077552789821368</v>
      </c>
      <c r="D36">
        <f t="shared" si="12"/>
        <v>3.1010977891993172</v>
      </c>
      <c r="E36">
        <v>5.5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3"/>
        <v>0.18181818181818182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5.5</v>
      </c>
    </row>
    <row r="37" spans="1:22" x14ac:dyDescent="0.35">
      <c r="A37" s="5" t="s">
        <v>69</v>
      </c>
      <c r="B37">
        <f>-LN(1/E37 -1)</f>
        <v>0.14223933163391023</v>
      </c>
      <c r="C37">
        <f>-LN(1/F37 -1)</f>
        <v>-4.0005334613699206E-2</v>
      </c>
      <c r="D37">
        <f>-LN(1/G37 -1)</f>
        <v>0.84729786038720356</v>
      </c>
      <c r="E37">
        <v>0.53549999999999998</v>
      </c>
      <c r="F37">
        <v>0.49</v>
      </c>
      <c r="G37">
        <v>0.7</v>
      </c>
      <c r="H37">
        <v>87</v>
      </c>
      <c r="I37">
        <v>87</v>
      </c>
      <c r="J37">
        <f>1/(E37*(1-E37))</f>
        <v>4.0202661617212367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0.53549999999999998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1.9468676899999999</v>
      </c>
      <c r="C39">
        <f>B39</f>
        <v>1.9468676899999999</v>
      </c>
      <c r="D39">
        <f>C39</f>
        <v>1.9468676899999999</v>
      </c>
      <c r="E39">
        <v>1.9468676899999999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4">1/E39</f>
        <v>0.5136455883142218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1.8597309999999999E-2</v>
      </c>
      <c r="C40">
        <f>B40</f>
        <v>1.8597309999999999E-2</v>
      </c>
      <c r="D40">
        <f>C40</f>
        <v>1.8597309999999999E-2</v>
      </c>
      <c r="E40">
        <v>1.8597309999999999E-2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4"/>
        <v>53.771217450265659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49" si="15">T42</f>
        <v>0</v>
      </c>
      <c r="V42"/>
    </row>
    <row r="43" spans="1:22" x14ac:dyDescent="0.35">
      <c r="A43" t="s">
        <v>90</v>
      </c>
      <c r="B43">
        <f t="shared" ref="B43:D44" si="16">E43</f>
        <v>0.1449</v>
      </c>
      <c r="C43">
        <f t="shared" si="16"/>
        <v>0.1449</v>
      </c>
      <c r="D43" s="3">
        <f t="shared" si="16"/>
        <v>0.1449</v>
      </c>
      <c r="E43"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5"/>
        <v>0</v>
      </c>
    </row>
    <row r="44" spans="1:22" x14ac:dyDescent="0.35">
      <c r="A44" t="s">
        <v>91</v>
      </c>
      <c r="B44">
        <f t="shared" si="16"/>
        <v>0.1449</v>
      </c>
      <c r="C44">
        <f t="shared" si="16"/>
        <v>0.1449</v>
      </c>
      <c r="D44" s="3">
        <f t="shared" si="16"/>
        <v>0.1449</v>
      </c>
      <c r="E44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5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5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5"/>
        <v>0</v>
      </c>
    </row>
    <row r="47" spans="1:22" x14ac:dyDescent="0.35">
      <c r="A47" t="s">
        <v>179</v>
      </c>
      <c r="B47">
        <f>E47</f>
        <v>1.0547228200000001</v>
      </c>
      <c r="C47">
        <f>B47</f>
        <v>1.0547228200000001</v>
      </c>
      <c r="D47">
        <f>C47</f>
        <v>1.0547228200000001</v>
      </c>
      <c r="E47">
        <v>1.0547228200000001</v>
      </c>
      <c r="F47">
        <f>E47</f>
        <v>1.0547228200000001</v>
      </c>
      <c r="G47">
        <f>E47</f>
        <v>1.0547228200000001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5"/>
        <v>0</v>
      </c>
    </row>
    <row r="48" spans="1:22" x14ac:dyDescent="0.35">
      <c r="A48" t="s">
        <v>180</v>
      </c>
      <c r="B48">
        <f>E48</f>
        <v>0.99413825</v>
      </c>
      <c r="C48">
        <f>B48</f>
        <v>0.99413825</v>
      </c>
      <c r="D48">
        <f>C48</f>
        <v>0.99413825</v>
      </c>
      <c r="E48">
        <v>0.99413825</v>
      </c>
      <c r="F48">
        <f>E48</f>
        <v>0.99413825</v>
      </c>
      <c r="G48">
        <f>E48</f>
        <v>0.99413825</v>
      </c>
      <c r="J48">
        <f>1</f>
        <v>1</v>
      </c>
      <c r="O48">
        <v>1</v>
      </c>
      <c r="P48">
        <f t="shared" si="0"/>
        <v>1</v>
      </c>
      <c r="S48">
        <f t="shared" si="1"/>
        <v>0</v>
      </c>
      <c r="T48">
        <f t="shared" si="2"/>
        <v>0</v>
      </c>
      <c r="U48">
        <f t="shared" si="15"/>
        <v>0</v>
      </c>
    </row>
    <row r="49" spans="1:21" x14ac:dyDescent="0.35">
      <c r="A49" t="s">
        <v>181</v>
      </c>
      <c r="B49">
        <f>E49</f>
        <v>0.96310580999999995</v>
      </c>
      <c r="C49">
        <f>B49</f>
        <v>0.96310580999999995</v>
      </c>
      <c r="D49">
        <f>C49</f>
        <v>0.96310580999999995</v>
      </c>
      <c r="E49">
        <v>0.96310580999999995</v>
      </c>
      <c r="F49">
        <f>E49</f>
        <v>0.96310580999999995</v>
      </c>
      <c r="G49">
        <f>E49</f>
        <v>0.96310580999999995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5"/>
        <v>0</v>
      </c>
    </row>
  </sheetData>
  <autoFilter ref="A1:V49" xr:uid="{D6333A1E-4CCC-47DA-98C3-E7945B8628B8}">
    <sortState xmlns:xlrd2="http://schemas.microsoft.com/office/spreadsheetml/2017/richdata2" ref="A2:V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59"/>
  <sheetViews>
    <sheetView topLeftCell="A16" workbookViewId="0">
      <selection activeCell="C13" sqref="C13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214</v>
      </c>
      <c r="F1" t="s">
        <v>211</v>
      </c>
      <c r="G1" t="s">
        <v>212</v>
      </c>
      <c r="H1" t="s">
        <v>246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200</v>
      </c>
      <c r="J15" t="s">
        <v>201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hidden="1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229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242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hidden="1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hidden="1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225</v>
      </c>
    </row>
    <row r="45" spans="1:9" hidden="1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hidden="1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hidden="1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228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hidden="1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hidden="1" x14ac:dyDescent="0.35">
      <c r="A57" t="s">
        <v>215</v>
      </c>
      <c r="B57" t="s">
        <v>215</v>
      </c>
      <c r="C57">
        <v>1</v>
      </c>
      <c r="D57">
        <v>0</v>
      </c>
      <c r="E57">
        <v>1</v>
      </c>
      <c r="G57">
        <v>100</v>
      </c>
    </row>
    <row r="58" spans="1:9" hidden="1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hidden="1" x14ac:dyDescent="0.35">
      <c r="A59" t="s">
        <v>230</v>
      </c>
      <c r="B59" t="s">
        <v>230</v>
      </c>
      <c r="C59">
        <v>0.59019820000000001</v>
      </c>
      <c r="G59">
        <v>99</v>
      </c>
    </row>
  </sheetData>
  <autoFilter ref="A1:J59" xr:uid="{A42A002A-BEAD-45BB-A257-D80A19A6BE2C}">
    <filterColumn colId="3">
      <filters>
        <filter val="1"/>
      </filters>
    </filterColumn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54" workbookViewId="0">
      <selection activeCell="A65" sqref="A65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3" x14ac:dyDescent="0.35">
      <c r="A17" t="s">
        <v>132</v>
      </c>
      <c r="B17">
        <v>16</v>
      </c>
      <c r="C17">
        <v>0.37207329147337387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1.8814014327029097E-3</v>
      </c>
    </row>
    <row r="20" spans="1:3" x14ac:dyDescent="0.35">
      <c r="A20" t="s">
        <v>135</v>
      </c>
      <c r="B20">
        <v>19</v>
      </c>
      <c r="C20">
        <v>1.9666306282818055E-3</v>
      </c>
    </row>
    <row r="21" spans="1:3" x14ac:dyDescent="0.35">
      <c r="A21" t="s">
        <v>136</v>
      </c>
      <c r="B21">
        <v>20</v>
      </c>
      <c r="C21">
        <v>1.9010739631001277E-3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1.0295415592160683E-3</v>
      </c>
    </row>
    <row r="24" spans="1:3" x14ac:dyDescent="0.35">
      <c r="A24" t="s">
        <v>40</v>
      </c>
      <c r="B24">
        <v>23</v>
      </c>
      <c r="C24">
        <v>127.55650702409324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152.82676676750708</v>
      </c>
    </row>
    <row r="27" spans="1:3" x14ac:dyDescent="0.35">
      <c r="A27" t="s">
        <v>141</v>
      </c>
      <c r="B27">
        <v>26</v>
      </c>
      <c r="C27">
        <v>19570.859179726365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12.44396883514832</v>
      </c>
    </row>
    <row r="30" spans="1:3" x14ac:dyDescent="0.35">
      <c r="A30" t="s">
        <v>38</v>
      </c>
      <c r="B30">
        <v>29</v>
      </c>
      <c r="C30">
        <v>5.1252961163707582E-2</v>
      </c>
    </row>
    <row r="31" spans="1:3" x14ac:dyDescent="0.35">
      <c r="A31" t="s">
        <v>39</v>
      </c>
      <c r="B31">
        <v>30</v>
      </c>
      <c r="C31">
        <v>-1.1007650138021456</v>
      </c>
    </row>
    <row r="32" spans="1:3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202</v>
      </c>
      <c r="C91">
        <v>-0.23237462229539668</v>
      </c>
    </row>
    <row r="92" spans="1:3" x14ac:dyDescent="0.35">
      <c r="A92" t="s">
        <v>203</v>
      </c>
      <c r="C92">
        <v>-0.2885949120223249</v>
      </c>
    </row>
    <row r="93" spans="1:3" x14ac:dyDescent="0.35">
      <c r="A93" t="s">
        <v>204</v>
      </c>
      <c r="C93">
        <v>-0.26293418832561893</v>
      </c>
    </row>
    <row r="94" spans="1:3" x14ac:dyDescent="0.35">
      <c r="A94" t="s">
        <v>205</v>
      </c>
      <c r="C94">
        <v>-0.29549068412733248</v>
      </c>
    </row>
    <row r="95" spans="1:3" x14ac:dyDescent="0.35">
      <c r="A95" t="s">
        <v>206</v>
      </c>
      <c r="C95">
        <v>-0.34749104115171398</v>
      </c>
    </row>
    <row r="96" spans="1:3" x14ac:dyDescent="0.35">
      <c r="A96" t="s">
        <v>207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A4" workbookViewId="0">
      <selection activeCell="K25" sqref="K2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213</v>
      </c>
      <c r="F4" t="s">
        <v>176</v>
      </c>
    </row>
    <row r="5" spans="1:6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244</v>
      </c>
    </row>
    <row r="6" spans="1:6" x14ac:dyDescent="0.35">
      <c r="A6" s="3" t="s">
        <v>12</v>
      </c>
      <c r="E6" t="s">
        <v>13</v>
      </c>
      <c r="F6" t="s">
        <v>112</v>
      </c>
    </row>
    <row r="7" spans="1:6" x14ac:dyDescent="0.35">
      <c r="A7" s="8" t="s">
        <v>14</v>
      </c>
      <c r="E7" t="s">
        <v>245</v>
      </c>
    </row>
    <row r="8" spans="1:6" x14ac:dyDescent="0.35">
      <c r="A8" s="8" t="s">
        <v>15</v>
      </c>
      <c r="E8" t="s">
        <v>16</v>
      </c>
    </row>
    <row r="9" spans="1:6" x14ac:dyDescent="0.35">
      <c r="A9" s="8" t="s">
        <v>17</v>
      </c>
      <c r="E9" t="s">
        <v>18</v>
      </c>
    </row>
    <row r="11" spans="1:6" x14ac:dyDescent="0.35">
      <c r="A11" t="s">
        <v>114</v>
      </c>
      <c r="E11" t="s">
        <v>19</v>
      </c>
    </row>
    <row r="12" spans="1:6" x14ac:dyDescent="0.35">
      <c r="A12" t="s">
        <v>113</v>
      </c>
      <c r="B12" s="9">
        <v>0.4</v>
      </c>
      <c r="E12" t="s">
        <v>19</v>
      </c>
    </row>
    <row r="14" spans="1:6" x14ac:dyDescent="0.35">
      <c r="F14" t="s">
        <v>231</v>
      </c>
    </row>
    <row r="15" spans="1:6" x14ac:dyDescent="0.35">
      <c r="C15" t="s">
        <v>217</v>
      </c>
      <c r="F15" t="s">
        <v>218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220</v>
      </c>
      <c r="H18" t="s">
        <v>222</v>
      </c>
      <c r="J18" t="s">
        <v>223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219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221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78</v>
      </c>
      <c r="J26" t="s">
        <v>224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205</v>
      </c>
      <c r="CB1" t="s">
        <v>206</v>
      </c>
      <c r="CC1" t="s">
        <v>202</v>
      </c>
      <c r="CD1" t="s">
        <v>203</v>
      </c>
      <c r="CE1" t="s">
        <v>207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204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205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206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202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203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207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208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204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230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196</v>
      </c>
      <c r="B1">
        <v>256413</v>
      </c>
    </row>
    <row r="2" spans="1:2" x14ac:dyDescent="0.35">
      <c r="A2" t="s">
        <v>197</v>
      </c>
      <c r="B2">
        <v>51995</v>
      </c>
    </row>
    <row r="3" spans="1:2" x14ac:dyDescent="0.35">
      <c r="A3" t="s">
        <v>198</v>
      </c>
      <c r="B3">
        <v>664</v>
      </c>
    </row>
    <row r="4" spans="1:2" x14ac:dyDescent="0.35">
      <c r="A4" t="s">
        <v>199</v>
      </c>
      <c r="B4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232</v>
      </c>
      <c r="C1" t="s">
        <v>233</v>
      </c>
      <c r="D1" t="s">
        <v>234</v>
      </c>
      <c r="E1" t="s">
        <v>85</v>
      </c>
      <c r="F1" t="s">
        <v>22</v>
      </c>
      <c r="G1" t="s">
        <v>235</v>
      </c>
    </row>
    <row r="2" spans="1:7" x14ac:dyDescent="0.35">
      <c r="A2" t="s">
        <v>236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237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238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239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240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241</v>
      </c>
      <c r="B11">
        <f>(B8+B9)/(F2+G2)</f>
        <v>0.59019788715857813</v>
      </c>
    </row>
    <row r="13" spans="1:7" x14ac:dyDescent="0.35">
      <c r="A13" t="s">
        <v>230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2022-07-17T22:35:12Z</dcterms:modified>
</cp:coreProperties>
</file>