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200" documentId="8_{1257A13C-7CDD-45B3-91A9-B5EE2763487A}" xr6:coauthVersionLast="47" xr6:coauthVersionMax="47" xr10:uidLastSave="{FCDE9163-DAB8-4678-A737-B079D3FC4D2E}"/>
  <bookViews>
    <workbookView xWindow="4080" yWindow="4080" windowWidth="2370" windowHeight="56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  <externalReference r:id="rId17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3" l="1"/>
  <c r="D36" i="3"/>
  <c r="D9" i="3"/>
  <c r="D10" i="3"/>
  <c r="D38" i="3"/>
  <c r="D35" i="3"/>
  <c r="D34" i="3"/>
  <c r="D32" i="3"/>
  <c r="D31" i="3"/>
  <c r="D30" i="3"/>
  <c r="D27" i="3"/>
  <c r="D26" i="3"/>
  <c r="D23" i="3"/>
  <c r="D22" i="3"/>
  <c r="D21" i="3"/>
  <c r="D19" i="3"/>
  <c r="D18" i="3"/>
  <c r="C18" i="3"/>
  <c r="D17" i="3"/>
  <c r="C17" i="3"/>
  <c r="C19" i="3"/>
  <c r="C21" i="3"/>
  <c r="D8" i="3"/>
  <c r="C8" i="3"/>
  <c r="B11" i="3"/>
  <c r="B2" i="3"/>
  <c r="C27" i="3" l="1"/>
  <c r="X27" i="3"/>
  <c r="E27" i="3" s="1"/>
  <c r="C23" i="3"/>
  <c r="C10" i="3"/>
  <c r="S4" i="3"/>
  <c r="C8" i="11"/>
  <c r="D8" i="11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S49" i="3"/>
  <c r="P49" i="3"/>
  <c r="D6" i="11" l="1"/>
  <c r="C29" i="11"/>
  <c r="D29" i="11"/>
  <c r="U49" i="3"/>
  <c r="W49" i="3" s="1"/>
  <c r="F49" i="11"/>
  <c r="B24" i="11"/>
  <c r="U48" i="3"/>
  <c r="W48" i="3" s="1"/>
  <c r="C28" i="3"/>
  <c r="C6" i="1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J28" i="3"/>
  <c r="J19" i="3"/>
  <c r="F45" i="3"/>
  <c r="G45" i="3" s="1"/>
  <c r="F44" i="3"/>
  <c r="G44" i="3" s="1"/>
  <c r="G12" i="3"/>
  <c r="F12" i="3"/>
  <c r="G11" i="3"/>
  <c r="G7" i="3"/>
  <c r="G2" i="3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D33" i="11" l="1"/>
  <c r="B6" i="11"/>
  <c r="D2" i="11"/>
  <c r="B2" i="11" s="1"/>
  <c r="C28" i="11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X1" i="10"/>
  <c r="Z26" i="8" a="1"/>
  <c r="Z26" i="8" s="1"/>
  <c r="X24" i="10" s="1"/>
  <c r="B33" i="11" l="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3"/>
  <c r="C13" i="11" s="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2" i="3"/>
  <c r="D37" i="11"/>
  <c r="C37" i="3"/>
  <c r="C37" i="11" s="1"/>
  <c r="D18" i="11"/>
  <c r="C26" i="3"/>
  <c r="C18" i="11" s="1"/>
  <c r="D10" i="11"/>
  <c r="C10" i="11"/>
  <c r="D9" i="11"/>
  <c r="C9" i="3"/>
  <c r="C9" i="11" s="1"/>
  <c r="D36" i="11"/>
  <c r="C36" i="3"/>
  <c r="C36" i="11" s="1"/>
  <c r="D35" i="11"/>
  <c r="C35" i="3"/>
  <c r="C35" i="11" s="1"/>
  <c r="C34" i="11"/>
  <c r="B34" i="11" s="1"/>
  <c r="D30" i="11"/>
  <c r="C30" i="3"/>
  <c r="C30" i="11" s="1"/>
  <c r="D32" i="11"/>
  <c r="C32" i="3"/>
  <c r="C32" i="11" s="1"/>
  <c r="D31" i="11"/>
  <c r="C31" i="3"/>
  <c r="C31" i="11" s="1"/>
  <c r="C23" i="11"/>
  <c r="D4" i="11"/>
  <c r="C4" i="3"/>
  <c r="C4" i="11" s="1"/>
  <c r="D19" i="11"/>
  <c r="C19" i="11"/>
  <c r="D38" i="11"/>
  <c r="C38" i="3"/>
  <c r="C38" i="11" s="1"/>
  <c r="X33" i="3"/>
  <c r="X13" i="3"/>
  <c r="C40" i="3"/>
  <c r="C43" i="3"/>
  <c r="C50" i="3"/>
  <c r="C51" i="3"/>
  <c r="C52" i="3"/>
  <c r="C39" i="3"/>
  <c r="C7" i="3"/>
  <c r="C7" i="11" s="1"/>
  <c r="D7" i="11"/>
  <c r="D47" i="1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52" i="11" l="1"/>
  <c r="C51" i="11"/>
  <c r="C50" i="11"/>
  <c r="C43" i="11"/>
  <c r="D43" i="11"/>
  <c r="V52" i="3"/>
  <c r="W52" i="3"/>
  <c r="D27" i="11"/>
  <c r="D26" i="11"/>
  <c r="B35" i="11"/>
  <c r="B9" i="11"/>
  <c r="B18" i="11"/>
  <c r="B19" i="11"/>
  <c r="C26" i="11"/>
  <c r="B26" i="11" s="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11"/>
  <c r="C42" i="3"/>
  <c r="C42" i="11" s="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50" i="11" l="1"/>
  <c r="B43" i="11"/>
  <c r="C3" i="11"/>
  <c r="V47" i="3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B3" i="11" l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tc={1486660F-5248-41AD-8C97-40EB090FFC14}</author>
    <author>tc={7AA9CFE9-2EE3-423A-918B-D8C1698A88B5}</author>
    <author>tc={9BDD9BF6-F7F3-4C6E-A9D8-6FAD17DCC13A}</author>
    <author>tc={F792A6E7-285E-4389-B38D-0BAC1FCDF4B4}</author>
    <author>tc={73B501C6-7B43-4A47-B6F5-35620D378F5F}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1486660F-5248-41AD-8C97-40EB090FFC14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7AA9CFE9-2EE3-423A-918B-D8C1698A8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9BDD9BF6-F7F3-4C6E-A9D8-6FAD17DCC13A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792A6E7-285E-4389-B38D-0BAC1FCDF4B4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G37" authorId="6" shapeId="0" xr:uid="{73B501C6-7B43-4A47-B6F5-35620D378F5F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wanted more but it seems to be crashing</t>
      </text>
    </comment>
    <comment ref="W40" authorId="7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<sst xmlns="http://schemas.openxmlformats.org/spreadsheetml/2006/main" count="831" uniqueCount="272">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</sst>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STEST"/>
      <sheetName val="PARS"/>
      <sheetName val="PARS4"/>
      <sheetName val="MOMS"/>
      <sheetName val="Sheet2"/>
      <sheetName val="W"/>
      <sheetName val="W_"/>
      <sheetName val="Moments_other"/>
      <sheetName val="Moments_psid"/>
      <sheetName val="OUTSIDE MOMENT"/>
      <sheetName val="W_psid"/>
      <sheetName val="W_other"/>
      <sheetName val="Ns"/>
      <sheetName val="calibration of jseg"/>
      <sheetName val="Moments_psid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7">
          <cell r="G27">
            <v>24.382751079030985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1486660F-5248-41AD-8C97-40EB090FFC14}">
    <text>1.644730731</text>
  </threadedComment>
  <threadedComment ref="B30" dT="2023-01-01T23:16:35.36" personId="{282253FD-0990-4D6B-9257-377F5C70CA0B}" id="{7AA9CFE9-2EE3-423A-918B-D8C1698A88B5}">
    <text xml:space="preserve">0.877
</text>
  </threadedComment>
  <threadedComment ref="B36" dT="2022-12-31T23:08:59.63" personId="{282253FD-0990-4D6B-9257-377F5C70CA0B}" id="{9BDD9BF6-F7F3-4C6E-A9D8-6FAD17DCC13A}">
    <text>2.31</text>
  </threadedComment>
  <threadedComment ref="B37" dT="2022-12-29T21:31:42.12" personId="{282253FD-0990-4D6B-9257-377F5C70CA0B}" id="{F792A6E7-285E-4389-B38D-0BAC1FCDF4B4}">
    <text>1.5</text>
  </threadedComment>
  <threadedComment ref="G37" dT="2023-03-02T01:38:48.29" personId="{8C1B3605-3BBC-4A56-9DEA-CD9622C706EB}" id="{73B501C6-7B43-4A47-B6F5-35620D378F5F}">
    <text>I wanted more but it seems to be crashing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zoomScale="75" zoomScaleNormal="55" workbookViewId="0">
      <selection activeCell="I7" sqref="I7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24.382751079030982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8.3768752497524468E-2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0.12178666268068816</v>
      </c>
    </row>
    <row r="4" spans="1:9" x14ac:dyDescent="0.35">
      <c r="A4" t="s">
        <v>74</v>
      </c>
      <c r="B4">
        <f>PARS!B4*$I$7+G4*(1-$I$7)*C4+(1-G4)*(1-$I$7)*D4</f>
        <v>-6.2380828835717772E-2</v>
      </c>
      <c r="C4">
        <f>PARS!C4</f>
        <v>-0.51082562376599072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0.42140595604322528</v>
      </c>
    </row>
    <row r="5" spans="1:9" x14ac:dyDescent="0.35">
      <c r="A5" t="s">
        <v>75</v>
      </c>
      <c r="B5">
        <f>PARS!B5*$I$7+G5*(1-$I$7)*C5+(1-G5)*(1-$I$7)*D5</f>
        <v>-0.11928750208294654</v>
      </c>
      <c r="C5">
        <f>PARS!C5</f>
        <v>-0.51082562376599072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0.4504243357760811</v>
      </c>
    </row>
    <row r="6" spans="1:9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0.21936736434597548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0.89632337681156204</v>
      </c>
      <c r="I7">
        <v>0.5</v>
      </c>
    </row>
    <row r="8" spans="1:9" x14ac:dyDescent="0.35">
      <c r="A8" t="s">
        <v>73</v>
      </c>
      <c r="B8">
        <f>PARS!B8*$I$7+G8*(1-$I$7)*C8+(1-G8)*(1-$I$7)*D8</f>
        <v>-1.5767551769130663</v>
      </c>
      <c r="C8">
        <f>PARS!C8</f>
        <v>-1.7147984280919266</v>
      </c>
      <c r="D8">
        <f>PARS!D8</f>
        <v>-1.5141277326297755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0.62233459640425837</v>
      </c>
    </row>
    <row r="9" spans="1:9" x14ac:dyDescent="0.35">
      <c r="A9" t="s">
        <v>91</v>
      </c>
      <c r="B9">
        <f>PARS!B9*$I$7+G9*(1-$I$7)*C9+(1-G9)*(1-$I$7)*D9</f>
        <v>0.13898722770566341</v>
      </c>
      <c r="C9">
        <f>PARS!C9</f>
        <v>0</v>
      </c>
      <c r="D9">
        <f>PARS!D9</f>
        <v>0.53062825106217038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0.87624394776095693</v>
      </c>
    </row>
    <row r="10" spans="1:9" x14ac:dyDescent="0.35">
      <c r="A10" t="s">
        <v>92</v>
      </c>
      <c r="B10">
        <f>PARS!B10*$I$7+G10*(1-$I$7)*C10+(1-G10)*(1-$I$7)*D10</f>
        <v>0.86174571660873189</v>
      </c>
      <c r="C10">
        <f>PARS!C10</f>
        <v>0.40546510810816438</v>
      </c>
      <c r="D10">
        <f>PARS!D10</f>
        <v>1.0986122886681098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0.29565005025107649</v>
      </c>
    </row>
    <row r="11" spans="1:9" x14ac:dyDescent="0.35">
      <c r="A11" t="s">
        <v>97</v>
      </c>
      <c r="B11">
        <f>PARS!B11*$I$7+G11*(1-$I$7)*C11+(1-G11)*(1-$I$7)*D11</f>
        <v>-8.3996541683932724E-2</v>
      </c>
      <c r="C11">
        <f>PARS!C11</f>
        <v>-0.51082562376599072</v>
      </c>
      <c r="D11">
        <f>PARS!D11</f>
        <v>0.19344349934520899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0.19841010173467577</v>
      </c>
    </row>
    <row r="12" spans="1:9" x14ac:dyDescent="0.35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0.58205623762850367</v>
      </c>
    </row>
    <row r="13" spans="1:9" x14ac:dyDescent="0.35">
      <c r="A13" t="s">
        <v>93</v>
      </c>
      <c r="B13">
        <f>PARS!B13*$I$7+G13*(1-$I$7)*C13+(1-G13)*(1-$I$7)*D13</f>
        <v>-9.1432162107223658E-2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0.94242352493843984</v>
      </c>
    </row>
    <row r="14" spans="1:9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0.9755295667181062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0.2878127301245923</v>
      </c>
    </row>
    <row r="16" spans="1:9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0.72066213072074803</v>
      </c>
    </row>
    <row r="17" spans="1:8" x14ac:dyDescent="0.35">
      <c r="A17" t="s">
        <v>76</v>
      </c>
      <c r="B17">
        <f>PARS!B17*$I$7+G17*(1-$I$7)*C17+(1-G17)*(1-$I$7)*D17</f>
        <v>-1.4616472544117625</v>
      </c>
      <c r="C17">
        <f>PARS!C17</f>
        <v>-1.5141277326297755</v>
      </c>
      <c r="D17">
        <f>PARS!D17</f>
        <v>-1.3862943611198906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0.14934215240125104</v>
      </c>
    </row>
    <row r="18" spans="1:8" x14ac:dyDescent="0.35">
      <c r="A18" t="s">
        <v>95</v>
      </c>
      <c r="B18">
        <f>PARS!B18*$I$7+G18*(1-$I$7)*C18+(1-G18)*(1-$I$7)*D18</f>
        <v>0.92934936033973625</v>
      </c>
      <c r="C18">
        <f>PARS!C18</f>
        <v>0.78845736036427028</v>
      </c>
      <c r="D18">
        <f>PARS!D18</f>
        <v>0.99325177301028345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0.717033001802171</v>
      </c>
    </row>
    <row r="19" spans="1:8" x14ac:dyDescent="0.35">
      <c r="A19" t="s">
        <v>70</v>
      </c>
      <c r="B19">
        <f>PARS!B19*$I$7+G19*(1-$I$7)*C19+(1-G19)*(1-$I$7)*D19</f>
        <v>3.3068660235007545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0.22374550607326915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0.7001448223450264</v>
      </c>
    </row>
    <row r="21" spans="1:8" x14ac:dyDescent="0.35">
      <c r="A21" t="s">
        <v>72</v>
      </c>
      <c r="B21">
        <f>PARS!B21*$I$7+G21*(1-$I$7)*C21+(1-G21)*(1-$I$7)*D21</f>
        <v>-8.4838677726534334E-2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0.24730397357516221</v>
      </c>
    </row>
    <row r="22" spans="1:8" x14ac:dyDescent="0.35">
      <c r="A22" t="s">
        <v>67</v>
      </c>
      <c r="B22">
        <f>PARS!B22*$I$7+G22*(1-$I$7)*C22+(1-G22)*(1-$I$7)*D22</f>
        <v>9.8550340904683759E-2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0.63414159459352504</v>
      </c>
    </row>
    <row r="23" spans="1:8" x14ac:dyDescent="0.35">
      <c r="A23" t="s">
        <v>78</v>
      </c>
      <c r="B23">
        <f>PARS!B23*$I$7+G23*(1-$I$7)*C23+(1-G23)*(1-$I$7)*D23</f>
        <v>-1.3479065844196452</v>
      </c>
      <c r="C23">
        <f>PARS!C23</f>
        <v>-2.3025850929940455</v>
      </c>
      <c r="D23">
        <f>PARS!D23</f>
        <v>9.5310179804324935E-2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0.85516206592430732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0.31971066490441535</v>
      </c>
    </row>
    <row r="25" spans="1:8" x14ac:dyDescent="0.35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0.1327865767377302</v>
      </c>
    </row>
    <row r="26" spans="1:8" x14ac:dyDescent="0.35">
      <c r="A26" t="s">
        <v>80</v>
      </c>
      <c r="B26">
        <f>PARS!B26*$I$7+G26*(1-$I$7)*C26+(1-G26)*(1-$I$7)*D26</f>
        <v>-0.78846144493717296</v>
      </c>
      <c r="C26">
        <f>PARS!C26</f>
        <v>-2.3025850929940455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0.11421718611505027</v>
      </c>
    </row>
    <row r="27" spans="1:8" x14ac:dyDescent="0.35">
      <c r="A27" t="s">
        <v>81</v>
      </c>
      <c r="B27">
        <f>PARS!B27*$I$7+G27*(1-$I$7)*C27+(1-G27)*(1-$I$7)*D27</f>
        <v>1.1743454985169413</v>
      </c>
      <c r="C27">
        <f>PARS!C27</f>
        <v>0.53062825106217038</v>
      </c>
      <c r="D27">
        <f>PARS!D27</f>
        <v>1.3862943611198906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0.48824224058728549</v>
      </c>
    </row>
    <row r="28" spans="1:8" x14ac:dyDescent="0.35">
      <c r="A28" t="s">
        <v>99</v>
      </c>
      <c r="B28">
        <f>PARS!B28*$I$7+G28*(1-$I$7)*C28+(1-G28)*(1-$I$7)*D28</f>
        <v>2000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0.95863666971929817</v>
      </c>
    </row>
    <row r="29" spans="1:8" x14ac:dyDescent="0.35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0.94422843778548926</v>
      </c>
    </row>
    <row r="30" spans="1:8" x14ac:dyDescent="0.35">
      <c r="A30" t="s">
        <v>85</v>
      </c>
      <c r="B30">
        <f>PARS!B30*$I$7+G30*(1-$I$7)*C30+(1-G30)*(1-$I$7)*D30</f>
        <v>1.2911847489331687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0.95229854667781355</v>
      </c>
    </row>
    <row r="31" spans="1:8" x14ac:dyDescent="0.35">
      <c r="A31" t="s">
        <v>82</v>
      </c>
      <c r="B31">
        <f>PARS!B31*$I$7+G31*(1-$I$7)*C31+(1-G31)*(1-$I$7)*D31</f>
        <v>1.7995442548880241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0.96929752388071655</v>
      </c>
    </row>
    <row r="32" spans="1:8" x14ac:dyDescent="0.35">
      <c r="A32" t="s">
        <v>83</v>
      </c>
      <c r="B32">
        <f>PARS!B32*$I$7+G32*(1-$I$7)*C32+(1-G32)*(1-$I$7)*D32</f>
        <v>3.2605108145752055</v>
      </c>
      <c r="C32">
        <f>PARS!C32</f>
        <v>-0.40546510810816438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0.17281251795162067</v>
      </c>
    </row>
    <row r="33" spans="1:8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0.17096852979225718</v>
      </c>
    </row>
    <row r="34" spans="1:8" x14ac:dyDescent="0.35">
      <c r="A34" t="s">
        <v>86</v>
      </c>
      <c r="B34">
        <f>PARS!B34*$I$7+G34*(1-$I$7)*C34+(1-G34)*(1-$I$7)*D34</f>
        <v>0.37429349327863615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2.1330841314230464E-2</v>
      </c>
    </row>
    <row r="35" spans="1:8" x14ac:dyDescent="0.35">
      <c r="A35" t="s">
        <v>87</v>
      </c>
      <c r="B35">
        <f>PARS!B35*$I$7+G35*(1-$I$7)*C35+(1-G35)*(1-$I$7)*D35</f>
        <v>-0.74786274149679133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0.52545886932965347</v>
      </c>
    </row>
    <row r="36" spans="1:8" x14ac:dyDescent="0.35">
      <c r="A36" t="s">
        <v>88</v>
      </c>
      <c r="B36">
        <f>PARS!B36*$I$7+G36*(1-$I$7)*C36+(1-G36)*(1-$I$7)*D36</f>
        <v>1.3976316737951866</v>
      </c>
      <c r="C36">
        <f>PARS!C36</f>
        <v>-6.9077552789821368</v>
      </c>
      <c r="D36">
        <f>PARS!D36</f>
        <v>3.2188758248682006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0.36086224214055662</v>
      </c>
    </row>
    <row r="37" spans="1:8" x14ac:dyDescent="0.35">
      <c r="A37" t="s">
        <v>101</v>
      </c>
      <c r="B37">
        <f>PARS!B37*$I$7+G37*(1-$I$7)*C37+(1-G37)*(1-$I$7)*D37</f>
        <v>1.9242019886407082</v>
      </c>
      <c r="C37">
        <f>PARS!C37</f>
        <v>-6.9077552789821368</v>
      </c>
      <c r="D37">
        <f>PARS!D37</f>
        <v>2.7080502011022101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0.74665612908167234</v>
      </c>
    </row>
    <row r="38" spans="1:8" x14ac:dyDescent="0.35">
      <c r="A38" s="5" t="s">
        <v>68</v>
      </c>
      <c r="B38">
        <f>PARS!B38*$I$7+G38*(1-$I$7)*C38+(1-G38)*(1-$I$7)*D38</f>
        <v>0.1937892548070046</v>
      </c>
      <c r="C38">
        <f>PARS!C38</f>
        <v>0</v>
      </c>
      <c r="D38">
        <f>PARS!D38</f>
        <v>0.24116205681688824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0.25575260716617731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0.83693715836070659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0.24322294174749737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0.94049779645905607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0.76089359582201399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0.64209639087520909</v>
      </c>
    </row>
    <row r="44" spans="1:8" x14ac:dyDescent="0.35">
      <c r="A44" t="s">
        <v>89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0.9520783587545375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7.8260987541381111E-2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0.22844129617445397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0.81822567696841064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0.40320913062755959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0.65324695752599704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0.29687044305054622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0.43285736511895545</v>
      </c>
    </row>
    <row r="52" spans="1:8" x14ac:dyDescent="0.35">
      <c r="A52" t="s">
        <v>180</v>
      </c>
      <c r="B52">
        <f>PARS!B52*$I$7+G52*(1-$I$7)*C52+(1-G52)*(1-$I$7)*D52</f>
        <v>0.92210900000000007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2.6307847042389754E-2</v>
      </c>
    </row>
  </sheetData>
  <autoFilter ref="A1:I52" xr:uid="{FA45EEF9-8519-412C-B944-7FF4BEAF14F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0"/>
  <sheetViews>
    <sheetView tabSelected="1" zoomScale="70" zoomScaleNormal="70" workbookViewId="0">
      <pane xSplit="1" ySplit="7" topLeftCell="C8" activePane="bottomRight" state="frozen"/>
      <selection pane="topRight" activeCell="B1" sqref="B1"/>
      <selection pane="bottomLeft" activeCell="A8" sqref="A8"/>
      <selection pane="bottomRight" activeCell="G17" sqref="G17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90625" style="10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s="10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hidden="1" x14ac:dyDescent="0.35">
      <c r="A2" t="s">
        <v>77</v>
      </c>
      <c r="B2" s="3">
        <f>'[1]OUTSIDE MOMENT'!G27</f>
        <v>24.382751079030985</v>
      </c>
      <c r="C2">
        <f>F2</f>
        <v>24.382751079030985</v>
      </c>
      <c r="D2"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hidden="1" x14ac:dyDescent="0.35">
      <c r="A3" t="s">
        <v>110</v>
      </c>
      <c r="B3">
        <v>1.8814014327029097E-3</v>
      </c>
      <c r="C3">
        <f>B3</f>
        <v>1.8814014327029097E-3</v>
      </c>
      <c r="D3"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hidden="1" x14ac:dyDescent="0.35">
      <c r="A4" t="s">
        <v>74</v>
      </c>
      <c r="B4" s="7">
        <v>0</v>
      </c>
      <c r="C4" s="7">
        <f>LN(F4)</f>
        <v>-0.51082562376599072</v>
      </c>
      <c r="D4" s="7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hidden="1" x14ac:dyDescent="0.35">
      <c r="A5" t="s">
        <v>75</v>
      </c>
      <c r="B5" s="7">
        <v>0</v>
      </c>
      <c r="C5">
        <f>C4</f>
        <v>-0.51082562376599072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hidden="1" x14ac:dyDescent="0.35">
      <c r="A6" t="s">
        <v>246</v>
      </c>
      <c r="B6" s="7">
        <v>99</v>
      </c>
      <c r="C6" s="16">
        <f>B6</f>
        <v>99</v>
      </c>
      <c r="D6" s="16"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hidden="1" x14ac:dyDescent="0.35">
      <c r="A7" t="s">
        <v>105</v>
      </c>
      <c r="B7">
        <v>0</v>
      </c>
      <c r="C7">
        <f>B7</f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-1.6272247041349499</v>
      </c>
      <c r="C8">
        <f t="shared" ref="C8:D10" si="6">LN(F8)</f>
        <v>-1.7147984280919266</v>
      </c>
      <c r="D8">
        <f t="shared" si="6"/>
        <v>-1.5141277326297755</v>
      </c>
      <c r="E8" s="15">
        <f>X8</f>
        <v>0.19647409191330356</v>
      </c>
      <c r="F8">
        <v>0.18</v>
      </c>
      <c r="G8" s="10">
        <v>0.22</v>
      </c>
      <c r="H8">
        <v>990</v>
      </c>
      <c r="I8">
        <v>1.1000000000000001</v>
      </c>
      <c r="J8">
        <f t="shared" ref="J8:J12" si="7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8">U8-N8</f>
        <v>1</v>
      </c>
      <c r="X8">
        <f>EXP(B8)</f>
        <v>0.19647409191330356</v>
      </c>
    </row>
    <row r="9" spans="1:27" x14ac:dyDescent="0.35">
      <c r="A9" t="s">
        <v>91</v>
      </c>
      <c r="B9">
        <v>0.19344349934520899</v>
      </c>
      <c r="C9">
        <f t="shared" si="6"/>
        <v>0</v>
      </c>
      <c r="D9">
        <f t="shared" si="6"/>
        <v>0.53062825106217038</v>
      </c>
      <c r="E9" s="15">
        <f>X9</f>
        <v>1.2134208255434669</v>
      </c>
      <c r="F9">
        <v>1</v>
      </c>
      <c r="G9" s="10">
        <v>1.7</v>
      </c>
      <c r="H9">
        <v>5.1100000000000003</v>
      </c>
      <c r="I9">
        <v>1.1000000000000001</v>
      </c>
      <c r="J9">
        <f t="shared" si="7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8"/>
        <v>1</v>
      </c>
      <c r="X9">
        <f>EXP(B9)</f>
        <v>1.2134208255434669</v>
      </c>
    </row>
    <row r="10" spans="1:27" ht="15" x14ac:dyDescent="0.4">
      <c r="A10" t="s">
        <v>92</v>
      </c>
      <c r="B10" s="23">
        <v>0.72858791149304403</v>
      </c>
      <c r="C10">
        <f t="shared" si="6"/>
        <v>0.40546510810816438</v>
      </c>
      <c r="D10">
        <f t="shared" si="6"/>
        <v>1.0986122886681098</v>
      </c>
      <c r="E10" s="15">
        <f>X10</f>
        <v>2.0721524780726535</v>
      </c>
      <c r="F10">
        <v>1.5</v>
      </c>
      <c r="G10" s="10">
        <v>3</v>
      </c>
      <c r="H10">
        <v>5.12</v>
      </c>
      <c r="I10">
        <v>1.1000000000000001</v>
      </c>
      <c r="J10">
        <f t="shared" si="7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8"/>
        <v>1</v>
      </c>
      <c r="X10">
        <f>EXP(B10)</f>
        <v>2.0721524780726535</v>
      </c>
    </row>
    <row r="11" spans="1:27" hidden="1" x14ac:dyDescent="0.35">
      <c r="A11" t="s">
        <v>97</v>
      </c>
      <c r="B11">
        <f>B9</f>
        <v>0.19344349934520899</v>
      </c>
      <c r="C11">
        <f>C4</f>
        <v>-0.51082562376599072</v>
      </c>
      <c r="D11">
        <v>0.19344349934520899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7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8"/>
        <v>0</v>
      </c>
    </row>
    <row r="12" spans="1:27" hidden="1" x14ac:dyDescent="0.35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7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8"/>
        <v>1</v>
      </c>
      <c r="X12">
        <f>EXP(B12)</f>
        <v>1</v>
      </c>
    </row>
    <row r="13" spans="1:27" hidden="1" x14ac:dyDescent="0.35">
      <c r="A13" t="s">
        <v>93</v>
      </c>
      <c r="B13">
        <v>0</v>
      </c>
      <c r="C13">
        <f>-LN(1/F13 -1)</f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8"/>
        <v>1</v>
      </c>
      <c r="X13">
        <f>1/(1+EXP(-B13))</f>
        <v>0.5</v>
      </c>
    </row>
    <row r="14" spans="1:27" hidden="1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8"/>
        <v>1</v>
      </c>
    </row>
    <row r="15" spans="1:27" hidden="1" x14ac:dyDescent="0.35">
      <c r="A15" t="s">
        <v>98</v>
      </c>
      <c r="B15">
        <v>0</v>
      </c>
      <c r="C15">
        <f>B15*0.7</f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8"/>
        <v>1</v>
      </c>
    </row>
    <row r="16" spans="1:27" hidden="1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8"/>
        <v>1</v>
      </c>
      <c r="X16">
        <f>EXP(B16)</f>
        <v>1</v>
      </c>
    </row>
    <row r="17" spans="1:28" x14ac:dyDescent="0.35">
      <c r="A17" t="s">
        <v>76</v>
      </c>
      <c r="B17">
        <v>-1.4605138180998201</v>
      </c>
      <c r="C17">
        <f>LN(-F17)</f>
        <v>-1.5141277326297755</v>
      </c>
      <c r="D17">
        <f>LN(-G17)</f>
        <v>-1.3862943611198906</v>
      </c>
      <c r="E17" s="15">
        <f>X17</f>
        <v>-0.23211697817935592</v>
      </c>
      <c r="F17">
        <v>-0.22</v>
      </c>
      <c r="G17" s="10">
        <v>-0.25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8"/>
        <v>1</v>
      </c>
      <c r="X17">
        <f>-EXP(B17)</f>
        <v>-0.23211697817935592</v>
      </c>
    </row>
    <row r="18" spans="1:28" x14ac:dyDescent="0.35">
      <c r="A18" t="s">
        <v>67</v>
      </c>
      <c r="B18">
        <v>0.89480390637532103</v>
      </c>
      <c r="C18">
        <f>LN(F18/10)</f>
        <v>0.78845736036427028</v>
      </c>
      <c r="D18">
        <f>LN(G18/10)</f>
        <v>0.99325177301028345</v>
      </c>
      <c r="E18" s="15">
        <f>X18</f>
        <v>24.468559295668197</v>
      </c>
      <c r="F18">
        <v>22</v>
      </c>
      <c r="G18" s="10">
        <v>27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8"/>
        <v>1</v>
      </c>
      <c r="X18">
        <f>EXP(B18)*10</f>
        <v>24.468559295668197</v>
      </c>
    </row>
    <row r="19" spans="1:28" x14ac:dyDescent="0.35">
      <c r="A19" t="s">
        <v>78</v>
      </c>
      <c r="B19">
        <v>3.9884274379650999</v>
      </c>
      <c r="C19">
        <f>1-LN(1/(F19-1) -1)</f>
        <v>1</v>
      </c>
      <c r="D19">
        <f>1-LN(1/(G19-1) -1)</f>
        <v>7.9067547786486871</v>
      </c>
      <c r="E19" s="15">
        <f>X19</f>
        <v>1.9520485704192854</v>
      </c>
      <c r="F19">
        <v>1.5</v>
      </c>
      <c r="G19" s="10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8"/>
        <v>1</v>
      </c>
      <c r="X19">
        <f>1+1/(1+EXP(-(B19-1)))</f>
        <v>1.9520485704192854</v>
      </c>
    </row>
    <row r="20" spans="1:28" hidden="1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8"/>
        <v>0</v>
      </c>
    </row>
    <row r="21" spans="1:28" x14ac:dyDescent="0.35">
      <c r="A21" t="s">
        <v>189</v>
      </c>
      <c r="B21">
        <v>-0.18050373460861199</v>
      </c>
      <c r="C21">
        <f>F21</f>
        <v>-0.35</v>
      </c>
      <c r="D21">
        <f>G21</f>
        <v>0.05</v>
      </c>
      <c r="E21" s="15">
        <f>X21</f>
        <v>-0.18050373460861199</v>
      </c>
      <c r="F21">
        <f>-0.35</f>
        <v>-0.35</v>
      </c>
      <c r="G21" s="10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8"/>
        <v>1</v>
      </c>
      <c r="X21">
        <f>B21</f>
        <v>-0.18050373460861199</v>
      </c>
      <c r="AB21" s="14"/>
    </row>
    <row r="22" spans="1:28" x14ac:dyDescent="0.35">
      <c r="A22" t="s">
        <v>80</v>
      </c>
      <c r="B22">
        <v>0.10465686243403</v>
      </c>
      <c r="C22">
        <f>F22</f>
        <v>0</v>
      </c>
      <c r="D22">
        <f>G22</f>
        <v>0.5</v>
      </c>
      <c r="E22" s="15">
        <f>X22</f>
        <v>0.10465686243403</v>
      </c>
      <c r="F22">
        <v>0</v>
      </c>
      <c r="G22" s="10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8"/>
        <v>1</v>
      </c>
      <c r="X22">
        <f>B22</f>
        <v>0.10465686243403</v>
      </c>
    </row>
    <row r="23" spans="1:28" x14ac:dyDescent="0.35">
      <c r="A23" t="s">
        <v>81</v>
      </c>
      <c r="B23">
        <v>-1.0885052113448099</v>
      </c>
      <c r="C23">
        <f>LN(F23)</f>
        <v>-2.3025850929940455</v>
      </c>
      <c r="D23">
        <f>LN(G23)</f>
        <v>9.5310179804324935E-2</v>
      </c>
      <c r="E23" s="15">
        <f>X23</f>
        <v>0.33671944211435217</v>
      </c>
      <c r="F23">
        <v>0.1</v>
      </c>
      <c r="G23" s="10">
        <v>1.1000000000000001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8"/>
        <v>1</v>
      </c>
      <c r="X23">
        <f>EXP(B23)</f>
        <v>0.33671944211435217</v>
      </c>
    </row>
    <row r="24" spans="1:28" hidden="1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8"/>
        <v>0</v>
      </c>
    </row>
    <row r="25" spans="1:28" hidden="1" x14ac:dyDescent="0.35">
      <c r="A25" t="s">
        <v>102</v>
      </c>
      <c r="B25">
        <v>0</v>
      </c>
      <c r="C25">
        <f>F25</f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8"/>
        <v>0</v>
      </c>
      <c r="X25">
        <f>B25</f>
        <v>0</v>
      </c>
    </row>
    <row r="26" spans="1:28" x14ac:dyDescent="0.35">
      <c r="A26" t="s">
        <v>95</v>
      </c>
      <c r="B26">
        <v>-0.99547769679109299</v>
      </c>
      <c r="C26">
        <f>LN(F26)</f>
        <v>-2.3025850929940455</v>
      </c>
      <c r="D26">
        <f>LN(G26)</f>
        <v>0</v>
      </c>
      <c r="E26" s="15">
        <f>X26</f>
        <v>0.36954687101866945</v>
      </c>
      <c r="F26">
        <v>0.1</v>
      </c>
      <c r="G26" s="10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8"/>
        <v>1</v>
      </c>
      <c r="X26">
        <f>EXP(B26)</f>
        <v>0.36954687101866945</v>
      </c>
    </row>
    <row r="27" spans="1:28" x14ac:dyDescent="0.35">
      <c r="A27" t="s">
        <v>70</v>
      </c>
      <c r="B27">
        <v>0.99764673942462401</v>
      </c>
      <c r="C27">
        <f>LN(F27)</f>
        <v>0.53062825106217038</v>
      </c>
      <c r="D27">
        <f>LN(G27)</f>
        <v>1.3862943611198906</v>
      </c>
      <c r="E27" s="15">
        <f>X27</f>
        <v>2.7118925237973301</v>
      </c>
      <c r="F27">
        <v>1.7</v>
      </c>
      <c r="G27" s="10">
        <v>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8"/>
        <v>1</v>
      </c>
      <c r="X27">
        <f>EXP(B27)</f>
        <v>2.7118925237973301</v>
      </c>
    </row>
    <row r="28" spans="1:28" hidden="1" x14ac:dyDescent="0.35">
      <c r="A28" s="6" t="s">
        <v>71</v>
      </c>
      <c r="B28">
        <v>2000</v>
      </c>
      <c r="C28">
        <f>B28</f>
        <v>2000</v>
      </c>
      <c r="D28"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8"/>
        <v>0</v>
      </c>
    </row>
    <row r="29" spans="1:28" hidden="1" x14ac:dyDescent="0.35">
      <c r="A29" t="s">
        <v>72</v>
      </c>
      <c r="B29">
        <v>0</v>
      </c>
      <c r="C29">
        <f>-LN(1/F29 -1)*10</f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8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0.88460225834958095</v>
      </c>
      <c r="C30">
        <f>LN(F30)</f>
        <v>0</v>
      </c>
      <c r="D30">
        <f>LN(G30)</f>
        <v>2.3025850929940459</v>
      </c>
      <c r="E30" s="15">
        <f>X30</f>
        <v>2.4220208613054854</v>
      </c>
      <c r="F30">
        <v>1</v>
      </c>
      <c r="G30" s="1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8"/>
        <v>1</v>
      </c>
      <c r="X30">
        <f>EXP(B30)</f>
        <v>2.4220208613054854</v>
      </c>
    </row>
    <row r="31" spans="1:28" x14ac:dyDescent="0.35">
      <c r="A31" t="s">
        <v>82</v>
      </c>
      <c r="B31">
        <v>1.5924995553218699</v>
      </c>
      <c r="C31">
        <f>LN(F31)</f>
        <v>0.58778666490211906</v>
      </c>
      <c r="D31">
        <f>LN(G31)</f>
        <v>2.3025850929940459</v>
      </c>
      <c r="E31" s="15">
        <f>X31</f>
        <v>4.9160214515932923</v>
      </c>
      <c r="F31">
        <v>1.8</v>
      </c>
      <c r="G31" s="10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8"/>
        <v>1</v>
      </c>
      <c r="X31">
        <f>EXP(B31)</f>
        <v>4.9160214515932923</v>
      </c>
    </row>
    <row r="32" spans="1:28" x14ac:dyDescent="0.35">
      <c r="A32" t="s">
        <v>83</v>
      </c>
      <c r="B32">
        <v>0.50501025734424898</v>
      </c>
      <c r="C32">
        <f>-LN(1/F32 -1)</f>
        <v>-0.40546510810816438</v>
      </c>
      <c r="D32">
        <f>-LN(1/G32 -1)</f>
        <v>6.9067547786484651</v>
      </c>
      <c r="E32" s="15">
        <f>X32</f>
        <v>0.62363603584491722</v>
      </c>
      <c r="F32">
        <v>0.4</v>
      </c>
      <c r="G32" s="10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8"/>
        <v>1</v>
      </c>
      <c r="X32">
        <f>1/(1+EXP(-B32))</f>
        <v>0.62363603584491722</v>
      </c>
    </row>
    <row r="33" spans="1:24" hidden="1" x14ac:dyDescent="0.35">
      <c r="A33" t="s">
        <v>84</v>
      </c>
      <c r="B33">
        <v>0.70559799999999995</v>
      </c>
      <c r="C33">
        <f>F33</f>
        <v>0.70559799999999995</v>
      </c>
      <c r="D33"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8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0.24085606632549</v>
      </c>
      <c r="C34">
        <f>F34</f>
        <v>0</v>
      </c>
      <c r="D34">
        <f>G34</f>
        <v>2</v>
      </c>
      <c r="E34" s="15">
        <f>B34</f>
        <v>0.24085606632549</v>
      </c>
      <c r="F34">
        <v>0</v>
      </c>
      <c r="G34" s="10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8"/>
        <v>1</v>
      </c>
      <c r="X34">
        <f>B34</f>
        <v>0.24085606632549</v>
      </c>
    </row>
    <row r="35" spans="1:24" x14ac:dyDescent="0.35">
      <c r="A35" t="s">
        <v>87</v>
      </c>
      <c r="B35">
        <v>-0.99677828313049399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0.3690665558198527</v>
      </c>
      <c r="F35">
        <v>0.1</v>
      </c>
      <c r="G35" s="10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8"/>
        <v>1</v>
      </c>
      <c r="X35">
        <f>EXP(B35)</f>
        <v>0.3690665558198527</v>
      </c>
    </row>
    <row r="36" spans="1:24" x14ac:dyDescent="0.35">
      <c r="A36" t="s">
        <v>88</v>
      </c>
      <c r="B36">
        <v>1.71227865973578</v>
      </c>
      <c r="C36">
        <f t="shared" si="11"/>
        <v>-6.9077552789821368</v>
      </c>
      <c r="D36">
        <f t="shared" si="11"/>
        <v>3.2188758248682006</v>
      </c>
      <c r="E36" s="15">
        <f>X36</f>
        <v>5.5415744644187992</v>
      </c>
      <c r="F36">
        <v>1E-3</v>
      </c>
      <c r="G36" s="10">
        <v>25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8"/>
        <v>1</v>
      </c>
      <c r="X36">
        <f>EXP(B36)</f>
        <v>5.5415744644187992</v>
      </c>
    </row>
    <row r="37" spans="1:24" x14ac:dyDescent="0.35">
      <c r="A37" t="s">
        <v>101</v>
      </c>
      <c r="B37">
        <v>2.0039828232760502</v>
      </c>
      <c r="C37">
        <f t="shared" si="11"/>
        <v>-6.9077552789821368</v>
      </c>
      <c r="D37">
        <f t="shared" si="11"/>
        <v>2.7080502011022101</v>
      </c>
      <c r="E37" s="15">
        <f>X37</f>
        <v>7.4185440872923563</v>
      </c>
      <c r="F37">
        <v>1E-3</v>
      </c>
      <c r="G37" s="10">
        <v>15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8"/>
        <v>1</v>
      </c>
      <c r="X37">
        <f>EXP(B37)</f>
        <v>7.4185440872923563</v>
      </c>
    </row>
    <row r="38" spans="1:24" x14ac:dyDescent="0.35">
      <c r="A38" s="5" t="s">
        <v>68</v>
      </c>
      <c r="B38">
        <v>0.19920026416348099</v>
      </c>
      <c r="C38">
        <f>-LN(1/F38 -1)</f>
        <v>0</v>
      </c>
      <c r="D38">
        <f>-LN(1/G38 -1)</f>
        <v>0.24116205681688824</v>
      </c>
      <c r="E38" s="15">
        <f>X38</f>
        <v>0.54963604156036339</v>
      </c>
      <c r="F38">
        <v>0.5</v>
      </c>
      <c r="G38" s="10">
        <v>0.56000000000000005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8"/>
        <v>1</v>
      </c>
      <c r="X38">
        <f>1/(1+EXP(-B38))</f>
        <v>0.54963604156036339</v>
      </c>
    </row>
    <row r="39" spans="1:24" hidden="1" x14ac:dyDescent="0.35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8"/>
        <v>1</v>
      </c>
    </row>
    <row r="40" spans="1:24" hidden="1" x14ac:dyDescent="0.35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hidden="1" x14ac:dyDescent="0.35">
      <c r="A41" s="3" t="s">
        <v>106</v>
      </c>
      <c r="B41" s="3">
        <v>1</v>
      </c>
      <c r="C41" s="3">
        <f>E41</f>
        <v>1</v>
      </c>
      <c r="D41" s="3"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8"/>
        <v>0</v>
      </c>
      <c r="X41" s="3"/>
    </row>
    <row r="42" spans="1:24" hidden="1" x14ac:dyDescent="0.35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hidden="1" x14ac:dyDescent="0.35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hidden="1" x14ac:dyDescent="0.35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hidden="1" x14ac:dyDescent="0.35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hidden="1" x14ac:dyDescent="0.35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hidden="1" x14ac:dyDescent="0.35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hidden="1" x14ac:dyDescent="0.35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hidden="1" x14ac:dyDescent="0.35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hidden="1" x14ac:dyDescent="0.35">
      <c r="A50" t="s">
        <v>178</v>
      </c>
      <c r="B50">
        <v>1.023617</v>
      </c>
      <c r="C50">
        <f t="shared" ref="C50:C52" si="13"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hidden="1" x14ac:dyDescent="0.35">
      <c r="A51" t="s">
        <v>179</v>
      </c>
      <c r="B51">
        <v>0.92949300000000001</v>
      </c>
      <c r="C51">
        <f t="shared" si="13"/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hidden="1" x14ac:dyDescent="0.35">
      <c r="A52" t="s">
        <v>180</v>
      </c>
      <c r="B52">
        <v>0.92210899999999996</v>
      </c>
      <c r="C52">
        <f t="shared" si="13"/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hidden="1" x14ac:dyDescent="0.35">
      <c r="A53" t="s">
        <v>255</v>
      </c>
      <c r="B53">
        <v>0</v>
      </c>
      <c r="C53">
        <f>B53</f>
        <v>0</v>
      </c>
      <c r="D53">
        <v>0</v>
      </c>
      <c r="G53"/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hidden="1" x14ac:dyDescent="0.35">
      <c r="A54" t="s">
        <v>256</v>
      </c>
      <c r="B54">
        <v>1</v>
      </c>
      <c r="C54">
        <f>B54</f>
        <v>1</v>
      </c>
      <c r="D54">
        <v>1</v>
      </c>
      <c r="G54"/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hidden="1" x14ac:dyDescent="0.35">
      <c r="A55" t="s">
        <v>242</v>
      </c>
      <c r="B55">
        <v>1</v>
      </c>
      <c r="D55">
        <v>1</v>
      </c>
      <c r="G55"/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hidden="1" x14ac:dyDescent="0.35">
      <c r="A56" t="s">
        <v>263</v>
      </c>
      <c r="B56">
        <v>1</v>
      </c>
      <c r="D56">
        <v>1</v>
      </c>
      <c r="G56"/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hidden="1" x14ac:dyDescent="0.35">
      <c r="A57" t="s">
        <v>264</v>
      </c>
      <c r="B57">
        <v>0</v>
      </c>
      <c r="D57">
        <v>0</v>
      </c>
      <c r="G57"/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hidden="1" x14ac:dyDescent="0.35">
      <c r="A58" t="s">
        <v>265</v>
      </c>
      <c r="B58">
        <v>0</v>
      </c>
      <c r="D58">
        <v>0</v>
      </c>
      <c r="G58"/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hidden="1" x14ac:dyDescent="0.35">
      <c r="A59" t="s">
        <v>266</v>
      </c>
      <c r="B59">
        <v>5.1813471502590662</v>
      </c>
      <c r="D59">
        <v>5.1813471502590662</v>
      </c>
      <c r="G59"/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hidden="1" x14ac:dyDescent="0.35">
      <c r="A60" t="s">
        <v>267</v>
      </c>
      <c r="B60">
        <v>5.1813471502590662</v>
      </c>
      <c r="D60">
        <v>5.1813471502590662</v>
      </c>
      <c r="G60"/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autoFilter ref="A1:Y60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5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5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5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5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5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5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5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5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5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5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5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4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1-[2]pinc08!$B$14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2023-04-03T16:07:51Z</dcterms:modified>
</cp:coreProperties>
</file>