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81" documentId="13_ncr:1_{D747905C-8763-4973-AEA7-B75115B0758C}" xr6:coauthVersionLast="47" xr6:coauthVersionMax="47" xr10:uidLastSave="{52BEA038-B68A-4EC8-A3C1-4B4D24AAE092}"/>
  <bookViews>
    <workbookView xWindow="360" yWindow="170" windowWidth="18840" windowHeight="10630" firstSheet="6" activeTab="1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W" sheetId="10" r:id="rId5"/>
    <sheet name="W_" sheetId="8" r:id="rId6"/>
    <sheet name="parskickedout" sheetId="5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</sheets>
  <externalReferences>
    <externalReference r:id="rId15"/>
  </externalReferences>
  <definedNames>
    <definedName name="_xlnm._FilterDatabase" localSheetId="3" hidden="1">MOMS!$A$1:$J$59</definedName>
    <definedName name="_xlnm._FilterDatabase" localSheetId="1" hidden="1">PARS!$A$1:$V$52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9" l="1"/>
  <c r="B52" i="11"/>
  <c r="C52" i="11"/>
  <c r="D52" i="11"/>
  <c r="E52" i="11"/>
  <c r="H52" i="11"/>
  <c r="D20" i="3"/>
  <c r="D20" i="11" s="1"/>
  <c r="C20" i="3"/>
  <c r="C3" i="11"/>
  <c r="D3" i="11"/>
  <c r="C4" i="11"/>
  <c r="D4" i="11"/>
  <c r="C5" i="11"/>
  <c r="D5" i="11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E48" i="11" s="1"/>
  <c r="C49" i="11"/>
  <c r="D49" i="11"/>
  <c r="C50" i="11"/>
  <c r="D50" i="11"/>
  <c r="C51" i="11"/>
  <c r="D51" i="11"/>
  <c r="D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H48" i="11"/>
  <c r="G52" i="3"/>
  <c r="C6" i="14"/>
  <c r="D6" i="14"/>
  <c r="E6" i="14"/>
  <c r="B6" i="14" s="1"/>
  <c r="P6" i="14"/>
  <c r="S6" i="14"/>
  <c r="T6" i="14"/>
  <c r="U6" i="14" s="1"/>
  <c r="P49" i="14"/>
  <c r="S49" i="14"/>
  <c r="T49" i="14" s="1"/>
  <c r="U49" i="14" s="1"/>
  <c r="E11" i="3"/>
  <c r="E8" i="3"/>
  <c r="E2" i="3"/>
  <c r="H16" i="1"/>
  <c r="F16" i="1"/>
  <c r="B6" i="3"/>
  <c r="C6" i="3" s="1"/>
  <c r="D6" i="3" s="1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5" i="3"/>
  <c r="B26" i="3"/>
  <c r="B27" i="3"/>
  <c r="B30" i="3"/>
  <c r="B31" i="3"/>
  <c r="B32" i="3"/>
  <c r="B33" i="3"/>
  <c r="B34" i="3"/>
  <c r="B35" i="3"/>
  <c r="B36" i="3"/>
  <c r="B37" i="3"/>
  <c r="B38" i="3"/>
  <c r="B40" i="3"/>
  <c r="B41" i="3"/>
  <c r="B42" i="3"/>
  <c r="B44" i="3"/>
  <c r="B45" i="3"/>
  <c r="B48" i="3"/>
  <c r="B50" i="3"/>
  <c r="B51" i="3"/>
  <c r="B52" i="3"/>
  <c r="S49" i="3"/>
  <c r="T49" i="3" s="1"/>
  <c r="U49" i="3" s="1"/>
  <c r="P49" i="3"/>
  <c r="E49" i="3"/>
  <c r="B49" i="3" s="1"/>
  <c r="E49" i="14" l="1"/>
  <c r="B49" i="14" s="1"/>
  <c r="C49" i="14" s="1"/>
  <c r="I16" i="1"/>
  <c r="F19" i="1" s="1"/>
  <c r="H19" i="1" s="1"/>
  <c r="J19" i="1" s="1"/>
  <c r="J6" i="14"/>
  <c r="D49" i="14"/>
  <c r="F21" i="1"/>
  <c r="J6" i="3"/>
  <c r="P6" i="3"/>
  <c r="S6" i="3"/>
  <c r="T6" i="3" s="1"/>
  <c r="U6" i="3" s="1"/>
  <c r="G48" i="3"/>
  <c r="G49" i="3" s="1"/>
  <c r="F48" i="3"/>
  <c r="D48" i="3"/>
  <c r="C48" i="3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C21" i="3"/>
  <c r="D21" i="3"/>
  <c r="B53" i="14"/>
  <c r="E41" i="14"/>
  <c r="E52" i="3"/>
  <c r="E52" i="14" s="1"/>
  <c r="F52" i="14" s="1"/>
  <c r="E51" i="3"/>
  <c r="E51" i="14" s="1"/>
  <c r="E50" i="3"/>
  <c r="E50" i="14" s="1"/>
  <c r="B50" i="14" s="1"/>
  <c r="C50" i="14" s="1"/>
  <c r="D50" i="14" s="1"/>
  <c r="E3" i="14"/>
  <c r="B3" i="14" s="1"/>
  <c r="C3" i="14" s="1"/>
  <c r="D3" i="14" s="1"/>
  <c r="E4" i="14"/>
  <c r="B4" i="14" s="1"/>
  <c r="V4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E21" i="14"/>
  <c r="J21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F45" i="14"/>
  <c r="G45" i="14" s="1"/>
  <c r="D45" i="14" s="1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J36" i="14"/>
  <c r="D36" i="14"/>
  <c r="C36" i="14"/>
  <c r="S35" i="14"/>
  <c r="T35" i="14" s="1"/>
  <c r="U35" i="14" s="1"/>
  <c r="P35" i="14"/>
  <c r="D35" i="14"/>
  <c r="C35" i="14"/>
  <c r="B35" i="14"/>
  <c r="V35" i="14" s="1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J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B21" i="14"/>
  <c r="V21" i="14" s="1"/>
  <c r="S20" i="14"/>
  <c r="T20" i="14" s="1"/>
  <c r="U20" i="14" s="1"/>
  <c r="P20" i="14"/>
  <c r="J20" i="14"/>
  <c r="D20" i="14"/>
  <c r="C20" i="14"/>
  <c r="B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J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J9" i="14"/>
  <c r="D9" i="14"/>
  <c r="C9" i="14"/>
  <c r="S8" i="14"/>
  <c r="T8" i="14" s="1"/>
  <c r="U8" i="14" s="1"/>
  <c r="P8" i="14"/>
  <c r="D8" i="14"/>
  <c r="C8" i="14"/>
  <c r="S7" i="14"/>
  <c r="T7" i="14" s="1"/>
  <c r="P7" i="14"/>
  <c r="J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V21" i="3"/>
  <c r="J8" i="3"/>
  <c r="D24" i="6"/>
  <c r="F11" i="3"/>
  <c r="J21" i="3"/>
  <c r="Y21" i="3"/>
  <c r="Z21" i="3" s="1"/>
  <c r="F33" i="3"/>
  <c r="G33" i="3" s="1"/>
  <c r="D33" i="3" s="1"/>
  <c r="J20" i="3"/>
  <c r="J23" i="3"/>
  <c r="F51" i="3"/>
  <c r="F45" i="3"/>
  <c r="G45" i="3" s="1"/>
  <c r="F44" i="3"/>
  <c r="G44" i="3" s="1"/>
  <c r="G37" i="3"/>
  <c r="F25" i="3"/>
  <c r="G12" i="3"/>
  <c r="F12" i="3"/>
  <c r="G11" i="3"/>
  <c r="G7" i="3"/>
  <c r="E5" i="3"/>
  <c r="J5" i="3" s="1"/>
  <c r="G2" i="3"/>
  <c r="D2" i="3" s="1"/>
  <c r="F2" i="3"/>
  <c r="C2" i="3" s="1"/>
  <c r="C2" i="11" s="1"/>
  <c r="J41" i="3"/>
  <c r="J40" i="3"/>
  <c r="J38" i="3"/>
  <c r="J37" i="3"/>
  <c r="J36" i="3"/>
  <c r="J35" i="3"/>
  <c r="J34" i="3"/>
  <c r="J33" i="3"/>
  <c r="J32" i="3"/>
  <c r="J31" i="3"/>
  <c r="J30" i="3"/>
  <c r="J27" i="3"/>
  <c r="J22" i="3"/>
  <c r="J19" i="3"/>
  <c r="J18" i="3"/>
  <c r="J17" i="3"/>
  <c r="J16" i="3"/>
  <c r="J15" i="3"/>
  <c r="J14" i="3"/>
  <c r="J7" i="3"/>
  <c r="J13" i="3"/>
  <c r="J12" i="3"/>
  <c r="J9" i="3"/>
  <c r="J10" i="3"/>
  <c r="J11" i="3"/>
  <c r="J4" i="3"/>
  <c r="J3" i="3"/>
  <c r="J24" i="3"/>
  <c r="J25" i="3"/>
  <c r="J26" i="3"/>
  <c r="J28" i="3"/>
  <c r="J29" i="3"/>
  <c r="J39" i="3"/>
  <c r="J42" i="3"/>
  <c r="J43" i="3"/>
  <c r="J44" i="3"/>
  <c r="J45" i="3"/>
  <c r="J46" i="3"/>
  <c r="J47" i="3"/>
  <c r="J50" i="3"/>
  <c r="J51" i="3"/>
  <c r="J52" i="3"/>
  <c r="J2" i="3"/>
  <c r="E2" i="13"/>
  <c r="B13" i="13"/>
  <c r="AV2" i="10"/>
  <c r="AW2" i="10"/>
  <c r="AX2" i="10"/>
  <c r="AY2" i="10"/>
  <c r="AZ2" i="10"/>
  <c r="BA2" i="10"/>
  <c r="BB2" i="10"/>
  <c r="BC2" i="10"/>
  <c r="AV3" i="10"/>
  <c r="AW3" i="10"/>
  <c r="AX3" i="10"/>
  <c r="AY3" i="10"/>
  <c r="AZ3" i="10"/>
  <c r="BA3" i="10"/>
  <c r="BB3" i="10"/>
  <c r="BC3" i="10"/>
  <c r="AV4" i="10"/>
  <c r="AW4" i="10"/>
  <c r="AX4" i="10"/>
  <c r="AY4" i="10"/>
  <c r="AZ4" i="10"/>
  <c r="BA4" i="10"/>
  <c r="BB4" i="10"/>
  <c r="BC4" i="10"/>
  <c r="AV5" i="10"/>
  <c r="AW5" i="10"/>
  <c r="AX5" i="10"/>
  <c r="AY5" i="10"/>
  <c r="AZ5" i="10"/>
  <c r="BA5" i="10"/>
  <c r="BB5" i="10"/>
  <c r="BC5" i="10"/>
  <c r="AV6" i="10"/>
  <c r="AW6" i="10"/>
  <c r="AX6" i="10"/>
  <c r="AY6" i="10"/>
  <c r="AZ6" i="10"/>
  <c r="BA6" i="10"/>
  <c r="BB6" i="10"/>
  <c r="BC6" i="10"/>
  <c r="AV7" i="10"/>
  <c r="AW7" i="10"/>
  <c r="AX7" i="10"/>
  <c r="AY7" i="10"/>
  <c r="AZ7" i="10"/>
  <c r="BA7" i="10"/>
  <c r="BB7" i="10"/>
  <c r="BC7" i="10"/>
  <c r="AV8" i="10"/>
  <c r="AW8" i="10"/>
  <c r="AX8" i="10"/>
  <c r="AY8" i="10"/>
  <c r="AZ8" i="10"/>
  <c r="BA8" i="10"/>
  <c r="BB8" i="10"/>
  <c r="BC8" i="10"/>
  <c r="AV9" i="10"/>
  <c r="AW9" i="10"/>
  <c r="AX9" i="10"/>
  <c r="AY9" i="10"/>
  <c r="AZ9" i="10"/>
  <c r="BA9" i="10"/>
  <c r="BB9" i="10"/>
  <c r="BC9" i="10"/>
  <c r="AV10" i="10"/>
  <c r="AW10" i="10"/>
  <c r="AX10" i="10"/>
  <c r="AY10" i="10"/>
  <c r="AZ10" i="10"/>
  <c r="BA10" i="10"/>
  <c r="BB10" i="10"/>
  <c r="BC10" i="10"/>
  <c r="AV11" i="10"/>
  <c r="AW11" i="10"/>
  <c r="AX11" i="10"/>
  <c r="AY11" i="10"/>
  <c r="AZ11" i="10"/>
  <c r="BA11" i="10"/>
  <c r="BB11" i="10"/>
  <c r="BC11" i="10"/>
  <c r="AV12" i="10"/>
  <c r="AW12" i="10"/>
  <c r="AX12" i="10"/>
  <c r="AY12" i="10"/>
  <c r="AZ12" i="10"/>
  <c r="BA12" i="10"/>
  <c r="BB12" i="10"/>
  <c r="BC12" i="10"/>
  <c r="AV13" i="10"/>
  <c r="AW13" i="10"/>
  <c r="AX13" i="10"/>
  <c r="AY13" i="10"/>
  <c r="AZ13" i="10"/>
  <c r="BA13" i="10"/>
  <c r="BB13" i="10"/>
  <c r="BC13" i="10"/>
  <c r="AV14" i="10"/>
  <c r="AW14" i="10"/>
  <c r="AX14" i="10"/>
  <c r="AY14" i="10"/>
  <c r="AZ14" i="10"/>
  <c r="BA14" i="10"/>
  <c r="BB14" i="10"/>
  <c r="BC14" i="10"/>
  <c r="AV15" i="10"/>
  <c r="AW15" i="10"/>
  <c r="AX15" i="10"/>
  <c r="AY15" i="10"/>
  <c r="AZ15" i="10"/>
  <c r="BA15" i="10"/>
  <c r="BB15" i="10"/>
  <c r="BC15" i="10"/>
  <c r="AV16" i="10"/>
  <c r="AW16" i="10"/>
  <c r="AX16" i="10"/>
  <c r="AY16" i="10"/>
  <c r="AZ16" i="10"/>
  <c r="BA16" i="10"/>
  <c r="BB16" i="10"/>
  <c r="BC16" i="10"/>
  <c r="AV17" i="10"/>
  <c r="AW17" i="10"/>
  <c r="AX17" i="10"/>
  <c r="AY17" i="10"/>
  <c r="AZ17" i="10"/>
  <c r="BA17" i="10"/>
  <c r="BB17" i="10"/>
  <c r="BC17" i="10"/>
  <c r="AV18" i="10"/>
  <c r="AW18" i="10"/>
  <c r="AX18" i="10"/>
  <c r="AY18" i="10"/>
  <c r="AZ18" i="10"/>
  <c r="BA18" i="10"/>
  <c r="BB18" i="10"/>
  <c r="BC18" i="10"/>
  <c r="AV19" i="10"/>
  <c r="AW19" i="10"/>
  <c r="AX19" i="10"/>
  <c r="AY19" i="10"/>
  <c r="AZ19" i="10"/>
  <c r="BA19" i="10"/>
  <c r="BB19" i="10"/>
  <c r="BC19" i="10"/>
  <c r="AV20" i="10"/>
  <c r="AW20" i="10"/>
  <c r="AX20" i="10"/>
  <c r="AY20" i="10"/>
  <c r="AZ20" i="10"/>
  <c r="BA20" i="10"/>
  <c r="BB20" i="10"/>
  <c r="BC20" i="10"/>
  <c r="AV21" i="10"/>
  <c r="AW21" i="10"/>
  <c r="AX21" i="10"/>
  <c r="AY21" i="10"/>
  <c r="AZ21" i="10"/>
  <c r="BA21" i="10"/>
  <c r="BB21" i="10"/>
  <c r="BC21" i="10"/>
  <c r="AV22" i="10"/>
  <c r="AW22" i="10"/>
  <c r="AX22" i="10"/>
  <c r="AY22" i="10"/>
  <c r="AZ22" i="10"/>
  <c r="BA22" i="10"/>
  <c r="BB22" i="10"/>
  <c r="BC22" i="10"/>
  <c r="AV23" i="10"/>
  <c r="AW23" i="10"/>
  <c r="AX23" i="10"/>
  <c r="AY23" i="10"/>
  <c r="AZ23" i="10"/>
  <c r="BA23" i="10"/>
  <c r="BB23" i="10"/>
  <c r="BC23" i="10"/>
  <c r="AV24" i="10"/>
  <c r="AW24" i="10"/>
  <c r="AX24" i="10"/>
  <c r="AY24" i="10"/>
  <c r="AZ24" i="10"/>
  <c r="BA24" i="10"/>
  <c r="BB24" i="10"/>
  <c r="BC24" i="10"/>
  <c r="AV25" i="10"/>
  <c r="AW25" i="10"/>
  <c r="AX25" i="10"/>
  <c r="AY25" i="10"/>
  <c r="AZ25" i="10"/>
  <c r="BA25" i="10"/>
  <c r="BB25" i="10"/>
  <c r="BC25" i="10"/>
  <c r="AV26" i="10"/>
  <c r="AW26" i="10"/>
  <c r="AX26" i="10"/>
  <c r="AY26" i="10"/>
  <c r="AZ26" i="10"/>
  <c r="BA26" i="10"/>
  <c r="BB26" i="10"/>
  <c r="BC26" i="10"/>
  <c r="AV27" i="10"/>
  <c r="AW27" i="10"/>
  <c r="AX27" i="10"/>
  <c r="AY27" i="10"/>
  <c r="AZ27" i="10"/>
  <c r="BA27" i="10"/>
  <c r="BB27" i="10"/>
  <c r="BC27" i="10"/>
  <c r="AV28" i="10"/>
  <c r="AW28" i="10"/>
  <c r="AX28" i="10"/>
  <c r="AY28" i="10"/>
  <c r="AZ28" i="10"/>
  <c r="BA28" i="10"/>
  <c r="BB28" i="10"/>
  <c r="BC28" i="10"/>
  <c r="AV29" i="10"/>
  <c r="AW29" i="10"/>
  <c r="AX29" i="10"/>
  <c r="AY29" i="10"/>
  <c r="AZ29" i="10"/>
  <c r="BA29" i="10"/>
  <c r="BB29" i="10"/>
  <c r="BC29" i="10"/>
  <c r="AV30" i="10"/>
  <c r="AW30" i="10"/>
  <c r="AX30" i="10"/>
  <c r="AY30" i="10"/>
  <c r="AZ30" i="10"/>
  <c r="BA30" i="10"/>
  <c r="BB30" i="10"/>
  <c r="BC30" i="10"/>
  <c r="AV31" i="10"/>
  <c r="AW31" i="10"/>
  <c r="AX31" i="10"/>
  <c r="AY31" i="10"/>
  <c r="AZ31" i="10"/>
  <c r="BA31" i="10"/>
  <c r="BB31" i="10"/>
  <c r="BC31" i="10"/>
  <c r="AV32" i="10"/>
  <c r="AW32" i="10"/>
  <c r="AX32" i="10"/>
  <c r="AY32" i="10"/>
  <c r="AZ32" i="10"/>
  <c r="BA32" i="10"/>
  <c r="BB32" i="10"/>
  <c r="BC32" i="10"/>
  <c r="AV33" i="10"/>
  <c r="AW33" i="10"/>
  <c r="AX33" i="10"/>
  <c r="AY33" i="10"/>
  <c r="AZ33" i="10"/>
  <c r="BA33" i="10"/>
  <c r="BB33" i="10"/>
  <c r="BC33" i="10"/>
  <c r="AV34" i="10"/>
  <c r="AW34" i="10"/>
  <c r="AX34" i="10"/>
  <c r="AY34" i="10"/>
  <c r="AZ34" i="10"/>
  <c r="BA34" i="10"/>
  <c r="BB34" i="10"/>
  <c r="BC34" i="10"/>
  <c r="AV35" i="10"/>
  <c r="AW35" i="10"/>
  <c r="AX35" i="10"/>
  <c r="AY35" i="10"/>
  <c r="AZ35" i="10"/>
  <c r="BA35" i="10"/>
  <c r="BB35" i="10"/>
  <c r="BC35" i="10"/>
  <c r="AV36" i="10"/>
  <c r="AW36" i="10"/>
  <c r="AX36" i="10"/>
  <c r="AY36" i="10"/>
  <c r="AZ36" i="10"/>
  <c r="BA36" i="10"/>
  <c r="BB36" i="10"/>
  <c r="BC36" i="10"/>
  <c r="AV37" i="10"/>
  <c r="AW37" i="10"/>
  <c r="AX37" i="10"/>
  <c r="AY37" i="10"/>
  <c r="AZ37" i="10"/>
  <c r="BA37" i="10"/>
  <c r="BB37" i="10"/>
  <c r="BC37" i="10"/>
  <c r="AV38" i="10"/>
  <c r="AW38" i="10"/>
  <c r="AX38" i="10"/>
  <c r="AY38" i="10"/>
  <c r="AZ38" i="10"/>
  <c r="BA38" i="10"/>
  <c r="BB38" i="10"/>
  <c r="BC38" i="10"/>
  <c r="AV39" i="10"/>
  <c r="AW39" i="10"/>
  <c r="AX39" i="10"/>
  <c r="AY39" i="10"/>
  <c r="AZ39" i="10"/>
  <c r="BA39" i="10"/>
  <c r="BB39" i="10"/>
  <c r="BC39" i="10"/>
  <c r="AV40" i="10"/>
  <c r="AW40" i="10"/>
  <c r="AX40" i="10"/>
  <c r="AY40" i="10"/>
  <c r="AZ40" i="10"/>
  <c r="BA40" i="10"/>
  <c r="BB40" i="10"/>
  <c r="BC40" i="10"/>
  <c r="AV41" i="10"/>
  <c r="AW41" i="10"/>
  <c r="AX41" i="10"/>
  <c r="AY41" i="10"/>
  <c r="AZ41" i="10"/>
  <c r="BA41" i="10"/>
  <c r="BB41" i="10"/>
  <c r="BC41" i="10"/>
  <c r="AV42" i="10"/>
  <c r="AW42" i="10"/>
  <c r="AX42" i="10"/>
  <c r="AY42" i="10"/>
  <c r="AZ42" i="10"/>
  <c r="BA42" i="10"/>
  <c r="BB42" i="10"/>
  <c r="BC42" i="10"/>
  <c r="AV43" i="10"/>
  <c r="AW43" i="10"/>
  <c r="AX43" i="10"/>
  <c r="AY43" i="10"/>
  <c r="AZ43" i="10"/>
  <c r="BA43" i="10"/>
  <c r="BB43" i="10"/>
  <c r="BC43" i="10"/>
  <c r="AV44" i="10"/>
  <c r="AW44" i="10"/>
  <c r="AX44" i="10"/>
  <c r="AY44" i="10"/>
  <c r="AZ44" i="10"/>
  <c r="BA44" i="10"/>
  <c r="BB44" i="10"/>
  <c r="BC44" i="10"/>
  <c r="AV45" i="10"/>
  <c r="AW45" i="10"/>
  <c r="AX45" i="10"/>
  <c r="AY45" i="10"/>
  <c r="AZ45" i="10"/>
  <c r="BA45" i="10"/>
  <c r="BB45" i="10"/>
  <c r="BC45" i="10"/>
  <c r="AV46" i="10"/>
  <c r="AV47" i="10"/>
  <c r="AW47" i="10"/>
  <c r="AX47" i="10"/>
  <c r="AY47" i="10"/>
  <c r="AZ47" i="10"/>
  <c r="BA47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AT48" i="10"/>
  <c r="AU48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AU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AU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AU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AU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AU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AU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AU55" i="10"/>
  <c r="B48" i="10"/>
  <c r="B49" i="10"/>
  <c r="B50" i="10"/>
  <c r="B51" i="10"/>
  <c r="B52" i="10"/>
  <c r="B53" i="10"/>
  <c r="B54" i="10"/>
  <c r="B55" i="10"/>
  <c r="C26" i="8"/>
  <c r="A26" i="8" s="1"/>
  <c r="B26" i="8"/>
  <c r="A24" i="10" s="1"/>
  <c r="Z2" i="8"/>
  <c r="Z3" i="8" s="1"/>
  <c r="Z1" i="8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3"/>
  <c r="D17" i="3"/>
  <c r="C17" i="3"/>
  <c r="V17" i="3"/>
  <c r="B2" i="3"/>
  <c r="B2" i="11" s="1"/>
  <c r="C16" i="1"/>
  <c r="C17" i="1"/>
  <c r="C58" i="2"/>
  <c r="B57" i="8"/>
  <c r="A55" i="10" s="1"/>
  <c r="B56" i="8"/>
  <c r="A54" i="10" s="1"/>
  <c r="BE2" i="8"/>
  <c r="BC1" i="10" s="1"/>
  <c r="BD2" i="8"/>
  <c r="BB1" i="10" s="1"/>
  <c r="P28" i="3"/>
  <c r="B17" i="14" l="1"/>
  <c r="V17" i="14" s="1"/>
  <c r="J33" i="14"/>
  <c r="D49" i="3"/>
  <c r="G49" i="14"/>
  <c r="J13" i="14"/>
  <c r="B33" i="14"/>
  <c r="V33" i="14" s="1"/>
  <c r="J16" i="1"/>
  <c r="B22" i="14"/>
  <c r="V22" i="14" s="1"/>
  <c r="B15" i="14"/>
  <c r="D15" i="14" s="1"/>
  <c r="J14" i="14"/>
  <c r="J19" i="14"/>
  <c r="H21" i="1"/>
  <c r="J21" i="1" s="1"/>
  <c r="J24" i="1" s="1"/>
  <c r="J27" i="1" s="1"/>
  <c r="J11" i="14"/>
  <c r="B2" i="14"/>
  <c r="F2" i="14"/>
  <c r="C2" i="14" s="1"/>
  <c r="F24" i="1"/>
  <c r="F27" i="1" s="1"/>
  <c r="G48" i="14"/>
  <c r="F48" i="14"/>
  <c r="F49" i="3"/>
  <c r="B41" i="14"/>
  <c r="C41" i="14" s="1"/>
  <c r="D41" i="14" s="1"/>
  <c r="J41" i="14"/>
  <c r="J4" i="14"/>
  <c r="J23" i="14"/>
  <c r="F52" i="3"/>
  <c r="B18" i="14"/>
  <c r="V18" i="14" s="1"/>
  <c r="B27" i="14"/>
  <c r="V27" i="14" s="1"/>
  <c r="E5" i="14"/>
  <c r="B5" i="14" s="1"/>
  <c r="E47" i="1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G52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C45" i="14"/>
  <c r="B52" i="14"/>
  <c r="C52" i="14" s="1"/>
  <c r="D52" i="14" s="1"/>
  <c r="D11" i="14"/>
  <c r="G44" i="14"/>
  <c r="D44" i="14" s="1"/>
  <c r="C5" i="14"/>
  <c r="C33" i="3"/>
  <c r="X1" i="10"/>
  <c r="B5" i="3"/>
  <c r="Z26" i="8" a="1"/>
  <c r="Z26" i="8" s="1"/>
  <c r="X24" i="10" s="1"/>
  <c r="B3" i="3"/>
  <c r="C49" i="3" l="1"/>
  <c r="F49" i="14"/>
  <c r="C15" i="14"/>
  <c r="J5" i="14"/>
  <c r="D7" i="14"/>
  <c r="B8" i="14"/>
  <c r="V8" i="14" s="1"/>
  <c r="B17" i="2" l="1"/>
  <c r="C17" i="2" s="1"/>
  <c r="D46" i="3"/>
  <c r="C14" i="3"/>
  <c r="D14" i="3"/>
  <c r="D12" i="3"/>
  <c r="C12" i="3"/>
  <c r="C13" i="3"/>
  <c r="D13" i="3"/>
  <c r="C16" i="3"/>
  <c r="D16" i="3"/>
  <c r="V10" i="3"/>
  <c r="D45" i="3"/>
  <c r="D44" i="3"/>
  <c r="C22" i="3"/>
  <c r="D22" i="3"/>
  <c r="V22" i="3"/>
  <c r="B55" i="8"/>
  <c r="A53" i="10" s="1"/>
  <c r="B54" i="8"/>
  <c r="A52" i="10" s="1"/>
  <c r="B53" i="8"/>
  <c r="A51" i="10" s="1"/>
  <c r="BC2" i="8"/>
  <c r="BA1" i="10" s="1"/>
  <c r="BB2" i="8"/>
  <c r="AZ1" i="10" s="1"/>
  <c r="BA2" i="8"/>
  <c r="AY1" i="10" s="1"/>
  <c r="B5" i="1"/>
  <c r="C19" i="2"/>
  <c r="D23" i="3"/>
  <c r="C23" i="3"/>
  <c r="V23" i="3"/>
  <c r="C25" i="3"/>
  <c r="D25" i="3"/>
  <c r="C26" i="3"/>
  <c r="D26" i="3"/>
  <c r="D37" i="3"/>
  <c r="C37" i="3"/>
  <c r="D18" i="3"/>
  <c r="C18" i="3"/>
  <c r="D10" i="3"/>
  <c r="C10" i="3"/>
  <c r="D9" i="3"/>
  <c r="C9" i="3"/>
  <c r="D36" i="3"/>
  <c r="C36" i="3"/>
  <c r="D35" i="3"/>
  <c r="C35" i="3"/>
  <c r="C34" i="3"/>
  <c r="D30" i="3"/>
  <c r="C30" i="3"/>
  <c r="D32" i="3"/>
  <c r="C32" i="3"/>
  <c r="D31" i="3"/>
  <c r="C31" i="3"/>
  <c r="D27" i="3"/>
  <c r="C27" i="3"/>
  <c r="D4" i="3"/>
  <c r="C4" i="3"/>
  <c r="D8" i="3"/>
  <c r="C8" i="3"/>
  <c r="D19" i="3"/>
  <c r="C19" i="3"/>
  <c r="D38" i="3"/>
  <c r="C38" i="3"/>
  <c r="V19" i="3"/>
  <c r="B4" i="3"/>
  <c r="V4" i="3" s="1"/>
  <c r="V27" i="3"/>
  <c r="V31" i="3"/>
  <c r="V32" i="3"/>
  <c r="V33" i="3"/>
  <c r="V30" i="3"/>
  <c r="V34" i="3"/>
  <c r="V36" i="3"/>
  <c r="V9" i="3"/>
  <c r="V18" i="3"/>
  <c r="V13" i="3"/>
  <c r="C41" i="3"/>
  <c r="C43" i="3"/>
  <c r="C50" i="3"/>
  <c r="C51" i="3"/>
  <c r="C52" i="3"/>
  <c r="C40" i="3"/>
  <c r="C7" i="3"/>
  <c r="D7" i="3"/>
  <c r="D47" i="3"/>
  <c r="C47" i="3"/>
  <c r="S25" i="3"/>
  <c r="T25" i="3" s="1"/>
  <c r="U25" i="3" s="1"/>
  <c r="P25" i="3"/>
  <c r="B55" i="2"/>
  <c r="B10" i="7"/>
  <c r="S50" i="3"/>
  <c r="T50" i="3" s="1"/>
  <c r="S51" i="3"/>
  <c r="T51" i="3" s="1"/>
  <c r="S52" i="3"/>
  <c r="T52" i="3" s="1"/>
  <c r="P50" i="3"/>
  <c r="P51" i="3"/>
  <c r="P52" i="3"/>
  <c r="P22" i="3"/>
  <c r="S22" i="3"/>
  <c r="T22" i="3" s="1"/>
  <c r="U22" i="3" s="1"/>
  <c r="P38" i="3"/>
  <c r="S38" i="3"/>
  <c r="T38" i="3" s="1"/>
  <c r="U38" i="3" s="1"/>
  <c r="P16" i="3"/>
  <c r="S16" i="3"/>
  <c r="P19" i="3"/>
  <c r="S19" i="3"/>
  <c r="T19" i="3" s="1"/>
  <c r="U19" i="3" s="1"/>
  <c r="P20" i="3"/>
  <c r="S20" i="3"/>
  <c r="T20" i="3" s="1"/>
  <c r="U20" i="3" s="1"/>
  <c r="P21" i="3"/>
  <c r="S21" i="3"/>
  <c r="T21" i="3" s="1"/>
  <c r="U21" i="3" s="1"/>
  <c r="P8" i="3"/>
  <c r="S8" i="3"/>
  <c r="P4" i="3"/>
  <c r="S4" i="3"/>
  <c r="T4" i="3" s="1"/>
  <c r="U4" i="3" s="1"/>
  <c r="P5" i="3"/>
  <c r="S5" i="3"/>
  <c r="T5" i="3" s="1"/>
  <c r="U5" i="3" s="1"/>
  <c r="P17" i="3"/>
  <c r="S17" i="3"/>
  <c r="T17" i="3" s="1"/>
  <c r="U17" i="3" s="1"/>
  <c r="P2" i="3"/>
  <c r="S2" i="3"/>
  <c r="P23" i="3"/>
  <c r="S23" i="3"/>
  <c r="T23" i="3" s="1"/>
  <c r="U23" i="3" s="1"/>
  <c r="P24" i="3"/>
  <c r="S24" i="3"/>
  <c r="T24" i="3" s="1"/>
  <c r="U24" i="3" s="1"/>
  <c r="P26" i="3"/>
  <c r="S26" i="3"/>
  <c r="T26" i="3" s="1"/>
  <c r="U26" i="3" s="1"/>
  <c r="P27" i="3"/>
  <c r="S27" i="3"/>
  <c r="P31" i="3"/>
  <c r="S31" i="3"/>
  <c r="T31" i="3" s="1"/>
  <c r="U31" i="3" s="1"/>
  <c r="P32" i="3"/>
  <c r="S32" i="3"/>
  <c r="T32" i="3" s="1"/>
  <c r="U32" i="3" s="1"/>
  <c r="P33" i="3"/>
  <c r="S33" i="3"/>
  <c r="T33" i="3" s="1"/>
  <c r="U33" i="3" s="1"/>
  <c r="P30" i="3"/>
  <c r="S30" i="3"/>
  <c r="P34" i="3"/>
  <c r="S34" i="3"/>
  <c r="T34" i="3" s="1"/>
  <c r="P35" i="3"/>
  <c r="S35" i="3"/>
  <c r="T35" i="3" s="1"/>
  <c r="U35" i="3" s="1"/>
  <c r="P36" i="3"/>
  <c r="S36" i="3"/>
  <c r="T36" i="3" s="1"/>
  <c r="U36" i="3" s="1"/>
  <c r="P44" i="3"/>
  <c r="S44" i="3"/>
  <c r="P45" i="3"/>
  <c r="S45" i="3"/>
  <c r="T45" i="3" s="1"/>
  <c r="U45" i="3" s="1"/>
  <c r="P9" i="3"/>
  <c r="S9" i="3"/>
  <c r="T9" i="3" s="1"/>
  <c r="U9" i="3" s="1"/>
  <c r="P10" i="3"/>
  <c r="S10" i="3"/>
  <c r="T10" i="3" s="1"/>
  <c r="U10" i="3" s="1"/>
  <c r="P13" i="3"/>
  <c r="S13" i="3"/>
  <c r="P12" i="3"/>
  <c r="S12" i="3"/>
  <c r="T12" i="3" s="1"/>
  <c r="U12" i="3" s="1"/>
  <c r="P18" i="3"/>
  <c r="S18" i="3"/>
  <c r="T18" i="3" s="1"/>
  <c r="U18" i="3" s="1"/>
  <c r="P14" i="3"/>
  <c r="S14" i="3"/>
  <c r="T14" i="3" s="1"/>
  <c r="U14" i="3" s="1"/>
  <c r="P11" i="3"/>
  <c r="S11" i="3"/>
  <c r="C15" i="3"/>
  <c r="D15" i="3"/>
  <c r="P15" i="3"/>
  <c r="S15" i="3"/>
  <c r="T15" i="3" s="1"/>
  <c r="U15" i="3" s="1"/>
  <c r="S28" i="3"/>
  <c r="T28" i="3" s="1"/>
  <c r="U28" i="3" s="1"/>
  <c r="P46" i="3"/>
  <c r="S46" i="3"/>
  <c r="T46" i="3" s="1"/>
  <c r="U46" i="3" s="1"/>
  <c r="P37" i="3"/>
  <c r="S37" i="3"/>
  <c r="P29" i="3"/>
  <c r="S29" i="3"/>
  <c r="T29" i="3" s="1"/>
  <c r="U29" i="3" s="1"/>
  <c r="P47" i="3"/>
  <c r="S47" i="3"/>
  <c r="P42" i="3"/>
  <c r="S42" i="3"/>
  <c r="T42" i="3" s="1"/>
  <c r="U42" i="3" s="1"/>
  <c r="P7" i="3"/>
  <c r="S7" i="3"/>
  <c r="P39" i="3"/>
  <c r="S39" i="3"/>
  <c r="T39" i="3" s="1"/>
  <c r="U39" i="3" s="1"/>
  <c r="P40" i="3"/>
  <c r="S40" i="3"/>
  <c r="T40" i="3" s="1"/>
  <c r="U40" i="3" s="1"/>
  <c r="P41" i="3"/>
  <c r="S41" i="3"/>
  <c r="T41" i="3" s="1"/>
  <c r="P43" i="3"/>
  <c r="S43" i="3"/>
  <c r="P3" i="3"/>
  <c r="S3" i="3"/>
  <c r="T3" i="3" s="1"/>
  <c r="U3" i="3" s="1"/>
  <c r="AX2" i="8"/>
  <c r="AV1" i="10" s="1"/>
  <c r="AY2" i="8"/>
  <c r="AW1" i="10" s="1"/>
  <c r="AZ2" i="8"/>
  <c r="AX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F26" i="8" s="1" a="1"/>
  <c r="F26" i="8" s="1"/>
  <c r="D24" i="10" s="1"/>
  <c r="E2" i="8"/>
  <c r="C1" i="10" s="1"/>
  <c r="D2" i="8"/>
  <c r="B52" i="8"/>
  <c r="A50" i="10" s="1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30" i="2"/>
  <c r="D43" i="2"/>
  <c r="D9" i="2"/>
  <c r="D6" i="2"/>
  <c r="D7" i="2"/>
  <c r="D8" i="2"/>
  <c r="D10" i="2"/>
  <c r="D11" i="2"/>
  <c r="D12" i="2"/>
  <c r="D13" i="2"/>
  <c r="D14" i="2"/>
  <c r="D22" i="2"/>
  <c r="D25" i="2"/>
  <c r="D26" i="2"/>
  <c r="D32" i="2"/>
  <c r="D19" i="2"/>
  <c r="D16" i="2"/>
  <c r="D49" i="2"/>
  <c r="D52" i="2"/>
  <c r="D53" i="2"/>
  <c r="D54" i="2"/>
  <c r="D55" i="2"/>
  <c r="D51" i="2"/>
  <c r="D27" i="2"/>
  <c r="B50" i="2"/>
  <c r="C50" i="2" s="1"/>
  <c r="B51" i="2"/>
  <c r="G7" i="9"/>
  <c r="B4" i="1"/>
  <c r="B9" i="7" s="1"/>
  <c r="B48" i="2"/>
  <c r="B8" i="7"/>
  <c r="B7" i="7"/>
  <c r="B53" i="2"/>
  <c r="C53" i="2" s="1"/>
  <c r="C47" i="2"/>
  <c r="C45" i="2"/>
  <c r="C3" i="2"/>
  <c r="C4" i="2"/>
  <c r="C46" i="2"/>
  <c r="C30" i="2"/>
  <c r="C31" i="2"/>
  <c r="B54" i="2"/>
  <c r="B1" i="5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B29" i="2"/>
  <c r="C29" i="2" s="1"/>
  <c r="B28" i="2"/>
  <c r="C28" i="2" s="1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49" i="2"/>
  <c r="B52" i="2"/>
  <c r="C52" i="2" s="1"/>
  <c r="B16" i="2"/>
  <c r="C16" i="2" s="1"/>
  <c r="C27" i="2"/>
  <c r="E46" i="11" l="1"/>
  <c r="T47" i="3"/>
  <c r="C5" i="3"/>
  <c r="D5" i="3"/>
  <c r="C42" i="3"/>
  <c r="V16" i="3"/>
  <c r="E15" i="11"/>
  <c r="G2" i="13"/>
  <c r="F2" i="13"/>
  <c r="Z7" i="8" a="1"/>
  <c r="Z7" i="8" s="1"/>
  <c r="X5" i="10" s="1"/>
  <c r="E22" i="11"/>
  <c r="E21" i="11"/>
  <c r="U52" i="3"/>
  <c r="U34" i="3"/>
  <c r="U51" i="3"/>
  <c r="D40" i="3"/>
  <c r="U50" i="3"/>
  <c r="D41" i="3"/>
  <c r="C57" i="8"/>
  <c r="A57" i="8" s="1"/>
  <c r="C56" i="8"/>
  <c r="A56" i="8" s="1"/>
  <c r="C24" i="8"/>
  <c r="A24" i="8" s="1"/>
  <c r="F24" i="8" s="1" a="1"/>
  <c r="F24" i="8" s="1"/>
  <c r="D22" i="10" s="1"/>
  <c r="AA3" i="8"/>
  <c r="AA1" i="8" s="1"/>
  <c r="AA26" i="8" s="1" a="1"/>
  <c r="AA26" i="8" s="1"/>
  <c r="Y24" i="10" s="1"/>
  <c r="J3" i="8"/>
  <c r="J1" i="8" s="1"/>
  <c r="J26" i="8" s="1" a="1"/>
  <c r="J26" i="8" s="1"/>
  <c r="H24" i="10" s="1"/>
  <c r="C10" i="8"/>
  <c r="A10" i="8" s="1"/>
  <c r="F10" i="8" s="1" a="1"/>
  <c r="F10" i="8" s="1"/>
  <c r="D8" i="10" s="1"/>
  <c r="C3" i="3"/>
  <c r="C54" i="8"/>
  <c r="A54" i="8" s="1"/>
  <c r="C47" i="8"/>
  <c r="A47" i="8" s="1"/>
  <c r="C25" i="8"/>
  <c r="A25" i="8" s="1"/>
  <c r="C55" i="8"/>
  <c r="A55" i="8" s="1"/>
  <c r="C11" i="8"/>
  <c r="A11" i="8" s="1"/>
  <c r="C27" i="8"/>
  <c r="A27" i="8" s="1"/>
  <c r="C49" i="8"/>
  <c r="A49" i="8" s="1"/>
  <c r="K3" i="8"/>
  <c r="K1" i="8" s="1"/>
  <c r="K26" i="8" s="1" a="1"/>
  <c r="K26" i="8" s="1"/>
  <c r="I24" i="10" s="1"/>
  <c r="AB3" i="8"/>
  <c r="AB1" i="8" s="1"/>
  <c r="AB26" i="8" s="1" a="1"/>
  <c r="AB26" i="8" s="1"/>
  <c r="Z24" i="10" s="1"/>
  <c r="BC3" i="8"/>
  <c r="BC1" i="8" s="1"/>
  <c r="C16" i="8"/>
  <c r="A16" i="8" s="1"/>
  <c r="C28" i="8"/>
  <c r="A28" i="8" s="1"/>
  <c r="D3" i="8"/>
  <c r="D1" i="8" s="1"/>
  <c r="D26" i="8" s="1" a="1"/>
  <c r="D26" i="8" s="1"/>
  <c r="B24" i="10" s="1"/>
  <c r="AW3" i="8"/>
  <c r="AW1" i="8" s="1"/>
  <c r="AW26" i="8" s="1" a="1"/>
  <c r="AW26" i="8" s="1"/>
  <c r="AU24" i="10" s="1"/>
  <c r="D1" i="10"/>
  <c r="C46" i="8"/>
  <c r="A46" i="8" s="1"/>
  <c r="BA3" i="8"/>
  <c r="BA1" i="8" s="1"/>
  <c r="F7" i="8" a="1"/>
  <c r="F7" i="8" s="1"/>
  <c r="D5" i="10" s="1"/>
  <c r="R3" i="8"/>
  <c r="R1" i="8" s="1"/>
  <c r="R26" i="8" s="1" a="1"/>
  <c r="R26" i="8" s="1"/>
  <c r="P24" i="10" s="1"/>
  <c r="V3" i="8"/>
  <c r="V1" i="8" s="1"/>
  <c r="V26" i="8" s="1" a="1"/>
  <c r="V26" i="8" s="1"/>
  <c r="T24" i="10" s="1"/>
  <c r="B1" i="10"/>
  <c r="C53" i="8"/>
  <c r="A53" i="8" s="1"/>
  <c r="E36" i="11"/>
  <c r="E28" i="11"/>
  <c r="D11" i="3"/>
  <c r="C11" i="3"/>
  <c r="C45" i="3"/>
  <c r="C44" i="3"/>
  <c r="AX3" i="8"/>
  <c r="AX1" i="8" s="1"/>
  <c r="AT3" i="8"/>
  <c r="AT1" i="8" s="1"/>
  <c r="AT26" i="8" s="1" a="1"/>
  <c r="AT26" i="8" s="1"/>
  <c r="AR24" i="10" s="1"/>
  <c r="AI3" i="8"/>
  <c r="AI1" i="8" s="1"/>
  <c r="AI26" i="8" s="1" a="1"/>
  <c r="AI26" i="8" s="1"/>
  <c r="AG24" i="10" s="1"/>
  <c r="AQ3" i="8"/>
  <c r="AQ1" i="8" s="1"/>
  <c r="AQ26" i="8" s="1" a="1"/>
  <c r="AQ26" i="8" s="1"/>
  <c r="AO24" i="10" s="1"/>
  <c r="H1" i="10"/>
  <c r="P1" i="10"/>
  <c r="C5" i="8"/>
  <c r="A5" i="8" s="1"/>
  <c r="C17" i="8"/>
  <c r="A17" i="8" s="1"/>
  <c r="G3" i="8"/>
  <c r="G1" i="8" s="1"/>
  <c r="G26" i="8" s="1" a="1"/>
  <c r="G26" i="8" s="1"/>
  <c r="E24" i="10" s="1"/>
  <c r="O3" i="8"/>
  <c r="O1" i="8" s="1"/>
  <c r="O26" i="8" s="1" a="1"/>
  <c r="O26" i="8" s="1"/>
  <c r="M24" i="10" s="1"/>
  <c r="S3" i="8"/>
  <c r="S1" i="8" s="1"/>
  <c r="S26" i="8" s="1" a="1"/>
  <c r="S26" i="8" s="1"/>
  <c r="Q24" i="10" s="1"/>
  <c r="W3" i="8"/>
  <c r="AF3" i="8"/>
  <c r="AF1" i="8" s="1"/>
  <c r="AF26" i="8" s="1" a="1"/>
  <c r="AF26" i="8" s="1"/>
  <c r="AD24" i="10" s="1"/>
  <c r="AJ3" i="8"/>
  <c r="AJ1" i="8" s="1"/>
  <c r="AJ26" i="8" s="1" a="1"/>
  <c r="AJ26" i="8" s="1"/>
  <c r="AH24" i="10" s="1"/>
  <c r="AN3" i="8"/>
  <c r="AN1" i="8" s="1"/>
  <c r="AN26" i="8" s="1" a="1"/>
  <c r="AN26" i="8" s="1"/>
  <c r="AL24" i="10" s="1"/>
  <c r="AR3" i="8"/>
  <c r="AR1" i="8" s="1"/>
  <c r="AR26" i="8" s="1" a="1"/>
  <c r="AR26" i="8" s="1"/>
  <c r="AP24" i="10" s="1"/>
  <c r="AV3" i="8"/>
  <c r="AV1" i="8" s="1"/>
  <c r="AV26" i="8" s="1" a="1"/>
  <c r="AV26" i="8" s="1"/>
  <c r="AT24" i="10" s="1"/>
  <c r="Y3" i="8"/>
  <c r="Y1" i="8" s="1"/>
  <c r="C6" i="8"/>
  <c r="A6" i="8" s="1"/>
  <c r="C12" i="8"/>
  <c r="A12" i="8" s="1"/>
  <c r="C20" i="8"/>
  <c r="A20" i="8" s="1"/>
  <c r="L3" i="8"/>
  <c r="L1" i="8" s="1"/>
  <c r="L26" i="8" s="1" a="1"/>
  <c r="L26" i="8" s="1"/>
  <c r="J24" i="10" s="1"/>
  <c r="P3" i="8"/>
  <c r="P1" i="8" s="1"/>
  <c r="P26" i="8" s="1" a="1"/>
  <c r="P26" i="8" s="1"/>
  <c r="N24" i="10" s="1"/>
  <c r="T3" i="8"/>
  <c r="T1" i="8" s="1"/>
  <c r="T26" i="8" s="1" a="1"/>
  <c r="T26" i="8" s="1"/>
  <c r="R24" i="10" s="1"/>
  <c r="AC3" i="8"/>
  <c r="AC1" i="8" s="1"/>
  <c r="AC26" i="8" s="1" a="1"/>
  <c r="AC26" i="8" s="1"/>
  <c r="AA24" i="10" s="1"/>
  <c r="AG3" i="8"/>
  <c r="AG1" i="8" s="1"/>
  <c r="AG26" i="8" s="1" a="1"/>
  <c r="AG26" i="8" s="1"/>
  <c r="AE24" i="10" s="1"/>
  <c r="AK3" i="8"/>
  <c r="AK1" i="8" s="1"/>
  <c r="AK26" i="8" s="1" a="1"/>
  <c r="AK26" i="8" s="1"/>
  <c r="AI24" i="10" s="1"/>
  <c r="AS3" i="8"/>
  <c r="AS1" i="8" s="1"/>
  <c r="AS26" i="8" s="1" a="1"/>
  <c r="AS26" i="8" s="1"/>
  <c r="AQ24" i="10" s="1"/>
  <c r="U3" i="8"/>
  <c r="U1" i="8" s="1"/>
  <c r="U26" i="8" s="1" a="1"/>
  <c r="U26" i="8" s="1"/>
  <c r="S24" i="10" s="1"/>
  <c r="AM3" i="8"/>
  <c r="AM1" i="8" s="1"/>
  <c r="AM26" i="8" s="1" a="1"/>
  <c r="AM26" i="8" s="1"/>
  <c r="AK24" i="10" s="1"/>
  <c r="T1" i="10"/>
  <c r="C51" i="2"/>
  <c r="C9" i="8"/>
  <c r="A9" i="8" s="1"/>
  <c r="C13" i="8"/>
  <c r="A13" i="8" s="1"/>
  <c r="C21" i="8"/>
  <c r="A21" i="8" s="1"/>
  <c r="AZ3" i="8"/>
  <c r="AZ1" i="8" s="1"/>
  <c r="C30" i="8"/>
  <c r="A30" i="8" s="1"/>
  <c r="C50" i="8"/>
  <c r="A50" i="8" s="1"/>
  <c r="BD3" i="8"/>
  <c r="BD1" i="8" s="1"/>
  <c r="AP3" i="8"/>
  <c r="AP1" i="8" s="1"/>
  <c r="AP26" i="8" s="1" a="1"/>
  <c r="AP26" i="8" s="1"/>
  <c r="AN24" i="10" s="1"/>
  <c r="AL3" i="8"/>
  <c r="AL1" i="8" s="1"/>
  <c r="AL26" i="8" s="1" a="1"/>
  <c r="AL26" i="8" s="1"/>
  <c r="AJ24" i="10" s="1"/>
  <c r="AH3" i="8"/>
  <c r="AH1" i="8" s="1"/>
  <c r="AH26" i="8" s="1" a="1"/>
  <c r="AH26" i="8" s="1"/>
  <c r="AF24" i="10" s="1"/>
  <c r="AD3" i="8"/>
  <c r="AD1" i="8" s="1"/>
  <c r="AD26" i="8" s="1" a="1"/>
  <c r="AD26" i="8" s="1"/>
  <c r="AB24" i="10" s="1"/>
  <c r="C5" i="2"/>
  <c r="C49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E3" i="8"/>
  <c r="BE1" i="8" s="1"/>
  <c r="AY3" i="8"/>
  <c r="AY1" i="8" s="1"/>
  <c r="AU3" i="8"/>
  <c r="AU1" i="8" s="1"/>
  <c r="AU26" i="8" s="1" a="1"/>
  <c r="AU26" i="8" s="1"/>
  <c r="AS24" i="10" s="1"/>
  <c r="AE3" i="8"/>
  <c r="AE1" i="8" s="1"/>
  <c r="AE26" i="8" s="1" a="1"/>
  <c r="AE26" i="8" s="1"/>
  <c r="AC24" i="10" s="1"/>
  <c r="N3" i="8"/>
  <c r="N1" i="8" s="1"/>
  <c r="N26" i="8" s="1" a="1"/>
  <c r="N26" i="8" s="1"/>
  <c r="L24" i="10" s="1"/>
  <c r="Q3" i="8"/>
  <c r="Q1" i="8" s="1"/>
  <c r="Q26" i="8" s="1" a="1"/>
  <c r="Q26" i="8" s="1"/>
  <c r="O24" i="10" s="1"/>
  <c r="M3" i="8"/>
  <c r="M1" i="8" s="1"/>
  <c r="M26" i="8" s="1" a="1"/>
  <c r="M26" i="8" s="1"/>
  <c r="K24" i="10" s="1"/>
  <c r="I3" i="8"/>
  <c r="I1" i="8" s="1"/>
  <c r="I26" i="8" s="1" a="1"/>
  <c r="I26" i="8" s="1"/>
  <c r="G24" i="10" s="1"/>
  <c r="E3" i="8"/>
  <c r="E1" i="8" s="1"/>
  <c r="E26" i="8" s="1" a="1"/>
  <c r="E26" i="8" s="1"/>
  <c r="C24" i="10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AO26" i="8" s="1" a="1"/>
  <c r="AO26" i="8" s="1"/>
  <c r="AM24" i="10" s="1"/>
  <c r="X3" i="8"/>
  <c r="X1" i="8" s="1"/>
  <c r="X26" i="8" s="1" a="1"/>
  <c r="X26" i="8" s="1"/>
  <c r="V24" i="10" s="1"/>
  <c r="H3" i="8"/>
  <c r="H1" i="8" s="1"/>
  <c r="H26" i="8" s="1" a="1"/>
  <c r="H26" i="8" s="1"/>
  <c r="F24" i="10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1" i="8"/>
  <c r="A51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2" i="8"/>
  <c r="A52" i="8" s="1"/>
  <c r="V35" i="3"/>
  <c r="V37" i="3"/>
  <c r="V38" i="3"/>
  <c r="T16" i="3"/>
  <c r="T30" i="3"/>
  <c r="T43" i="3"/>
  <c r="T27" i="3"/>
  <c r="V8" i="3"/>
  <c r="T13" i="3"/>
  <c r="U13" i="3" s="1"/>
  <c r="T37" i="3"/>
  <c r="T2" i="3"/>
  <c r="V12" i="3"/>
  <c r="T7" i="3"/>
  <c r="T44" i="3"/>
  <c r="T8" i="3"/>
  <c r="D50" i="3"/>
  <c r="D43" i="3"/>
  <c r="D42" i="3"/>
  <c r="T11" i="3"/>
  <c r="D51" i="3"/>
  <c r="D52" i="3"/>
  <c r="C54" i="2"/>
  <c r="BB3" i="8"/>
  <c r="BB1" i="8" s="1"/>
  <c r="C55" i="2"/>
  <c r="C4" i="8"/>
  <c r="A4" i="8" s="1"/>
  <c r="Z4" i="8" s="1" a="1"/>
  <c r="Z4" i="8" s="1"/>
  <c r="X2" i="10" s="1"/>
  <c r="C48" i="2"/>
  <c r="U47" i="3" l="1"/>
  <c r="E39" i="11"/>
  <c r="E35" i="11"/>
  <c r="Y7" i="8" a="1"/>
  <c r="Y7" i="8" s="1"/>
  <c r="W5" i="10" s="1"/>
  <c r="Y26" i="8" a="1"/>
  <c r="Y26" i="8" s="1"/>
  <c r="W24" i="10" s="1"/>
  <c r="F49" i="8" a="1"/>
  <c r="F49" i="8" s="1"/>
  <c r="D47" i="10" s="1"/>
  <c r="Z49" i="8" a="1"/>
  <c r="Z49" i="8" s="1"/>
  <c r="X47" i="10" s="1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AW25" i="8" a="1"/>
  <c r="AW25" i="8" s="1"/>
  <c r="AU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P25" i="8" a="1"/>
  <c r="AP25" i="8" s="1"/>
  <c r="AN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5" i="11"/>
  <c r="E38" i="11"/>
  <c r="E37" i="11"/>
  <c r="U8" i="3"/>
  <c r="U2" i="3"/>
  <c r="U27" i="3"/>
  <c r="E51" i="11"/>
  <c r="E50" i="11"/>
  <c r="E49" i="11"/>
  <c r="U44" i="3"/>
  <c r="U37" i="3"/>
  <c r="U43" i="3"/>
  <c r="U16" i="3"/>
  <c r="U11" i="3"/>
  <c r="U30" i="3"/>
  <c r="AY57" i="8" a="1"/>
  <c r="AY57" i="8" s="1"/>
  <c r="AW55" i="10" s="1"/>
  <c r="AZ57" i="8" a="1"/>
  <c r="AZ57" i="8" s="1"/>
  <c r="AX55" i="10" s="1"/>
  <c r="BB57" i="8" a="1"/>
  <c r="BB57" i="8" s="1"/>
  <c r="AZ55" i="10" s="1"/>
  <c r="BE57" i="8" a="1"/>
  <c r="BE57" i="8" s="1"/>
  <c r="BC55" i="10" s="1"/>
  <c r="BD56" i="8" a="1"/>
  <c r="BD56" i="8" s="1"/>
  <c r="BB54" i="10" s="1"/>
  <c r="BA57" i="8" a="1"/>
  <c r="BA57" i="8" s="1"/>
  <c r="AY55" i="10" s="1"/>
  <c r="E24" i="11"/>
  <c r="BA56" i="8" a="1"/>
  <c r="BA56" i="8" s="1"/>
  <c r="AY54" i="10" s="1"/>
  <c r="M10" i="8" a="1"/>
  <c r="M10" i="8" s="1"/>
  <c r="K8" i="10" s="1"/>
  <c r="M47" i="8" a="1"/>
  <c r="M47" i="8" s="1"/>
  <c r="K45" i="10" s="1"/>
  <c r="M49" i="8" a="1"/>
  <c r="M49" i="8" s="1"/>
  <c r="K47" i="10" s="1"/>
  <c r="M46" i="8" a="1"/>
  <c r="M46" i="8" s="1"/>
  <c r="K44" i="10" s="1"/>
  <c r="M48" i="8" a="1"/>
  <c r="M48" i="8" s="1"/>
  <c r="K46" i="10" s="1"/>
  <c r="AU49" i="8" a="1"/>
  <c r="AU49" i="8" s="1"/>
  <c r="AS47" i="10" s="1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G49" i="8" a="1"/>
  <c r="AG49" i="8" s="1"/>
  <c r="AE47" i="10" s="1"/>
  <c r="AJ47" i="8" a="1"/>
  <c r="AJ47" i="8" s="1"/>
  <c r="AH45" i="10" s="1"/>
  <c r="AJ48" i="8" a="1"/>
  <c r="AJ48" i="8" s="1"/>
  <c r="AH46" i="10" s="1"/>
  <c r="AJ49" i="8" a="1"/>
  <c r="AJ49" i="8" s="1"/>
  <c r="AH47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O49" i="8" a="1"/>
  <c r="AO49" i="8" s="1"/>
  <c r="AM47" i="10" s="1"/>
  <c r="E47" i="8" a="1"/>
  <c r="E47" i="8" s="1"/>
  <c r="C45" i="10" s="1"/>
  <c r="E48" i="8" a="1"/>
  <c r="E48" i="8" s="1"/>
  <c r="C46" i="10" s="1"/>
  <c r="E49" i="8" a="1"/>
  <c r="E49" i="8" s="1"/>
  <c r="C47" i="10" s="1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D49" i="8" a="1"/>
  <c r="AD49" i="8" s="1"/>
  <c r="AB47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S49" i="8" a="1"/>
  <c r="AS49" i="8" s="1"/>
  <c r="AQ47" i="10" s="1"/>
  <c r="T47" i="8" a="1"/>
  <c r="T47" i="8" s="1"/>
  <c r="R45" i="10" s="1"/>
  <c r="T49" i="8" a="1"/>
  <c r="T49" i="8" s="1"/>
  <c r="R47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9" i="8" a="1"/>
  <c r="AR49" i="8" s="1"/>
  <c r="AP47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Q49" i="8" a="1"/>
  <c r="AQ49" i="8" s="1"/>
  <c r="AO47" i="10" s="1"/>
  <c r="AX55" i="8" a="1"/>
  <c r="AX55" i="8" s="1"/>
  <c r="AV53" i="10" s="1"/>
  <c r="AX54" i="8" a="1"/>
  <c r="AX54" i="8" s="1"/>
  <c r="AV52" i="10" s="1"/>
  <c r="AX52" i="8" a="1"/>
  <c r="AX52" i="8" s="1"/>
  <c r="AV50" i="10" s="1"/>
  <c r="AX53" i="8" a="1"/>
  <c r="AX53" i="8" s="1"/>
  <c r="AV51" i="10" s="1"/>
  <c r="AX51" i="8" a="1"/>
  <c r="AX51" i="8" s="1"/>
  <c r="AV49" i="10" s="1"/>
  <c r="V7" i="8" a="1"/>
  <c r="V7" i="8" s="1"/>
  <c r="T5" i="10" s="1"/>
  <c r="V47" i="8" a="1"/>
  <c r="V47" i="8" s="1"/>
  <c r="T45" i="10" s="1"/>
  <c r="V48" i="8" a="1"/>
  <c r="V48" i="8" s="1"/>
  <c r="T46" i="10" s="1"/>
  <c r="V49" i="8" a="1"/>
  <c r="V49" i="8" s="1"/>
  <c r="T47" i="10" s="1"/>
  <c r="V46" i="8" a="1"/>
  <c r="V46" i="8" s="1"/>
  <c r="T44" i="10" s="1"/>
  <c r="AW47" i="8" a="1"/>
  <c r="AW47" i="8" s="1"/>
  <c r="AU45" i="10" s="1"/>
  <c r="AW49" i="8" a="1"/>
  <c r="AW49" i="8" s="1"/>
  <c r="AU47" i="10" s="1"/>
  <c r="AW4" i="8" a="1"/>
  <c r="AW4" i="8" s="1"/>
  <c r="AU2" i="10" s="1"/>
  <c r="AW5" i="8" a="1"/>
  <c r="AW5" i="8" s="1"/>
  <c r="AU3" i="10" s="1"/>
  <c r="AW12" i="8" a="1"/>
  <c r="AW12" i="8" s="1"/>
  <c r="AU10" i="10" s="1"/>
  <c r="AW13" i="8" a="1"/>
  <c r="AW13" i="8" s="1"/>
  <c r="AU11" i="10" s="1"/>
  <c r="AW20" i="8" a="1"/>
  <c r="AW20" i="8" s="1"/>
  <c r="AU18" i="10" s="1"/>
  <c r="AW21" i="8" a="1"/>
  <c r="AW21" i="8" s="1"/>
  <c r="AU19" i="10" s="1"/>
  <c r="AW7" i="8" a="1"/>
  <c r="AW7" i="8" s="1"/>
  <c r="AU5" i="10" s="1"/>
  <c r="AW8" i="8" a="1"/>
  <c r="AW8" i="8" s="1"/>
  <c r="AU6" i="10" s="1"/>
  <c r="AW14" i="8" a="1"/>
  <c r="AW14" i="8" s="1"/>
  <c r="AU12" i="10" s="1"/>
  <c r="AW31" i="8" a="1"/>
  <c r="AW31" i="8" s="1"/>
  <c r="AU29" i="10" s="1"/>
  <c r="AW32" i="8" a="1"/>
  <c r="AW32" i="8" s="1"/>
  <c r="AU30" i="10" s="1"/>
  <c r="AW39" i="8" a="1"/>
  <c r="AW39" i="8" s="1"/>
  <c r="AU37" i="10" s="1"/>
  <c r="AW40" i="8" a="1"/>
  <c r="AW40" i="8" s="1"/>
  <c r="AU38" i="10" s="1"/>
  <c r="AW19" i="8" a="1"/>
  <c r="AW19" i="8" s="1"/>
  <c r="AU17" i="10" s="1"/>
  <c r="AW33" i="8" a="1"/>
  <c r="AW33" i="8" s="1"/>
  <c r="AU31" i="10" s="1"/>
  <c r="AW42" i="8" a="1"/>
  <c r="AW42" i="8" s="1"/>
  <c r="AU40" i="10" s="1"/>
  <c r="AW6" i="8" a="1"/>
  <c r="AW6" i="8" s="1"/>
  <c r="AU4" i="10" s="1"/>
  <c r="AW34" i="8" a="1"/>
  <c r="AW34" i="8" s="1"/>
  <c r="AU32" i="10" s="1"/>
  <c r="AW41" i="8" a="1"/>
  <c r="AW41" i="8" s="1"/>
  <c r="AU39" i="10" s="1"/>
  <c r="AW46" i="8" a="1"/>
  <c r="AW46" i="8" s="1"/>
  <c r="AU44" i="10" s="1"/>
  <c r="AW11" i="8" a="1"/>
  <c r="AW11" i="8" s="1"/>
  <c r="AU9" i="10" s="1"/>
  <c r="AW18" i="8" a="1"/>
  <c r="AW18" i="8" s="1"/>
  <c r="AU16" i="10" s="1"/>
  <c r="AW23" i="8" a="1"/>
  <c r="AW23" i="8" s="1"/>
  <c r="AU21" i="10" s="1"/>
  <c r="AW28" i="8" a="1"/>
  <c r="AW28" i="8" s="1"/>
  <c r="AU26" i="10" s="1"/>
  <c r="AW35" i="8" a="1"/>
  <c r="AW35" i="8" s="1"/>
  <c r="AU33" i="10" s="1"/>
  <c r="AW44" i="8" a="1"/>
  <c r="AW44" i="8" s="1"/>
  <c r="AU42" i="10" s="1"/>
  <c r="AW9" i="8" a="1"/>
  <c r="AW9" i="8" s="1"/>
  <c r="AU7" i="10" s="1"/>
  <c r="AW37" i="8" a="1"/>
  <c r="AW37" i="8" s="1"/>
  <c r="AU35" i="10" s="1"/>
  <c r="AW24" i="8" a="1"/>
  <c r="AW24" i="8" s="1"/>
  <c r="AU22" i="10" s="1"/>
  <c r="AW10" i="8" a="1"/>
  <c r="AW10" i="8" s="1"/>
  <c r="AU8" i="10" s="1"/>
  <c r="AW29" i="8" a="1"/>
  <c r="AW29" i="8" s="1"/>
  <c r="AU27" i="10" s="1"/>
  <c r="AW16" i="8" a="1"/>
  <c r="AW16" i="8" s="1"/>
  <c r="AU14" i="10" s="1"/>
  <c r="AW30" i="8" a="1"/>
  <c r="AW30" i="8" s="1"/>
  <c r="AU28" i="10" s="1"/>
  <c r="AW17" i="8" a="1"/>
  <c r="AW17" i="8" s="1"/>
  <c r="AU15" i="10" s="1"/>
  <c r="AW27" i="8" a="1"/>
  <c r="AW27" i="8" s="1"/>
  <c r="AU25" i="10" s="1"/>
  <c r="AW36" i="8" a="1"/>
  <c r="AW36" i="8" s="1"/>
  <c r="AU34" i="10" s="1"/>
  <c r="AW43" i="8" a="1"/>
  <c r="AW43" i="8" s="1"/>
  <c r="AU41" i="10" s="1"/>
  <c r="AW15" i="8" a="1"/>
  <c r="AW15" i="8" s="1"/>
  <c r="AU13" i="10" s="1"/>
  <c r="AW22" i="8" a="1"/>
  <c r="AW22" i="8" s="1"/>
  <c r="AU20" i="10" s="1"/>
  <c r="AW38" i="8" a="1"/>
  <c r="AW38" i="8" s="1"/>
  <c r="AU36" i="10" s="1"/>
  <c r="AW45" i="8" a="1"/>
  <c r="AW45" i="8" s="1"/>
  <c r="AU43" i="10" s="1"/>
  <c r="BC54" i="8" a="1"/>
  <c r="BC54" i="8" s="1"/>
  <c r="BA52" i="10" s="1"/>
  <c r="BC51" i="8" a="1"/>
  <c r="BC51" i="8" s="1"/>
  <c r="BA49" i="10" s="1"/>
  <c r="BC50" i="8" a="1"/>
  <c r="BC50" i="8" s="1"/>
  <c r="BA48" i="10" s="1"/>
  <c r="BC53" i="8" a="1"/>
  <c r="BC53" i="8" s="1"/>
  <c r="BA51" i="10" s="1"/>
  <c r="BC48" i="8" a="1"/>
  <c r="BC48" i="8" s="1"/>
  <c r="BA46" i="10" s="1"/>
  <c r="BC52" i="8" a="1"/>
  <c r="BC52" i="8" s="1"/>
  <c r="BA50" i="10" s="1"/>
  <c r="BC55" i="8" a="1"/>
  <c r="BC55" i="8" s="1"/>
  <c r="BA53" i="10" s="1"/>
  <c r="AY56" i="8" a="1"/>
  <c r="AY56" i="8" s="1"/>
  <c r="AW54" i="10" s="1"/>
  <c r="BC57" i="8" a="1"/>
  <c r="BC57" i="8" s="1"/>
  <c r="BA55" i="10" s="1"/>
  <c r="BB51" i="8" a="1"/>
  <c r="BB51" i="8" s="1"/>
  <c r="AZ49" i="10" s="1"/>
  <c r="BB50" i="8" a="1"/>
  <c r="BB50" i="8" s="1"/>
  <c r="AZ48" i="10" s="1"/>
  <c r="BB53" i="8" a="1"/>
  <c r="BB53" i="8" s="1"/>
  <c r="AZ51" i="10" s="1"/>
  <c r="BB52" i="8" a="1"/>
  <c r="BB52" i="8" s="1"/>
  <c r="AZ50" i="10" s="1"/>
  <c r="BB55" i="8" a="1"/>
  <c r="BB55" i="8" s="1"/>
  <c r="AZ53" i="10" s="1"/>
  <c r="BB48" i="8" a="1"/>
  <c r="BB48" i="8" s="1"/>
  <c r="AZ46" i="10" s="1"/>
  <c r="BB54" i="8" a="1"/>
  <c r="BB54" i="8" s="1"/>
  <c r="AZ52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AM49" i="8" a="1"/>
  <c r="AM49" i="8" s="1"/>
  <c r="AK47" i="10" s="1"/>
  <c r="Y49" i="8" a="1"/>
  <c r="Y49" i="8" s="1"/>
  <c r="W47" i="10" s="1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O49" i="8" a="1"/>
  <c r="O49" i="8" s="1"/>
  <c r="M47" i="10" s="1"/>
  <c r="K46" i="8" a="1"/>
  <c r="K46" i="8" s="1"/>
  <c r="I44" i="10" s="1"/>
  <c r="K47" i="8" a="1"/>
  <c r="K47" i="8" s="1"/>
  <c r="I45" i="10" s="1"/>
  <c r="K48" i="8" a="1"/>
  <c r="K48" i="8" s="1"/>
  <c r="I46" i="10" s="1"/>
  <c r="K49" i="8" a="1"/>
  <c r="K49" i="8" s="1"/>
  <c r="I47" i="10" s="1"/>
  <c r="N24" i="8" a="1"/>
  <c r="N24" i="8" s="1"/>
  <c r="L22" i="10" s="1"/>
  <c r="N49" i="8" a="1"/>
  <c r="N49" i="8" s="1"/>
  <c r="L47" i="10" s="1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I49" i="8" a="1"/>
  <c r="I49" i="8" s="1"/>
  <c r="G47" i="10" s="1"/>
  <c r="I46" i="8" a="1"/>
  <c r="I46" i="8" s="1"/>
  <c r="G44" i="10" s="1"/>
  <c r="AE11" i="8" a="1"/>
  <c r="AE11" i="8" s="1"/>
  <c r="AC9" i="10" s="1"/>
  <c r="AE49" i="8" a="1"/>
  <c r="AE49" i="8" s="1"/>
  <c r="AC47" i="10" s="1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9" i="8" a="1"/>
  <c r="AH49" i="8" s="1"/>
  <c r="AF47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9" i="8" a="1"/>
  <c r="AK49" i="8" s="1"/>
  <c r="AI47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P49" i="8" a="1"/>
  <c r="P49" i="8" s="1"/>
  <c r="N47" i="10" s="1"/>
  <c r="AN47" i="8" a="1"/>
  <c r="AN47" i="8" s="1"/>
  <c r="AL45" i="10" s="1"/>
  <c r="AN49" i="8" a="1"/>
  <c r="AN49" i="8" s="1"/>
  <c r="AL47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S49" i="8" a="1"/>
  <c r="S49" i="8" s="1"/>
  <c r="Q47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AI49" i="8" a="1"/>
  <c r="AI49" i="8" s="1"/>
  <c r="AG47" i="10" s="1"/>
  <c r="R46" i="8" a="1"/>
  <c r="R46" i="8" s="1"/>
  <c r="P44" i="10" s="1"/>
  <c r="R48" i="8" a="1"/>
  <c r="R48" i="8" s="1"/>
  <c r="P46" i="10" s="1"/>
  <c r="R47" i="8" a="1"/>
  <c r="R47" i="8" s="1"/>
  <c r="P45" i="10" s="1"/>
  <c r="R49" i="8" a="1"/>
  <c r="R49" i="8" s="1"/>
  <c r="P47" i="10" s="1"/>
  <c r="BA52" i="8" a="1"/>
  <c r="BA52" i="8" s="1"/>
  <c r="AY50" i="10" s="1"/>
  <c r="BA53" i="8" a="1"/>
  <c r="BA53" i="8" s="1"/>
  <c r="AY51" i="10" s="1"/>
  <c r="BA54" i="8" a="1"/>
  <c r="BA54" i="8" s="1"/>
  <c r="AY52" i="10" s="1"/>
  <c r="BA48" i="8" a="1"/>
  <c r="BA48" i="8" s="1"/>
  <c r="AY46" i="10" s="1"/>
  <c r="BA55" i="8" a="1"/>
  <c r="BA55" i="8" s="1"/>
  <c r="AY53" i="10" s="1"/>
  <c r="BA51" i="8" a="1"/>
  <c r="BA51" i="8" s="1"/>
  <c r="AY49" i="10" s="1"/>
  <c r="BA50" i="8" a="1"/>
  <c r="BA50" i="8" s="1"/>
  <c r="AY48" i="10" s="1"/>
  <c r="D47" i="8" a="1"/>
  <c r="D47" i="8" s="1"/>
  <c r="B45" i="10" s="1"/>
  <c r="D49" i="8" a="1"/>
  <c r="D49" i="8" s="1"/>
  <c r="B47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AB49" i="8" a="1"/>
  <c r="AB49" i="8" s="1"/>
  <c r="Z47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J49" i="8" a="1"/>
  <c r="J49" i="8" s="1"/>
  <c r="H47" i="10" s="1"/>
  <c r="AZ56" i="8" a="1"/>
  <c r="AZ56" i="8" s="1"/>
  <c r="AX54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H49" i="8" a="1"/>
  <c r="H49" i="8" s="1"/>
  <c r="F47" i="10" s="1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L49" i="8" a="1"/>
  <c r="AL49" i="8" s="1"/>
  <c r="AJ47" i="10" s="1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L49" i="8" a="1"/>
  <c r="L49" i="8" s="1"/>
  <c r="J47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T49" i="8" a="1"/>
  <c r="AT49" i="8" s="1"/>
  <c r="AR47" i="10" s="1"/>
  <c r="AA7" i="8" a="1"/>
  <c r="AA7" i="8" s="1"/>
  <c r="Y5" i="10" s="1"/>
  <c r="AA47" i="8" a="1"/>
  <c r="AA47" i="8" s="1"/>
  <c r="Y45" i="10" s="1"/>
  <c r="AA48" i="8" a="1"/>
  <c r="AA48" i="8" s="1"/>
  <c r="Y46" i="10" s="1"/>
  <c r="AA49" i="8" a="1"/>
  <c r="AA49" i="8" s="1"/>
  <c r="Y47" i="10" s="1"/>
  <c r="AA46" i="8" a="1"/>
  <c r="AA46" i="8" s="1"/>
  <c r="Y44" i="10" s="1"/>
  <c r="BB56" i="8" a="1"/>
  <c r="BB56" i="8" s="1"/>
  <c r="AZ54" i="10" s="1"/>
  <c r="X24" i="8" a="1"/>
  <c r="X24" i="8" s="1"/>
  <c r="V22" i="10" s="1"/>
  <c r="X46" i="8" a="1"/>
  <c r="X46" i="8" s="1"/>
  <c r="V44" i="10" s="1"/>
  <c r="X47" i="8" a="1"/>
  <c r="X47" i="8" s="1"/>
  <c r="V45" i="10" s="1"/>
  <c r="X49" i="8" a="1"/>
  <c r="X49" i="8" s="1"/>
  <c r="V47" i="10" s="1"/>
  <c r="X48" i="8" a="1"/>
  <c r="X48" i="8" s="1"/>
  <c r="V46" i="10" s="1"/>
  <c r="Q49" i="8" a="1"/>
  <c r="Q49" i="8" s="1"/>
  <c r="O47" i="10" s="1"/>
  <c r="Q48" i="8" a="1"/>
  <c r="Q48" i="8" s="1"/>
  <c r="O46" i="10" s="1"/>
  <c r="Q46" i="8" a="1"/>
  <c r="Q46" i="8" s="1"/>
  <c r="O44" i="10" s="1"/>
  <c r="Q47" i="8" a="1"/>
  <c r="Q47" i="8" s="1"/>
  <c r="O45" i="10" s="1"/>
  <c r="AY52" i="8" a="1"/>
  <c r="AY52" i="8" s="1"/>
  <c r="AW50" i="10" s="1"/>
  <c r="AY55" i="8" a="1"/>
  <c r="AY55" i="8" s="1"/>
  <c r="AW53" i="10" s="1"/>
  <c r="AY51" i="8" a="1"/>
  <c r="AY51" i="8" s="1"/>
  <c r="AW49" i="10" s="1"/>
  <c r="AY48" i="8" a="1"/>
  <c r="AY48" i="8" s="1"/>
  <c r="AW46" i="10" s="1"/>
  <c r="AY53" i="8" a="1"/>
  <c r="AY53" i="8" s="1"/>
  <c r="AW51" i="10" s="1"/>
  <c r="AY54" i="8" a="1"/>
  <c r="AY54" i="8" s="1"/>
  <c r="AW52" i="10" s="1"/>
  <c r="AP48" i="8" a="1"/>
  <c r="AP48" i="8" s="1"/>
  <c r="AN46" i="10" s="1"/>
  <c r="AP47" i="8" a="1"/>
  <c r="AP47" i="8" s="1"/>
  <c r="AN45" i="10" s="1"/>
  <c r="AP46" i="8" a="1"/>
  <c r="AP46" i="8" s="1"/>
  <c r="AN44" i="10" s="1"/>
  <c r="AP49" i="8" a="1"/>
  <c r="AP49" i="8" s="1"/>
  <c r="AN47" i="10" s="1"/>
  <c r="AZ54" i="8" a="1"/>
  <c r="AZ54" i="8" s="1"/>
  <c r="AX52" i="10" s="1"/>
  <c r="AZ55" i="8" a="1"/>
  <c r="AZ55" i="8" s="1"/>
  <c r="AX53" i="10" s="1"/>
  <c r="AZ51" i="8" a="1"/>
  <c r="AZ51" i="8" s="1"/>
  <c r="AX49" i="10" s="1"/>
  <c r="AZ50" i="8" a="1"/>
  <c r="AZ50" i="8" s="1"/>
  <c r="AX48" i="10" s="1"/>
  <c r="AZ52" i="8" a="1"/>
  <c r="AZ52" i="8" s="1"/>
  <c r="AX50" i="10" s="1"/>
  <c r="AZ48" i="8" a="1"/>
  <c r="AZ48" i="8" s="1"/>
  <c r="AX46" i="10" s="1"/>
  <c r="AZ53" i="8" a="1"/>
  <c r="AZ53" i="8" s="1"/>
  <c r="AX51" i="10" s="1"/>
  <c r="U46" i="8" a="1"/>
  <c r="U46" i="8" s="1"/>
  <c r="S44" i="10" s="1"/>
  <c r="U47" i="8" a="1"/>
  <c r="U47" i="8" s="1"/>
  <c r="S45" i="10" s="1"/>
  <c r="U48" i="8" a="1"/>
  <c r="U48" i="8" s="1"/>
  <c r="S46" i="10" s="1"/>
  <c r="U49" i="8" a="1"/>
  <c r="U49" i="8" s="1"/>
  <c r="S47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C49" i="8" a="1"/>
  <c r="AC49" i="8" s="1"/>
  <c r="AA47" i="10" s="1"/>
  <c r="AV49" i="8" a="1"/>
  <c r="AV49" i="8" s="1"/>
  <c r="AT47" i="10" s="1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F49" i="8" a="1"/>
  <c r="AF49" i="8" s="1"/>
  <c r="AD47" i="10" s="1"/>
  <c r="G47" i="8" a="1"/>
  <c r="G47" i="8" s="1"/>
  <c r="E45" i="10" s="1"/>
  <c r="G49" i="8" a="1"/>
  <c r="G49" i="8" s="1"/>
  <c r="E47" i="10" s="1"/>
  <c r="G48" i="8" a="1"/>
  <c r="G48" i="8" s="1"/>
  <c r="E46" i="10" s="1"/>
  <c r="G46" i="8" a="1"/>
  <c r="G46" i="8" s="1"/>
  <c r="E44" i="10" s="1"/>
  <c r="BC56" i="8" a="1"/>
  <c r="BC56" i="8" s="1"/>
  <c r="BA54" i="10" s="1"/>
  <c r="AX56" i="8" a="1"/>
  <c r="AX56" i="8" s="1"/>
  <c r="AV54" i="10" s="1"/>
  <c r="AX57" i="8" a="1"/>
  <c r="AX57" i="8" s="1"/>
  <c r="AV55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5" i="8" a="1"/>
  <c r="BE55" i="8" s="1"/>
  <c r="BC53" i="10" s="1"/>
  <c r="BE49" i="8" a="1"/>
  <c r="BE49" i="8" s="1"/>
  <c r="BC47" i="10" s="1"/>
  <c r="BE50" i="8" a="1"/>
  <c r="BE50" i="8" s="1"/>
  <c r="BC48" i="10" s="1"/>
  <c r="BE52" i="8" a="1"/>
  <c r="BE52" i="8" s="1"/>
  <c r="BC50" i="10" s="1"/>
  <c r="BE53" i="8" a="1"/>
  <c r="BE53" i="8" s="1"/>
  <c r="BC51" i="10" s="1"/>
  <c r="BE48" i="8" a="1"/>
  <c r="BE48" i="8" s="1"/>
  <c r="BC46" i="10" s="1"/>
  <c r="BD51" i="8" a="1"/>
  <c r="BD51" i="8" s="1"/>
  <c r="BB49" i="10" s="1"/>
  <c r="BD53" i="8" a="1"/>
  <c r="BD53" i="8" s="1"/>
  <c r="BB51" i="10" s="1"/>
  <c r="BD55" i="8" a="1"/>
  <c r="BD55" i="8" s="1"/>
  <c r="BB53" i="10" s="1"/>
  <c r="BD49" i="8" a="1"/>
  <c r="BD49" i="8" s="1"/>
  <c r="BB47" i="10" s="1"/>
  <c r="BD50" i="8" a="1"/>
  <c r="BD50" i="8" s="1"/>
  <c r="BB48" i="10" s="1"/>
  <c r="BD52" i="8" a="1"/>
  <c r="BD52" i="8" s="1"/>
  <c r="BB50" i="10" s="1"/>
  <c r="BD54" i="8" a="1"/>
  <c r="BD54" i="8" s="1"/>
  <c r="BB52" i="10" s="1"/>
  <c r="BD57" i="8" a="1"/>
  <c r="BD57" i="8" s="1"/>
  <c r="BB55" i="10" s="1"/>
  <c r="BD48" i="8" a="1"/>
  <c r="BD48" i="8" s="1"/>
  <c r="BB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27" i="1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D7" i="8" a="1"/>
  <c r="D7" i="8" s="1"/>
  <c r="B5" i="10" s="1"/>
  <c r="J11" i="8" a="1"/>
  <c r="J11" i="8" s="1"/>
  <c r="H9" i="10" s="1"/>
  <c r="D10" i="8" a="1"/>
  <c r="D10" i="8" s="1"/>
  <c r="B8" i="10" s="1"/>
  <c r="D24" i="8" a="1"/>
  <c r="D24" i="8" s="1"/>
  <c r="B22" i="10" s="1"/>
  <c r="D16" i="8" a="1"/>
  <c r="D16" i="8" s="1"/>
  <c r="B14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3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D27" i="8" a="1"/>
  <c r="D27" i="8" s="1"/>
  <c r="B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P40" i="8" a="1"/>
  <c r="AP40" i="8" s="1"/>
  <c r="AN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P14" i="8" a="1"/>
  <c r="AP14" i="8" s="1"/>
  <c r="AN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AP34" i="8" a="1"/>
  <c r="AP34" i="8" s="1"/>
  <c r="AN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P37" i="8" a="1"/>
  <c r="AP37" i="8" s="1"/>
  <c r="AN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D37" i="8" a="1"/>
  <c r="D37" i="8" s="1"/>
  <c r="B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D12" i="8" a="1"/>
  <c r="D12" i="8" s="1"/>
  <c r="B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P12" i="8" a="1"/>
  <c r="AP12" i="8" s="1"/>
  <c r="AN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D15" i="8" a="1"/>
  <c r="D15" i="8" s="1"/>
  <c r="B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P43" i="8" a="1"/>
  <c r="AP43" i="8" s="1"/>
  <c r="AN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AP22" i="8" a="1"/>
  <c r="AP22" i="8" s="1"/>
  <c r="AN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P13" i="8" a="1"/>
  <c r="AP13" i="8" s="1"/>
  <c r="AN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P6" i="8" a="1"/>
  <c r="AP6" i="8" s="1"/>
  <c r="AN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P5" i="8" a="1"/>
  <c r="AP5" i="8" s="1"/>
  <c r="AN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AP19" i="8" a="1"/>
  <c r="AP19" i="8" s="1"/>
  <c r="AN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D19" i="8" a="1"/>
  <c r="D19" i="8" s="1"/>
  <c r="B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P31" i="8" a="1"/>
  <c r="AP31" i="8" s="1"/>
  <c r="AN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P30" i="8" a="1"/>
  <c r="AP30" i="8" s="1"/>
  <c r="AN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D21" i="8" a="1"/>
  <c r="D21" i="8" s="1"/>
  <c r="B19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D17" i="8" a="1"/>
  <c r="D17" i="8" s="1"/>
  <c r="B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D39" i="8" a="1"/>
  <c r="D39" i="8" s="1"/>
  <c r="B37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P39" i="8" a="1"/>
  <c r="AP39" i="8" s="1"/>
  <c r="AN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P18" i="8" a="1"/>
  <c r="AP18" i="8" s="1"/>
  <c r="AN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D42" i="8" a="1"/>
  <c r="D42" i="8" s="1"/>
  <c r="B40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D45" i="8" a="1"/>
  <c r="D45" i="8" s="1"/>
  <c r="B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P29" i="8" a="1"/>
  <c r="AP29" i="8" s="1"/>
  <c r="AN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AP7" i="8" a="1"/>
  <c r="AP7" i="8" s="1"/>
  <c r="AN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26" i="8" s="1" a="1"/>
  <c r="W26" i="8" s="1"/>
  <c r="U24" i="10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AP32" i="8" a="1"/>
  <c r="AP32" i="8" s="1"/>
  <c r="AN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P23" i="8" a="1"/>
  <c r="AP23" i="8" s="1"/>
  <c r="AN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D35" i="8" a="1"/>
  <c r="D35" i="8" s="1"/>
  <c r="B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P35" i="8" a="1"/>
  <c r="AP35" i="8" s="1"/>
  <c r="AN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D41" i="8" a="1"/>
  <c r="D41" i="8" s="1"/>
  <c r="B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D8" i="8" a="1"/>
  <c r="D8" i="8" s="1"/>
  <c r="B6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D20" i="8" a="1"/>
  <c r="D20" i="8" s="1"/>
  <c r="B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1" i="11"/>
  <c r="E16" i="11"/>
  <c r="E17" i="11"/>
  <c r="E29" i="11"/>
  <c r="E34" i="11"/>
  <c r="E31" i="11"/>
  <c r="E45" i="11"/>
  <c r="E42" i="11"/>
  <c r="E33" i="11"/>
  <c r="E41" i="11"/>
  <c r="E19" i="11"/>
  <c r="E25" i="11"/>
  <c r="E30" i="11"/>
  <c r="E9" i="11"/>
  <c r="E23" i="11"/>
  <c r="AW48" i="8" a="1"/>
  <c r="AW48" i="8" s="1"/>
  <c r="AU46" i="10" s="1"/>
  <c r="E10" i="11"/>
  <c r="E26" i="11"/>
  <c r="AX50" i="8" a="1"/>
  <c r="AX50" i="8" s="1"/>
  <c r="AV48" i="10" s="1"/>
  <c r="AY50" i="8" a="1"/>
  <c r="AY50" i="8" s="1"/>
  <c r="AW48" i="10" s="1"/>
  <c r="E3" i="11" l="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W49" i="8" a="1"/>
  <c r="W49" i="8" s="1"/>
  <c r="U47" i="10" s="1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14" i="11"/>
  <c r="E43" i="11"/>
  <c r="E12" i="11" l="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tc={3A5A5ACA-AB2A-48F2-965E-C0F7F32044A5}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<sst xmlns="http://schemas.openxmlformats.org/spreadsheetml/2006/main" count="700" uniqueCount="254">
  <si>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</si>
  <si>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</si>
  <si>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</si>
  <si>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</si>
  <si>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</si>
  <si>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</si>
  <si>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</si>
  <si>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</si>
  <si>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</si>
  <si>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</si>
  <si>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</si>
  <si>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</si>
  <si>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</si>
  <si>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</si>
  <si>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</si>
  <si>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</si>
  <si>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</si>
  <si>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</si>
  <si>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</si>
  <si>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</si>
  <si>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</si>
  <si>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</si>
  <si>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</si>
  <si>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</si>
  <si>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</si>
  <si>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</si>
  <si>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</si>
  <si>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</si>
  <si>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</si>
  <si>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</si>
  <si>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</si>
  <si>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</si>
  <si>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</si>
  <si>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</si>
  <si>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</si>
  <si>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</si>
  <si>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</si>
  <si>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</si>
  <si>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</si>
  <si>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</si>
  <si>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</si>
  <si>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</si>
  <si>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</si>
  <si>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</si>
  <si>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</si>
  <si>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</si>
  <si>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</si>
  <si>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</si>
  <si>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</si>
  <si>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</si>
  <si>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</si>
  <si>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</si>
  <si>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</si>
  <si>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</si>
  <si>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</si>
  <si>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</si>
  <si>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</si>
  <si>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</si>
  <si>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</si>
  <si>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</si>
  <si>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</si>
  <si>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</si>
  <si>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</si>
  <si>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</si>
  <si>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</si>
  <si>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</si>
  <si>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</si>
  <si>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</si>
  <si>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</si>
  <si>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</si>
  <si>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</si>
  <si>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</si>
  <si>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</si>
  <si>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</si>
  <si>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</si>
  <si>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</si>
  <si>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</si>
  <si>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</si>
  <si>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</si>
  <si>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</si>
  <si>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</si>
  <si>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</si>
  <si>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</si>
  <si>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</si>
  <si>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</si>
  <si>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</si>
  <si>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</si>
  <si>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</si>
  <si>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</si>
  <si>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</si>
  <si>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</si>
  <si>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</si>
  <si>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</si>
  <si>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</si>
  <si>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</si>
  <si>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</si>
  <si>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</si>
  <si>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</si>
  <si>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</si>
  <si>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</si>
  <si>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</si>
  <si>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</si>
  <si>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</si>
  <si>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</si>
  <si>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</si>
  <si>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</si>
  <si>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</si>
  <si>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</si>
  <si>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</si>
  <si>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</si>
  <si>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</si>
  <si>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</si>
  <si>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</si>
  <si>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</si>
  <si>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</si>
  <si>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</si>
  <si>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</si>
  <si>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</si>
  <si>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</si>
  <si>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</si>
  <si>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</si>
  <si>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</si>
  <si>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</si>
  <si>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</si>
  <si>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</si>
  <si>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</si>
  <si>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</si>
  <si>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</si>
  <si>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</si>
  <si>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</si>
  <si>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</si>
  <si>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</si>
  <si>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</si>
  <si>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</si>
  <si>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</si>
  <si>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</si>
  <si>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</si>
  <si>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</si>
  <si>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</si>
  <si>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</si>
  <si>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</si>
  <si>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</si>
  <si>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</si>
  <si>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</si>
  <si>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</si>
  <si>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</si>
  <si>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</si>
  <si>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</si>
  <si>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</si>
  <si>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</si>
  <si>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</si>
  <si>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</si>
  <si>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</si>
  <si>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</si>
  <si>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</si>
  <si>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</si>
  <si>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</si>
  <si>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</si>
  <si>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</si>
  <si>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</si>
  <si>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</si>
  <si>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</si>
  <si>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</si>
  <si>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</si>
  <si>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</si>
  <si>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</si>
  <si>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</si>
  <si>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</si>
  <si>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</si>
  <si>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</si>
  <si>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</si>
  <si>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</si>
  <si>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</si>
  <si>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</si>
  <si>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</si>
  <si>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</si>
  <si>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</si>
  <si>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</si>
  <si>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</si>
  <si>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</si>
  <si>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</si>
  <si>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</si>
  <si>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</si>
  <si>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</si>
  <si>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</si>
  <si>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</si>
  <si>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</si>
  <si>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</si>
  <si>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</si>
  <si>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</si>
  <si>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</si>
  <si>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</si>
  <si>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</si>
  <si>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</si>
  <si>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</si>
  <si>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</si>
  <si>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</si>
  <si>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</si>
  <si>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</si>
  <si>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</si>
  <si>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</si>
  <si>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</si>
  <si>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</si>
  <si>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</si>
  <si>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</si>
  <si>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</si>
  <si>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</si>
  <si>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</si>
  <si>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</si>
  <si>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</si>
  <si>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</si>
  <si>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</si>
  <si>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</si>
  <si>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</si>
  <si>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</si>
  <si>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</si>
  <si>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</si>
  <si>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</si>
  <si>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</si>
  <si>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</si>
  <si>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</si>
  <si>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</si>
  <si>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</si>
  <si>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random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</si>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</sst>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000"/>
    <numFmt numFmtId="166" formatCode="0.000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U39" dT="2022-07-11T22:02:30.08" personId="{8C1B3605-3BBC-4A56-9DEA-CD9622C706EB}" id="{3A5A5ACA-AB2A-48F2-965E-C0F7F32044A5}">
    <text>add later - and get rid of THETA?</text>
  </threadedComment>
  <threadedComment ref="U41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workbookViewId="0">
      <selection activeCell="I2" sqref="I2"/>
    </sheetView>
  </sheetViews>
  <sheetFormatPr defaultRowHeight="14.5" x14ac:dyDescent="0.35"/>
  <cols>
    <col min="3" max="4" width="12.453125" bestFit="1" customWidth="1"/>
  </cols>
  <sheetData>
    <row r="1" spans="1:9" s="19" customFormat="1" ht="13" x14ac:dyDescent="0.3">
      <c r="A1" s="4" t="s">
        <v>63</v>
      </c>
      <c r="B1" s="19" t="s">
        <v>1</v>
      </c>
      <c r="C1" s="19" t="s">
        <v>64</v>
      </c>
      <c r="D1" s="19" t="s">
        <v>65</v>
      </c>
      <c r="E1" s="19" t="s">
        <v>178</v>
      </c>
      <c r="F1" s="19" t="s">
        <v>177</v>
      </c>
      <c r="G1" s="19" t="s">
        <v>223</v>
      </c>
      <c r="H1" s="19" t="s">
        <v>224</v>
      </c>
      <c r="I1" s="19" t="s">
        <v>252</v>
      </c>
    </row>
    <row r="2" spans="1:9" x14ac:dyDescent="0.35">
      <c r="A2" t="s">
        <v>78</v>
      </c>
      <c r="B2">
        <f>PARS!B2</f>
        <v>22.35498373964581</v>
      </c>
      <c r="C2">
        <f>PARS!C2</f>
        <v>22.35498373964581</v>
      </c>
      <c r="D2">
        <f>PARS!D2</f>
        <v>22.35498373964581</v>
      </c>
      <c r="E2" t="b">
        <f t="shared" ref="E2:E51" si="0">AND(D2&gt;=B2,B2&gt;=C2,D2&gt;=C2)</f>
        <v>1</v>
      </c>
      <c r="F2">
        <v>0</v>
      </c>
      <c r="G2">
        <v>0.53105654242295719</v>
      </c>
      <c r="H2">
        <f ca="1">RAND()</f>
        <v>0.87067393799049175</v>
      </c>
    </row>
    <row r="3" spans="1:9" x14ac:dyDescent="0.35">
      <c r="A3" t="s">
        <v>111</v>
      </c>
      <c r="B3">
        <f>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v>0</v>
      </c>
      <c r="G3">
        <v>0.49093251050534092</v>
      </c>
      <c r="H3">
        <f t="shared" ref="H3:H52" ca="1" si="1">RAND()</f>
        <v>0.48141669208119142</v>
      </c>
    </row>
    <row r="4" spans="1:9" x14ac:dyDescent="0.35">
      <c r="A4" t="s">
        <v>75</v>
      </c>
      <c r="B4">
        <f>PARS!B4</f>
        <v>-0.21072103131565253</v>
      </c>
      <c r="C4">
        <f>PARS!C4</f>
        <v>-0.51082562376599072</v>
      </c>
      <c r="D4">
        <f>PARS!D4</f>
        <v>0.18232155679395459</v>
      </c>
      <c r="E4" t="b">
        <f t="shared" si="0"/>
        <v>1</v>
      </c>
      <c r="F4">
        <v>1</v>
      </c>
      <c r="G4">
        <v>8.2968856403746627E-2</v>
      </c>
      <c r="H4">
        <f t="shared" ca="1" si="1"/>
        <v>8.8206795249595626E-2</v>
      </c>
    </row>
    <row r="5" spans="1:9" x14ac:dyDescent="0.35">
      <c r="A5" t="s">
        <v>76</v>
      </c>
      <c r="B5">
        <f>PARS!B5</f>
        <v>-0.21072103131565253</v>
      </c>
      <c r="C5">
        <f>PARS!C5</f>
        <v>-0.51082562376599072</v>
      </c>
      <c r="D5">
        <f>PARS!D5</f>
        <v>0.18232155679395459</v>
      </c>
      <c r="E5" t="b">
        <f t="shared" si="0"/>
        <v>1</v>
      </c>
      <c r="F5">
        <v>0</v>
      </c>
      <c r="G5">
        <v>0.16382742191683908</v>
      </c>
      <c r="H5">
        <f t="shared" ca="1" si="1"/>
        <v>0.47754881709806229</v>
      </c>
    </row>
    <row r="6" spans="1:9" x14ac:dyDescent="0.35">
      <c r="A6" t="s">
        <v>249</v>
      </c>
      <c r="B6">
        <f>PARS!B6</f>
        <v>0</v>
      </c>
      <c r="C6">
        <f>PARS!C6</f>
        <v>0</v>
      </c>
      <c r="D6">
        <f>PARS!D6</f>
        <v>0</v>
      </c>
      <c r="E6" t="b">
        <f t="shared" si="0"/>
        <v>1</v>
      </c>
      <c r="F6">
        <v>0</v>
      </c>
      <c r="G6">
        <v>0.89922009441709028</v>
      </c>
      <c r="H6">
        <f t="shared" ca="1" si="1"/>
        <v>0.81180562104687737</v>
      </c>
      <c r="I6" t="s">
        <v>206</v>
      </c>
    </row>
    <row r="7" spans="1:9" x14ac:dyDescent="0.35">
      <c r="A7" t="s">
        <v>106</v>
      </c>
      <c r="B7">
        <f>PARS!B7</f>
        <v>0.20836072497837904</v>
      </c>
      <c r="C7">
        <f>PARS!C7</f>
        <v>0.20836072497837904</v>
      </c>
      <c r="D7">
        <f>PARS!D7</f>
        <v>0.20836072497837904</v>
      </c>
      <c r="E7" t="b">
        <f t="shared" si="0"/>
        <v>1</v>
      </c>
      <c r="F7">
        <v>0</v>
      </c>
      <c r="G7">
        <v>0.91932096982163469</v>
      </c>
      <c r="H7">
        <f t="shared" ca="1" si="1"/>
        <v>0.89694283442028078</v>
      </c>
      <c r="I7">
        <v>0.5</v>
      </c>
    </row>
    <row r="8" spans="1:9" x14ac:dyDescent="0.35">
      <c r="A8" t="s">
        <v>74</v>
      </c>
      <c r="B8">
        <f>PARS!B8</f>
        <v>-1.4064970684374101</v>
      </c>
      <c r="C8">
        <f>PARS!C8</f>
        <v>-2.3025850929940455</v>
      </c>
      <c r="D8">
        <f>PARS!D8</f>
        <v>-0.916290731874155</v>
      </c>
      <c r="E8" t="b">
        <f t="shared" si="0"/>
        <v>1</v>
      </c>
      <c r="F8">
        <v>1</v>
      </c>
      <c r="G8">
        <v>0.87103404008515395</v>
      </c>
      <c r="H8">
        <f t="shared" ca="1" si="1"/>
        <v>0.23854267033096788</v>
      </c>
    </row>
    <row r="9" spans="1:9" x14ac:dyDescent="0.35">
      <c r="A9" t="s">
        <v>92</v>
      </c>
      <c r="B9">
        <f>PARS!B9</f>
        <v>-1.0050335853501451E-2</v>
      </c>
      <c r="C9">
        <f>PARS!C9</f>
        <v>-0.16251892949777494</v>
      </c>
      <c r="D9">
        <f>PARS!D9</f>
        <v>0.69314718055994529</v>
      </c>
      <c r="E9" t="b">
        <f t="shared" si="0"/>
        <v>1</v>
      </c>
      <c r="F9">
        <v>1</v>
      </c>
      <c r="G9">
        <v>0.39312911499027259</v>
      </c>
      <c r="H9">
        <f t="shared" ca="1" si="1"/>
        <v>2.9590892667990754E-2</v>
      </c>
    </row>
    <row r="10" spans="1:9" x14ac:dyDescent="0.35">
      <c r="A10" t="s">
        <v>93</v>
      </c>
      <c r="B10">
        <f>PARS!B10</f>
        <v>1.3837912309017721</v>
      </c>
      <c r="C10">
        <f>PARS!C10</f>
        <v>0.69314718055994529</v>
      </c>
      <c r="D10">
        <f>PARS!D10</f>
        <v>1.791759469228055</v>
      </c>
      <c r="E10" t="b">
        <f t="shared" si="0"/>
        <v>1</v>
      </c>
      <c r="F10">
        <v>1</v>
      </c>
      <c r="G10">
        <v>0.37807164831515072</v>
      </c>
      <c r="H10">
        <f t="shared" ca="1" si="1"/>
        <v>0.64376414783724101</v>
      </c>
    </row>
    <row r="11" spans="1:9" x14ac:dyDescent="0.35">
      <c r="A11" t="s">
        <v>98</v>
      </c>
      <c r="B11">
        <f>PARS!B11</f>
        <v>-1.0050335853501451E-2</v>
      </c>
      <c r="C11">
        <f>PARS!C11</f>
        <v>-0.51082562376599072</v>
      </c>
      <c r="D11">
        <f>PARS!D11</f>
        <v>0.18232155679395459</v>
      </c>
      <c r="E11" t="b">
        <f t="shared" si="0"/>
        <v>1</v>
      </c>
      <c r="F11">
        <v>0</v>
      </c>
      <c r="G11">
        <v>4.563226419872779E-2</v>
      </c>
      <c r="H11">
        <f t="shared" ca="1" si="1"/>
        <v>0.94330334356703505</v>
      </c>
    </row>
    <row r="12" spans="1:9" x14ac:dyDescent="0.35">
      <c r="A12" t="s">
        <v>95</v>
      </c>
      <c r="B12">
        <f>PARS!B12</f>
        <v>-1.8703217532696195</v>
      </c>
      <c r="C12">
        <f>PARS!C12</f>
        <v>-2.093465304583829</v>
      </c>
      <c r="D12">
        <f>PARS!D12</f>
        <v>-1.1771745727096741</v>
      </c>
      <c r="E12" t="b">
        <f t="shared" si="0"/>
        <v>1</v>
      </c>
      <c r="F12">
        <v>0</v>
      </c>
      <c r="G12">
        <v>0.67349394205356494</v>
      </c>
      <c r="H12">
        <f t="shared" ca="1" si="1"/>
        <v>0.67539273788256327</v>
      </c>
    </row>
    <row r="13" spans="1:9" x14ac:dyDescent="0.35">
      <c r="A13" t="s">
        <v>94</v>
      </c>
      <c r="B13">
        <f>PARS!B13</f>
        <v>0.66388228523152282</v>
      </c>
      <c r="C13">
        <f>PARS!C13</f>
        <v>-0.40790273033909435</v>
      </c>
      <c r="D13">
        <f>PARS!D13</f>
        <v>1.0551933911457412</v>
      </c>
      <c r="E13" t="b">
        <f t="shared" si="0"/>
        <v>1</v>
      </c>
      <c r="F13">
        <v>0</v>
      </c>
      <c r="G13">
        <v>0.20805081519983726</v>
      </c>
      <c r="H13">
        <f t="shared" ca="1" si="1"/>
        <v>0.29649577329719723</v>
      </c>
    </row>
    <row r="14" spans="1:9" x14ac:dyDescent="0.35">
      <c r="A14" t="s">
        <v>97</v>
      </c>
      <c r="B14">
        <f>PARS!B14</f>
        <v>-8.9025505804146685E-2</v>
      </c>
      <c r="C14">
        <f>PARS!C14</f>
        <v>0.62810999999999995</v>
      </c>
      <c r="D14">
        <f>PARS!D14</f>
        <v>1.16649</v>
      </c>
      <c r="E14" t="b">
        <f t="shared" si="0"/>
        <v>0</v>
      </c>
      <c r="F14">
        <v>0</v>
      </c>
      <c r="G14">
        <v>8.7793255145312332E-2</v>
      </c>
      <c r="H14">
        <f t="shared" ca="1" si="1"/>
        <v>0.49758947129000963</v>
      </c>
    </row>
    <row r="15" spans="1:9" x14ac:dyDescent="0.35">
      <c r="A15" t="s">
        <v>99</v>
      </c>
      <c r="B15">
        <f>PARS!B15</f>
        <v>0.25702382969694959</v>
      </c>
      <c r="C15">
        <f>PARS!C15</f>
        <v>0.17991668078786471</v>
      </c>
      <c r="D15">
        <f>PARS!D15</f>
        <v>0.33413097860603447</v>
      </c>
      <c r="E15" t="b">
        <f>AND(D15&gt;=B15,B15&gt;=C15,D15&gt;=C15)</f>
        <v>1</v>
      </c>
      <c r="F15">
        <v>0</v>
      </c>
      <c r="G15">
        <v>0.60409353771514374</v>
      </c>
      <c r="H15">
        <f t="shared" ca="1" si="1"/>
        <v>0.77244427361614398</v>
      </c>
    </row>
    <row r="16" spans="1:9" x14ac:dyDescent="0.35">
      <c r="A16" t="s">
        <v>70</v>
      </c>
      <c r="B16">
        <f>PARS!B16</f>
        <v>-2.3633295407393207</v>
      </c>
      <c r="C16">
        <f>PARS!C16</f>
        <v>-2.5836226227271579</v>
      </c>
      <c r="D16">
        <f>PARS!D16</f>
        <v>-2.5836226227271579</v>
      </c>
      <c r="E16" t="b">
        <f t="shared" si="0"/>
        <v>0</v>
      </c>
      <c r="F16">
        <v>0</v>
      </c>
      <c r="G16">
        <v>0.14159005981771311</v>
      </c>
      <c r="H16">
        <f t="shared" ca="1" si="1"/>
        <v>0.86448308025098275</v>
      </c>
    </row>
    <row r="17" spans="1:8" x14ac:dyDescent="0.35">
      <c r="A17" t="s">
        <v>77</v>
      </c>
      <c r="B17">
        <f>PARS!B17</f>
        <v>-1.4146938356415886</v>
      </c>
      <c r="C17">
        <f>PARS!C17</f>
        <v>-2.3025850929940455</v>
      </c>
      <c r="D17">
        <f>PARS!D17</f>
        <v>-1.1647520911726548</v>
      </c>
      <c r="E17" t="b">
        <f t="shared" si="0"/>
        <v>1</v>
      </c>
      <c r="F17">
        <v>1</v>
      </c>
      <c r="G17">
        <v>0.552769905166271</v>
      </c>
      <c r="H17">
        <f t="shared" ca="1" si="1"/>
        <v>0.69452709018386105</v>
      </c>
    </row>
    <row r="18" spans="1:8" x14ac:dyDescent="0.35">
      <c r="A18" t="s">
        <v>96</v>
      </c>
      <c r="B18">
        <f>PARS!B18</f>
        <v>-0.41551544396166579</v>
      </c>
      <c r="C18">
        <f>PARS!C18</f>
        <v>-1.2039728043259361</v>
      </c>
      <c r="D18">
        <f>PARS!D18</f>
        <v>0</v>
      </c>
      <c r="E18" t="b">
        <f t="shared" si="0"/>
        <v>1</v>
      </c>
      <c r="F18">
        <v>1</v>
      </c>
      <c r="G18">
        <v>0.69621332925647528</v>
      </c>
      <c r="H18">
        <f t="shared" ca="1" si="1"/>
        <v>0.4974405149074802</v>
      </c>
    </row>
    <row r="19" spans="1:8" x14ac:dyDescent="0.35">
      <c r="A19" t="s">
        <v>71</v>
      </c>
      <c r="B19">
        <f>PARS!B19</f>
        <v>1.9878743481543455</v>
      </c>
      <c r="C19">
        <f>PARS!C19</f>
        <v>1.6094379124341003</v>
      </c>
      <c r="D19">
        <f>PARS!D19</f>
        <v>2.341805806147327</v>
      </c>
      <c r="E19" t="b">
        <f t="shared" si="0"/>
        <v>1</v>
      </c>
      <c r="F19">
        <v>1</v>
      </c>
      <c r="G19">
        <v>0.79118853390002408</v>
      </c>
      <c r="H19">
        <f t="shared" ca="1" si="1"/>
        <v>0.21904780494331677</v>
      </c>
    </row>
    <row r="20" spans="1:8" x14ac:dyDescent="0.35">
      <c r="A20" s="6" t="s">
        <v>72</v>
      </c>
      <c r="B20">
        <f>PARS!B20</f>
        <v>2000</v>
      </c>
      <c r="C20">
        <f>PARS!C20</f>
        <v>2000</v>
      </c>
      <c r="D20">
        <f>PARS!D20</f>
        <v>2000</v>
      </c>
      <c r="E20" t="b">
        <f t="shared" si="0"/>
        <v>1</v>
      </c>
      <c r="F20">
        <v>0</v>
      </c>
      <c r="G20">
        <v>0.88325503098242519</v>
      </c>
      <c r="H20">
        <f t="shared" ca="1" si="1"/>
        <v>0.55805621016876583</v>
      </c>
    </row>
    <row r="21" spans="1:8" x14ac:dyDescent="0.35">
      <c r="A21" t="s">
        <v>73</v>
      </c>
      <c r="B21">
        <f>PARS!B21</f>
        <v>24.401210673453068</v>
      </c>
      <c r="C21">
        <f>PARS!C21</f>
        <v>0</v>
      </c>
      <c r="D21">
        <f>PARS!D21</f>
        <v>405.46510810816426</v>
      </c>
      <c r="E21" t="b">
        <f t="shared" si="0"/>
        <v>1</v>
      </c>
      <c r="F21">
        <v>1</v>
      </c>
      <c r="G21">
        <v>3.8661446103829711E-2</v>
      </c>
      <c r="H21">
        <f t="shared" ca="1" si="1"/>
        <v>0.46821543498976159</v>
      </c>
    </row>
    <row r="22" spans="1:8" x14ac:dyDescent="0.35">
      <c r="A22" t="s">
        <v>68</v>
      </c>
      <c r="B22">
        <f>PARS!B22</f>
        <v>0.42526773540434409</v>
      </c>
      <c r="C22">
        <f>PARS!C22</f>
        <v>0.37156355643248301</v>
      </c>
      <c r="D22">
        <f>PARS!D22</f>
        <v>0.61518563909023349</v>
      </c>
      <c r="E22" t="b">
        <f t="shared" si="0"/>
        <v>1</v>
      </c>
      <c r="F22">
        <v>1</v>
      </c>
      <c r="G22">
        <v>0.86502061339991732</v>
      </c>
      <c r="H22">
        <f t="shared" ca="1" si="1"/>
        <v>0.53870421748206931</v>
      </c>
    </row>
    <row r="23" spans="1:8" x14ac:dyDescent="0.35">
      <c r="A23" t="s">
        <v>79</v>
      </c>
      <c r="B23">
        <f>PARS!B23</f>
        <v>3.1972245773362191</v>
      </c>
      <c r="C23">
        <f>PARS!C23</f>
        <v>1</v>
      </c>
      <c r="D23">
        <f>PARS!D23</f>
        <v>7.9067547786486871</v>
      </c>
      <c r="E23" t="b">
        <f t="shared" si="0"/>
        <v>1</v>
      </c>
      <c r="F23">
        <v>1</v>
      </c>
      <c r="G23">
        <v>0.90552454422183626</v>
      </c>
      <c r="H23">
        <f t="shared" ca="1" si="1"/>
        <v>0.64466977759646016</v>
      </c>
    </row>
    <row r="24" spans="1:8" x14ac:dyDescent="0.35">
      <c r="A24" t="s">
        <v>80</v>
      </c>
      <c r="B24">
        <f>PARS!B24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v>0</v>
      </c>
      <c r="G24">
        <v>3.0826840635846953E-3</v>
      </c>
      <c r="H24">
        <f t="shared" ca="1" si="1"/>
        <v>0.62466240710140808</v>
      </c>
    </row>
    <row r="25" spans="1:8" x14ac:dyDescent="0.35">
      <c r="A25" t="s">
        <v>190</v>
      </c>
      <c r="B25">
        <f>PARS!B25</f>
        <v>-1.6E-2</v>
      </c>
      <c r="C25">
        <f>PARS!C25</f>
        <v>-0.15</v>
      </c>
      <c r="D25">
        <f>PARS!D25</f>
        <v>0.05</v>
      </c>
      <c r="E25" t="b">
        <f t="shared" si="0"/>
        <v>1</v>
      </c>
      <c r="F25">
        <v>1</v>
      </c>
      <c r="G25">
        <v>0.5335079973158724</v>
      </c>
      <c r="H25">
        <f t="shared" ca="1" si="1"/>
        <v>0.83219824381993934</v>
      </c>
    </row>
    <row r="26" spans="1:8" x14ac:dyDescent="0.35">
      <c r="A26" t="s">
        <v>81</v>
      </c>
      <c r="B26">
        <f>PARS!B26</f>
        <v>0.17499999999999999</v>
      </c>
      <c r="C26">
        <f>PARS!C26</f>
        <v>0</v>
      </c>
      <c r="D26">
        <f>PARS!D26</f>
        <v>0.5</v>
      </c>
      <c r="E26" t="b">
        <f t="shared" si="0"/>
        <v>1</v>
      </c>
      <c r="F26">
        <v>1</v>
      </c>
      <c r="G26">
        <v>0.1379461107019333</v>
      </c>
      <c r="H26">
        <f t="shared" ca="1" si="1"/>
        <v>0.11402247644242858</v>
      </c>
    </row>
    <row r="27" spans="1:8" x14ac:dyDescent="0.35">
      <c r="A27" t="s">
        <v>82</v>
      </c>
      <c r="B27">
        <f>PARS!B27</f>
        <v>-0.51082562376599072</v>
      </c>
      <c r="C27">
        <f>PARS!C27</f>
        <v>-1.2039728043259361</v>
      </c>
      <c r="D27">
        <f>PARS!D27</f>
        <v>0.69314718055994529</v>
      </c>
      <c r="E27" t="b">
        <f t="shared" si="0"/>
        <v>1</v>
      </c>
      <c r="F27">
        <v>1</v>
      </c>
      <c r="G27">
        <v>0.15594482562436407</v>
      </c>
      <c r="H27">
        <f t="shared" ca="1" si="1"/>
        <v>0.58526743680097015</v>
      </c>
    </row>
    <row r="28" spans="1:8" x14ac:dyDescent="0.35">
      <c r="A28" t="s">
        <v>100</v>
      </c>
      <c r="B28">
        <f>PARS!B28</f>
        <v>0</v>
      </c>
      <c r="C28">
        <f>PARS!C28</f>
        <v>0</v>
      </c>
      <c r="D28">
        <f>PARS!D28</f>
        <v>0</v>
      </c>
      <c r="E28" t="b">
        <f t="shared" si="0"/>
        <v>1</v>
      </c>
      <c r="F28">
        <v>0</v>
      </c>
      <c r="G28">
        <v>0.36385250657588908</v>
      </c>
      <c r="H28">
        <f t="shared" ca="1" si="1"/>
        <v>0.46011877278301427</v>
      </c>
    </row>
    <row r="29" spans="1:8" x14ac:dyDescent="0.35">
      <c r="A29" t="s">
        <v>103</v>
      </c>
      <c r="B29">
        <f>PARS!B29</f>
        <v>4.2000000000000003E-2</v>
      </c>
      <c r="C29">
        <f>PARS!C29</f>
        <v>4.2000000000000003E-2</v>
      </c>
      <c r="D29">
        <f>PARS!D29</f>
        <v>4.2000000000000003E-2</v>
      </c>
      <c r="E29" t="b">
        <f t="shared" si="0"/>
        <v>1</v>
      </c>
      <c r="F29">
        <v>1</v>
      </c>
      <c r="G29">
        <v>0.98514857668021316</v>
      </c>
      <c r="H29">
        <f t="shared" ca="1" si="1"/>
        <v>0.87591197381621255</v>
      </c>
    </row>
    <row r="30" spans="1:8" x14ac:dyDescent="0.35">
      <c r="A30" t="s">
        <v>86</v>
      </c>
      <c r="B30">
        <f>PARS!B30</f>
        <v>0.87546873735389985</v>
      </c>
      <c r="C30">
        <f>PARS!C30</f>
        <v>0</v>
      </c>
      <c r="D30">
        <f>PARS!D30</f>
        <v>2.3025850929940459</v>
      </c>
      <c r="E30" t="b">
        <f t="shared" si="0"/>
        <v>1</v>
      </c>
      <c r="F30">
        <v>1</v>
      </c>
      <c r="G30">
        <v>0.8781065389559034</v>
      </c>
      <c r="H30">
        <f t="shared" ca="1" si="1"/>
        <v>0.88836105105553842</v>
      </c>
    </row>
    <row r="31" spans="1:8" x14ac:dyDescent="0.35">
      <c r="A31" t="s">
        <v>83</v>
      </c>
      <c r="B31">
        <f>PARS!B31</f>
        <v>0.91629073187415511</v>
      </c>
      <c r="C31">
        <f>PARS!C31</f>
        <v>0.58778666490211906</v>
      </c>
      <c r="D31">
        <f>PARS!D31</f>
        <v>1.3862943611198906</v>
      </c>
      <c r="E31" t="b">
        <f t="shared" si="0"/>
        <v>1</v>
      </c>
      <c r="F31">
        <v>1</v>
      </c>
      <c r="G31">
        <v>0.12871016653382228</v>
      </c>
      <c r="H31">
        <f t="shared" ca="1" si="1"/>
        <v>0.33535485957983358</v>
      </c>
    </row>
    <row r="32" spans="1:8" x14ac:dyDescent="0.35">
      <c r="A32" t="s">
        <v>84</v>
      </c>
      <c r="B32">
        <f>PARS!B32</f>
        <v>-0.99462257514406194</v>
      </c>
      <c r="C32">
        <f>PARS!C32</f>
        <v>-2.1972245773362196</v>
      </c>
      <c r="D32">
        <f>PARS!D32</f>
        <v>6.9067547786484651</v>
      </c>
      <c r="E32" t="b">
        <f t="shared" si="0"/>
        <v>1</v>
      </c>
      <c r="F32">
        <v>1</v>
      </c>
      <c r="G32">
        <v>0.5450423747539993</v>
      </c>
      <c r="H32">
        <f t="shared" ca="1" si="1"/>
        <v>0.36692622937776442</v>
      </c>
    </row>
    <row r="33" spans="1:8" x14ac:dyDescent="0.35">
      <c r="A33" t="s">
        <v>85</v>
      </c>
      <c r="B33">
        <f>PARS!B33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v>0</v>
      </c>
      <c r="G33">
        <v>0.55215907036823553</v>
      </c>
      <c r="H33">
        <f t="shared" ca="1" si="1"/>
        <v>0.51395227130049981</v>
      </c>
    </row>
    <row r="34" spans="1:8" x14ac:dyDescent="0.35">
      <c r="A34" t="s">
        <v>87</v>
      </c>
      <c r="B34">
        <f>PARS!B34</f>
        <v>-0.3285040669720361</v>
      </c>
      <c r="C34">
        <f>PARS!C34</f>
        <v>-2.3025850929940455</v>
      </c>
      <c r="D34">
        <f>PARS!D34</f>
        <v>0.69314718055994529</v>
      </c>
      <c r="E34" t="b">
        <f t="shared" si="0"/>
        <v>1</v>
      </c>
      <c r="F34">
        <v>1</v>
      </c>
      <c r="G34">
        <v>0.36597743517783687</v>
      </c>
      <c r="H34">
        <f t="shared" ca="1" si="1"/>
        <v>0.90914955517116414</v>
      </c>
    </row>
    <row r="35" spans="1:8" x14ac:dyDescent="0.35">
      <c r="A35" t="s">
        <v>88</v>
      </c>
      <c r="B35">
        <f>PARS!B35</f>
        <v>-0.2744368457017603</v>
      </c>
      <c r="C35">
        <f>PARS!C35</f>
        <v>-0.71334988787746489</v>
      </c>
      <c r="D35">
        <f>PARS!D35</f>
        <v>-9.4310679471241415E-2</v>
      </c>
      <c r="E35" t="b">
        <f t="shared" si="0"/>
        <v>1</v>
      </c>
      <c r="F35">
        <v>1</v>
      </c>
      <c r="G35">
        <v>6.9601791823036607E-2</v>
      </c>
      <c r="H35">
        <f t="shared" ca="1" si="1"/>
        <v>0.21785828281290032</v>
      </c>
    </row>
    <row r="36" spans="1:8" x14ac:dyDescent="0.35">
      <c r="A36" t="s">
        <v>89</v>
      </c>
      <c r="B36">
        <f>PARS!B36</f>
        <v>2.5297206655777931</v>
      </c>
      <c r="C36">
        <f>PARS!C36</f>
        <v>-6.9077552789821368</v>
      </c>
      <c r="D36">
        <f>PARS!D36</f>
        <v>2.9957322735539909</v>
      </c>
      <c r="E36" t="b">
        <f t="shared" si="0"/>
        <v>1</v>
      </c>
      <c r="F36">
        <v>1</v>
      </c>
      <c r="G36">
        <v>0.77405733771362362</v>
      </c>
      <c r="H36">
        <f t="shared" ca="1" si="1"/>
        <v>0.76663145338787908</v>
      </c>
    </row>
    <row r="37" spans="1:8" x14ac:dyDescent="0.35">
      <c r="A37" t="s">
        <v>102</v>
      </c>
      <c r="B37">
        <f>PARS!B37</f>
        <v>1.2527629684953681</v>
      </c>
      <c r="C37">
        <f>PARS!C37</f>
        <v>-6.9077552789821368</v>
      </c>
      <c r="D37">
        <f>PARS!D37</f>
        <v>3.1010977891993172</v>
      </c>
      <c r="E37" t="b">
        <f t="shared" si="0"/>
        <v>1</v>
      </c>
      <c r="F37">
        <v>1</v>
      </c>
      <c r="G37">
        <v>0.87369915063133508</v>
      </c>
      <c r="H37">
        <f t="shared" ca="1" si="1"/>
        <v>0.7979055349614218</v>
      </c>
    </row>
    <row r="38" spans="1:8" x14ac:dyDescent="0.35">
      <c r="A38" s="5" t="s">
        <v>69</v>
      </c>
      <c r="B38">
        <f>PARS!B38</f>
        <v>0.14304340786103839</v>
      </c>
      <c r="C38">
        <f>PARS!C38</f>
        <v>-4.0005334613699206E-2</v>
      </c>
      <c r="D38">
        <f>PARS!D38</f>
        <v>0.84729786038720356</v>
      </c>
      <c r="E38" t="b">
        <f t="shared" si="0"/>
        <v>1</v>
      </c>
      <c r="F38">
        <v>1</v>
      </c>
      <c r="G38">
        <v>0.98561471154886982</v>
      </c>
      <c r="H38">
        <f t="shared" ca="1" si="1"/>
        <v>0.13238835667524707</v>
      </c>
    </row>
    <row r="39" spans="1:8" x14ac:dyDescent="0.35">
      <c r="A39" s="3" t="s">
        <v>107</v>
      </c>
      <c r="B39">
        <f>PARS!B39</f>
        <v>1</v>
      </c>
      <c r="C39">
        <f>PARS!C39</f>
        <v>1</v>
      </c>
      <c r="D39">
        <f>PARS!D39</f>
        <v>1</v>
      </c>
      <c r="E39" t="b">
        <f t="shared" si="0"/>
        <v>1</v>
      </c>
      <c r="F39">
        <v>0</v>
      </c>
      <c r="G39">
        <v>0.15407604627335114</v>
      </c>
      <c r="H39">
        <f t="shared" ca="1" si="1"/>
        <v>0.61882478467057778</v>
      </c>
    </row>
    <row r="40" spans="1:8" x14ac:dyDescent="0.35">
      <c r="A40" t="s">
        <v>108</v>
      </c>
      <c r="B40">
        <f>PARS!B40</f>
        <v>1.8427</v>
      </c>
      <c r="C40">
        <f>PARS!C40</f>
        <v>1.8427</v>
      </c>
      <c r="D40">
        <f>PARS!D40</f>
        <v>1.8427</v>
      </c>
      <c r="E40" t="b">
        <f t="shared" si="0"/>
        <v>1</v>
      </c>
      <c r="F40">
        <v>0</v>
      </c>
      <c r="G40">
        <v>4.4062957175660222E-2</v>
      </c>
      <c r="H40">
        <f t="shared" ca="1" si="1"/>
        <v>0.26419707094505829</v>
      </c>
    </row>
    <row r="41" spans="1:8" x14ac:dyDescent="0.35">
      <c r="A41" t="s">
        <v>109</v>
      </c>
      <c r="B41">
        <f>PARS!B41</f>
        <v>9.7252000000000005E-2</v>
      </c>
      <c r="C41">
        <f>PARS!C41</f>
        <v>9.7252000000000005E-2</v>
      </c>
      <c r="D41">
        <f>PARS!D41</f>
        <v>9.7252000000000005E-2</v>
      </c>
      <c r="E41" t="b">
        <f t="shared" si="0"/>
        <v>1</v>
      </c>
      <c r="F41">
        <v>0</v>
      </c>
      <c r="G41">
        <v>0.40461846550790204</v>
      </c>
      <c r="H41">
        <f t="shared" ca="1" si="1"/>
        <v>0.51607425435832588</v>
      </c>
    </row>
    <row r="42" spans="1:8" s="3" customFormat="1" x14ac:dyDescent="0.35">
      <c r="A42" t="s">
        <v>105</v>
      </c>
      <c r="B42">
        <f>PARS!B42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v>0</v>
      </c>
      <c r="G42">
        <v>0.10301469808812802</v>
      </c>
      <c r="H42">
        <f t="shared" ca="1" si="1"/>
        <v>9.6158429426835945E-2</v>
      </c>
    </row>
    <row r="43" spans="1:8" x14ac:dyDescent="0.35">
      <c r="A43" t="s">
        <v>110</v>
      </c>
      <c r="B43">
        <f>PARS!B43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v>0</v>
      </c>
      <c r="G43">
        <v>0.75477678349395205</v>
      </c>
      <c r="H43">
        <f t="shared" ca="1" si="1"/>
        <v>0.5936442130563262</v>
      </c>
    </row>
    <row r="44" spans="1:8" x14ac:dyDescent="0.35">
      <c r="A44" t="s">
        <v>90</v>
      </c>
      <c r="B44">
        <f>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v>0</v>
      </c>
      <c r="G44">
        <v>0.57929408336024069</v>
      </c>
      <c r="H44">
        <f t="shared" ca="1" si="1"/>
        <v>0.83301646425672482</v>
      </c>
    </row>
    <row r="45" spans="1:8" x14ac:dyDescent="0.35">
      <c r="A45" t="s">
        <v>91</v>
      </c>
      <c r="B45">
        <f>PARS!B45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v>0</v>
      </c>
      <c r="G45">
        <v>0.33746607981681664</v>
      </c>
      <c r="H45">
        <f t="shared" ca="1" si="1"/>
        <v>0.44586973505548544</v>
      </c>
    </row>
    <row r="46" spans="1:8" x14ac:dyDescent="0.35">
      <c r="A46" t="s">
        <v>101</v>
      </c>
      <c r="B46">
        <f>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v>0</v>
      </c>
      <c r="G46">
        <v>0.87650119447756558</v>
      </c>
      <c r="H46">
        <f t="shared" ca="1" si="1"/>
        <v>0.43295537550556962</v>
      </c>
    </row>
    <row r="47" spans="1:8" x14ac:dyDescent="0.35">
      <c r="A47" t="s">
        <v>104</v>
      </c>
      <c r="B47">
        <f>PARS!B47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v>0</v>
      </c>
      <c r="G47">
        <v>0.69279532686013079</v>
      </c>
      <c r="H47">
        <f t="shared" ca="1" si="1"/>
        <v>0.96042723927133933</v>
      </c>
    </row>
    <row r="48" spans="1:8" x14ac:dyDescent="0.35">
      <c r="A48" t="s">
        <v>248</v>
      </c>
      <c r="B48">
        <f>PARS!B48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G48">
        <v>0.23069947484160258</v>
      </c>
      <c r="H48">
        <f t="shared" ca="1" si="1"/>
        <v>0.4861940819907663</v>
      </c>
    </row>
    <row r="49" spans="1:8" x14ac:dyDescent="0.35">
      <c r="A49" t="s">
        <v>250</v>
      </c>
      <c r="B49">
        <f>PARS!B49</f>
        <v>0</v>
      </c>
      <c r="C49">
        <f>PARS!C49</f>
        <v>1</v>
      </c>
      <c r="D49">
        <f>PARS!D49</f>
        <v>1</v>
      </c>
      <c r="E49" t="b">
        <f t="shared" si="0"/>
        <v>0</v>
      </c>
      <c r="F49">
        <v>0</v>
      </c>
      <c r="G49">
        <v>0.17321706713356355</v>
      </c>
      <c r="H49">
        <f t="shared" ca="1" si="1"/>
        <v>0.38560786098838384</v>
      </c>
    </row>
    <row r="50" spans="1:8" x14ac:dyDescent="0.35">
      <c r="A50" t="s">
        <v>179</v>
      </c>
      <c r="B50">
        <f>PARS!B50</f>
        <v>1.0696163149411613</v>
      </c>
      <c r="C50">
        <f>PARS!C50</f>
        <v>1.0696163149411613</v>
      </c>
      <c r="D50">
        <f>PARS!D50</f>
        <v>1.0696163149411613</v>
      </c>
      <c r="E50" t="b">
        <f t="shared" si="0"/>
        <v>1</v>
      </c>
      <c r="F50">
        <v>0</v>
      </c>
      <c r="G50">
        <v>0.63005364527001628</v>
      </c>
      <c r="H50">
        <f t="shared" ca="1" si="1"/>
        <v>0.5151922921888602</v>
      </c>
    </row>
    <row r="51" spans="1:8" x14ac:dyDescent="0.35">
      <c r="A51" t="s">
        <v>180</v>
      </c>
      <c r="B51">
        <f>PARS!B51</f>
        <v>0.99381918034015848</v>
      </c>
      <c r="C51">
        <f>PARS!C51</f>
        <v>0.99381918034015848</v>
      </c>
      <c r="D51">
        <f>PARS!D51</f>
        <v>0.99381918034015848</v>
      </c>
      <c r="E51" t="b">
        <f t="shared" si="0"/>
        <v>1</v>
      </c>
      <c r="F51">
        <v>0</v>
      </c>
      <c r="G51">
        <v>1.9939515190257939E-2</v>
      </c>
      <c r="H51">
        <f t="shared" ca="1" si="1"/>
        <v>0.28968400409381712</v>
      </c>
    </row>
    <row r="52" spans="1:8" x14ac:dyDescent="0.35">
      <c r="A52" t="s">
        <v>181</v>
      </c>
      <c r="B52">
        <f>PARS!B52</f>
        <v>0.9618468890261952</v>
      </c>
      <c r="C52">
        <f>PARS!C52</f>
        <v>0.9618468890261952</v>
      </c>
      <c r="D52">
        <f>PARS!D52</f>
        <v>0.9618468890261952</v>
      </c>
      <c r="E52" t="b">
        <f t="shared" ref="E52" si="4">AND(D52&gt;=B52,B52&gt;=C52,D52&gt;=C52)</f>
        <v>1</v>
      </c>
      <c r="F52">
        <v>0</v>
      </c>
      <c r="G52">
        <v>0.60847962300181635</v>
      </c>
      <c r="H52">
        <f t="shared" ca="1" si="1"/>
        <v>2.9598836840138865E-2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Z52"/>
  <sheetViews>
    <sheetView zoomScale="57" zoomScaleNormal="43" workbookViewId="0">
      <selection activeCell="C20" sqref="C20:D20"/>
    </sheetView>
  </sheetViews>
  <sheetFormatPr defaultRowHeight="14.5" x14ac:dyDescent="0.35"/>
  <cols>
    <col min="2" max="2" width="21.90625" bestFit="1" customWidth="1"/>
    <col min="3" max="3" width="6.36328125" customWidth="1"/>
    <col min="4" max="4" width="21.90625" bestFit="1" customWidth="1"/>
    <col min="5" max="5" width="25.453125" style="17" bestFit="1" customWidth="1"/>
    <col min="6" max="7" width="21.90625" bestFit="1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207</v>
      </c>
      <c r="I1" t="s">
        <v>209</v>
      </c>
      <c r="J1" t="s">
        <v>239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213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'OUTSIDE MOMENT'!G27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E4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249</v>
      </c>
      <c r="B6" s="7">
        <f>LN(E6)</f>
        <v>0</v>
      </c>
      <c r="C6" s="18">
        <f>B6</f>
        <v>0</v>
      </c>
      <c r="D6" s="18">
        <f>C6</f>
        <v>0</v>
      </c>
      <c r="E6" s="17">
        <v>1</v>
      </c>
      <c r="F6">
        <v>1</v>
      </c>
      <c r="G6">
        <v>1</v>
      </c>
      <c r="H6">
        <v>1</v>
      </c>
      <c r="I6">
        <v>1</v>
      </c>
      <c r="J6">
        <f>1/E6</f>
        <v>1</v>
      </c>
      <c r="O6">
        <v>1</v>
      </c>
      <c r="P6">
        <f t="shared" ref="P6" si="3">SUM(L6:O6)</f>
        <v>1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v>1.6156999999999999</v>
      </c>
      <c r="F7" s="17">
        <v>1.6156999999999999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0.196/0.8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E9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0</v>
      </c>
      <c r="E18" s="17">
        <v>0.66</v>
      </c>
      <c r="F18">
        <v>0.3</v>
      </c>
      <c r="G18">
        <v>1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B20</f>
        <v>2000</v>
      </c>
      <c r="D20">
        <f>C20</f>
        <v>2000</v>
      </c>
      <c r="E20" s="17"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 t="shared" ref="C21:D21" si="10">-LN(1/F21 -1)*1000</f>
        <v>0</v>
      </c>
      <c r="D21">
        <f t="shared" si="10"/>
        <v>405.46510810816426</v>
      </c>
      <c r="E21" s="17"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243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1">E25</f>
        <v>-1.6E-2</v>
      </c>
      <c r="C25">
        <f t="shared" si="11"/>
        <v>-0.15</v>
      </c>
      <c r="D25">
        <f t="shared" si="11"/>
        <v>0.05</v>
      </c>
      <c r="E25" s="17"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1"/>
        <v>0.17499999999999999</v>
      </c>
      <c r="C26">
        <f t="shared" si="11"/>
        <v>0</v>
      </c>
      <c r="D26">
        <f t="shared" si="11"/>
        <v>0.5</v>
      </c>
      <c r="E26" s="17"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-1.2039728043259361</v>
      </c>
      <c r="D27">
        <f>LN(G27)</f>
        <v>0.69314718055994529</v>
      </c>
      <c r="E27" s="17">
        <v>0.6</v>
      </c>
      <c r="F27">
        <v>0.3</v>
      </c>
      <c r="G27">
        <v>2</v>
      </c>
      <c r="H27">
        <v>4.0549999999999997</v>
      </c>
      <c r="I27">
        <v>4</v>
      </c>
      <c r="J27">
        <f t="shared" ref="J27" si="12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3">LN(E30)</f>
        <v>0.87546873735389985</v>
      </c>
      <c r="C30">
        <f t="shared" si="13"/>
        <v>0</v>
      </c>
      <c r="D30">
        <f t="shared" si="13"/>
        <v>2.3025850929940459</v>
      </c>
      <c r="E30" s="17"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4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3"/>
        <v>0.91629073187415511</v>
      </c>
      <c r="C31">
        <f t="shared" si="13"/>
        <v>0.58778666490211906</v>
      </c>
      <c r="D31">
        <f t="shared" si="13"/>
        <v>1.3862943611198906</v>
      </c>
      <c r="E31" s="17"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4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5">-LN(1/E32 -1)</f>
        <v>-0.99462257514406194</v>
      </c>
      <c r="C32">
        <f t="shared" si="15"/>
        <v>-2.1972245773362196</v>
      </c>
      <c r="D32">
        <f t="shared" si="15"/>
        <v>6.9067547786484651</v>
      </c>
      <c r="E32" s="17"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6">LN(E34)</f>
        <v>-0.3285040669720361</v>
      </c>
      <c r="C34">
        <f t="shared" si="16"/>
        <v>-2.3025850929940455</v>
      </c>
      <c r="D34">
        <f t="shared" si="16"/>
        <v>0.69314718055994529</v>
      </c>
      <c r="E34" s="17">
        <v>0.72</v>
      </c>
      <c r="F34">
        <v>0.1</v>
      </c>
      <c r="G34">
        <v>2</v>
      </c>
      <c r="H34">
        <v>6</v>
      </c>
      <c r="I34">
        <v>6</v>
      </c>
      <c r="J34">
        <f t="shared" ref="J34:J37" si="17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6"/>
        <v>-0.2744368457017603</v>
      </c>
      <c r="C35">
        <f t="shared" si="16"/>
        <v>-0.71334988787746489</v>
      </c>
      <c r="D35">
        <f t="shared" si="16"/>
        <v>-9.4310679471241415E-2</v>
      </c>
      <c r="E35" s="17"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7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6"/>
        <v>2.5297206655777931</v>
      </c>
      <c r="C36">
        <f t="shared" si="16"/>
        <v>-6.9077552789821368</v>
      </c>
      <c r="D36">
        <f t="shared" si="16"/>
        <v>2.9957322735539909</v>
      </c>
      <c r="E36" s="17">
        <v>12.55</v>
      </c>
      <c r="F36">
        <v>1E-3</v>
      </c>
      <c r="G36">
        <v>20</v>
      </c>
      <c r="H36">
        <v>6.02</v>
      </c>
      <c r="I36">
        <v>6</v>
      </c>
      <c r="J36">
        <f t="shared" si="17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6"/>
        <v>1.2527629684953681</v>
      </c>
      <c r="C37">
        <f t="shared" si="16"/>
        <v>-6.9077552789821368</v>
      </c>
      <c r="D37">
        <f t="shared" si="16"/>
        <v>3.1010977891993172</v>
      </c>
      <c r="E37" s="17"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7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8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8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9">T43</f>
        <v>0</v>
      </c>
      <c r="V43"/>
    </row>
    <row r="44" spans="1:22" x14ac:dyDescent="0.35">
      <c r="A44" t="s">
        <v>90</v>
      </c>
      <c r="B44">
        <f t="shared" ref="B44:D45" si="20">E44</f>
        <v>0.1449</v>
      </c>
      <c r="C44">
        <f t="shared" si="20"/>
        <v>0.1449</v>
      </c>
      <c r="D44" s="3">
        <f t="shared" si="20"/>
        <v>0.1449</v>
      </c>
      <c r="E44" s="17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9"/>
        <v>0</v>
      </c>
    </row>
    <row r="45" spans="1:22" x14ac:dyDescent="0.35">
      <c r="A45" t="s">
        <v>91</v>
      </c>
      <c r="B45">
        <f t="shared" si="20"/>
        <v>0.1449</v>
      </c>
      <c r="C45">
        <f t="shared" si="20"/>
        <v>0.1449</v>
      </c>
      <c r="D45" s="3">
        <f t="shared" si="20"/>
        <v>0.1449</v>
      </c>
      <c r="E45" s="17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9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9"/>
        <v>0</v>
      </c>
    </row>
    <row r="47" spans="1:22" x14ac:dyDescent="0.35">
      <c r="A47" t="s">
        <v>104</v>
      </c>
      <c r="B47">
        <v>0</v>
      </c>
      <c r="C47">
        <f>B47</f>
        <v>0</v>
      </c>
      <c r="D47">
        <f>B47</f>
        <v>0</v>
      </c>
      <c r="E47" s="17"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9"/>
        <v>0</v>
      </c>
    </row>
    <row r="48" spans="1:22" x14ac:dyDescent="0.35">
      <c r="A48" t="s">
        <v>248</v>
      </c>
      <c r="B48" s="17">
        <f>E48</f>
        <v>3.7</v>
      </c>
      <c r="C48" s="17">
        <f>B48</f>
        <v>3.7</v>
      </c>
      <c r="D48" s="17">
        <f>B48</f>
        <v>3.7</v>
      </c>
      <c r="E48" s="17">
        <v>3.7</v>
      </c>
      <c r="F48" s="17">
        <f>E48</f>
        <v>3.7</v>
      </c>
      <c r="G48" s="17">
        <f>E48</f>
        <v>3.7</v>
      </c>
    </row>
    <row r="49" spans="1:21" x14ac:dyDescent="0.35">
      <c r="A49" t="s">
        <v>250</v>
      </c>
      <c r="B49" s="15">
        <f>E49</f>
        <v>0</v>
      </c>
      <c r="C49" s="15">
        <f t="shared" ref="C49:D49" si="21">F49</f>
        <v>1</v>
      </c>
      <c r="D49" s="15">
        <f t="shared" si="21"/>
        <v>1</v>
      </c>
      <c r="E49" s="15">
        <f>IF(E48=3.5,0.0135,IF(OR(E48=3.7,E48=7),0,1))</f>
        <v>0</v>
      </c>
      <c r="F49" s="15">
        <f t="shared" ref="F49:G49" si="22">IF(F48=3.5,0.0135,1)</f>
        <v>1</v>
      </c>
      <c r="G49" s="15">
        <f t="shared" si="22"/>
        <v>1</v>
      </c>
      <c r="O49">
        <v>1</v>
      </c>
      <c r="P49">
        <f t="shared" ref="P49" si="23">SUM(L49:O49)</f>
        <v>1</v>
      </c>
      <c r="S49">
        <f t="shared" ref="S49" si="24">L49-Q49</f>
        <v>0</v>
      </c>
      <c r="T49">
        <f t="shared" ref="T49" si="25">S49+N49+Q49+M49</f>
        <v>0</v>
      </c>
      <c r="U49">
        <f t="shared" ref="U49" si="26">T49</f>
        <v>0</v>
      </c>
    </row>
    <row r="50" spans="1:21" x14ac:dyDescent="0.35">
      <c r="A50" t="s">
        <v>179</v>
      </c>
      <c r="B50">
        <f>E50</f>
        <v>1.0696163149411613</v>
      </c>
      <c r="C50">
        <f t="shared" ref="C50:D52" si="27">B50</f>
        <v>1.0696163149411613</v>
      </c>
      <c r="D50">
        <f t="shared" si="27"/>
        <v>1.0696163149411613</v>
      </c>
      <c r="E50" s="17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1"/>
        <v>0</v>
      </c>
      <c r="T50">
        <f t="shared" si="2"/>
        <v>0</v>
      </c>
      <c r="U50">
        <f t="shared" si="19"/>
        <v>0</v>
      </c>
    </row>
    <row r="51" spans="1:21" x14ac:dyDescent="0.35">
      <c r="A51" t="s">
        <v>180</v>
      </c>
      <c r="B51">
        <f>E51</f>
        <v>0.99381918034015848</v>
      </c>
      <c r="C51">
        <f t="shared" si="27"/>
        <v>0.99381918034015848</v>
      </c>
      <c r="D51">
        <f t="shared" si="27"/>
        <v>0.99381918034015848</v>
      </c>
      <c r="E51" s="17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9"/>
        <v>0</v>
      </c>
    </row>
    <row r="52" spans="1:21" x14ac:dyDescent="0.35">
      <c r="A52" t="s">
        <v>181</v>
      </c>
      <c r="B52">
        <f>E52</f>
        <v>0.9618468890261952</v>
      </c>
      <c r="C52">
        <f t="shared" si="27"/>
        <v>0.9618468890261952</v>
      </c>
      <c r="D52">
        <f t="shared" si="27"/>
        <v>0.9618468890261952</v>
      </c>
      <c r="E52" s="17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9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7" bestFit="1" customWidth="1"/>
    <col min="6" max="6" width="8.7265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63</v>
      </c>
      <c r="B1" t="s">
        <v>1</v>
      </c>
      <c r="C1" t="s">
        <v>64</v>
      </c>
      <c r="D1" t="s">
        <v>65</v>
      </c>
      <c r="E1" s="17" t="s">
        <v>191</v>
      </c>
      <c r="F1" t="s">
        <v>193</v>
      </c>
      <c r="G1" t="s">
        <v>194</v>
      </c>
      <c r="H1" t="s">
        <v>207</v>
      </c>
      <c r="I1" t="s">
        <v>209</v>
      </c>
      <c r="J1" t="s">
        <v>239</v>
      </c>
      <c r="K1" t="s">
        <v>66</v>
      </c>
      <c r="L1" t="s">
        <v>67</v>
      </c>
      <c r="M1" t="s">
        <v>182</v>
      </c>
      <c r="N1" t="s">
        <v>183</v>
      </c>
      <c r="O1" t="s">
        <v>184</v>
      </c>
      <c r="P1" t="s">
        <v>178</v>
      </c>
      <c r="Q1" t="s">
        <v>185</v>
      </c>
      <c r="R1" t="s">
        <v>186</v>
      </c>
      <c r="S1" t="s">
        <v>177</v>
      </c>
      <c r="T1" t="s">
        <v>189</v>
      </c>
      <c r="U1" t="s">
        <v>213</v>
      </c>
      <c r="V1" t="s">
        <v>192</v>
      </c>
    </row>
    <row r="2" spans="1:22" x14ac:dyDescent="0.35">
      <c r="A2" t="s">
        <v>78</v>
      </c>
      <c r="B2" s="3">
        <f>E2</f>
        <v>22.35498373964581</v>
      </c>
      <c r="C2">
        <f>F2</f>
        <v>22.35498373964581</v>
      </c>
      <c r="D2">
        <f>G2</f>
        <v>22.35498373964581</v>
      </c>
      <c r="E2" s="17">
        <f>PARS!E2</f>
        <v>22.35498373964581</v>
      </c>
      <c r="F2">
        <f>E2</f>
        <v>22.35498373964581</v>
      </c>
      <c r="G2">
        <f>E2</f>
        <v>22.35498373964581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111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7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75</v>
      </c>
      <c r="B4" s="7">
        <f>LN(E4)</f>
        <v>-0.21072103131565253</v>
      </c>
      <c r="C4" s="7">
        <f>LN(F4)</f>
        <v>-0.51082562376599072</v>
      </c>
      <c r="D4" s="7">
        <f>LN(G4)</f>
        <v>0.18232155679395459</v>
      </c>
      <c r="E4" s="17">
        <f>PARS!E4</f>
        <v>0.81</v>
      </c>
      <c r="F4">
        <v>0.6</v>
      </c>
      <c r="G4">
        <v>1.2</v>
      </c>
      <c r="H4">
        <v>1</v>
      </c>
      <c r="I4">
        <v>1</v>
      </c>
      <c r="J4">
        <f>1/E4</f>
        <v>1.2345679012345678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0.81</v>
      </c>
    </row>
    <row r="5" spans="1:22" x14ac:dyDescent="0.35">
      <c r="A5" t="s">
        <v>76</v>
      </c>
      <c r="B5" s="7">
        <f>LN(E5)</f>
        <v>-0.21072103131565253</v>
      </c>
      <c r="C5">
        <f>C4</f>
        <v>-0.51082562376599072</v>
      </c>
      <c r="D5">
        <f>D4</f>
        <v>0.18232155679395459</v>
      </c>
      <c r="E5" s="17">
        <f>PARS!E5</f>
        <v>0.81</v>
      </c>
      <c r="F5">
        <v>0.6</v>
      </c>
      <c r="G5">
        <v>1.2</v>
      </c>
      <c r="H5">
        <v>1</v>
      </c>
      <c r="I5">
        <v>1</v>
      </c>
      <c r="J5">
        <f>1/E5</f>
        <v>1.2345679012345678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249</v>
      </c>
      <c r="B6" s="7">
        <f>LN(E6)</f>
        <v>0</v>
      </c>
      <c r="C6">
        <f>C5</f>
        <v>-0.51082562376599072</v>
      </c>
      <c r="D6">
        <f>D5</f>
        <v>0.18232155679395459</v>
      </c>
      <c r="E6" s="17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106</v>
      </c>
      <c r="B7">
        <f>LOG(E7)</f>
        <v>0.20836072497837904</v>
      </c>
      <c r="C7">
        <f>B7</f>
        <v>0.20836072497837904</v>
      </c>
      <c r="D7">
        <f>B7</f>
        <v>0.20836072497837904</v>
      </c>
      <c r="E7" s="17">
        <f>PARS!E7</f>
        <v>1.6156999999999999</v>
      </c>
      <c r="F7">
        <v>1.5904813099999999</v>
      </c>
      <c r="G7">
        <f>E7</f>
        <v>1.6156999999999999</v>
      </c>
      <c r="H7">
        <v>1.41</v>
      </c>
      <c r="I7">
        <v>1</v>
      </c>
      <c r="J7">
        <f>1/E7</f>
        <v>0.6189267809618122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2">
        <v>0</v>
      </c>
    </row>
    <row r="8" spans="1:22" x14ac:dyDescent="0.35">
      <c r="A8" t="s">
        <v>74</v>
      </c>
      <c r="B8">
        <f t="shared" ref="B8:D10" si="6">LN(E8)</f>
        <v>-1.4064970684374101</v>
      </c>
      <c r="C8">
        <f t="shared" si="6"/>
        <v>-2.3025850929940455</v>
      </c>
      <c r="D8">
        <f t="shared" si="6"/>
        <v>-0.916290731874155</v>
      </c>
      <c r="E8" s="17">
        <f>PARS!E8</f>
        <v>0.245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4.0816326530612246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0.245</v>
      </c>
    </row>
    <row r="9" spans="1:22" x14ac:dyDescent="0.35">
      <c r="A9" t="s">
        <v>92</v>
      </c>
      <c r="B9">
        <f t="shared" si="6"/>
        <v>-1.0050335853501451E-2</v>
      </c>
      <c r="C9">
        <f t="shared" si="6"/>
        <v>-0.16251892949777494</v>
      </c>
      <c r="D9">
        <f t="shared" si="6"/>
        <v>0.69314718055994529</v>
      </c>
      <c r="E9" s="17">
        <f>PARS!E9</f>
        <v>0.99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1.0101010101010102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0.99</v>
      </c>
    </row>
    <row r="10" spans="1:22" x14ac:dyDescent="0.35">
      <c r="A10" t="s">
        <v>93</v>
      </c>
      <c r="B10">
        <f t="shared" si="6"/>
        <v>1.3837912309017721</v>
      </c>
      <c r="C10">
        <f t="shared" si="6"/>
        <v>0.69314718055994529</v>
      </c>
      <c r="D10">
        <f t="shared" si="6"/>
        <v>1.791759469228055</v>
      </c>
      <c r="E10" s="17">
        <f>PARS!E10</f>
        <v>3.99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0.25062656641604009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3.99</v>
      </c>
    </row>
    <row r="11" spans="1:22" x14ac:dyDescent="0.35">
      <c r="A11" t="s">
        <v>98</v>
      </c>
      <c r="B11">
        <f>LN(E11)</f>
        <v>-1.0050335853501451E-2</v>
      </c>
      <c r="C11">
        <f>C4</f>
        <v>-0.51082562376599072</v>
      </c>
      <c r="D11">
        <f>D4</f>
        <v>0.18232155679395459</v>
      </c>
      <c r="E11" s="17">
        <f>PARS!E11</f>
        <v>0.99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1.0101010101010102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95</v>
      </c>
      <c r="B12">
        <f>LN(E12)</f>
        <v>-1.8703217532696195</v>
      </c>
      <c r="C12">
        <f>LN(F12)</f>
        <v>-2.093465304583829</v>
      </c>
      <c r="D12">
        <f>LN(G12)</f>
        <v>-1.1771745727096741</v>
      </c>
      <c r="E12" s="17">
        <f>PARS!E12</f>
        <v>0.15407408</v>
      </c>
      <c r="F12">
        <f>E12*0.8</f>
        <v>0.12325926400000001</v>
      </c>
      <c r="G12">
        <f>E12*2</f>
        <v>0.30814816</v>
      </c>
      <c r="H12">
        <v>1.2</v>
      </c>
      <c r="I12">
        <v>1.1499999999999999</v>
      </c>
      <c r="J12">
        <f t="shared" si="8"/>
        <v>6.4903843657544478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>
        <f>EXP(B12)</f>
        <v>0.15407408</v>
      </c>
    </row>
    <row r="13" spans="1:22" x14ac:dyDescent="0.35">
      <c r="A13" t="s">
        <v>94</v>
      </c>
      <c r="B13">
        <f>-LN(1/E13 -1)</f>
        <v>0.66388228523152282</v>
      </c>
      <c r="C13">
        <f>-LN(1/F13 -1)</f>
        <v>-0.40790273033909435</v>
      </c>
      <c r="D13">
        <f>-LN(1/G13 -1)</f>
        <v>1.0551933911457412</v>
      </c>
      <c r="E13" s="17">
        <f>PARS!E13</f>
        <v>0.66013195000000002</v>
      </c>
      <c r="F13">
        <v>0.39941511352741998</v>
      </c>
      <c r="G13">
        <v>0.74177092512235143</v>
      </c>
      <c r="H13">
        <v>1.21</v>
      </c>
      <c r="I13">
        <v>1.2</v>
      </c>
      <c r="J13">
        <f>1/(E13*(1-E13))</f>
        <v>4.4571670099049943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>
        <f>1/(1+EXP(-B13))</f>
        <v>0.66013195000000002</v>
      </c>
    </row>
    <row r="14" spans="1:22" x14ac:dyDescent="0.35">
      <c r="A14" t="s">
        <v>97</v>
      </c>
      <c r="B14">
        <f>LN(E14)</f>
        <v>-8.9025505804146685E-2</v>
      </c>
      <c r="C14">
        <f>F14</f>
        <v>0.62810999999999995</v>
      </c>
      <c r="D14">
        <f>G14</f>
        <v>1.16649</v>
      </c>
      <c r="E14" s="17">
        <f>PARS!E14</f>
        <v>0.91482224000000001</v>
      </c>
      <c r="F14">
        <v>0.62810999999999995</v>
      </c>
      <c r="G14">
        <v>1.16649</v>
      </c>
      <c r="H14">
        <v>1.22</v>
      </c>
      <c r="I14">
        <v>1.2</v>
      </c>
      <c r="J14">
        <f t="shared" si="8"/>
        <v>1.0931085365830198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99</v>
      </c>
      <c r="B15">
        <f>LN(E15)</f>
        <v>0.25702382969694959</v>
      </c>
      <c r="C15">
        <f>B15*0.7</f>
        <v>0.17991668078786471</v>
      </c>
      <c r="D15">
        <f>B15*1.3</f>
        <v>0.33413097860603447</v>
      </c>
      <c r="E15" s="17">
        <f>PARS!E15</f>
        <v>1.29307594</v>
      </c>
      <c r="F15">
        <v>1.2934243000000001</v>
      </c>
      <c r="G15">
        <v>1.68272</v>
      </c>
      <c r="H15">
        <v>1.23</v>
      </c>
      <c r="I15">
        <v>1.2</v>
      </c>
      <c r="J15">
        <f t="shared" si="8"/>
        <v>0.77334978485486316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70</v>
      </c>
      <c r="B16">
        <f>LN(E16)</f>
        <v>-2.3633295407393207</v>
      </c>
      <c r="C16">
        <f>LN(F16)</f>
        <v>-2.5836226227271579</v>
      </c>
      <c r="D16">
        <f>LN(G16)</f>
        <v>-2.5836226227271579</v>
      </c>
      <c r="E16" s="17">
        <f>PARS!E16</f>
        <v>9.4106369999999995E-2</v>
      </c>
      <c r="F16">
        <v>7.5499999999999998E-2</v>
      </c>
      <c r="G16">
        <v>7.5499999999999998E-2</v>
      </c>
      <c r="H16">
        <v>1.24</v>
      </c>
      <c r="I16">
        <v>1.3</v>
      </c>
      <c r="J16">
        <f t="shared" si="8"/>
        <v>10.626273226775192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>
        <f>EXP(B16)</f>
        <v>9.4106369999999981E-2</v>
      </c>
    </row>
    <row r="17" spans="1:26" x14ac:dyDescent="0.35">
      <c r="A17" t="s">
        <v>77</v>
      </c>
      <c r="B17">
        <f>LN(-E17)</f>
        <v>-1.4146938356415886</v>
      </c>
      <c r="C17">
        <f>LN(-G17)</f>
        <v>-2.3025850929940455</v>
      </c>
      <c r="D17">
        <f>LN(-F17)</f>
        <v>-1.1647520911726548</v>
      </c>
      <c r="E17" s="17">
        <f>PARS!E17</f>
        <v>-0.24299999999999999</v>
      </c>
      <c r="F17">
        <v>-0.312</v>
      </c>
      <c r="G17">
        <v>-0.1</v>
      </c>
      <c r="H17">
        <v>1.4</v>
      </c>
      <c r="I17">
        <v>1.4</v>
      </c>
      <c r="J17">
        <f t="shared" si="8"/>
        <v>-4.1152263374485596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-0.24299999999999999</v>
      </c>
    </row>
    <row r="18" spans="1:26" x14ac:dyDescent="0.35">
      <c r="A18" t="s">
        <v>96</v>
      </c>
      <c r="B18">
        <f t="shared" ref="B18:D19" si="9">LN(E18)</f>
        <v>-0.41551544396166579</v>
      </c>
      <c r="C18">
        <f t="shared" si="9"/>
        <v>-1.2039728043259361</v>
      </c>
      <c r="D18">
        <f t="shared" si="9"/>
        <v>-0.43078291609245423</v>
      </c>
      <c r="E18" s="17">
        <f>PARS!E18</f>
        <v>0.66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1.5151515151515151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0.66</v>
      </c>
    </row>
    <row r="19" spans="1:26" x14ac:dyDescent="0.35">
      <c r="A19" t="s">
        <v>71</v>
      </c>
      <c r="B19">
        <f t="shared" si="9"/>
        <v>1.9878743481543455</v>
      </c>
      <c r="C19">
        <f t="shared" si="9"/>
        <v>1.6094379124341003</v>
      </c>
      <c r="D19">
        <f t="shared" si="9"/>
        <v>2.341805806147327</v>
      </c>
      <c r="E19" s="17">
        <f>PARS!E19</f>
        <v>7.3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0.13698630136986301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7.3000000000000007</v>
      </c>
    </row>
    <row r="20" spans="1:26" x14ac:dyDescent="0.35">
      <c r="A20" s="6" t="s">
        <v>72</v>
      </c>
      <c r="B20">
        <f>E20</f>
        <v>2000</v>
      </c>
      <c r="C20">
        <f>LN(F20/100)</f>
        <v>2.9957322735539909</v>
      </c>
      <c r="D20">
        <f>LN(G20/100)</f>
        <v>2.9957322735539909</v>
      </c>
      <c r="E20" s="17">
        <f>PARS!E20</f>
        <v>2000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73</v>
      </c>
      <c r="B21">
        <f>-LN(1/E21 -1)*1000</f>
        <v>24.401210673453068</v>
      </c>
      <c r="C21">
        <f>-LN(1/F21 -1)</f>
        <v>0</v>
      </c>
      <c r="D21">
        <f>-LN(1/G21 -1)</f>
        <v>0.40546510810816427</v>
      </c>
      <c r="E21" s="17">
        <f>PARS!E21</f>
        <v>0.50609999999999999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4000.5954486265737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>
        <f>1/(1+EXP(-B21/1000))</f>
        <v>0.50609999999999999</v>
      </c>
      <c r="W21" t="s">
        <v>243</v>
      </c>
      <c r="Y21">
        <f>0.02020068</f>
        <v>2.0200679999999999E-2</v>
      </c>
      <c r="Z21" s="16">
        <f>1/(1+EXP(-Y21))</f>
        <v>0.50504999827283203</v>
      </c>
    </row>
    <row r="22" spans="1:26" x14ac:dyDescent="0.35">
      <c r="A22" t="s">
        <v>68</v>
      </c>
      <c r="B22">
        <f>LN(E22/10)</f>
        <v>0.42526773540434409</v>
      </c>
      <c r="C22">
        <f>LN(F22/10)</f>
        <v>0.37156355643248301</v>
      </c>
      <c r="D22">
        <f>LN(G22/10)</f>
        <v>0.61518563909023349</v>
      </c>
      <c r="E22" s="17">
        <f>PARS!E22</f>
        <v>15.3</v>
      </c>
      <c r="F22">
        <v>14.5</v>
      </c>
      <c r="G22">
        <v>18.5</v>
      </c>
      <c r="H22">
        <v>4</v>
      </c>
      <c r="I22">
        <v>4</v>
      </c>
      <c r="J22">
        <f t="shared" si="8"/>
        <v>6.535947712418301E-2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15.3</v>
      </c>
    </row>
    <row r="23" spans="1:26" x14ac:dyDescent="0.35">
      <c r="A23" t="s">
        <v>79</v>
      </c>
      <c r="B23">
        <f>1-LN(1/(E23-1) -1)</f>
        <v>3.1972245773362191</v>
      </c>
      <c r="C23">
        <f>1-LN(1/(F23-1) -1)</f>
        <v>1</v>
      </c>
      <c r="D23">
        <f>1-LN(1/(G23-1) -1)</f>
        <v>7.9067547786486871</v>
      </c>
      <c r="E23" s="17">
        <f>PARS!E23</f>
        <v>1.9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11.111111111111104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>
        <f>1+1/(1+EXP(-(B23-1)))</f>
        <v>1.9</v>
      </c>
    </row>
    <row r="24" spans="1:26" x14ac:dyDescent="0.35">
      <c r="A24" t="s">
        <v>80</v>
      </c>
      <c r="B24">
        <v>0</v>
      </c>
      <c r="C24">
        <v>0</v>
      </c>
      <c r="D24">
        <v>0</v>
      </c>
      <c r="E24" s="17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190</v>
      </c>
      <c r="B25">
        <f t="shared" ref="B25:D26" si="10">E25</f>
        <v>-1.6E-2</v>
      </c>
      <c r="C25">
        <f t="shared" si="10"/>
        <v>-0.15</v>
      </c>
      <c r="D25">
        <f t="shared" si="10"/>
        <v>0.05</v>
      </c>
      <c r="E25" s="17">
        <f>PARS!E25</f>
        <v>-1.6E-2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81</v>
      </c>
      <c r="B26">
        <f t="shared" si="10"/>
        <v>0.17499999999999999</v>
      </c>
      <c r="C26">
        <f t="shared" si="10"/>
        <v>0</v>
      </c>
      <c r="D26">
        <f t="shared" si="10"/>
        <v>0.5</v>
      </c>
      <c r="E26" s="17">
        <f>PARS!E26</f>
        <v>0.17499999999999999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82</v>
      </c>
      <c r="B27">
        <f>LN(E27)</f>
        <v>-0.51082562376599072</v>
      </c>
      <c r="C27">
        <f>LN(F27)</f>
        <v>-0.35667494393873245</v>
      </c>
      <c r="D27">
        <f>LN(G27)</f>
        <v>1.0986122886681098</v>
      </c>
      <c r="E27" s="17">
        <f>PARS!E27</f>
        <v>0.6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1.6666666666666667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0.6</v>
      </c>
    </row>
    <row r="28" spans="1:26" x14ac:dyDescent="0.35">
      <c r="A28" t="s">
        <v>100</v>
      </c>
      <c r="B28">
        <v>0</v>
      </c>
      <c r="C28">
        <v>0</v>
      </c>
      <c r="D28">
        <v>0</v>
      </c>
      <c r="E28" s="17">
        <f>PARS!E28</f>
        <v>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103</v>
      </c>
      <c r="B29">
        <v>4.2000000000000003E-2</v>
      </c>
      <c r="C29">
        <v>4.2000000000000003E-2</v>
      </c>
      <c r="D29">
        <v>4.2000000000000003E-2</v>
      </c>
      <c r="E29" s="17">
        <f>PARS!E29</f>
        <v>4.2000000000000003E-2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86</v>
      </c>
      <c r="B30">
        <f t="shared" ref="B30:D31" si="12">LN(E30)</f>
        <v>0.87546873735389985</v>
      </c>
      <c r="C30">
        <f t="shared" si="12"/>
        <v>0</v>
      </c>
      <c r="D30">
        <f t="shared" si="12"/>
        <v>2.3025850929940459</v>
      </c>
      <c r="E30" s="17">
        <f>PARS!E30</f>
        <v>2.4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0.41666666666666669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</v>
      </c>
    </row>
    <row r="31" spans="1:26" x14ac:dyDescent="0.35">
      <c r="A31" t="s">
        <v>83</v>
      </c>
      <c r="B31">
        <f t="shared" si="12"/>
        <v>0.91629073187415511</v>
      </c>
      <c r="C31">
        <f t="shared" si="12"/>
        <v>0.58778666490211906</v>
      </c>
      <c r="D31">
        <f t="shared" si="12"/>
        <v>1.3862943611198906</v>
      </c>
      <c r="E31" s="17">
        <f>PARS!E31</f>
        <v>2.5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0.4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2.5</v>
      </c>
    </row>
    <row r="32" spans="1:26" x14ac:dyDescent="0.35">
      <c r="A32" t="s">
        <v>84</v>
      </c>
      <c r="B32">
        <f t="shared" ref="B32:D32" si="14">-LN(1/E32 -1)</f>
        <v>-0.99462257514406194</v>
      </c>
      <c r="C32">
        <f t="shared" si="14"/>
        <v>-2.1972245773362196</v>
      </c>
      <c r="D32">
        <f t="shared" si="14"/>
        <v>6.9067547786484651</v>
      </c>
      <c r="E32" s="17">
        <f>PARS!E32</f>
        <v>0.27</v>
      </c>
      <c r="F32">
        <v>0.1</v>
      </c>
      <c r="G32">
        <v>0.999</v>
      </c>
      <c r="H32">
        <v>5.01</v>
      </c>
      <c r="I32">
        <v>5.03</v>
      </c>
      <c r="J32">
        <f>1/(E32*(1-E32))</f>
        <v>5.0735667174023336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0.27</v>
      </c>
    </row>
    <row r="33" spans="1:22" x14ac:dyDescent="0.35">
      <c r="A33" t="s">
        <v>85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7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87</v>
      </c>
      <c r="B34">
        <f t="shared" ref="B34:D37" si="15">LN(E34)</f>
        <v>-0.3285040669720361</v>
      </c>
      <c r="C34">
        <f t="shared" si="15"/>
        <v>-2.3025850929940455</v>
      </c>
      <c r="D34">
        <f t="shared" si="15"/>
        <v>0.69314718055994529</v>
      </c>
      <c r="E34" s="17">
        <f>PARS!E34</f>
        <v>0.72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1.3888888888888888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0.72</v>
      </c>
    </row>
    <row r="35" spans="1:22" x14ac:dyDescent="0.35">
      <c r="A35" t="s">
        <v>88</v>
      </c>
      <c r="B35">
        <f t="shared" si="15"/>
        <v>-0.2744368457017603</v>
      </c>
      <c r="C35">
        <f t="shared" si="15"/>
        <v>-0.71334988787746489</v>
      </c>
      <c r="D35">
        <f t="shared" si="15"/>
        <v>-9.4310679471241415E-2</v>
      </c>
      <c r="E35" s="17">
        <f>PARS!E35</f>
        <v>0.76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1.3157894736842106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0.76</v>
      </c>
    </row>
    <row r="36" spans="1:22" x14ac:dyDescent="0.35">
      <c r="A36" t="s">
        <v>89</v>
      </c>
      <c r="B36">
        <f t="shared" si="15"/>
        <v>2.5297206655777931</v>
      </c>
      <c r="C36">
        <f t="shared" si="15"/>
        <v>-6.9077552789821368</v>
      </c>
      <c r="D36">
        <f t="shared" si="15"/>
        <v>2.9957322735539909</v>
      </c>
      <c r="E36" s="17">
        <f>PARS!E36</f>
        <v>12.55</v>
      </c>
      <c r="F36">
        <v>1E-3</v>
      </c>
      <c r="G36">
        <v>20</v>
      </c>
      <c r="H36">
        <v>6.02</v>
      </c>
      <c r="I36">
        <v>6</v>
      </c>
      <c r="J36">
        <f t="shared" si="16"/>
        <v>7.9681274900398405E-2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12.550000000000002</v>
      </c>
    </row>
    <row r="37" spans="1:22" x14ac:dyDescent="0.35">
      <c r="A37" t="s">
        <v>102</v>
      </c>
      <c r="B37">
        <f t="shared" si="15"/>
        <v>1.2527629684953681</v>
      </c>
      <c r="C37">
        <f t="shared" si="15"/>
        <v>-6.9077552789821368</v>
      </c>
      <c r="D37">
        <f t="shared" si="15"/>
        <v>3.1010977891993172</v>
      </c>
      <c r="E37" s="17">
        <f>PARS!E37</f>
        <v>3.5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0.2857142857142857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3.5</v>
      </c>
    </row>
    <row r="38" spans="1:22" x14ac:dyDescent="0.35">
      <c r="A38" s="5" t="s">
        <v>69</v>
      </c>
      <c r="B38">
        <f>-LN(1/E38 -1)</f>
        <v>0.14304340786103839</v>
      </c>
      <c r="C38">
        <f>-LN(1/F38 -1)</f>
        <v>-4.0005334613699206E-2</v>
      </c>
      <c r="D38">
        <f>-LN(1/G38 -1)</f>
        <v>0.84729786038720356</v>
      </c>
      <c r="E38" s="17">
        <f>PARS!E38</f>
        <v>0.53569999999999995</v>
      </c>
      <c r="F38">
        <v>0.49</v>
      </c>
      <c r="G38">
        <v>0.7</v>
      </c>
      <c r="H38">
        <v>87</v>
      </c>
      <c r="I38">
        <v>87</v>
      </c>
      <c r="J38">
        <f>1/(E38*(1-E38))</f>
        <v>4.0204963294677736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0.53569999999999995</v>
      </c>
    </row>
    <row r="39" spans="1:22" x14ac:dyDescent="0.35">
      <c r="A39" s="3" t="s">
        <v>107</v>
      </c>
      <c r="B39" s="3">
        <v>1</v>
      </c>
      <c r="C39" s="3">
        <v>1</v>
      </c>
      <c r="D39" s="3">
        <v>1</v>
      </c>
      <c r="E39" s="17">
        <f>PARS!E39</f>
        <v>1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108</v>
      </c>
      <c r="B40">
        <f>E40</f>
        <v>1.8427</v>
      </c>
      <c r="C40">
        <f>B40</f>
        <v>1.8427</v>
      </c>
      <c r="D40">
        <f>C40</f>
        <v>1.8427</v>
      </c>
      <c r="E40" s="17">
        <f>PARS!E40</f>
        <v>1.8427</v>
      </c>
      <c r="F40">
        <v>1.9809000000000001</v>
      </c>
      <c r="G40">
        <v>1.9809000000000001</v>
      </c>
      <c r="H40">
        <v>88</v>
      </c>
      <c r="I40">
        <v>88</v>
      </c>
      <c r="J40">
        <f t="shared" ref="J40:J41" si="17">1/E40</f>
        <v>0.54268193411841315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109</v>
      </c>
      <c r="B41">
        <f>E41</f>
        <v>9.7252000000000005E-2</v>
      </c>
      <c r="C41">
        <f>B41</f>
        <v>9.7252000000000005E-2</v>
      </c>
      <c r="D41">
        <f>C41</f>
        <v>9.7252000000000005E-2</v>
      </c>
      <c r="E41" s="17">
        <f>PARS!E41</f>
        <v>9.7252000000000005E-2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10.282564882984412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3">
        <v>0</v>
      </c>
    </row>
    <row r="42" spans="1:22" x14ac:dyDescent="0.35">
      <c r="A42" t="s">
        <v>105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7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110</v>
      </c>
      <c r="B43">
        <v>1</v>
      </c>
      <c r="C43">
        <f>B43</f>
        <v>1</v>
      </c>
      <c r="D43">
        <f>C43</f>
        <v>1</v>
      </c>
      <c r="E43" s="17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90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7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91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7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101</v>
      </c>
      <c r="B46">
        <v>0</v>
      </c>
      <c r="C46">
        <v>0</v>
      </c>
      <c r="D46">
        <f>G46</f>
        <v>0</v>
      </c>
      <c r="E46" s="17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104</v>
      </c>
      <c r="B47">
        <v>0</v>
      </c>
      <c r="C47">
        <f t="shared" ref="C47:C52" si="20">B47</f>
        <v>0</v>
      </c>
      <c r="D47">
        <f>B47</f>
        <v>0</v>
      </c>
      <c r="E47" s="17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248</v>
      </c>
      <c r="B48" s="11">
        <f t="shared" ref="B48:B53" si="21">E48</f>
        <v>3.7</v>
      </c>
      <c r="C48" s="11">
        <f t="shared" si="20"/>
        <v>3.7</v>
      </c>
      <c r="D48" s="11">
        <f>B48</f>
        <v>3.7</v>
      </c>
      <c r="E48" s="11">
        <f>PARS!E48</f>
        <v>3.7</v>
      </c>
      <c r="F48" s="11">
        <f>PARS!F48</f>
        <v>3.7</v>
      </c>
      <c r="G48" s="11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250</v>
      </c>
      <c r="B49" s="11">
        <f t="shared" si="21"/>
        <v>0</v>
      </c>
      <c r="C49" s="11">
        <f t="shared" si="20"/>
        <v>0</v>
      </c>
      <c r="D49" s="11">
        <f>B49</f>
        <v>0</v>
      </c>
      <c r="E49" s="11">
        <f>PARS!E49</f>
        <v>0</v>
      </c>
      <c r="F49" s="11">
        <f>PARS!F49</f>
        <v>1</v>
      </c>
      <c r="G49" s="11">
        <f>PARS!G49</f>
        <v>1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179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7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180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7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181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7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245</v>
      </c>
      <c r="B53" s="17">
        <f t="shared" si="21"/>
        <v>1.1000000000000001</v>
      </c>
      <c r="C53">
        <v>1</v>
      </c>
      <c r="D53">
        <v>1</v>
      </c>
      <c r="E53" s="17">
        <v>1.1000000000000001</v>
      </c>
      <c r="F53">
        <v>1</v>
      </c>
      <c r="G53">
        <v>1</v>
      </c>
    </row>
    <row r="54" spans="1:21" x14ac:dyDescent="0.35">
      <c r="A54" t="s">
        <v>246</v>
      </c>
      <c r="B54" s="11">
        <v>0.35</v>
      </c>
      <c r="E54" s="17">
        <v>0.35</v>
      </c>
    </row>
    <row r="55" spans="1:21" x14ac:dyDescent="0.35">
      <c r="A55" t="s">
        <v>247</v>
      </c>
      <c r="B55" s="11">
        <v>23</v>
      </c>
      <c r="E55" s="17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9"/>
  <sheetViews>
    <sheetView topLeftCell="A22" workbookViewId="0">
      <selection activeCell="I25" sqref="I25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9" x14ac:dyDescent="0.35">
      <c r="A1" t="s">
        <v>0</v>
      </c>
      <c r="B1" t="s">
        <v>115</v>
      </c>
      <c r="C1" t="s">
        <v>1</v>
      </c>
      <c r="D1" t="s">
        <v>67</v>
      </c>
      <c r="E1" t="s">
        <v>211</v>
      </c>
      <c r="F1" t="s">
        <v>208</v>
      </c>
      <c r="G1" t="s">
        <v>209</v>
      </c>
      <c r="H1" t="s">
        <v>242</v>
      </c>
      <c r="I1" t="s">
        <v>252</v>
      </c>
    </row>
    <row r="2" spans="1:9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  <c r="H2">
        <v>1</v>
      </c>
    </row>
    <row r="3" spans="1:9" x14ac:dyDescent="0.35">
      <c r="A3" t="s">
        <v>26</v>
      </c>
      <c r="B3" t="s">
        <v>121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  <c r="H3">
        <v>1</v>
      </c>
    </row>
    <row r="4" spans="1:9" x14ac:dyDescent="0.35">
      <c r="A4" t="s">
        <v>27</v>
      </c>
      <c r="B4" t="s">
        <v>122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  <c r="H4">
        <v>1</v>
      </c>
    </row>
    <row r="5" spans="1:9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46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47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48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45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49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50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51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52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53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54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</row>
    <row r="16" spans="1:9" x14ac:dyDescent="0.35">
      <c r="A16" t="s">
        <v>62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9" x14ac:dyDescent="0.35">
      <c r="A17" t="s">
        <v>21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9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9" x14ac:dyDescent="0.35">
      <c r="A19" t="s">
        <v>61</v>
      </c>
      <c r="B19" t="s">
        <v>118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9" x14ac:dyDescent="0.35">
      <c r="A20" t="s">
        <v>25</v>
      </c>
      <c r="B20" t="str">
        <f>A20</f>
        <v>hdj</v>
      </c>
      <c r="C20">
        <f>VLOOKUP(B20,Moments_psid!A:C,3,0)</f>
        <v>12.599508797755121</v>
      </c>
      <c r="D20">
        <f>1</f>
        <v>1</v>
      </c>
      <c r="F20">
        <v>3.1</v>
      </c>
      <c r="G20">
        <v>21</v>
      </c>
    </row>
    <row r="21" spans="1:9" x14ac:dyDescent="0.35">
      <c r="A21" t="s">
        <v>37</v>
      </c>
      <c r="B21" t="str">
        <f>A21</f>
        <v>hdo</v>
      </c>
      <c r="C21">
        <f>VLOOKUP(B21,Moments_psid!A:C,3,0)</f>
        <v>12.44396883514832</v>
      </c>
      <c r="D21">
        <f>1</f>
        <v>1</v>
      </c>
      <c r="F21">
        <v>3.99</v>
      </c>
      <c r="G21">
        <v>22</v>
      </c>
    </row>
    <row r="22" spans="1:9" x14ac:dyDescent="0.35">
      <c r="A22" t="s">
        <v>55</v>
      </c>
      <c r="B22" t="str">
        <f>A22</f>
        <v>d_jobjob_all_psid</v>
      </c>
      <c r="C22">
        <f>VLOOKUP(B22,Moments_psid!A:C,3,0)</f>
        <v>10.749750534236171</v>
      </c>
      <c r="D22">
        <f>1</f>
        <v>1</v>
      </c>
      <c r="F22">
        <v>3.3</v>
      </c>
      <c r="G22">
        <v>23</v>
      </c>
    </row>
    <row r="23" spans="1:9" x14ac:dyDescent="0.35">
      <c r="A23" t="s">
        <v>56</v>
      </c>
      <c r="B23" t="str">
        <f>A23</f>
        <v>d_jobjob_within_psid</v>
      </c>
      <c r="C23">
        <f>VLOOKUP(B23,Moments_psid!A:C,3,0)</f>
        <v>10.20215423913753</v>
      </c>
      <c r="D23">
        <v>0</v>
      </c>
      <c r="F23">
        <v>3.4</v>
      </c>
      <c r="G23">
        <v>24</v>
      </c>
    </row>
    <row r="24" spans="1:9" x14ac:dyDescent="0.35">
      <c r="A24" t="s">
        <v>156</v>
      </c>
      <c r="B24" t="s">
        <v>156</v>
      </c>
      <c r="C24">
        <f>VLOOKUP(B24,Moments_psid!A:C,3,0)</f>
        <v>10.10766490513001</v>
      </c>
      <c r="D24">
        <f>1</f>
        <v>1</v>
      </c>
      <c r="F24">
        <v>3.41</v>
      </c>
      <c r="G24">
        <v>24.1</v>
      </c>
    </row>
    <row r="25" spans="1:9" x14ac:dyDescent="0.35">
      <c r="A25" t="s">
        <v>57</v>
      </c>
      <c r="B25" t="str">
        <f>A25</f>
        <v>d_jobjob_hw</v>
      </c>
      <c r="C25">
        <f>VLOOKUP(B25,Moments_psid!A:C,3,0)</f>
        <v>10.2556641220316</v>
      </c>
      <c r="D25">
        <f>1</f>
        <v>1</v>
      </c>
      <c r="F25">
        <v>3.5</v>
      </c>
      <c r="G25">
        <v>25</v>
      </c>
      <c r="I25" t="s">
        <v>238</v>
      </c>
    </row>
    <row r="26" spans="1:9" x14ac:dyDescent="0.35">
      <c r="A26" t="s">
        <v>58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26</v>
      </c>
    </row>
    <row r="27" spans="1:9" x14ac:dyDescent="0.35">
      <c r="A27" t="s">
        <v>147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29</v>
      </c>
    </row>
    <row r="28" spans="1:9" x14ac:dyDescent="0.35">
      <c r="A28" t="s">
        <v>39</v>
      </c>
      <c r="B28" t="str">
        <f>A28</f>
        <v>sdo_dif</v>
      </c>
      <c r="C28">
        <f>VLOOKUP(B28,Moments_psid!A:C,3,0)</f>
        <v>-1.1007650138021456</v>
      </c>
      <c r="D28">
        <f>1</f>
        <v>1</v>
      </c>
      <c r="F28">
        <v>4.05</v>
      </c>
      <c r="G28">
        <v>30</v>
      </c>
    </row>
    <row r="29" spans="1:9" x14ac:dyDescent="0.35">
      <c r="A29" t="s">
        <v>38</v>
      </c>
      <c r="B29" t="str">
        <f>A29</f>
        <v>wdo_dif</v>
      </c>
      <c r="C29">
        <f>VLOOKUP(B29,Moments_psid!A:C,3,0)</f>
        <v>5.1252961163707582E-2</v>
      </c>
      <c r="D29">
        <f>1</f>
        <v>1</v>
      </c>
      <c r="F29">
        <v>4.0999999999999996</v>
      </c>
      <c r="G29">
        <v>33</v>
      </c>
    </row>
    <row r="30" spans="1:9" x14ac:dyDescent="0.35">
      <c r="A30" t="s">
        <v>41</v>
      </c>
      <c r="B30" t="s">
        <v>162</v>
      </c>
      <c r="C30">
        <f>VLOOKUP(B30,Moments_psid!A:C,3,0)</f>
        <v>27.92188509805143</v>
      </c>
      <c r="D30">
        <f>1</f>
        <v>1</v>
      </c>
      <c r="F30">
        <v>3.6</v>
      </c>
      <c r="G30">
        <v>34</v>
      </c>
    </row>
    <row r="31" spans="1:9" x14ac:dyDescent="0.35">
      <c r="A31" t="s">
        <v>42</v>
      </c>
      <c r="B31" t="s">
        <v>163</v>
      </c>
      <c r="C31">
        <f>VLOOKUP(B31,Moments_psid!A:C,3,0)</f>
        <v>25.127687734127111</v>
      </c>
      <c r="D31">
        <v>0</v>
      </c>
      <c r="F31">
        <v>3.7</v>
      </c>
      <c r="G31">
        <v>35</v>
      </c>
      <c r="I31" t="s">
        <v>188</v>
      </c>
    </row>
    <row r="32" spans="1:9" x14ac:dyDescent="0.35">
      <c r="A32" t="s">
        <v>59</v>
      </c>
      <c r="B32" t="str">
        <f t="shared" ref="B32:B44" si="1">A32</f>
        <v>abs_hdo_wdo</v>
      </c>
      <c r="C32">
        <f>VLOOKUP(B32,Moments_psid!A:C,3,0)</f>
        <v>1.157144280275159</v>
      </c>
      <c r="D32">
        <f>1</f>
        <v>1</v>
      </c>
      <c r="F32">
        <v>3.52</v>
      </c>
      <c r="G32">
        <v>36</v>
      </c>
    </row>
    <row r="33" spans="1:9" x14ac:dyDescent="0.35">
      <c r="A33" t="s">
        <v>30</v>
      </c>
      <c r="B33" t="str">
        <f t="shared" si="1"/>
        <v>betacom_w</v>
      </c>
      <c r="C33">
        <f>VLOOKUP(B33,Moments_psid!A:C,3,0)</f>
        <v>-0.16954406250368551</v>
      </c>
      <c r="D33">
        <f>1</f>
        <v>1</v>
      </c>
      <c r="F33">
        <v>6</v>
      </c>
      <c r="G33">
        <v>37</v>
      </c>
    </row>
    <row r="34" spans="1:9" x14ac:dyDescent="0.35">
      <c r="A34" t="s">
        <v>32</v>
      </c>
      <c r="B34" t="str">
        <f t="shared" si="1"/>
        <v>betalfp_w</v>
      </c>
      <c r="C34">
        <f>VLOOKUP(B34,Moments_psid!A:C,3,0)</f>
        <v>-2.556595072362184E-3</v>
      </c>
      <c r="D34">
        <f>1</f>
        <v>1</v>
      </c>
      <c r="F34">
        <v>6</v>
      </c>
      <c r="G34">
        <v>38</v>
      </c>
    </row>
    <row r="35" spans="1:9" x14ac:dyDescent="0.35">
      <c r="A35" t="s">
        <v>36</v>
      </c>
      <c r="B35" t="str">
        <f t="shared" si="1"/>
        <v>betahrs_w</v>
      </c>
      <c r="C35">
        <f>VLOOKUP(B35,Moments_psid!A:C,3,0)</f>
        <v>-3.9984408904219109</v>
      </c>
      <c r="D35">
        <f>1</f>
        <v>1</v>
      </c>
      <c r="F35">
        <v>6</v>
      </c>
      <c r="G35">
        <v>39</v>
      </c>
    </row>
    <row r="36" spans="1:9" x14ac:dyDescent="0.35">
      <c r="A36" t="s">
        <v>34</v>
      </c>
      <c r="B36" t="str">
        <f t="shared" si="1"/>
        <v>betahrs0_w</v>
      </c>
      <c r="C36">
        <f>VLOOKUP(B36,Moments_psid!A:C,3,0)</f>
        <v>-8.2817295655450867</v>
      </c>
      <c r="D36">
        <f>1</f>
        <v>1</v>
      </c>
      <c r="F36">
        <v>6</v>
      </c>
      <c r="G36">
        <v>40</v>
      </c>
    </row>
    <row r="37" spans="1:9" x14ac:dyDescent="0.35">
      <c r="A37" t="s">
        <v>117</v>
      </c>
      <c r="B37" t="str">
        <f t="shared" si="1"/>
        <v>betahwk_w</v>
      </c>
      <c r="C37">
        <f>VLOOKUP(B37,Moments_psid!A:C,3,0)</f>
        <v>5.2860668593272644</v>
      </c>
      <c r="D37">
        <f>1</f>
        <v>1</v>
      </c>
      <c r="F37">
        <v>6.1</v>
      </c>
      <c r="G37">
        <v>41</v>
      </c>
    </row>
    <row r="38" spans="1:9" x14ac:dyDescent="0.35">
      <c r="A38" t="s">
        <v>29</v>
      </c>
      <c r="B38" t="str">
        <f t="shared" si="1"/>
        <v>betacom</v>
      </c>
      <c r="C38">
        <f>VLOOKUP(B38,Moments_psid!A:C,3,0)</f>
        <v>1.1368768064623165</v>
      </c>
      <c r="D38">
        <f>1</f>
        <v>1</v>
      </c>
      <c r="F38">
        <v>6.1</v>
      </c>
      <c r="G38">
        <v>42</v>
      </c>
    </row>
    <row r="39" spans="1:9" x14ac:dyDescent="0.35">
      <c r="A39" t="s">
        <v>31</v>
      </c>
      <c r="B39" t="str">
        <f t="shared" si="1"/>
        <v>betalfp</v>
      </c>
      <c r="C39">
        <f>VLOOKUP(B39,Moments_psid!A:C,3,0)</f>
        <v>-3.0939100009194508E-3</v>
      </c>
      <c r="D39">
        <f>1</f>
        <v>1</v>
      </c>
      <c r="F39">
        <v>6.1</v>
      </c>
      <c r="G39">
        <v>43</v>
      </c>
    </row>
    <row r="40" spans="1:9" x14ac:dyDescent="0.35">
      <c r="A40" t="s">
        <v>35</v>
      </c>
      <c r="B40" t="str">
        <f t="shared" si="1"/>
        <v>betahrs</v>
      </c>
      <c r="C40">
        <f>VLOOKUP(B40,Moments_psid!A:C,3,0)</f>
        <v>-7.94157992226146</v>
      </c>
      <c r="D40">
        <f>1</f>
        <v>1</v>
      </c>
      <c r="F40">
        <v>6.1</v>
      </c>
      <c r="G40">
        <v>44</v>
      </c>
    </row>
    <row r="41" spans="1:9" x14ac:dyDescent="0.35">
      <c r="A41" t="s">
        <v>33</v>
      </c>
      <c r="B41" t="str">
        <f t="shared" si="1"/>
        <v>betahrs0</v>
      </c>
      <c r="C41">
        <f>VLOOKUP(B41,Moments_psid!A:C,3,0)</f>
        <v>-8.7903812532399481</v>
      </c>
      <c r="D41">
        <f>1</f>
        <v>1</v>
      </c>
      <c r="F41">
        <v>6.15</v>
      </c>
      <c r="G41">
        <v>45</v>
      </c>
    </row>
    <row r="42" spans="1:9" x14ac:dyDescent="0.35">
      <c r="A42" t="s">
        <v>116</v>
      </c>
      <c r="B42" t="str">
        <f t="shared" si="1"/>
        <v>betahwk</v>
      </c>
      <c r="C42">
        <f>VLOOKUP(B42,Moments_psid!A:C,3,0)</f>
        <v>-1.71230335362176</v>
      </c>
      <c r="D42">
        <f>1</f>
        <v>1</v>
      </c>
      <c r="F42">
        <v>6.1</v>
      </c>
      <c r="G42">
        <v>46</v>
      </c>
    </row>
    <row r="43" spans="1:9" x14ac:dyDescent="0.35">
      <c r="A43" t="s">
        <v>44</v>
      </c>
      <c r="B43" t="str">
        <f t="shared" si="1"/>
        <v>betalwg_w</v>
      </c>
      <c r="C43">
        <f>VLOOKUP(B43,Moments_psid!A:C,3,0)</f>
        <v>-1.8968135394908277E-3</v>
      </c>
      <c r="D43">
        <f>1</f>
        <v>1</v>
      </c>
      <c r="F43">
        <v>6.1</v>
      </c>
      <c r="G43">
        <v>47</v>
      </c>
    </row>
    <row r="44" spans="1:9" x14ac:dyDescent="0.35">
      <c r="A44" t="s">
        <v>43</v>
      </c>
      <c r="B44" t="str">
        <f t="shared" si="1"/>
        <v>betalwg</v>
      </c>
      <c r="C44">
        <f>VLOOKUP(B44,Moments_psid!A:C,3,0)</f>
        <v>2.3340746736978842E-3</v>
      </c>
      <c r="D44">
        <v>0</v>
      </c>
      <c r="F44">
        <v>6.3</v>
      </c>
      <c r="G44">
        <v>48</v>
      </c>
      <c r="I44" t="s">
        <v>222</v>
      </c>
    </row>
    <row r="45" spans="1:9" x14ac:dyDescent="0.35">
      <c r="A45" t="s">
        <v>111</v>
      </c>
      <c r="B45" t="s">
        <v>134</v>
      </c>
      <c r="C45">
        <f>VLOOKUP(B45,Moments_psid!A:C,3,0)</f>
        <v>1.8814014327029097E-3</v>
      </c>
      <c r="D45">
        <v>0</v>
      </c>
      <c r="G45">
        <v>51</v>
      </c>
    </row>
    <row r="46" spans="1:9" x14ac:dyDescent="0.35">
      <c r="A46" t="s">
        <v>40</v>
      </c>
      <c r="B46" t="s">
        <v>164</v>
      </c>
      <c r="C46">
        <f>VLOOKUP(B46,Moments_psid!A:C,3,0)</f>
        <v>122.548474987894</v>
      </c>
      <c r="D46">
        <v>0</v>
      </c>
      <c r="G46">
        <v>54</v>
      </c>
      <c r="I46" t="s">
        <v>188</v>
      </c>
    </row>
    <row r="47" spans="1:9" x14ac:dyDescent="0.35">
      <c r="A47" t="s">
        <v>172</v>
      </c>
      <c r="B47" t="s">
        <v>173</v>
      </c>
      <c r="C47">
        <f>VLOOKUP(B47,Moments_psid!A:C,3,0)</f>
        <v>2.905856906222299</v>
      </c>
      <c r="D47">
        <v>0</v>
      </c>
      <c r="G47">
        <v>55</v>
      </c>
      <c r="I47" t="s">
        <v>188</v>
      </c>
    </row>
    <row r="48" spans="1:9" x14ac:dyDescent="0.35">
      <c r="A48" t="s">
        <v>10</v>
      </c>
      <c r="B48" t="str">
        <f t="shared" ref="B48:B55" si="2">A48</f>
        <v>NLY_</v>
      </c>
      <c r="C48">
        <f>VLOOKUP(B48,Moments_other!A:B,2,0)</f>
        <v>0.15652701064259733</v>
      </c>
      <c r="D48">
        <v>1</v>
      </c>
      <c r="E48">
        <v>1</v>
      </c>
      <c r="F48">
        <v>2.5099999999999998</v>
      </c>
      <c r="G48">
        <v>91</v>
      </c>
    </row>
    <row r="49" spans="1:9" x14ac:dyDescent="0.35">
      <c r="A49" t="s">
        <v>60</v>
      </c>
      <c r="B49" t="str">
        <f t="shared" si="2"/>
        <v>shouseexp</v>
      </c>
      <c r="C49">
        <f>VLOOKUP(B49,Moments_other!A:B,2,0)</f>
        <v>0.193</v>
      </c>
      <c r="D49">
        <f>1</f>
        <v>1</v>
      </c>
      <c r="F49">
        <v>2.6</v>
      </c>
      <c r="G49">
        <v>92</v>
      </c>
      <c r="I49" t="s">
        <v>225</v>
      </c>
    </row>
    <row r="50" spans="1:9" x14ac:dyDescent="0.35">
      <c r="A50" t="s">
        <v>174</v>
      </c>
      <c r="B50" t="str">
        <f t="shared" si="2"/>
        <v>scity</v>
      </c>
      <c r="C50">
        <f>VLOOKUP(B50,Moments_other!A:B,2,0)</f>
        <v>0.39191477161275001</v>
      </c>
      <c r="D50">
        <v>1</v>
      </c>
      <c r="F50">
        <v>3</v>
      </c>
      <c r="G50">
        <v>93</v>
      </c>
    </row>
    <row r="51" spans="1:9" x14ac:dyDescent="0.35">
      <c r="A51" t="s">
        <v>17</v>
      </c>
      <c r="B51" t="str">
        <f t="shared" si="2"/>
        <v>sjobscity</v>
      </c>
      <c r="C51">
        <f>VLOOKUP(B51,Moments_other!A:B,2,0)</f>
        <v>0.49779057060822007</v>
      </c>
      <c r="D51">
        <f>1</f>
        <v>1</v>
      </c>
      <c r="F51">
        <v>3</v>
      </c>
      <c r="G51">
        <v>94</v>
      </c>
    </row>
    <row r="52" spans="1:9" x14ac:dyDescent="0.35">
      <c r="A52" t="s">
        <v>14</v>
      </c>
      <c r="B52" t="str">
        <f t="shared" si="2"/>
        <v>p_gradient</v>
      </c>
      <c r="C52">
        <f>VLOOKUP(B52,Moments_other!A:B,2,0)</f>
        <v>-8.7687275110524994E-3</v>
      </c>
      <c r="D52">
        <f>1</f>
        <v>1</v>
      </c>
      <c r="F52">
        <v>4</v>
      </c>
      <c r="G52">
        <v>95</v>
      </c>
    </row>
    <row r="53" spans="1:9" x14ac:dyDescent="0.35">
      <c r="A53" t="s">
        <v>15</v>
      </c>
      <c r="B53" t="str">
        <f t="shared" si="2"/>
        <v>p_gradient_simple</v>
      </c>
      <c r="C53">
        <f>VLOOKUP(B53,Moments_other!A:B,2,0)</f>
        <v>7.2765061412580503E-2</v>
      </c>
      <c r="D53">
        <f>1</f>
        <v>1</v>
      </c>
      <c r="F53">
        <v>4</v>
      </c>
      <c r="G53">
        <v>96</v>
      </c>
    </row>
    <row r="54" spans="1:9" x14ac:dyDescent="0.35">
      <c r="A54" t="s">
        <v>9</v>
      </c>
      <c r="B54" t="str">
        <f t="shared" si="2"/>
        <v>L</v>
      </c>
      <c r="C54">
        <f>VLOOKUP(B54,Moments_other!A:B,2,0)</f>
        <v>0.53600000000000003</v>
      </c>
      <c r="D54">
        <f>1</f>
        <v>1</v>
      </c>
      <c r="F54">
        <v>99</v>
      </c>
      <c r="G54">
        <v>97</v>
      </c>
    </row>
    <row r="55" spans="1:9" x14ac:dyDescent="0.35">
      <c r="A55" t="s">
        <v>187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G55">
        <v>98</v>
      </c>
    </row>
    <row r="56" spans="1:9" x14ac:dyDescent="0.35">
      <c r="A56" t="s">
        <v>110</v>
      </c>
      <c r="B56" t="s">
        <v>110</v>
      </c>
      <c r="C56">
        <v>1</v>
      </c>
      <c r="D56">
        <v>0</v>
      </c>
      <c r="E56">
        <v>1</v>
      </c>
      <c r="G56">
        <v>99</v>
      </c>
    </row>
    <row r="57" spans="1:9" x14ac:dyDescent="0.35">
      <c r="A57" t="s">
        <v>212</v>
      </c>
      <c r="B57" t="s">
        <v>212</v>
      </c>
      <c r="C57">
        <v>1</v>
      </c>
      <c r="D57">
        <v>0</v>
      </c>
      <c r="E57">
        <v>1</v>
      </c>
      <c r="G57">
        <v>100</v>
      </c>
    </row>
    <row r="58" spans="1:9" x14ac:dyDescent="0.35">
      <c r="A58" t="s">
        <v>105</v>
      </c>
      <c r="B58" t="s">
        <v>105</v>
      </c>
      <c r="C58">
        <f>9*5*52/(24*365)</f>
        <v>0.26712328767123289</v>
      </c>
      <c r="G58">
        <v>101</v>
      </c>
    </row>
    <row r="59" spans="1:9" x14ac:dyDescent="0.35">
      <c r="A59" t="s">
        <v>226</v>
      </c>
      <c r="B59" t="s">
        <v>226</v>
      </c>
      <c r="C59">
        <v>0.59019820000000001</v>
      </c>
      <c r="G59">
        <v>99</v>
      </c>
    </row>
  </sheetData>
  <autoFilter ref="A1:J59" xr:uid="{A42A002A-BEAD-45BB-A257-D80A19A6BE2C}">
    <sortState xmlns:xlrd2="http://schemas.microsoft.com/office/spreadsheetml/2017/richdata2" ref="A2:J55">
      <sortCondition ref="G1:G58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C55"/>
  <sheetViews>
    <sheetView topLeftCell="AF1" zoomScale="54" workbookViewId="0">
      <selection activeCell="BA26" sqref="BA26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2695312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5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NLY_</v>
      </c>
      <c r="AW1" t="str">
        <f>W_!AY2</f>
        <v>shouseexp</v>
      </c>
      <c r="AX1" t="str">
        <f>W_!AZ2</f>
        <v>scity</v>
      </c>
      <c r="AY1" t="str">
        <f>W_!BA2</f>
        <v>sjobscity</v>
      </c>
      <c r="AZ1" t="str">
        <f>W_!BB2</f>
        <v>p_gradient</v>
      </c>
      <c r="BA1" t="str">
        <f>W_!BC2</f>
        <v>p_gradient_simple</v>
      </c>
      <c r="BB1" t="str">
        <f>W_!BD2</f>
        <v>L</v>
      </c>
      <c r="BC1" t="str">
        <f>W_!BE2</f>
        <v>snmarried</v>
      </c>
    </row>
    <row r="2" spans="1:55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-2.2949587026556868E-2</v>
      </c>
      <c r="Y2">
        <f>W_!AA4</f>
        <v>-3.1242811094573286E-2</v>
      </c>
      <c r="Z2">
        <f>W_!AB4</f>
        <v>1.166763981226074E-2</v>
      </c>
      <c r="AA2">
        <f>W_!AC4</f>
        <v>-1.291194588369647E-4</v>
      </c>
      <c r="AB2">
        <f>W_!AD4</f>
        <v>6.9091816427972871E-3</v>
      </c>
      <c r="AC2">
        <f>W_!AE4</f>
        <v>-6.7450542622610275E-3</v>
      </c>
      <c r="AD2">
        <f>W_!AF4</f>
        <v>-0.40404192705170516</v>
      </c>
      <c r="AE2">
        <f>W_!AG4</f>
        <v>-0.36306369048586096</v>
      </c>
      <c r="AF2">
        <f>W_!AH4</f>
        <v>-5.2741517712250052E-4</v>
      </c>
      <c r="AG2">
        <f>W_!AI4</f>
        <v>3.3738262983430578E-2</v>
      </c>
      <c r="AH2">
        <f>W_!AJ4</f>
        <v>-2.990948689515616E-4</v>
      </c>
      <c r="AI2">
        <f>W_!AK4</f>
        <v>-9.8426675655655771</v>
      </c>
      <c r="AJ2">
        <f>W_!AL4</f>
        <v>-10.079717535513957</v>
      </c>
      <c r="AK2">
        <f>W_!AM4</f>
        <v>5.2224874747760914</v>
      </c>
      <c r="AL2">
        <f>W_!AN4</f>
        <v>-1.8366641846413134E-2</v>
      </c>
      <c r="AM2">
        <f>W_!AO4</f>
        <v>1.4975522719250028E-4</v>
      </c>
      <c r="AN2">
        <f>W_!AP4</f>
        <v>5.2797938205596351</v>
      </c>
      <c r="AO2">
        <f>W_!AQ4</f>
        <v>5.3232639458714441</v>
      </c>
      <c r="AP2">
        <f>W_!AR4</f>
        <v>-2.7942573244046147</v>
      </c>
      <c r="AQ2">
        <f>W_!AS4</f>
        <v>5.0124182963143954E-4</v>
      </c>
      <c r="AR2">
        <f>W_!AT4</f>
        <v>-2.4539634995494951E-4</v>
      </c>
      <c r="AS2">
        <f>W_!AU4</f>
        <v>0</v>
      </c>
      <c r="AT2">
        <f>W_!AV4</f>
        <v>-0.75203841737907162</v>
      </c>
      <c r="AU2">
        <f>W_!AW4</f>
        <v>-2.1061570695268374E-3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</row>
    <row r="3" spans="1:55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-0.12023475150058489</v>
      </c>
      <c r="Y3">
        <f>W_!AA5</f>
        <v>-0.15418200108121369</v>
      </c>
      <c r="Z3">
        <f>W_!AB5</f>
        <v>-1.6929667246746998E-3</v>
      </c>
      <c r="AA3">
        <f>W_!AC5</f>
        <v>1.1950799084670332E-4</v>
      </c>
      <c r="AB3">
        <f>W_!AD5</f>
        <v>3.5695191832948919E-2</v>
      </c>
      <c r="AC3">
        <f>W_!AE5</f>
        <v>-1.4125602105139181E-2</v>
      </c>
      <c r="AD3">
        <f>W_!AF5</f>
        <v>-0.88308893082804785</v>
      </c>
      <c r="AE3">
        <f>W_!AG5</f>
        <v>-0.767026717920958</v>
      </c>
      <c r="AF3">
        <f>W_!AH5</f>
        <v>-6.5803688566231887E-3</v>
      </c>
      <c r="AG3">
        <f>W_!AI5</f>
        <v>0.181911729197447</v>
      </c>
      <c r="AH3">
        <f>W_!AJ5</f>
        <v>-2.008627652008627E-3</v>
      </c>
      <c r="AI3">
        <f>W_!AK5</f>
        <v>-19.216765986527019</v>
      </c>
      <c r="AJ3">
        <f>W_!AL5</f>
        <v>-21.470939964265249</v>
      </c>
      <c r="AK3">
        <f>W_!AM5</f>
        <v>3.5625091254125145</v>
      </c>
      <c r="AL3">
        <f>W_!AN5</f>
        <v>-9.6889567398065563E-2</v>
      </c>
      <c r="AM3">
        <f>W_!AO5</f>
        <v>9.9637229865548048E-4</v>
      </c>
      <c r="AN3">
        <f>W_!AP5</f>
        <v>10.356418571345214</v>
      </c>
      <c r="AO3">
        <f>W_!AQ5</f>
        <v>11.228863140385918</v>
      </c>
      <c r="AP3">
        <f>W_!AR5</f>
        <v>-1.9282397193109404</v>
      </c>
      <c r="AQ3">
        <f>W_!AS5</f>
        <v>5.033614692341622E-3</v>
      </c>
      <c r="AR3">
        <f>W_!AT5</f>
        <v>-2.8424344588463876E-3</v>
      </c>
      <c r="AS3">
        <f>W_!AU5</f>
        <v>0</v>
      </c>
      <c r="AT3">
        <f>W_!AV5</f>
        <v>-2.1089472621393845</v>
      </c>
      <c r="AU3">
        <f>W_!AW5</f>
        <v>-2.7445917179061138E-2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</row>
    <row r="4" spans="1:55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-2.6871903803874699E-2</v>
      </c>
      <c r="Y4">
        <f>W_!AA6</f>
        <v>-4.8547829094043086E-2</v>
      </c>
      <c r="Z4">
        <f>W_!AB6</f>
        <v>3.5795022731767907E-3</v>
      </c>
      <c r="AA4">
        <f>W_!AC6</f>
        <v>-2.8946852335593239E-3</v>
      </c>
      <c r="AB4">
        <f>W_!AD6</f>
        <v>3.6336967284666614E-2</v>
      </c>
      <c r="AC4">
        <f>W_!AE6</f>
        <v>-1.2296668846343698E-2</v>
      </c>
      <c r="AD4">
        <f>W_!AF6</f>
        <v>-1.2816962081209369</v>
      </c>
      <c r="AE4">
        <f>W_!AG6</f>
        <v>-1.1722976031665728</v>
      </c>
      <c r="AF4">
        <f>W_!AH6</f>
        <v>-2.6450180705506351E-3</v>
      </c>
      <c r="AG4">
        <f>W_!AI6</f>
        <v>0.26242593959719518</v>
      </c>
      <c r="AH4">
        <f>W_!AJ6</f>
        <v>-3.4814888534950958E-3</v>
      </c>
      <c r="AI4">
        <f>W_!AK6</f>
        <v>-17.812113930023191</v>
      </c>
      <c r="AJ4">
        <f>W_!AL6</f>
        <v>-24.711962266554782</v>
      </c>
      <c r="AK4">
        <f>W_!AM6</f>
        <v>10.476758041636117</v>
      </c>
      <c r="AL4">
        <f>W_!AN6</f>
        <v>-0.13864560166947873</v>
      </c>
      <c r="AM4">
        <f>W_!AO6</f>
        <v>1.8309420103255049E-3</v>
      </c>
      <c r="AN4">
        <f>W_!AP6</f>
        <v>9.4140641871961765</v>
      </c>
      <c r="AO4">
        <f>W_!AQ6</f>
        <v>12.933893422837496</v>
      </c>
      <c r="AP4">
        <f>W_!AR6</f>
        <v>-5.5916262093774529</v>
      </c>
      <c r="AQ4">
        <f>W_!AS6</f>
        <v>-8.5150781112878625E-4</v>
      </c>
      <c r="AR4">
        <f>W_!AT6</f>
        <v>4.2976884985427682E-4</v>
      </c>
      <c r="AS4">
        <f>W_!AU6</f>
        <v>0</v>
      </c>
      <c r="AT4">
        <f>W_!AV6</f>
        <v>-1.7457760031887333</v>
      </c>
      <c r="AU4">
        <f>W_!AW6</f>
        <v>1.6441553207015996E-3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</row>
    <row r="5" spans="1:55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-2.3623340503136752</v>
      </c>
      <c r="Y5">
        <f>W_!AA7</f>
        <v>-3.262250839326835</v>
      </c>
      <c r="Z5">
        <f>W_!AB7</f>
        <v>0.20662927725026692</v>
      </c>
      <c r="AA5">
        <f>W_!AC7</f>
        <v>-4.0313639374761699E-2</v>
      </c>
      <c r="AB5">
        <f>W_!AD7</f>
        <v>0.99270885833884204</v>
      </c>
      <c r="AC5">
        <f>W_!AE7</f>
        <v>-0.54428499046723056</v>
      </c>
      <c r="AD5">
        <f>W_!AF7</f>
        <v>-47.700626147743691</v>
      </c>
      <c r="AE5">
        <f>W_!AG7</f>
        <v>-43.330907409351262</v>
      </c>
      <c r="AF5">
        <f>W_!AH7</f>
        <v>-0.15535073601237376</v>
      </c>
      <c r="AG5">
        <f>W_!AI7</f>
        <v>9.210684373891608</v>
      </c>
      <c r="AH5">
        <f>W_!AJ7</f>
        <v>-0.11753028267075304</v>
      </c>
      <c r="AI5">
        <f>W_!AK7</f>
        <v>-984.76826782458284</v>
      </c>
      <c r="AJ5">
        <f>W_!AL7</f>
        <v>-1126.2225585624208</v>
      </c>
      <c r="AK5">
        <f>W_!AM7</f>
        <v>392.98837731434764</v>
      </c>
      <c r="AL5">
        <f>W_!AN7</f>
        <v>-4.840127991293067</v>
      </c>
      <c r="AM5">
        <f>W_!AO7</f>
        <v>6.1641044284796137E-2</v>
      </c>
      <c r="AN5">
        <f>W_!AP7</f>
        <v>524.27416939885438</v>
      </c>
      <c r="AO5">
        <f>W_!AQ7</f>
        <v>589.72612223960095</v>
      </c>
      <c r="AP5">
        <f>W_!AR7</f>
        <v>-211.30141923339218</v>
      </c>
      <c r="AQ5">
        <f>W_!AS7</f>
        <v>-8.7604811279954023E-2</v>
      </c>
      <c r="AR5">
        <f>W_!AT7</f>
        <v>5.0925987869129559E-2</v>
      </c>
      <c r="AS5">
        <f>W_!AU7</f>
        <v>0</v>
      </c>
      <c r="AT5">
        <f>W_!AV7</f>
        <v>-41.980501409028804</v>
      </c>
      <c r="AU5">
        <f>W_!AW7</f>
        <v>0.15402059287478631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</row>
    <row r="6" spans="1:55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1.1954357739666412</v>
      </c>
      <c r="Y6">
        <f>W_!AA8</f>
        <v>1.2747615452121681</v>
      </c>
      <c r="Z6">
        <f>W_!AB8</f>
        <v>0.71081346536024337</v>
      </c>
      <c r="AA6">
        <f>W_!AC8</f>
        <v>2.1257204495381904E-2</v>
      </c>
      <c r="AB6">
        <f>W_!AD8</f>
        <v>-0.23585224937097177</v>
      </c>
      <c r="AC6">
        <f>W_!AE8</f>
        <v>0.11599229482757348</v>
      </c>
      <c r="AD6">
        <f>W_!AF8</f>
        <v>11.161617700715444</v>
      </c>
      <c r="AE6">
        <f>W_!AG8</f>
        <v>10.350297850880775</v>
      </c>
      <c r="AF6">
        <f>W_!AH8</f>
        <v>8.5320618018879246E-2</v>
      </c>
      <c r="AG6">
        <f>W_!AI8</f>
        <v>3.2743746928143899E-2</v>
      </c>
      <c r="AH6">
        <f>W_!AJ8</f>
        <v>1.3902883106454154E-2</v>
      </c>
      <c r="AI6">
        <f>W_!AK8</f>
        <v>140.69787251356075</v>
      </c>
      <c r="AJ6">
        <f>W_!AL8</f>
        <v>171.11345810509954</v>
      </c>
      <c r="AK6">
        <f>W_!AM8</f>
        <v>-17.481176267748801</v>
      </c>
      <c r="AL6">
        <f>W_!AN8</f>
        <v>-4.9907841616248255E-2</v>
      </c>
      <c r="AM6">
        <f>W_!AO8</f>
        <v>-7.5134601408515895E-3</v>
      </c>
      <c r="AN6">
        <f>W_!AP8</f>
        <v>-75.297052404070115</v>
      </c>
      <c r="AO6">
        <f>W_!AQ8</f>
        <v>-90.154948026094345</v>
      </c>
      <c r="AP6">
        <f>W_!AR8</f>
        <v>11.957490418677887</v>
      </c>
      <c r="AQ6">
        <f>W_!AS8</f>
        <v>-5.4713803069823758E-3</v>
      </c>
      <c r="AR6">
        <f>W_!AT8</f>
        <v>1.2862911662788602E-3</v>
      </c>
      <c r="AS6">
        <f>W_!AU8</f>
        <v>0</v>
      </c>
      <c r="AT6">
        <f>W_!AV8</f>
        <v>21.083875855888987</v>
      </c>
      <c r="AU6">
        <f>W_!AW8</f>
        <v>0.52293522469135845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</row>
    <row r="7" spans="1:55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0.61741161579892279</v>
      </c>
      <c r="Y7">
        <f>W_!AA9</f>
        <v>1.1135893469428431</v>
      </c>
      <c r="Z7">
        <f>W_!AB9</f>
        <v>-0.67202720983501008</v>
      </c>
      <c r="AA7">
        <f>W_!AC9</f>
        <v>2.6891163717918366E-2</v>
      </c>
      <c r="AB7">
        <f>W_!AD9</f>
        <v>-0.95155128494652164</v>
      </c>
      <c r="AC7">
        <f>W_!AE9</f>
        <v>0.2201786265839363</v>
      </c>
      <c r="AD7">
        <f>W_!AF9</f>
        <v>20.016794500145274</v>
      </c>
      <c r="AE7">
        <f>W_!AG9</f>
        <v>17.398581182198395</v>
      </c>
      <c r="AF7">
        <f>W_!AH9</f>
        <v>6.8910083467030703E-2</v>
      </c>
      <c r="AG7">
        <f>W_!AI9</f>
        <v>-4.252895000577662</v>
      </c>
      <c r="AH7">
        <f>W_!AJ9</f>
        <v>5.5371908966780688E-2</v>
      </c>
      <c r="AI7">
        <f>W_!AK9</f>
        <v>275.72456305163485</v>
      </c>
      <c r="AJ7">
        <f>W_!AL9</f>
        <v>404.58355238648295</v>
      </c>
      <c r="AK7">
        <f>W_!AM9</f>
        <v>-141.58188874812311</v>
      </c>
      <c r="AL7">
        <f>W_!AN9</f>
        <v>2.2201893713818426</v>
      </c>
      <c r="AM7">
        <f>W_!AO9</f>
        <v>-2.7175229342418564E-2</v>
      </c>
      <c r="AN7">
        <f>W_!AP9</f>
        <v>-147.02044525468639</v>
      </c>
      <c r="AO7">
        <f>W_!AQ9</f>
        <v>-209.57181197672796</v>
      </c>
      <c r="AP7">
        <f>W_!AR9</f>
        <v>73.620088502439629</v>
      </c>
      <c r="AQ7">
        <f>W_!AS9</f>
        <v>-5.9066568401930496E-2</v>
      </c>
      <c r="AR7">
        <f>W_!AT9</f>
        <v>3.0292278672133268E-2</v>
      </c>
      <c r="AS7">
        <f>W_!AU9</f>
        <v>0</v>
      </c>
      <c r="AT7">
        <f>W_!AV9</f>
        <v>28.933851303652077</v>
      </c>
      <c r="AU7">
        <f>W_!AW9</f>
        <v>0.24516102434613729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</row>
    <row r="8" spans="1:55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0.40698286781990206</v>
      </c>
      <c r="Y8">
        <f>W_!AA10</f>
        <v>1.1771757621416366</v>
      </c>
      <c r="Z8">
        <f>W_!AB10</f>
        <v>-1.4271539015094978</v>
      </c>
      <c r="AA8">
        <f>W_!AC10</f>
        <v>-1.987213005913185E-2</v>
      </c>
      <c r="AB8">
        <f>W_!AD10</f>
        <v>-0.65774002517709895</v>
      </c>
      <c r="AC8">
        <f>W_!AE10</f>
        <v>0.36072338089610895</v>
      </c>
      <c r="AD8">
        <f>W_!AF10</f>
        <v>20.223947917539839</v>
      </c>
      <c r="AE8">
        <f>W_!AG10</f>
        <v>17.154620037530048</v>
      </c>
      <c r="AF8">
        <f>W_!AH10</f>
        <v>3.2918666213632992E-2</v>
      </c>
      <c r="AG8">
        <f>W_!AI10</f>
        <v>-4.9640050721615561</v>
      </c>
      <c r="AH8">
        <f>W_!AJ10</f>
        <v>6.1880771857579654E-2</v>
      </c>
      <c r="AI8">
        <f>W_!AK10</f>
        <v>558.51660218898189</v>
      </c>
      <c r="AJ8">
        <f>W_!AL10</f>
        <v>622.72285024766177</v>
      </c>
      <c r="AK8">
        <f>W_!AM10</f>
        <v>-187.11366345314303</v>
      </c>
      <c r="AL8">
        <f>W_!AN10</f>
        <v>2.6884144794215215</v>
      </c>
      <c r="AM8">
        <f>W_!AO10</f>
        <v>-3.2909805040499063E-2</v>
      </c>
      <c r="AN8">
        <f>W_!AP10</f>
        <v>-301.04453345569152</v>
      </c>
      <c r="AO8">
        <f>W_!AQ10</f>
        <v>-328.98817330371662</v>
      </c>
      <c r="AP8">
        <f>W_!AR10</f>
        <v>101.33075077941011</v>
      </c>
      <c r="AQ8">
        <f>W_!AS10</f>
        <v>5.5622584870298822E-3</v>
      </c>
      <c r="AR8">
        <f>W_!AT10</f>
        <v>-6.2360439785684079E-3</v>
      </c>
      <c r="AS8">
        <f>W_!AU10</f>
        <v>0</v>
      </c>
      <c r="AT8">
        <f>W_!AV10</f>
        <v>10.868734369082313</v>
      </c>
      <c r="AU8">
        <f>W_!AW10</f>
        <v>-0.1356291184306963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</row>
    <row r="9" spans="1:55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1.7656764399803979</v>
      </c>
      <c r="Y9">
        <f>W_!AA11</f>
        <v>2.3364477593363007</v>
      </c>
      <c r="Z9">
        <f>W_!AB11</f>
        <v>-7.3617456280689525E-2</v>
      </c>
      <c r="AA9">
        <f>W_!AC11</f>
        <v>8.3905505445259435E-3</v>
      </c>
      <c r="AB9">
        <f>W_!AD11</f>
        <v>-0.88479119837893883</v>
      </c>
      <c r="AC9">
        <f>W_!AE11</f>
        <v>0.26093386742903313</v>
      </c>
      <c r="AD9">
        <f>W_!AF11</f>
        <v>21.205468559813298</v>
      </c>
      <c r="AE9">
        <f>W_!AG11</f>
        <v>18.012114160337244</v>
      </c>
      <c r="AF9">
        <f>W_!AH11</f>
        <v>9.0615296163951878E-2</v>
      </c>
      <c r="AG9">
        <f>W_!AI11</f>
        <v>-3.7947133290621897</v>
      </c>
      <c r="AH9">
        <f>W_!AJ11</f>
        <v>5.7126162179591287E-2</v>
      </c>
      <c r="AI9">
        <f>W_!AK11</f>
        <v>229.83792787153095</v>
      </c>
      <c r="AJ9">
        <f>W_!AL11</f>
        <v>320.97113318614242</v>
      </c>
      <c r="AK9">
        <f>W_!AM11</f>
        <v>-53.241944557888729</v>
      </c>
      <c r="AL9">
        <f>W_!AN11</f>
        <v>1.9906018166756743</v>
      </c>
      <c r="AM9">
        <f>W_!AO11</f>
        <v>-3.1279254631665913E-2</v>
      </c>
      <c r="AN9">
        <f>W_!AP11</f>
        <v>-121.11571993031674</v>
      </c>
      <c r="AO9">
        <f>W_!AQ11</f>
        <v>-170.18754693450447</v>
      </c>
      <c r="AP9">
        <f>W_!AR11</f>
        <v>31.075729862315068</v>
      </c>
      <c r="AQ9">
        <f>W_!AS11</f>
        <v>-0.16271453261992777</v>
      </c>
      <c r="AR9">
        <f>W_!AT11</f>
        <v>8.5693700947602258E-2</v>
      </c>
      <c r="AS9">
        <f>W_!AU11</f>
        <v>0</v>
      </c>
      <c r="AT9">
        <f>W_!AV11</f>
        <v>24.342941174552308</v>
      </c>
      <c r="AU9">
        <f>W_!AW11</f>
        <v>0.34599050228452222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</row>
    <row r="10" spans="1:55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-1.7743697911850338</v>
      </c>
      <c r="Y10">
        <f>W_!AA12</f>
        <v>-2.0070107227938099</v>
      </c>
      <c r="Z10">
        <f>W_!AB12</f>
        <v>-0.50605218775696437</v>
      </c>
      <c r="AA10">
        <f>W_!AC12</f>
        <v>-2.5081918631481123E-2</v>
      </c>
      <c r="AB10">
        <f>W_!AD12</f>
        <v>0.3676132570383861</v>
      </c>
      <c r="AC10">
        <f>W_!AE12</f>
        <v>-0.10239063430357249</v>
      </c>
      <c r="AD10">
        <f>W_!AF12</f>
        <v>-2.0488160886320652</v>
      </c>
      <c r="AE10">
        <f>W_!AG12</f>
        <v>-1.2462912256051484</v>
      </c>
      <c r="AF10">
        <f>W_!AH12</f>
        <v>-4.8369168159439875E-2</v>
      </c>
      <c r="AG10">
        <f>W_!AI12</f>
        <v>-0.10078867535465164</v>
      </c>
      <c r="AH10">
        <f>W_!AJ12</f>
        <v>-1.456318027473491E-3</v>
      </c>
      <c r="AI10">
        <f>W_!AK12</f>
        <v>4.9106265126830007</v>
      </c>
      <c r="AJ10">
        <f>W_!AL12</f>
        <v>-1.1994961544104632</v>
      </c>
      <c r="AK10">
        <f>W_!AM12</f>
        <v>-220.65134087398388</v>
      </c>
      <c r="AL10">
        <f>W_!AN12</f>
        <v>4.0373586092262631E-2</v>
      </c>
      <c r="AM10">
        <f>W_!AO12</f>
        <v>2.0907059883270914E-6</v>
      </c>
      <c r="AN10">
        <f>W_!AP12</f>
        <v>-1.2163045104466834</v>
      </c>
      <c r="AO10">
        <f>W_!AQ12</f>
        <v>-4.4999433938360589E-2</v>
      </c>
      <c r="AP10">
        <f>W_!AR12</f>
        <v>115.10740771448714</v>
      </c>
      <c r="AQ10">
        <f>W_!AS12</f>
        <v>7.2134472639882513E-2</v>
      </c>
      <c r="AR10">
        <f>W_!AT12</f>
        <v>-3.9253046825761778E-2</v>
      </c>
      <c r="AS10">
        <f>W_!AU12</f>
        <v>0</v>
      </c>
      <c r="AT10">
        <f>W_!AV12</f>
        <v>-9.7978525834385035</v>
      </c>
      <c r="AU10">
        <f>W_!AW12</f>
        <v>-0.48875684585539686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</row>
    <row r="11" spans="1:55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-1.5185005263203326</v>
      </c>
      <c r="Y11">
        <f>W_!AA13</f>
        <v>-1.7801805528288652</v>
      </c>
      <c r="Z11">
        <f>W_!AB13</f>
        <v>0.26556149472827106</v>
      </c>
      <c r="AA11">
        <f>W_!AC13</f>
        <v>1.7056304978769584E-2</v>
      </c>
      <c r="AB11">
        <f>W_!AD13</f>
        <v>0.34579983596332814</v>
      </c>
      <c r="AC11">
        <f>W_!AE13</f>
        <v>-0.21085853778129918</v>
      </c>
      <c r="AD11">
        <f>W_!AF13</f>
        <v>-8.5352580878908917</v>
      </c>
      <c r="AE11">
        <f>W_!AG13</f>
        <v>-6.5881741859051095</v>
      </c>
      <c r="AF11">
        <f>W_!AH13</f>
        <v>-1.3945796309201433E-2</v>
      </c>
      <c r="AG11">
        <f>W_!AI13</f>
        <v>-3.756852385831436</v>
      </c>
      <c r="AH11">
        <f>W_!AJ13</f>
        <v>3.8602123738647555E-2</v>
      </c>
      <c r="AI11">
        <f>W_!AK13</f>
        <v>-29.400871358306503</v>
      </c>
      <c r="AJ11">
        <f>W_!AL13</f>
        <v>71.842198819411237</v>
      </c>
      <c r="AK11">
        <f>W_!AM13</f>
        <v>-88.827203987656176</v>
      </c>
      <c r="AL11">
        <f>W_!AN13</f>
        <v>1.9938604017660995</v>
      </c>
      <c r="AM11">
        <f>W_!AO13</f>
        <v>-1.9653511873181085E-2</v>
      </c>
      <c r="AN11">
        <f>W_!AP13</f>
        <v>20.589163565856708</v>
      </c>
      <c r="AO11">
        <f>W_!AQ13</f>
        <v>-32.709399608827738</v>
      </c>
      <c r="AP11">
        <f>W_!AR13</f>
        <v>46.823785685435425</v>
      </c>
      <c r="AQ11">
        <f>W_!AS13</f>
        <v>9.8258712732183492E-2</v>
      </c>
      <c r="AR11">
        <f>W_!AT13</f>
        <v>-4.9535414988894397E-2</v>
      </c>
      <c r="AS11">
        <f>W_!AU13</f>
        <v>0</v>
      </c>
      <c r="AT11">
        <f>W_!AV13</f>
        <v>-30.738607960682348</v>
      </c>
      <c r="AU11">
        <f>W_!AW13</f>
        <v>-0.29725795864542404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</row>
    <row r="12" spans="1:55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1.5224899830521126</v>
      </c>
      <c r="Y12">
        <f>W_!AA14</f>
        <v>1.9087810148643196</v>
      </c>
      <c r="Z12">
        <f>W_!AB14</f>
        <v>1.4022103610129304</v>
      </c>
      <c r="AA12">
        <f>W_!AC14</f>
        <v>5.4194622627841173E-2</v>
      </c>
      <c r="AB12">
        <f>W_!AD14</f>
        <v>-0.62346833801564627</v>
      </c>
      <c r="AC12">
        <f>W_!AE14</f>
        <v>0.133026915645895</v>
      </c>
      <c r="AD12">
        <f>W_!AF14</f>
        <v>16.749360826351307</v>
      </c>
      <c r="AE12">
        <f>W_!AG14</f>
        <v>15.550934033283513</v>
      </c>
      <c r="AF12">
        <f>W_!AH14</f>
        <v>6.1940731495385253E-2</v>
      </c>
      <c r="AG12">
        <f>W_!AI14</f>
        <v>-2.6234132677490378</v>
      </c>
      <c r="AH12">
        <f>W_!AJ14</f>
        <v>-1.8847222448499543E-2</v>
      </c>
      <c r="AI12">
        <f>W_!AK14</f>
        <v>238.17239035294025</v>
      </c>
      <c r="AJ12">
        <f>W_!AL14</f>
        <v>161.51816515491561</v>
      </c>
      <c r="AK12">
        <f>W_!AM14</f>
        <v>56.944049785409128</v>
      </c>
      <c r="AL12">
        <f>W_!AN14</f>
        <v>1.4255785516062096</v>
      </c>
      <c r="AM12">
        <f>W_!AO14</f>
        <v>9.0659628044587985E-3</v>
      </c>
      <c r="AN12">
        <f>W_!AP14</f>
        <v>-127.30689448094499</v>
      </c>
      <c r="AO12">
        <f>W_!AQ14</f>
        <v>-85.798484852085664</v>
      </c>
      <c r="AP12">
        <f>W_!AR14</f>
        <v>-28.56495763867628</v>
      </c>
      <c r="AQ12">
        <f>W_!AS14</f>
        <v>7.8709128636654607E-2</v>
      </c>
      <c r="AR12">
        <f>W_!AT14</f>
        <v>-4.1857470741297607E-2</v>
      </c>
      <c r="AS12">
        <f>W_!AU14</f>
        <v>0</v>
      </c>
      <c r="AT12">
        <f>W_!AV14</f>
        <v>34.364013326924955</v>
      </c>
      <c r="AU12">
        <f>W_!AW14</f>
        <v>6.3921544966220878E-2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</row>
    <row r="13" spans="1:55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0.94430032510949624</v>
      </c>
      <c r="Y13">
        <f>W_!AA15</f>
        <v>0.98912947470661539</v>
      </c>
      <c r="Z13">
        <f>W_!AB15</f>
        <v>4.8544497361375588E-2</v>
      </c>
      <c r="AA13">
        <f>W_!AC15</f>
        <v>4.5000424788870015E-2</v>
      </c>
      <c r="AB13">
        <f>W_!AD15</f>
        <v>-0.20543765886136858</v>
      </c>
      <c r="AC13">
        <f>W_!AE15</f>
        <v>-5.8674163173517632E-2</v>
      </c>
      <c r="AD13">
        <f>W_!AF15</f>
        <v>-8.3580813757997454</v>
      </c>
      <c r="AE13">
        <f>W_!AG15</f>
        <v>-7.4108829996561925</v>
      </c>
      <c r="AF13">
        <f>W_!AH15</f>
        <v>2.3773856586540614E-2</v>
      </c>
      <c r="AG13">
        <f>W_!AI15</f>
        <v>-0.63181798199538874</v>
      </c>
      <c r="AH13">
        <f>W_!AJ15</f>
        <v>1.714491158635555E-2</v>
      </c>
      <c r="AI13">
        <f>W_!AK15</f>
        <v>-89.304193696097215</v>
      </c>
      <c r="AJ13">
        <f>W_!AL15</f>
        <v>-41.319673908751653</v>
      </c>
      <c r="AK13">
        <f>W_!AM15</f>
        <v>244.32375218413293</v>
      </c>
      <c r="AL13">
        <f>W_!AN15</f>
        <v>0.38799229499173682</v>
      </c>
      <c r="AM13">
        <f>W_!AO15</f>
        <v>-8.5897121169078439E-3</v>
      </c>
      <c r="AN13">
        <f>W_!AP15</f>
        <v>47.318447388726391</v>
      </c>
      <c r="AO13">
        <f>W_!AQ15</f>
        <v>22.842204499889338</v>
      </c>
      <c r="AP13">
        <f>W_!AR15</f>
        <v>-127.6787808320332</v>
      </c>
      <c r="AQ13">
        <f>W_!AS15</f>
        <v>-1.5838116764432413E-2</v>
      </c>
      <c r="AR13">
        <f>W_!AT15</f>
        <v>1.0508109622717591E-2</v>
      </c>
      <c r="AS13">
        <f>W_!AU15</f>
        <v>0</v>
      </c>
      <c r="AT13">
        <f>W_!AV15</f>
        <v>-13.674304087935614</v>
      </c>
      <c r="AU13">
        <f>W_!AW15</f>
        <v>0.38914829600926804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</row>
    <row r="14" spans="1:55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-0.24164691508821737</v>
      </c>
      <c r="Y14">
        <f>W_!AA16</f>
        <v>-0.43598570200344983</v>
      </c>
      <c r="Z14">
        <f>W_!AB16</f>
        <v>1.484851689849671E-2</v>
      </c>
      <c r="AA14">
        <f>W_!AC16</f>
        <v>-1.0196591108309195E-2</v>
      </c>
      <c r="AB14">
        <f>W_!AD16</f>
        <v>0.22023107251552593</v>
      </c>
      <c r="AC14">
        <f>W_!AE16</f>
        <v>-3.8510589861654516E-2</v>
      </c>
      <c r="AD14">
        <f>W_!AF16</f>
        <v>-4.746672308320206</v>
      </c>
      <c r="AE14">
        <f>W_!AG16</f>
        <v>-3.6929765552346661</v>
      </c>
      <c r="AF14">
        <f>W_!AH16</f>
        <v>-3.8629713073743001E-2</v>
      </c>
      <c r="AG14">
        <f>W_!AI16</f>
        <v>-2.0541792437107995</v>
      </c>
      <c r="AH14">
        <f>W_!AJ16</f>
        <v>-1.0965013927728712E-2</v>
      </c>
      <c r="AI14">
        <f>W_!AK16</f>
        <v>-37.694688268330545</v>
      </c>
      <c r="AJ14">
        <f>W_!AL16</f>
        <v>-55.979393464340006</v>
      </c>
      <c r="AK14">
        <f>W_!AM16</f>
        <v>32.660241823637065</v>
      </c>
      <c r="AL14">
        <f>W_!AN16</f>
        <v>1.1002301673230266</v>
      </c>
      <c r="AM14">
        <f>W_!AO16</f>
        <v>5.7631335286267545E-3</v>
      </c>
      <c r="AN14">
        <f>W_!AP16</f>
        <v>19.353760087100774</v>
      </c>
      <c r="AO14">
        <f>W_!AQ16</f>
        <v>29.157646656918001</v>
      </c>
      <c r="AP14">
        <f>W_!AR16</f>
        <v>-17.99329815882259</v>
      </c>
      <c r="AQ14">
        <f>W_!AS16</f>
        <v>2.6720259915161165E-2</v>
      </c>
      <c r="AR14">
        <f>W_!AT16</f>
        <v>-1.4051065633767172E-2</v>
      </c>
      <c r="AS14">
        <f>W_!AU16</f>
        <v>0</v>
      </c>
      <c r="AT14">
        <f>W_!AV16</f>
        <v>-17.022605713569408</v>
      </c>
      <c r="AU14">
        <f>W_!AW16</f>
        <v>-0.34876419668573122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</row>
    <row r="15" spans="1:55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1.5645905688322765</v>
      </c>
      <c r="Y15">
        <f>W_!AA17</f>
        <v>1.8351494020045847</v>
      </c>
      <c r="Z15">
        <f>W_!AB17</f>
        <v>-0.64285538644552531</v>
      </c>
      <c r="AA15">
        <f>W_!AC17</f>
        <v>-7.0629199490868683E-2</v>
      </c>
      <c r="AB15">
        <f>W_!AD17</f>
        <v>1.111637567369121</v>
      </c>
      <c r="AC15">
        <f>W_!AE17</f>
        <v>-0.17648645521431777</v>
      </c>
      <c r="AD15">
        <f>W_!AF17</f>
        <v>8.2898446786341804</v>
      </c>
      <c r="AE15">
        <f>W_!AG17</f>
        <v>6.6794954246831546</v>
      </c>
      <c r="AF15">
        <f>W_!AH17</f>
        <v>0.14565070336069449</v>
      </c>
      <c r="AG15">
        <f>W_!AI17</f>
        <v>-8.4981459133335591</v>
      </c>
      <c r="AH15">
        <f>W_!AJ17</f>
        <v>0.12229535459910514</v>
      </c>
      <c r="AI15">
        <f>W_!AK17</f>
        <v>449.52330345098181</v>
      </c>
      <c r="AJ15">
        <f>W_!AL17</f>
        <v>618.86855848909056</v>
      </c>
      <c r="AK15">
        <f>W_!AM17</f>
        <v>-135.16141070911945</v>
      </c>
      <c r="AL15">
        <f>W_!AN17</f>
        <v>4.5175585140474883</v>
      </c>
      <c r="AM15">
        <f>W_!AO17</f>
        <v>-6.3969472355909149E-2</v>
      </c>
      <c r="AN15">
        <f>W_!AP17</f>
        <v>-237.50830716427268</v>
      </c>
      <c r="AO15">
        <f>W_!AQ17</f>
        <v>-321.98489640810499</v>
      </c>
      <c r="AP15">
        <f>W_!AR17</f>
        <v>73.57291854687702</v>
      </c>
      <c r="AQ15">
        <f>W_!AS17</f>
        <v>-0.18315948247360189</v>
      </c>
      <c r="AR15">
        <f>W_!AT17</f>
        <v>0.10663089471080375</v>
      </c>
      <c r="AS15">
        <f>W_!AU17</f>
        <v>0</v>
      </c>
      <c r="AT15">
        <f>W_!AV17</f>
        <v>-14.553826217828986</v>
      </c>
      <c r="AU15">
        <f>W_!AW17</f>
        <v>-0.54742736791236235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</row>
    <row r="16" spans="1:55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-0.59508063903436803</v>
      </c>
      <c r="Y16">
        <f>W_!AA18</f>
        <v>-1.4177901333452128</v>
      </c>
      <c r="Z16">
        <f>W_!AB18</f>
        <v>1.3231156122718923</v>
      </c>
      <c r="AA16">
        <f>W_!AC18</f>
        <v>-9.7715447703080795E-3</v>
      </c>
      <c r="AB16">
        <f>W_!AD18</f>
        <v>0.75101671701045158</v>
      </c>
      <c r="AC16">
        <f>W_!AE18</f>
        <v>-0.45287878223460587</v>
      </c>
      <c r="AD16">
        <f>W_!AF18</f>
        <v>-28.607819894697187</v>
      </c>
      <c r="AE16">
        <f>W_!AG18</f>
        <v>-24.34143786830505</v>
      </c>
      <c r="AF16">
        <f>W_!AH18</f>
        <v>-0.11215575703267738</v>
      </c>
      <c r="AG16">
        <f>W_!AI18</f>
        <v>5.182413296448396</v>
      </c>
      <c r="AH16">
        <f>W_!AJ18</f>
        <v>-6.0385528051917006E-2</v>
      </c>
      <c r="AI16">
        <f>W_!AK18</f>
        <v>-350.04005630343806</v>
      </c>
      <c r="AJ16">
        <f>W_!AL18</f>
        <v>-442.87888427876425</v>
      </c>
      <c r="AK16">
        <f>W_!AM18</f>
        <v>111.69107446858089</v>
      </c>
      <c r="AL16">
        <f>W_!AN18</f>
        <v>-2.6231601184424873</v>
      </c>
      <c r="AM16">
        <f>W_!AO18</f>
        <v>3.1852628068217689E-2</v>
      </c>
      <c r="AN16">
        <f>W_!AP18</f>
        <v>185.05865498720934</v>
      </c>
      <c r="AO16">
        <f>W_!AQ18</f>
        <v>231.9574135656662</v>
      </c>
      <c r="AP16">
        <f>W_!AR18</f>
        <v>-60.996895257536984</v>
      </c>
      <c r="AQ16">
        <f>W_!AS18</f>
        <v>9.9567600658840474E-2</v>
      </c>
      <c r="AR16">
        <f>W_!AT18</f>
        <v>-4.9997029054094921E-2</v>
      </c>
      <c r="AS16">
        <f>W_!AU18</f>
        <v>0</v>
      </c>
      <c r="AT16">
        <f>W_!AV18</f>
        <v>-32.777396461746335</v>
      </c>
      <c r="AU16">
        <f>W_!AW18</f>
        <v>-0.27870750304926251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</row>
    <row r="17" spans="1:55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-1.0512896497236806E-3</v>
      </c>
      <c r="Y17">
        <f>W_!AA19</f>
        <v>-1.1906948905255335E-3</v>
      </c>
      <c r="Z17">
        <f>W_!AB19</f>
        <v>-4.3865851350457119E-4</v>
      </c>
      <c r="AA17">
        <f>W_!AC19</f>
        <v>-8.0587089509776015E-6</v>
      </c>
      <c r="AB17">
        <f>W_!AD19</f>
        <v>1.549139754449895E-4</v>
      </c>
      <c r="AC17">
        <f>W_!AE19</f>
        <v>-2.6892513043789322E-5</v>
      </c>
      <c r="AD17">
        <f>W_!AF19</f>
        <v>-7.7578829127258895E-3</v>
      </c>
      <c r="AE17">
        <f>W_!AG19</f>
        <v>-7.1351416596527346E-3</v>
      </c>
      <c r="AF17">
        <f>W_!AH19</f>
        <v>-1.6807634246958346E-5</v>
      </c>
      <c r="AG17">
        <f>W_!AI19</f>
        <v>1.7561849500069599E-3</v>
      </c>
      <c r="AH17">
        <f>W_!AJ19</f>
        <v>-4.6113644780191238E-5</v>
      </c>
      <c r="AI17">
        <f>W_!AK19</f>
        <v>-0.19632532602562691</v>
      </c>
      <c r="AJ17">
        <f>W_!AL19</f>
        <v>-0.25285864456974494</v>
      </c>
      <c r="AK17">
        <f>W_!AM19</f>
        <v>0.10208107729419125</v>
      </c>
      <c r="AL17">
        <f>W_!AN19</f>
        <v>-9.4435501589965683E-4</v>
      </c>
      <c r="AM17">
        <f>W_!AO19</f>
        <v>2.4340681023366604E-5</v>
      </c>
      <c r="AN17">
        <f>W_!AP19</f>
        <v>0.10437517669090268</v>
      </c>
      <c r="AO17">
        <f>W_!AQ19</f>
        <v>0.13213700223965485</v>
      </c>
      <c r="AP17">
        <f>W_!AR19</f>
        <v>-5.4563297311719099E-2</v>
      </c>
      <c r="AQ17">
        <f>W_!AS19</f>
        <v>-6.5774381803777385E-6</v>
      </c>
      <c r="AR17">
        <f>W_!AT19</f>
        <v>3.2006766873150301E-6</v>
      </c>
      <c r="AS17">
        <f>W_!AU19</f>
        <v>0</v>
      </c>
      <c r="AT17">
        <f>W_!AV19</f>
        <v>-8.5241078093201781E-3</v>
      </c>
      <c r="AU17">
        <f>W_!AW19</f>
        <v>2.1722632054988036E-4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</row>
    <row r="18" spans="1:55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1.7971775802649322E-4</v>
      </c>
      <c r="Y18">
        <f>W_!AA20</f>
        <v>2.0194990502842415E-4</v>
      </c>
      <c r="Z18">
        <f>W_!AB20</f>
        <v>8.8627850296082802E-5</v>
      </c>
      <c r="AA18">
        <f>W_!AC20</f>
        <v>6.3980031708639675E-6</v>
      </c>
      <c r="AB18">
        <f>W_!AD20</f>
        <v>-1.9877452504546924E-4</v>
      </c>
      <c r="AC18">
        <f>W_!AE20</f>
        <v>2.1548857733717976E-5</v>
      </c>
      <c r="AD18">
        <f>W_!AF20</f>
        <v>2.4326937583821042E-3</v>
      </c>
      <c r="AE18">
        <f>W_!AG20</f>
        <v>2.2535614311019292E-3</v>
      </c>
      <c r="AF18">
        <f>W_!AH20</f>
        <v>1.6821924370772353E-5</v>
      </c>
      <c r="AG18">
        <f>W_!AI20</f>
        <v>-1.0244318022383707E-3</v>
      </c>
      <c r="AH18">
        <f>W_!AJ20</f>
        <v>1.7222787420475917E-7</v>
      </c>
      <c r="AI18">
        <f>W_!AK20</f>
        <v>3.3722045640296495E-2</v>
      </c>
      <c r="AJ18">
        <f>W_!AL20</f>
        <v>3.8684573372032731E-2</v>
      </c>
      <c r="AK18">
        <f>W_!AM20</f>
        <v>-5.5171637329746682E-3</v>
      </c>
      <c r="AL18">
        <f>W_!AN20</f>
        <v>5.5397241856254358E-4</v>
      </c>
      <c r="AM18">
        <f>W_!AO20</f>
        <v>-1.2729948790884534E-7</v>
      </c>
      <c r="AN18">
        <f>W_!AP20</f>
        <v>-1.8267802053376324E-2</v>
      </c>
      <c r="AO18">
        <f>W_!AQ20</f>
        <v>-2.0539758970679542E-2</v>
      </c>
      <c r="AP18">
        <f>W_!AR20</f>
        <v>3.0809364778536003E-3</v>
      </c>
      <c r="AQ18">
        <f>W_!AS20</f>
        <v>4.9802728913189651E-6</v>
      </c>
      <c r="AR18">
        <f>W_!AT20</f>
        <v>-2.6887122730866516E-6</v>
      </c>
      <c r="AS18">
        <f>W_!AU20</f>
        <v>0</v>
      </c>
      <c r="AT18">
        <f>W_!AV20</f>
        <v>9.3726301881778254E-4</v>
      </c>
      <c r="AU18">
        <f>W_!AW20</f>
        <v>6.5178626513781845E-5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</row>
    <row r="19" spans="1:55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-7.202102720995587E-4</v>
      </c>
      <c r="Y19">
        <f>W_!AA21</f>
        <v>-1.2931466388937886E-3</v>
      </c>
      <c r="Z19">
        <f>W_!AB21</f>
        <v>2.378603311000105E-4</v>
      </c>
      <c r="AA19">
        <f>W_!AC21</f>
        <v>-1.5969852015942722E-5</v>
      </c>
      <c r="AB19">
        <f>W_!AD21</f>
        <v>3.6165347055836471E-4</v>
      </c>
      <c r="AC19">
        <f>W_!AE21</f>
        <v>-4.5505192308116275E-5</v>
      </c>
      <c r="AD19">
        <f>W_!AF21</f>
        <v>-2.079557727621674E-2</v>
      </c>
      <c r="AE19">
        <f>W_!AG21</f>
        <v>-1.7698787876309831E-2</v>
      </c>
      <c r="AF19">
        <f>W_!AH21</f>
        <v>1.1844103088913922E-6</v>
      </c>
      <c r="AG19">
        <f>W_!AI21</f>
        <v>3.7841405597909016E-3</v>
      </c>
      <c r="AH19">
        <f>W_!AJ21</f>
        <v>-6.2111590205189357E-5</v>
      </c>
      <c r="AI19">
        <f>W_!AK21</f>
        <v>-0.39768164402205597</v>
      </c>
      <c r="AJ19">
        <f>W_!AL21</f>
        <v>-0.46450567826741906</v>
      </c>
      <c r="AK19">
        <f>W_!AM21</f>
        <v>0.18951225051763973</v>
      </c>
      <c r="AL19">
        <f>W_!AN21</f>
        <v>-1.9244109516631141E-3</v>
      </c>
      <c r="AM19">
        <f>W_!AO21</f>
        <v>3.1551707341881102E-5</v>
      </c>
      <c r="AN19">
        <f>W_!AP21</f>
        <v>0.21046642828631834</v>
      </c>
      <c r="AO19">
        <f>W_!AQ21</f>
        <v>0.24125562249911386</v>
      </c>
      <c r="AP19">
        <f>W_!AR21</f>
        <v>-0.10173489646599192</v>
      </c>
      <c r="AQ19">
        <f>W_!AS21</f>
        <v>1.9869681822985504E-4</v>
      </c>
      <c r="AR19">
        <f>W_!AT21</f>
        <v>-1.0401453563577732E-4</v>
      </c>
      <c r="AS19">
        <f>W_!AU21</f>
        <v>0</v>
      </c>
      <c r="AT19">
        <f>W_!AV21</f>
        <v>-5.2785064728685466E-2</v>
      </c>
      <c r="AU19">
        <f>W_!AW21</f>
        <v>-1.4707596936400138E-4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</row>
    <row r="20" spans="1:55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0.25447683765943224</v>
      </c>
      <c r="Y20">
        <f>W_!AA22</f>
        <v>0.28274731973010053</v>
      </c>
      <c r="Z20">
        <f>W_!AB22</f>
        <v>0.10378837529002505</v>
      </c>
      <c r="AA20">
        <f>W_!AC22</f>
        <v>2.1840079726386024E-3</v>
      </c>
      <c r="AB20">
        <f>W_!AD22</f>
        <v>-6.1159430575866904E-2</v>
      </c>
      <c r="AC20">
        <f>W_!AE22</f>
        <v>2.0302543263214207E-2</v>
      </c>
      <c r="AD20">
        <f>W_!AF22</f>
        <v>2.3419776185559322</v>
      </c>
      <c r="AE20">
        <f>W_!AG22</f>
        <v>2.0956059719851838</v>
      </c>
      <c r="AF20">
        <f>W_!AH22</f>
        <v>1.2989348393727503E-2</v>
      </c>
      <c r="AG20">
        <f>W_!AI22</f>
        <v>-0.37586261398079435</v>
      </c>
      <c r="AH20">
        <f>W_!AJ22</f>
        <v>4.7201941891734898E-3</v>
      </c>
      <c r="AI20">
        <f>W_!AK22</f>
        <v>25.027067733390396</v>
      </c>
      <c r="AJ20">
        <f>W_!AL22</f>
        <v>31.954326148909761</v>
      </c>
      <c r="AK20">
        <f>W_!AM22</f>
        <v>-7.11667722226594</v>
      </c>
      <c r="AL20">
        <f>W_!AN22</f>
        <v>0.20047972880030041</v>
      </c>
      <c r="AM20">
        <f>W_!AO22</f>
        <v>-2.4450118687629483E-3</v>
      </c>
      <c r="AN20">
        <f>W_!AP22</f>
        <v>-13.484943281713829</v>
      </c>
      <c r="AO20">
        <f>W_!AQ22</f>
        <v>-16.785713626538868</v>
      </c>
      <c r="AP20">
        <f>W_!AR22</f>
        <v>3.9039584534518803</v>
      </c>
      <c r="AQ20">
        <f>W_!AS22</f>
        <v>-4.3084211244246683E-3</v>
      </c>
      <c r="AR20">
        <f>W_!AT22</f>
        <v>2.3109967081836125E-3</v>
      </c>
      <c r="AS20">
        <f>W_!AU22</f>
        <v>0</v>
      </c>
      <c r="AT20">
        <f>W_!AV22</f>
        <v>2.8187793135093999</v>
      </c>
      <c r="AU20">
        <f>W_!AW22</f>
        <v>3.7416139756071068E-2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</row>
    <row r="21" spans="1:55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0.24927749530783425</v>
      </c>
      <c r="Y21">
        <f>W_!AA23</f>
        <v>0.27556988309396591</v>
      </c>
      <c r="Z21">
        <f>W_!AB23</f>
        <v>0.10630834160322447</v>
      </c>
      <c r="AA21">
        <f>W_!AC23</f>
        <v>2.10200305101012E-3</v>
      </c>
      <c r="AB21">
        <f>W_!AD23</f>
        <v>-6.0496131237470323E-2</v>
      </c>
      <c r="AC21">
        <f>W_!AE23</f>
        <v>1.9045410115800444E-2</v>
      </c>
      <c r="AD21">
        <f>W_!AF23</f>
        <v>2.3213607761527904</v>
      </c>
      <c r="AE21">
        <f>W_!AG23</f>
        <v>2.0783243024931104</v>
      </c>
      <c r="AF21">
        <f>W_!AH23</f>
        <v>1.2765230123362118E-2</v>
      </c>
      <c r="AG21">
        <f>W_!AI23</f>
        <v>-0.37379952048790016</v>
      </c>
      <c r="AH21">
        <f>W_!AJ23</f>
        <v>4.5179287785090229E-3</v>
      </c>
      <c r="AI21">
        <f>W_!AK23</f>
        <v>24.384034624709837</v>
      </c>
      <c r="AJ21">
        <f>W_!AL23</f>
        <v>30.838536569420821</v>
      </c>
      <c r="AK21">
        <f>W_!AM23</f>
        <v>-7.1041050620678545</v>
      </c>
      <c r="AL21">
        <f>W_!AN23</f>
        <v>0.19953378365896102</v>
      </c>
      <c r="AM21">
        <f>W_!AO23</f>
        <v>-2.343658731886621E-3</v>
      </c>
      <c r="AN21">
        <f>W_!AP23</f>
        <v>-13.141992555052447</v>
      </c>
      <c r="AO21">
        <f>W_!AQ23</f>
        <v>-16.209322582133147</v>
      </c>
      <c r="AP21">
        <f>W_!AR23</f>
        <v>3.8913106117669463</v>
      </c>
      <c r="AQ21">
        <f>W_!AS23</f>
        <v>-4.0176943943251303E-3</v>
      </c>
      <c r="AR21">
        <f>W_!AT23</f>
        <v>2.1620910093765934E-3</v>
      </c>
      <c r="AS21">
        <f>W_!AU23</f>
        <v>0</v>
      </c>
      <c r="AT21">
        <f>W_!AV23</f>
        <v>2.8068029882544985</v>
      </c>
      <c r="AU21">
        <f>W_!AW23</f>
        <v>3.5031756453618661E-2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</row>
    <row r="22" spans="1:55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0.26953162490153787</v>
      </c>
      <c r="Y22">
        <f>W_!AA24</f>
        <v>0.29907233686246654</v>
      </c>
      <c r="Z22">
        <f>W_!AB24</f>
        <v>8.0333734483346075E-2</v>
      </c>
      <c r="AA22">
        <f>W_!AC24</f>
        <v>8.2182239428398203E-4</v>
      </c>
      <c r="AB22">
        <f>W_!AD24</f>
        <v>-4.677201348940891E-2</v>
      </c>
      <c r="AC22">
        <f>W_!AE24</f>
        <v>1.4849025283039278E-2</v>
      </c>
      <c r="AD22">
        <f>W_!AF24</f>
        <v>1.2762162906378276</v>
      </c>
      <c r="AE22">
        <f>W_!AG24</f>
        <v>1.093141956593136</v>
      </c>
      <c r="AF22">
        <f>W_!AH24</f>
        <v>9.6143211573945057E-3</v>
      </c>
      <c r="AG22">
        <f>W_!AI24</f>
        <v>-0.21969085519885917</v>
      </c>
      <c r="AH22">
        <f>W_!AJ24</f>
        <v>2.9592297861944358E-3</v>
      </c>
      <c r="AI22">
        <f>W_!AK24</f>
        <v>21.797666883295175</v>
      </c>
      <c r="AJ22">
        <f>W_!AL24</f>
        <v>25.550388158062624</v>
      </c>
      <c r="AK22">
        <f>W_!AM24</f>
        <v>-3.2332641640179514</v>
      </c>
      <c r="AL22">
        <f>W_!AN24</f>
        <v>0.12003669485915777</v>
      </c>
      <c r="AM22">
        <f>W_!AO24</f>
        <v>-1.5332110527078808E-3</v>
      </c>
      <c r="AN22">
        <f>W_!AP24</f>
        <v>-11.859582957536279</v>
      </c>
      <c r="AO22">
        <f>W_!AQ24</f>
        <v>-13.513371377783773</v>
      </c>
      <c r="AP22">
        <f>W_!AR24</f>
        <v>1.8997221387395582</v>
      </c>
      <c r="AQ22">
        <f>W_!AS24</f>
        <v>-4.7654297029334335E-3</v>
      </c>
      <c r="AR22">
        <f>W_!AT24</f>
        <v>2.5648873556789291E-3</v>
      </c>
      <c r="AS22">
        <f>W_!AU24</f>
        <v>0</v>
      </c>
      <c r="AT22">
        <f>W_!AV24</f>
        <v>1.6078698461093113</v>
      </c>
      <c r="AU22">
        <f>W_!AW24</f>
        <v>3.733633595664871E-2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</row>
    <row r="23" spans="1:55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0.27240356485550321</v>
      </c>
      <c r="Y23">
        <f>W_!AA25</f>
        <v>0.29335467695879841</v>
      </c>
      <c r="Z23">
        <f>W_!AB25</f>
        <v>9.2981116805615299E-2</v>
      </c>
      <c r="AA23">
        <f>W_!AC25</f>
        <v>7.9550357114931884E-4</v>
      </c>
      <c r="AB23">
        <f>W_!AD25</f>
        <v>-4.0944583848761477E-2</v>
      </c>
      <c r="AC23">
        <f>W_!AE25</f>
        <v>1.1729367647085202E-2</v>
      </c>
      <c r="AD23">
        <f>W_!AF25</f>
        <v>1.0480690062271927</v>
      </c>
      <c r="AE23">
        <f>W_!AG25</f>
        <v>0.89519007170581844</v>
      </c>
      <c r="AF23">
        <f>W_!AH25</f>
        <v>9.0810925762143495E-3</v>
      </c>
      <c r="AG23">
        <f>W_!AI25</f>
        <v>-0.17352396146403398</v>
      </c>
      <c r="AH23">
        <f>W_!AJ25</f>
        <v>2.4553339515953846E-3</v>
      </c>
      <c r="AI23">
        <f>W_!AK25</f>
        <v>17.522105541902256</v>
      </c>
      <c r="AJ23">
        <f>W_!AL25</f>
        <v>20.757148071253333</v>
      </c>
      <c r="AK23">
        <f>W_!AM25</f>
        <v>-1.5318702972673734</v>
      </c>
      <c r="AL23">
        <f>W_!AN25</f>
        <v>9.6056304227641262E-2</v>
      </c>
      <c r="AM23">
        <f>W_!AO25</f>
        <v>-1.2625249943064121E-3</v>
      </c>
      <c r="AN23">
        <f>W_!AP25</f>
        <v>-9.5880001243205211</v>
      </c>
      <c r="AO23">
        <f>W_!AQ25</f>
        <v>-10.994556597855578</v>
      </c>
      <c r="AP23">
        <f>W_!AR25</f>
        <v>0.99824818716135155</v>
      </c>
      <c r="AQ23">
        <f>W_!AS25</f>
        <v>-4.8256934796234311E-3</v>
      </c>
      <c r="AR23">
        <f>W_!AT25</f>
        <v>2.6092686341621651E-3</v>
      </c>
      <c r="AS23">
        <f>W_!AU25</f>
        <v>0</v>
      </c>
      <c r="AT23">
        <f>W_!AV25</f>
        <v>1.3396017330991077</v>
      </c>
      <c r="AU23">
        <f>W_!AW25</f>
        <v>3.7951262260980535E-2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</row>
    <row r="24" spans="1:55" x14ac:dyDescent="0.35">
      <c r="A24" t="str">
        <f>W_!B26</f>
        <v>d_jobjob_hwithin_psid</v>
      </c>
      <c r="B24">
        <f>W_!D26</f>
        <v>-2.2949587026556868E-2</v>
      </c>
      <c r="C24">
        <f>W_!E26</f>
        <v>-0.12023475150058489</v>
      </c>
      <c r="D24">
        <f>W_!F26</f>
        <v>-2.6871903803874699E-2</v>
      </c>
      <c r="E24">
        <f>W_!G26</f>
        <v>-2.3623340503136752</v>
      </c>
      <c r="F24">
        <f>W_!H26</f>
        <v>1.1954357739666412</v>
      </c>
      <c r="G24">
        <f>W_!I26</f>
        <v>0.61741161579892279</v>
      </c>
      <c r="H24">
        <f>W_!J26</f>
        <v>0.40698286781990206</v>
      </c>
      <c r="I24">
        <f>W_!K26</f>
        <v>1.7656764399803979</v>
      </c>
      <c r="J24">
        <f>W_!L26</f>
        <v>-1.7743697911850338</v>
      </c>
      <c r="K24">
        <f>W_!M26</f>
        <v>-1.5185005263203326</v>
      </c>
      <c r="L24">
        <f>W_!N26</f>
        <v>1.5224899830521126</v>
      </c>
      <c r="M24">
        <f>W_!O26</f>
        <v>0.94430032510949624</v>
      </c>
      <c r="N24">
        <f>W_!P26</f>
        <v>-0.24164691508821737</v>
      </c>
      <c r="O24">
        <f>W_!Q26</f>
        <v>1.5645905688322765</v>
      </c>
      <c r="P24">
        <f>W_!R26</f>
        <v>-0.59508063903436803</v>
      </c>
      <c r="Q24">
        <f>W_!S26</f>
        <v>-1.0512896497236806E-3</v>
      </c>
      <c r="R24">
        <f>W_!T26</f>
        <v>1.7971775802649322E-4</v>
      </c>
      <c r="S24">
        <f>W_!U26</f>
        <v>-7.202102720995587E-4</v>
      </c>
      <c r="T24">
        <f>W_!V26</f>
        <v>0.25447683765943224</v>
      </c>
      <c r="U24">
        <f>W_!W26</f>
        <v>0.24927749530783425</v>
      </c>
      <c r="V24">
        <f>W_!X26</f>
        <v>0.26953162490153787</v>
      </c>
      <c r="W24">
        <f>W_!Y26</f>
        <v>0.27240356485550321</v>
      </c>
      <c r="X24">
        <f>W_!Z26</f>
        <v>0.2629377876823602</v>
      </c>
      <c r="Y24">
        <f>W_!AA26</f>
        <v>0.27842250480392405</v>
      </c>
      <c r="Z24">
        <f>W_!AB26</f>
        <v>0.10078513885443366</v>
      </c>
      <c r="AA24">
        <f>W_!AC26</f>
        <v>6.3319709079339727E-4</v>
      </c>
      <c r="AB24">
        <f>W_!AD26</f>
        <v>-3.8158427226741488E-2</v>
      </c>
      <c r="AC24">
        <f>W_!AE26</f>
        <v>1.0811446894077833E-2</v>
      </c>
      <c r="AD24">
        <f>W_!AF26</f>
        <v>0.95086091998733968</v>
      </c>
      <c r="AE24">
        <f>W_!AG26</f>
        <v>0.81276229605642647</v>
      </c>
      <c r="AF24">
        <f>W_!AH26</f>
        <v>8.9867083960100402E-3</v>
      </c>
      <c r="AG24">
        <f>W_!AI26</f>
        <v>-0.15205154592309664</v>
      </c>
      <c r="AH24">
        <f>W_!AJ26</f>
        <v>2.0010758698070642E-3</v>
      </c>
      <c r="AI24">
        <f>W_!AK26</f>
        <v>14.703772260316551</v>
      </c>
      <c r="AJ24">
        <f>W_!AL26</f>
        <v>17.225327927062182</v>
      </c>
      <c r="AK24">
        <f>W_!AM26</f>
        <v>-1.49506774323569</v>
      </c>
      <c r="AL24">
        <f>W_!AN26</f>
        <v>8.4713068621796297E-2</v>
      </c>
      <c r="AM24">
        <f>W_!AO26</f>
        <v>-1.0337375915359683E-3</v>
      </c>
      <c r="AN24">
        <f>W_!AP26</f>
        <v>-8.0812876712246364</v>
      </c>
      <c r="AO24">
        <f>W_!AQ26</f>
        <v>-9.1528717569744575</v>
      </c>
      <c r="AP24">
        <f>W_!AR26</f>
        <v>0.96783340289978026</v>
      </c>
      <c r="AQ24">
        <f>W_!AS26</f>
        <v>-4.6890308049591422E-3</v>
      </c>
      <c r="AR24">
        <f>W_!AT26</f>
        <v>2.5337896892853591E-3</v>
      </c>
      <c r="AS24">
        <f>W_!AU26</f>
        <v>0</v>
      </c>
      <c r="AT24">
        <f>W_!AV26</f>
        <v>1.3020409533576343</v>
      </c>
      <c r="AU24">
        <f>W_!AW26</f>
        <v>3.7492092288842101E-2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</row>
    <row r="25" spans="1:55" x14ac:dyDescent="0.35">
      <c r="A25" t="str">
        <f>W_!B27</f>
        <v>d_jobjob_hw</v>
      </c>
      <c r="B25">
        <f>W_!D27</f>
        <v>-3.1242811094573286E-2</v>
      </c>
      <c r="C25">
        <f>W_!E27</f>
        <v>-0.15418200108121369</v>
      </c>
      <c r="D25">
        <f>W_!F27</f>
        <v>-4.8547829094043086E-2</v>
      </c>
      <c r="E25">
        <f>W_!G27</f>
        <v>-3.262250839326835</v>
      </c>
      <c r="F25">
        <f>W_!H27</f>
        <v>1.2747615452121681</v>
      </c>
      <c r="G25">
        <f>W_!I27</f>
        <v>1.1135893469428431</v>
      </c>
      <c r="H25">
        <f>W_!J27</f>
        <v>1.1771757621416366</v>
      </c>
      <c r="I25">
        <f>W_!K27</f>
        <v>2.3364477593363007</v>
      </c>
      <c r="J25">
        <f>W_!L27</f>
        <v>-2.0070107227938099</v>
      </c>
      <c r="K25">
        <f>W_!M27</f>
        <v>-1.7801805528288652</v>
      </c>
      <c r="L25">
        <f>W_!N27</f>
        <v>1.9087810148643196</v>
      </c>
      <c r="M25">
        <f>W_!O27</f>
        <v>0.98912947470661539</v>
      </c>
      <c r="N25">
        <f>W_!P27</f>
        <v>-0.43598570200344983</v>
      </c>
      <c r="O25">
        <f>W_!Q27</f>
        <v>1.8351494020045847</v>
      </c>
      <c r="P25">
        <f>W_!R27</f>
        <v>-1.4177901333452128</v>
      </c>
      <c r="Q25">
        <f>W_!S27</f>
        <v>-1.1906948905255335E-3</v>
      </c>
      <c r="R25">
        <f>W_!T27</f>
        <v>2.0194990502842415E-4</v>
      </c>
      <c r="S25">
        <f>W_!U27</f>
        <v>-1.2931466388937886E-3</v>
      </c>
      <c r="T25">
        <f>W_!V27</f>
        <v>0.28274731973010053</v>
      </c>
      <c r="U25">
        <f>W_!W27</f>
        <v>0.27556988309396591</v>
      </c>
      <c r="V25">
        <f>W_!X27</f>
        <v>0.29907233686246654</v>
      </c>
      <c r="W25">
        <f>W_!Y27</f>
        <v>0.29335467695879841</v>
      </c>
      <c r="X25">
        <f>W_!Z27</f>
        <v>0.27842250480392405</v>
      </c>
      <c r="Y25">
        <f>W_!AA27</f>
        <v>0.3070581697624668</v>
      </c>
      <c r="Z25">
        <f>W_!AB27</f>
        <v>9.3824720890992683E-2</v>
      </c>
      <c r="AA25">
        <f>W_!AC27</f>
        <v>7.413068209081513E-4</v>
      </c>
      <c r="AB25">
        <f>W_!AD27</f>
        <v>-4.8126915614822456E-2</v>
      </c>
      <c r="AC25">
        <f>W_!AE27</f>
        <v>1.4824660902242394E-2</v>
      </c>
      <c r="AD25">
        <f>W_!AF27</f>
        <v>1.1967894181387078</v>
      </c>
      <c r="AE25">
        <f>W_!AG27</f>
        <v>1.0219032387831433</v>
      </c>
      <c r="AF25">
        <f>W_!AH27</f>
        <v>1.036248237362781E-2</v>
      </c>
      <c r="AG25">
        <f>W_!AI27</f>
        <v>-0.19640612007551161</v>
      </c>
      <c r="AH25">
        <f>W_!AJ27</f>
        <v>2.5300584831202339E-3</v>
      </c>
      <c r="AI25">
        <f>W_!AK27</f>
        <v>20.014474208367616</v>
      </c>
      <c r="AJ25">
        <f>W_!AL27</f>
        <v>22.945580633730248</v>
      </c>
      <c r="AK25">
        <f>W_!AM27</f>
        <v>-2.808917534511115</v>
      </c>
      <c r="AL25">
        <f>W_!AN27</f>
        <v>0.10799655895447798</v>
      </c>
      <c r="AM25">
        <f>W_!AO27</f>
        <v>-1.3065059825837823E-3</v>
      </c>
      <c r="AN25">
        <f>W_!AP27</f>
        <v>-10.90763469183673</v>
      </c>
      <c r="AO25">
        <f>W_!AQ27</f>
        <v>-12.140073074367637</v>
      </c>
      <c r="AP25">
        <f>W_!AR27</f>
        <v>1.6728524669573277</v>
      </c>
      <c r="AQ25">
        <f>W_!AS27</f>
        <v>-5.0074828148668126E-3</v>
      </c>
      <c r="AR25">
        <f>W_!AT27</f>
        <v>2.7127073347101688E-3</v>
      </c>
      <c r="AS25">
        <f>W_!AU27</f>
        <v>0</v>
      </c>
      <c r="AT25">
        <f>W_!AV27</f>
        <v>1.6033184824466469</v>
      </c>
      <c r="AU25">
        <f>W_!AW27</f>
        <v>4.160612923535438E-2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</row>
    <row r="26" spans="1:55" x14ac:dyDescent="0.35">
      <c r="A26" t="str">
        <f>W_!B28</f>
        <v>d_jobjob_hw_actual</v>
      </c>
      <c r="B26">
        <f>W_!D28</f>
        <v>1.166763981226074E-2</v>
      </c>
      <c r="C26">
        <f>W_!E28</f>
        <v>-1.6929667246746998E-3</v>
      </c>
      <c r="D26">
        <f>W_!F28</f>
        <v>3.5795022731767907E-3</v>
      </c>
      <c r="E26">
        <f>W_!G28</f>
        <v>0.20662927725026692</v>
      </c>
      <c r="F26">
        <f>W_!H28</f>
        <v>0.71081346536024337</v>
      </c>
      <c r="G26">
        <f>W_!I28</f>
        <v>-0.67202720983501008</v>
      </c>
      <c r="H26">
        <f>W_!J28</f>
        <v>-1.4271539015094978</v>
      </c>
      <c r="I26">
        <f>W_!K28</f>
        <v>-7.3617456280689525E-2</v>
      </c>
      <c r="J26">
        <f>W_!L28</f>
        <v>-0.50605218775696437</v>
      </c>
      <c r="K26">
        <f>W_!M28</f>
        <v>0.26556149472827106</v>
      </c>
      <c r="L26">
        <f>W_!N28</f>
        <v>1.4022103610129304</v>
      </c>
      <c r="M26">
        <f>W_!O28</f>
        <v>4.8544497361375588E-2</v>
      </c>
      <c r="N26">
        <f>W_!P28</f>
        <v>1.484851689849671E-2</v>
      </c>
      <c r="O26">
        <f>W_!Q28</f>
        <v>-0.64285538644552531</v>
      </c>
      <c r="P26">
        <f>W_!R28</f>
        <v>1.3231156122718923</v>
      </c>
      <c r="Q26">
        <f>W_!S28</f>
        <v>-4.3865851350457119E-4</v>
      </c>
      <c r="R26">
        <f>W_!T28</f>
        <v>8.8627850296082802E-5</v>
      </c>
      <c r="S26">
        <f>W_!U28</f>
        <v>2.378603311000105E-4</v>
      </c>
      <c r="T26">
        <f>W_!V28</f>
        <v>0.10378837529002505</v>
      </c>
      <c r="U26">
        <f>W_!W28</f>
        <v>0.10630834160322447</v>
      </c>
      <c r="V26">
        <f>W_!X28</f>
        <v>8.0333734483346075E-2</v>
      </c>
      <c r="W26">
        <f>W_!Y28</f>
        <v>9.2981116805615299E-2</v>
      </c>
      <c r="X26">
        <f>W_!Z28</f>
        <v>0.10078513885443366</v>
      </c>
      <c r="Y26">
        <f>W_!AA28</f>
        <v>9.3824720890992683E-2</v>
      </c>
      <c r="Z26">
        <f>W_!AB28</f>
        <v>0.15051401023213562</v>
      </c>
      <c r="AA26">
        <f>W_!AC28</f>
        <v>1.9392403266011839E-4</v>
      </c>
      <c r="AB26">
        <f>W_!AD28</f>
        <v>-7.2830608201620347E-3</v>
      </c>
      <c r="AC26">
        <f>W_!AE28</f>
        <v>-2.9197114560269386E-3</v>
      </c>
      <c r="AD26">
        <f>W_!AF28</f>
        <v>0.12908367379172578</v>
      </c>
      <c r="AE26">
        <f>W_!AG28</f>
        <v>0.1076790936381043</v>
      </c>
      <c r="AF26">
        <f>W_!AH28</f>
        <v>3.0641069002250499E-3</v>
      </c>
      <c r="AG26">
        <f>W_!AI28</f>
        <v>3.3342695880637888E-2</v>
      </c>
      <c r="AH26">
        <f>W_!AJ28</f>
        <v>-8.8275458919689703E-4</v>
      </c>
      <c r="AI26">
        <f>W_!AK28</f>
        <v>-0.99982460201225876</v>
      </c>
      <c r="AJ26">
        <f>W_!AL28</f>
        <v>-4.2172971338089003</v>
      </c>
      <c r="AK26">
        <f>W_!AM28</f>
        <v>1.1500228045069241</v>
      </c>
      <c r="AL26">
        <f>W_!AN28</f>
        <v>-1.5487037140036337E-2</v>
      </c>
      <c r="AM26">
        <f>W_!AO28</f>
        <v>4.5507485402445074E-4</v>
      </c>
      <c r="AN26">
        <f>W_!AP28</f>
        <v>0.49848691394424954</v>
      </c>
      <c r="AO26">
        <f>W_!AQ28</f>
        <v>2.1960692258187531</v>
      </c>
      <c r="AP26">
        <f>W_!AR28</f>
        <v>-0.56100057310974805</v>
      </c>
      <c r="AQ26">
        <f>W_!AS28</f>
        <v>-1.7284542128404837E-3</v>
      </c>
      <c r="AR26">
        <f>W_!AT28</f>
        <v>9.6233578370306396E-4</v>
      </c>
      <c r="AS26">
        <f>W_!AU28</f>
        <v>0</v>
      </c>
      <c r="AT26">
        <f>W_!AV28</f>
        <v>0.5799435470778852</v>
      </c>
      <c r="AU26">
        <f>W_!AW28</f>
        <v>1.0284873603132523E-2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</row>
    <row r="27" spans="1:55" x14ac:dyDescent="0.35">
      <c r="A27" t="str">
        <f>W_!B29</f>
        <v>scity_dif</v>
      </c>
      <c r="B27">
        <f>W_!D29</f>
        <v>-1.291194588369647E-4</v>
      </c>
      <c r="C27">
        <f>W_!E29</f>
        <v>1.1950799084670332E-4</v>
      </c>
      <c r="D27">
        <f>W_!F29</f>
        <v>-2.8946852335593239E-3</v>
      </c>
      <c r="E27">
        <f>W_!G29</f>
        <v>-4.0313639374761699E-2</v>
      </c>
      <c r="F27">
        <f>W_!H29</f>
        <v>2.1257204495381904E-2</v>
      </c>
      <c r="G27">
        <f>W_!I29</f>
        <v>2.6891163717918366E-2</v>
      </c>
      <c r="H27">
        <f>W_!J29</f>
        <v>-1.987213005913185E-2</v>
      </c>
      <c r="I27">
        <f>W_!K29</f>
        <v>8.3905505445259435E-3</v>
      </c>
      <c r="J27">
        <f>W_!L29</f>
        <v>-2.5081918631481123E-2</v>
      </c>
      <c r="K27">
        <f>W_!M29</f>
        <v>1.7056304978769584E-2</v>
      </c>
      <c r="L27">
        <f>W_!N29</f>
        <v>5.4194622627841173E-2</v>
      </c>
      <c r="M27">
        <f>W_!O29</f>
        <v>4.5000424788870015E-2</v>
      </c>
      <c r="N27">
        <f>W_!P29</f>
        <v>-1.0196591108309195E-2</v>
      </c>
      <c r="O27">
        <f>W_!Q29</f>
        <v>-7.0629199490868683E-2</v>
      </c>
      <c r="P27">
        <f>W_!R29</f>
        <v>-9.7715447703080795E-3</v>
      </c>
      <c r="Q27">
        <f>W_!S29</f>
        <v>-8.0587089509776015E-6</v>
      </c>
      <c r="R27">
        <f>W_!T29</f>
        <v>6.3980031708639675E-6</v>
      </c>
      <c r="S27">
        <f>W_!U29</f>
        <v>-1.5969852015942722E-5</v>
      </c>
      <c r="T27">
        <f>W_!V29</f>
        <v>2.1840079726386024E-3</v>
      </c>
      <c r="U27">
        <f>W_!W29</f>
        <v>2.10200305101012E-3</v>
      </c>
      <c r="V27">
        <f>W_!X29</f>
        <v>8.2182239428398203E-4</v>
      </c>
      <c r="W27">
        <f>W_!Y29</f>
        <v>7.9550357114931884E-4</v>
      </c>
      <c r="X27">
        <f>W_!Z29</f>
        <v>6.3319709079339727E-4</v>
      </c>
      <c r="Y27">
        <f>W_!AA29</f>
        <v>7.413068209081513E-4</v>
      </c>
      <c r="Z27">
        <f>W_!AB29</f>
        <v>1.9392403266011839E-4</v>
      </c>
      <c r="AA27">
        <f>W_!AC29</f>
        <v>1.7831307247998386E-4</v>
      </c>
      <c r="AB27">
        <f>W_!AD29</f>
        <v>-1.3472157233364607E-3</v>
      </c>
      <c r="AC27">
        <f>W_!AE29</f>
        <v>9.0286242760022001E-5</v>
      </c>
      <c r="AD27">
        <f>W_!AF29</f>
        <v>9.2798384531743803E-3</v>
      </c>
      <c r="AE27">
        <f>W_!AG29</f>
        <v>9.840813330202423E-3</v>
      </c>
      <c r="AF27">
        <f>W_!AH29</f>
        <v>5.2576567975257375E-5</v>
      </c>
      <c r="AG27">
        <f>W_!AI29</f>
        <v>-6.3193050864555952E-3</v>
      </c>
      <c r="AH27">
        <f>W_!AJ29</f>
        <v>6.3235678422440106E-5</v>
      </c>
      <c r="AI27">
        <f>W_!AK29</f>
        <v>0.17776638338582745</v>
      </c>
      <c r="AJ27">
        <f>W_!AL29</f>
        <v>0.3085684867619054</v>
      </c>
      <c r="AK27">
        <f>W_!AM29</f>
        <v>-1.0537308040703297E-2</v>
      </c>
      <c r="AL27">
        <f>W_!AN29</f>
        <v>3.4114758644484045E-3</v>
      </c>
      <c r="AM27">
        <f>W_!AO29</f>
        <v>-3.3606442876288786E-5</v>
      </c>
      <c r="AN27">
        <f>W_!AP29</f>
        <v>-9.2266139917108719E-2</v>
      </c>
      <c r="AO27">
        <f>W_!AQ29</f>
        <v>-0.15982886817538888</v>
      </c>
      <c r="AP27">
        <f>W_!AR29</f>
        <v>6.4699636306792697E-3</v>
      </c>
      <c r="AQ27">
        <f>W_!AS29</f>
        <v>3.3068668813907206E-5</v>
      </c>
      <c r="AR27">
        <f>W_!AT29</f>
        <v>-1.654262998991334E-5</v>
      </c>
      <c r="AS27">
        <f>W_!AU29</f>
        <v>0</v>
      </c>
      <c r="AT27">
        <f>W_!AV29</f>
        <v>-7.3126956846785969E-3</v>
      </c>
      <c r="AU27">
        <f>W_!AW29</f>
        <v>4.9893771999062629E-5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</row>
    <row r="28" spans="1:55" x14ac:dyDescent="0.35">
      <c r="A28" t="str">
        <f>W_!B30</f>
        <v>sdo_dif</v>
      </c>
      <c r="B28">
        <f>W_!D30</f>
        <v>6.9091816427972871E-3</v>
      </c>
      <c r="C28">
        <f>W_!E30</f>
        <v>3.5695191832948919E-2</v>
      </c>
      <c r="D28">
        <f>W_!F30</f>
        <v>3.6336967284666614E-2</v>
      </c>
      <c r="E28">
        <f>W_!G30</f>
        <v>0.99270885833884204</v>
      </c>
      <c r="F28">
        <f>W_!H30</f>
        <v>-0.23585224937097177</v>
      </c>
      <c r="G28">
        <f>W_!I30</f>
        <v>-0.95155128494652164</v>
      </c>
      <c r="H28">
        <f>W_!J30</f>
        <v>-0.65774002517709895</v>
      </c>
      <c r="I28">
        <f>W_!K30</f>
        <v>-0.88479119837893883</v>
      </c>
      <c r="J28">
        <f>W_!L30</f>
        <v>0.3676132570383861</v>
      </c>
      <c r="K28">
        <f>W_!M30</f>
        <v>0.34579983596332814</v>
      </c>
      <c r="L28">
        <f>W_!N30</f>
        <v>-0.62346833801564627</v>
      </c>
      <c r="M28">
        <f>W_!O30</f>
        <v>-0.20543765886136858</v>
      </c>
      <c r="N28">
        <f>W_!P30</f>
        <v>0.22023107251552593</v>
      </c>
      <c r="O28">
        <f>W_!Q30</f>
        <v>1.111637567369121</v>
      </c>
      <c r="P28">
        <f>W_!R30</f>
        <v>0.75101671701045158</v>
      </c>
      <c r="Q28">
        <f>W_!S30</f>
        <v>1.549139754449895E-4</v>
      </c>
      <c r="R28">
        <f>W_!T30</f>
        <v>-1.9877452504546924E-4</v>
      </c>
      <c r="S28">
        <f>W_!U30</f>
        <v>3.6165347055836471E-4</v>
      </c>
      <c r="T28">
        <f>W_!V30</f>
        <v>-6.1159430575866904E-2</v>
      </c>
      <c r="U28">
        <f>W_!W30</f>
        <v>-6.0496131237470323E-2</v>
      </c>
      <c r="V28">
        <f>W_!X30</f>
        <v>-4.677201348940891E-2</v>
      </c>
      <c r="W28">
        <f>W_!Y30</f>
        <v>-4.0944583848761477E-2</v>
      </c>
      <c r="X28">
        <f>W_!Z30</f>
        <v>-3.8158427226741488E-2</v>
      </c>
      <c r="Y28">
        <f>W_!AA30</f>
        <v>-4.8126915614822456E-2</v>
      </c>
      <c r="Z28">
        <f>W_!AB30</f>
        <v>-7.2830608201620347E-3</v>
      </c>
      <c r="AA28">
        <f>W_!AC30</f>
        <v>-1.3472157233364607E-3</v>
      </c>
      <c r="AB28">
        <f>W_!AD30</f>
        <v>4.3304778328456237E-2</v>
      </c>
      <c r="AC28">
        <f>W_!AE30</f>
        <v>-4.8480708595931817E-3</v>
      </c>
      <c r="AD28">
        <f>W_!AF30</f>
        <v>-0.33369450381935278</v>
      </c>
      <c r="AE28">
        <f>W_!AG30</f>
        <v>-0.29638614994144596</v>
      </c>
      <c r="AF28">
        <f>W_!AH30</f>
        <v>-2.6834061129267553E-3</v>
      </c>
      <c r="AG28">
        <f>W_!AI30</f>
        <v>0.14166105643108423</v>
      </c>
      <c r="AH28">
        <f>W_!AJ30</f>
        <v>-5.28567684306294E-4</v>
      </c>
      <c r="AI28">
        <f>W_!AK30</f>
        <v>-6.0108015981069505</v>
      </c>
      <c r="AJ28">
        <f>W_!AL30</f>
        <v>-6.8133034878213348</v>
      </c>
      <c r="AK28">
        <f>W_!AM30</f>
        <v>1.1438632223149516</v>
      </c>
      <c r="AL28">
        <f>W_!AN30</f>
        <v>-7.7202256611766717E-2</v>
      </c>
      <c r="AM28">
        <f>W_!AO30</f>
        <v>2.7656529924701014E-4</v>
      </c>
      <c r="AN28">
        <f>W_!AP30</f>
        <v>3.2555752386952559</v>
      </c>
      <c r="AO28">
        <f>W_!AQ30</f>
        <v>3.6013244379958413</v>
      </c>
      <c r="AP28">
        <f>W_!AR30</f>
        <v>-0.5884274323673474</v>
      </c>
      <c r="AQ28">
        <f>W_!AS30</f>
        <v>4.797290464624228E-4</v>
      </c>
      <c r="AR28">
        <f>W_!AT30</f>
        <v>-2.7493102646198485E-4</v>
      </c>
      <c r="AS28">
        <f>W_!AU30</f>
        <v>0</v>
      </c>
      <c r="AT28">
        <f>W_!AV30</f>
        <v>-0.29102308310642011</v>
      </c>
      <c r="AU28">
        <f>W_!AW30</f>
        <v>-1.076934048510427E-2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</row>
    <row r="29" spans="1:55" x14ac:dyDescent="0.35">
      <c r="A29" t="str">
        <f>W_!B31</f>
        <v>wdo_dif</v>
      </c>
      <c r="B29">
        <f>W_!D31</f>
        <v>-6.7450542622610275E-3</v>
      </c>
      <c r="C29">
        <f>W_!E31</f>
        <v>-1.4125602105139181E-2</v>
      </c>
      <c r="D29">
        <f>W_!F31</f>
        <v>-1.2296668846343698E-2</v>
      </c>
      <c r="E29">
        <f>W_!G31</f>
        <v>-0.54428499046723056</v>
      </c>
      <c r="F29">
        <f>W_!H31</f>
        <v>0.11599229482757348</v>
      </c>
      <c r="G29">
        <f>W_!I31</f>
        <v>0.2201786265839363</v>
      </c>
      <c r="H29">
        <f>W_!J31</f>
        <v>0.36072338089610895</v>
      </c>
      <c r="I29">
        <f>W_!K31</f>
        <v>0.26093386742903313</v>
      </c>
      <c r="J29">
        <f>W_!L31</f>
        <v>-0.10239063430357249</v>
      </c>
      <c r="K29">
        <f>W_!M31</f>
        <v>-0.21085853778129918</v>
      </c>
      <c r="L29">
        <f>W_!N31</f>
        <v>0.133026915645895</v>
      </c>
      <c r="M29">
        <f>W_!O31</f>
        <v>-5.8674163173517632E-2</v>
      </c>
      <c r="N29">
        <f>W_!P31</f>
        <v>-3.8510589861654516E-2</v>
      </c>
      <c r="O29">
        <f>W_!Q31</f>
        <v>-0.17648645521431777</v>
      </c>
      <c r="P29">
        <f>W_!R31</f>
        <v>-0.45287878223460587</v>
      </c>
      <c r="Q29">
        <f>W_!S31</f>
        <v>-2.6892513043789322E-5</v>
      </c>
      <c r="R29">
        <f>W_!T31</f>
        <v>2.1548857733717976E-5</v>
      </c>
      <c r="S29">
        <f>W_!U31</f>
        <v>-4.5505192308116275E-5</v>
      </c>
      <c r="T29">
        <f>W_!V31</f>
        <v>2.0302543263214207E-2</v>
      </c>
      <c r="U29">
        <f>W_!W31</f>
        <v>1.9045410115800444E-2</v>
      </c>
      <c r="V29">
        <f>W_!X31</f>
        <v>1.4849025283039278E-2</v>
      </c>
      <c r="W29">
        <f>W_!Y31</f>
        <v>1.1729367647085202E-2</v>
      </c>
      <c r="X29">
        <f>W_!Z31</f>
        <v>1.0811446894077833E-2</v>
      </c>
      <c r="Y29">
        <f>W_!AA31</f>
        <v>1.4824660902242394E-2</v>
      </c>
      <c r="Z29">
        <f>W_!AB31</f>
        <v>-2.9197114560269386E-3</v>
      </c>
      <c r="AA29">
        <f>W_!AC31</f>
        <v>9.0286242760022001E-5</v>
      </c>
      <c r="AB29">
        <f>W_!AD31</f>
        <v>-4.8480708595931817E-3</v>
      </c>
      <c r="AC29">
        <f>W_!AE31</f>
        <v>5.4460063032545757E-3</v>
      </c>
      <c r="AD29">
        <f>W_!AF31</f>
        <v>0.16741882127234986</v>
      </c>
      <c r="AE29">
        <f>W_!AG31</f>
        <v>0.14761497719365688</v>
      </c>
      <c r="AF29">
        <f>W_!AH31</f>
        <v>6.8598685602225902E-4</v>
      </c>
      <c r="AG29">
        <f>W_!AI31</f>
        <v>-1.6568308572914758E-2</v>
      </c>
      <c r="AH29">
        <f>W_!AJ31</f>
        <v>3.0939456741995302E-5</v>
      </c>
      <c r="AI29">
        <f>W_!AK31</f>
        <v>2.1294687805022234</v>
      </c>
      <c r="AJ29">
        <f>W_!AL31</f>
        <v>2.0697043936818127</v>
      </c>
      <c r="AK29">
        <f>W_!AM31</f>
        <v>-0.74347619682916799</v>
      </c>
      <c r="AL29">
        <f>W_!AN31</f>
        <v>8.680033457916729E-3</v>
      </c>
      <c r="AM29">
        <f>W_!AO31</f>
        <v>-1.1859210784271893E-5</v>
      </c>
      <c r="AN29">
        <f>W_!AP31</f>
        <v>-1.143060943870724</v>
      </c>
      <c r="AO29">
        <f>W_!AQ31</f>
        <v>-1.082340772105542</v>
      </c>
      <c r="AP29">
        <f>W_!AR31</f>
        <v>0.39822885562543558</v>
      </c>
      <c r="AQ29">
        <f>W_!AS31</f>
        <v>-2.50544034558144E-4</v>
      </c>
      <c r="AR29">
        <f>W_!AT31</f>
        <v>1.1672426919997213E-4</v>
      </c>
      <c r="AS29">
        <f>W_!AU31</f>
        <v>0</v>
      </c>
      <c r="AT29">
        <f>W_!AV31</f>
        <v>0.18720492532930316</v>
      </c>
      <c r="AU29">
        <f>W_!AW31</f>
        <v>2.514467583397803E-3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</row>
    <row r="30" spans="1:55" x14ac:dyDescent="0.35">
      <c r="A30" t="str">
        <f>W_!B32</f>
        <v>do_sd</v>
      </c>
      <c r="B30">
        <f>W_!D32</f>
        <v>-0.40404192705170516</v>
      </c>
      <c r="C30">
        <f>W_!E32</f>
        <v>-0.88308893082804785</v>
      </c>
      <c r="D30">
        <f>W_!F32</f>
        <v>-1.2816962081209369</v>
      </c>
      <c r="E30">
        <f>W_!G32</f>
        <v>-47.700626147743691</v>
      </c>
      <c r="F30">
        <f>W_!H32</f>
        <v>11.161617700715444</v>
      </c>
      <c r="G30">
        <f>W_!I32</f>
        <v>20.016794500145274</v>
      </c>
      <c r="H30">
        <f>W_!J32</f>
        <v>20.223947917539839</v>
      </c>
      <c r="I30">
        <f>W_!K32</f>
        <v>21.205468559813298</v>
      </c>
      <c r="J30">
        <f>W_!L32</f>
        <v>-2.0488160886320652</v>
      </c>
      <c r="K30">
        <f>W_!M32</f>
        <v>-8.5352580878908917</v>
      </c>
      <c r="L30">
        <f>W_!N32</f>
        <v>16.749360826351307</v>
      </c>
      <c r="M30">
        <f>W_!O32</f>
        <v>-8.3580813757997454</v>
      </c>
      <c r="N30">
        <f>W_!P32</f>
        <v>-4.746672308320206</v>
      </c>
      <c r="O30">
        <f>W_!Q32</f>
        <v>8.2898446786341804</v>
      </c>
      <c r="P30">
        <f>W_!R32</f>
        <v>-28.607819894697187</v>
      </c>
      <c r="Q30">
        <f>W_!S32</f>
        <v>-7.7578829127258895E-3</v>
      </c>
      <c r="R30">
        <f>W_!T32</f>
        <v>2.4326937583821042E-3</v>
      </c>
      <c r="S30">
        <f>W_!U32</f>
        <v>-2.079557727621674E-2</v>
      </c>
      <c r="T30">
        <f>W_!V32</f>
        <v>2.3419776185559322</v>
      </c>
      <c r="U30">
        <f>W_!W32</f>
        <v>2.3213607761527904</v>
      </c>
      <c r="V30">
        <f>W_!X32</f>
        <v>1.2762162906378276</v>
      </c>
      <c r="W30">
        <f>W_!Y32</f>
        <v>1.0480690062271927</v>
      </c>
      <c r="X30">
        <f>W_!Z32</f>
        <v>0.95086091998733968</v>
      </c>
      <c r="Y30">
        <f>W_!AA32</f>
        <v>1.1967894181387078</v>
      </c>
      <c r="Z30">
        <f>W_!AB32</f>
        <v>0.12908367379172578</v>
      </c>
      <c r="AA30">
        <f>W_!AC32</f>
        <v>9.2798384531743803E-3</v>
      </c>
      <c r="AB30">
        <f>W_!AD32</f>
        <v>-0.33369450381935278</v>
      </c>
      <c r="AC30">
        <f>W_!AE32</f>
        <v>0.16741882127234986</v>
      </c>
      <c r="AD30">
        <f>W_!AF32</f>
        <v>17.257634309341668</v>
      </c>
      <c r="AE30">
        <f>W_!AG32</f>
        <v>15.509377457902975</v>
      </c>
      <c r="AF30">
        <f>W_!AH32</f>
        <v>6.1507114178153528E-2</v>
      </c>
      <c r="AG30">
        <f>W_!AI32</f>
        <v>-1.8085743792371785</v>
      </c>
      <c r="AH30">
        <f>W_!AJ32</f>
        <v>2.2812662218549547E-2</v>
      </c>
      <c r="AI30">
        <f>W_!AK32</f>
        <v>190.49802365265296</v>
      </c>
      <c r="AJ30">
        <f>W_!AL32</f>
        <v>223.6374705796041</v>
      </c>
      <c r="AK30">
        <f>W_!AM32</f>
        <v>-74.340512566262177</v>
      </c>
      <c r="AL30">
        <f>W_!AN32</f>
        <v>0.94663516478498999</v>
      </c>
      <c r="AM30">
        <f>W_!AO32</f>
        <v>-1.1799388461397957E-2</v>
      </c>
      <c r="AN30">
        <f>W_!AP32</f>
        <v>-102.28885487511907</v>
      </c>
      <c r="AO30">
        <f>W_!AQ32</f>
        <v>-117.76206867326755</v>
      </c>
      <c r="AP30">
        <f>W_!AR32</f>
        <v>39.93247590756279</v>
      </c>
      <c r="AQ30">
        <f>W_!AS32</f>
        <v>-1.0748391438534451E-2</v>
      </c>
      <c r="AR30">
        <f>W_!AT32</f>
        <v>5.2124983952514005E-3</v>
      </c>
      <c r="AS30">
        <f>W_!AU32</f>
        <v>0</v>
      </c>
      <c r="AT30">
        <f>W_!AV32</f>
        <v>23.339458451592538</v>
      </c>
      <c r="AU30">
        <f>W_!AW32</f>
        <v>0.16892458306993691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</row>
    <row r="31" spans="1:55" x14ac:dyDescent="0.35">
      <c r="A31" t="str">
        <f>W_!B33</f>
        <v>dj_sd</v>
      </c>
      <c r="B31">
        <f>W_!D33</f>
        <v>-0.36306369048586096</v>
      </c>
      <c r="C31">
        <f>W_!E33</f>
        <v>-0.767026717920958</v>
      </c>
      <c r="D31">
        <f>W_!F33</f>
        <v>-1.1722976031665728</v>
      </c>
      <c r="E31">
        <f>W_!G33</f>
        <v>-43.330907409351262</v>
      </c>
      <c r="F31">
        <f>W_!H33</f>
        <v>10.350297850880775</v>
      </c>
      <c r="G31">
        <f>W_!I33</f>
        <v>17.398581182198395</v>
      </c>
      <c r="H31">
        <f>W_!J33</f>
        <v>17.154620037530048</v>
      </c>
      <c r="I31">
        <f>W_!K33</f>
        <v>18.012114160337244</v>
      </c>
      <c r="J31">
        <f>W_!L33</f>
        <v>-1.2462912256051484</v>
      </c>
      <c r="K31">
        <f>W_!M33</f>
        <v>-6.5881741859051095</v>
      </c>
      <c r="L31">
        <f>W_!N33</f>
        <v>15.550934033283513</v>
      </c>
      <c r="M31">
        <f>W_!O33</f>
        <v>-7.4108829996561925</v>
      </c>
      <c r="N31">
        <f>W_!P33</f>
        <v>-3.6929765552346661</v>
      </c>
      <c r="O31">
        <f>W_!Q33</f>
        <v>6.6794954246831546</v>
      </c>
      <c r="P31">
        <f>W_!R33</f>
        <v>-24.34143786830505</v>
      </c>
      <c r="Q31">
        <f>W_!S33</f>
        <v>-7.1351416596527346E-3</v>
      </c>
      <c r="R31">
        <f>W_!T33</f>
        <v>2.2535614311019292E-3</v>
      </c>
      <c r="S31">
        <f>W_!U33</f>
        <v>-1.7698787876309831E-2</v>
      </c>
      <c r="T31">
        <f>W_!V33</f>
        <v>2.0956059719851838</v>
      </c>
      <c r="U31">
        <f>W_!W33</f>
        <v>2.0783243024931104</v>
      </c>
      <c r="V31">
        <f>W_!X33</f>
        <v>1.093141956593136</v>
      </c>
      <c r="W31">
        <f>W_!Y33</f>
        <v>0.89519007170581844</v>
      </c>
      <c r="X31">
        <f>W_!Z33</f>
        <v>0.81276229605642647</v>
      </c>
      <c r="Y31">
        <f>W_!AA33</f>
        <v>1.0219032387831433</v>
      </c>
      <c r="Z31">
        <f>W_!AB33</f>
        <v>0.1076790936381043</v>
      </c>
      <c r="AA31">
        <f>W_!AC33</f>
        <v>9.840813330202423E-3</v>
      </c>
      <c r="AB31">
        <f>W_!AD33</f>
        <v>-0.29638614994144596</v>
      </c>
      <c r="AC31">
        <f>W_!AE33</f>
        <v>0.14761497719365688</v>
      </c>
      <c r="AD31">
        <f>W_!AF33</f>
        <v>15.509377457902975</v>
      </c>
      <c r="AE31">
        <f>W_!AG33</f>
        <v>14.04866854815565</v>
      </c>
      <c r="AF31">
        <f>W_!AH33</f>
        <v>5.2840315747020188E-2</v>
      </c>
      <c r="AG31">
        <f>W_!AI33</f>
        <v>-1.7140438282279085</v>
      </c>
      <c r="AH31">
        <f>W_!AJ33</f>
        <v>2.1595276363235629E-2</v>
      </c>
      <c r="AI31">
        <f>W_!AK33</f>
        <v>171.3885978971195</v>
      </c>
      <c r="AJ31">
        <f>W_!AL33</f>
        <v>204.21271694119108</v>
      </c>
      <c r="AK31">
        <f>W_!AM33</f>
        <v>-67.492798835756432</v>
      </c>
      <c r="AL31">
        <f>W_!AN33</f>
        <v>0.89765985895699385</v>
      </c>
      <c r="AM31">
        <f>W_!AO33</f>
        <v>-1.1163918544670101E-2</v>
      </c>
      <c r="AN31">
        <f>W_!AP33</f>
        <v>-91.906397158877994</v>
      </c>
      <c r="AO31">
        <f>W_!AQ33</f>
        <v>-107.43633121602889</v>
      </c>
      <c r="AP31">
        <f>W_!AR33</f>
        <v>36.247129410439051</v>
      </c>
      <c r="AQ31">
        <f>W_!AS33</f>
        <v>-6.2441315272168188E-3</v>
      </c>
      <c r="AR31">
        <f>W_!AT33</f>
        <v>2.9367545299667699E-3</v>
      </c>
      <c r="AS31">
        <f>W_!AU33</f>
        <v>0</v>
      </c>
      <c r="AT31">
        <f>W_!AV33</f>
        <v>20.699929086782475</v>
      </c>
      <c r="AU31">
        <f>W_!AW33</f>
        <v>0.13737746536555867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</row>
    <row r="32" spans="1:55" x14ac:dyDescent="0.35">
      <c r="A32" t="str">
        <f>W_!B34</f>
        <v>abs_hdo_wdo</v>
      </c>
      <c r="B32">
        <f>W_!D34</f>
        <v>-5.2741517712250052E-4</v>
      </c>
      <c r="C32">
        <f>W_!E34</f>
        <v>-6.5803688566231887E-3</v>
      </c>
      <c r="D32">
        <f>W_!F34</f>
        <v>-2.6450180705506351E-3</v>
      </c>
      <c r="E32">
        <f>W_!G34</f>
        <v>-0.15535073601237376</v>
      </c>
      <c r="F32">
        <f>W_!H34</f>
        <v>8.5320618018879246E-2</v>
      </c>
      <c r="G32">
        <f>W_!I34</f>
        <v>6.8910083467030703E-2</v>
      </c>
      <c r="H32">
        <f>W_!J34</f>
        <v>3.2918666213632992E-2</v>
      </c>
      <c r="I32">
        <f>W_!K34</f>
        <v>9.0615296163951878E-2</v>
      </c>
      <c r="J32">
        <f>W_!L34</f>
        <v>-4.8369168159439875E-2</v>
      </c>
      <c r="K32">
        <f>W_!M34</f>
        <v>-1.3945796309201433E-2</v>
      </c>
      <c r="L32">
        <f>W_!N34</f>
        <v>6.1940731495385253E-2</v>
      </c>
      <c r="M32">
        <f>W_!O34</f>
        <v>2.3773856586540614E-2</v>
      </c>
      <c r="N32">
        <f>W_!P34</f>
        <v>-3.8629713073743001E-2</v>
      </c>
      <c r="O32">
        <f>W_!Q34</f>
        <v>0.14565070336069449</v>
      </c>
      <c r="P32">
        <f>W_!R34</f>
        <v>-0.11215575703267738</v>
      </c>
      <c r="Q32">
        <f>W_!S34</f>
        <v>-1.6807634246958346E-5</v>
      </c>
      <c r="R32">
        <f>W_!T34</f>
        <v>1.6821924370772353E-5</v>
      </c>
      <c r="S32">
        <f>W_!U34</f>
        <v>1.1844103088913922E-6</v>
      </c>
      <c r="T32">
        <f>W_!V34</f>
        <v>1.2989348393727503E-2</v>
      </c>
      <c r="U32">
        <f>W_!W34</f>
        <v>1.2765230123362118E-2</v>
      </c>
      <c r="V32">
        <f>W_!X34</f>
        <v>9.6143211573945057E-3</v>
      </c>
      <c r="W32">
        <f>W_!Y34</f>
        <v>9.0810925762143495E-3</v>
      </c>
      <c r="X32">
        <f>W_!Z34</f>
        <v>8.9867083960100402E-3</v>
      </c>
      <c r="Y32">
        <f>W_!AA34</f>
        <v>1.036248237362781E-2</v>
      </c>
      <c r="Z32">
        <f>W_!AB34</f>
        <v>3.0641069002250499E-3</v>
      </c>
      <c r="AA32">
        <f>W_!AC34</f>
        <v>5.2576567975257375E-5</v>
      </c>
      <c r="AB32">
        <f>W_!AD34</f>
        <v>-2.6834061129267553E-3</v>
      </c>
      <c r="AC32">
        <f>W_!AE34</f>
        <v>6.8598685602225902E-4</v>
      </c>
      <c r="AD32">
        <f>W_!AF34</f>
        <v>6.1507114178153528E-2</v>
      </c>
      <c r="AE32">
        <f>W_!AG34</f>
        <v>5.2840315747020188E-2</v>
      </c>
      <c r="AF32">
        <f>W_!AH34</f>
        <v>1.2289594969581673E-3</v>
      </c>
      <c r="AG32">
        <f>W_!AI34</f>
        <v>-3.9683164112395619E-3</v>
      </c>
      <c r="AH32">
        <f>W_!AJ34</f>
        <v>1.3290067718563866E-5</v>
      </c>
      <c r="AI32">
        <f>W_!AK34</f>
        <v>0.33237381717360942</v>
      </c>
      <c r="AJ32">
        <f>W_!AL34</f>
        <v>0.38946740779890698</v>
      </c>
      <c r="AK32">
        <f>W_!AM34</f>
        <v>2.9930042878607288E-2</v>
      </c>
      <c r="AL32">
        <f>W_!AN34</f>
        <v>2.0632847841990072E-3</v>
      </c>
      <c r="AM32">
        <f>W_!AO34</f>
        <v>-8.2164504984646863E-6</v>
      </c>
      <c r="AN32">
        <f>W_!AP34</f>
        <v>-0.18264229332786935</v>
      </c>
      <c r="AO32">
        <f>W_!AQ34</f>
        <v>-0.2098589999780153</v>
      </c>
      <c r="AP32">
        <f>W_!AR34</f>
        <v>-8.2101367873843398E-3</v>
      </c>
      <c r="AQ32">
        <f>W_!AS34</f>
        <v>-6.2609005816984437E-5</v>
      </c>
      <c r="AR32">
        <f>W_!AT34</f>
        <v>3.8660994490644727E-5</v>
      </c>
      <c r="AS32">
        <f>W_!AU34</f>
        <v>0</v>
      </c>
      <c r="AT32">
        <f>W_!AV34</f>
        <v>7.1680757332346773E-2</v>
      </c>
      <c r="AU32">
        <f>W_!AW34</f>
        <v>5.9159775542377896E-3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</row>
    <row r="33" spans="1:55" x14ac:dyDescent="0.35">
      <c r="A33" t="str">
        <f>W_!B35</f>
        <v>betacom_w</v>
      </c>
      <c r="B33">
        <f>W_!D35</f>
        <v>3.3738262983430578E-2</v>
      </c>
      <c r="C33">
        <f>W_!E35</f>
        <v>0.181911729197447</v>
      </c>
      <c r="D33">
        <f>W_!F35</f>
        <v>0.26242593959719518</v>
      </c>
      <c r="E33">
        <f>W_!G35</f>
        <v>9.210684373891608</v>
      </c>
      <c r="F33">
        <f>W_!H35</f>
        <v>3.2743746928143899E-2</v>
      </c>
      <c r="G33">
        <f>W_!I35</f>
        <v>-4.252895000577662</v>
      </c>
      <c r="H33">
        <f>W_!J35</f>
        <v>-4.9640050721615561</v>
      </c>
      <c r="I33">
        <f>W_!K35</f>
        <v>-3.7947133290621897</v>
      </c>
      <c r="J33">
        <f>W_!L35</f>
        <v>-0.10078867535465164</v>
      </c>
      <c r="K33">
        <f>W_!M35</f>
        <v>-3.756852385831436</v>
      </c>
      <c r="L33">
        <f>W_!N35</f>
        <v>-2.6234132677490378</v>
      </c>
      <c r="M33">
        <f>W_!O35</f>
        <v>-0.63181798199538874</v>
      </c>
      <c r="N33">
        <f>W_!P35</f>
        <v>-2.0541792437107995</v>
      </c>
      <c r="O33">
        <f>W_!Q35</f>
        <v>-8.4981459133335591</v>
      </c>
      <c r="P33">
        <f>W_!R35</f>
        <v>5.182413296448396</v>
      </c>
      <c r="Q33">
        <f>W_!S35</f>
        <v>1.7561849500069599E-3</v>
      </c>
      <c r="R33">
        <f>W_!T35</f>
        <v>-1.0244318022383707E-3</v>
      </c>
      <c r="S33">
        <f>W_!U35</f>
        <v>3.7841405597909016E-3</v>
      </c>
      <c r="T33">
        <f>W_!V35</f>
        <v>-0.37586261398079435</v>
      </c>
      <c r="U33">
        <f>W_!W35</f>
        <v>-0.37379952048790016</v>
      </c>
      <c r="V33">
        <f>W_!X35</f>
        <v>-0.21969085519885917</v>
      </c>
      <c r="W33">
        <f>W_!Y35</f>
        <v>-0.17352396146403398</v>
      </c>
      <c r="X33">
        <f>W_!Z35</f>
        <v>-0.15205154592309664</v>
      </c>
      <c r="Y33">
        <f>W_!AA35</f>
        <v>-0.19640612007551161</v>
      </c>
      <c r="Z33">
        <f>W_!AB35</f>
        <v>3.3342695880637888E-2</v>
      </c>
      <c r="AA33">
        <f>W_!AC35</f>
        <v>-6.3193050864555952E-3</v>
      </c>
      <c r="AB33">
        <f>W_!AD35</f>
        <v>0.14166105643108423</v>
      </c>
      <c r="AC33">
        <f>W_!AE35</f>
        <v>-1.6568308572914758E-2</v>
      </c>
      <c r="AD33">
        <f>W_!AF35</f>
        <v>-1.8085743792371785</v>
      </c>
      <c r="AE33">
        <f>W_!AG35</f>
        <v>-1.7140438282279085</v>
      </c>
      <c r="AF33">
        <f>W_!AH35</f>
        <v>-3.9683164112395619E-3</v>
      </c>
      <c r="AG33">
        <f>W_!AI35</f>
        <v>1.8978923855891521</v>
      </c>
      <c r="AH33">
        <f>W_!AJ35</f>
        <v>-1.0427350527381878E-2</v>
      </c>
      <c r="AI33">
        <f>W_!AK35</f>
        <v>-49.034323224557802</v>
      </c>
      <c r="AJ33">
        <f>W_!AL35</f>
        <v>-64.179443732242675</v>
      </c>
      <c r="AK33">
        <f>W_!AM35</f>
        <v>17.403271054592906</v>
      </c>
      <c r="AL33">
        <f>W_!AN35</f>
        <v>-1.0180908356931886</v>
      </c>
      <c r="AM33">
        <f>W_!AO35</f>
        <v>5.566756214180942E-3</v>
      </c>
      <c r="AN33">
        <f>W_!AP35</f>
        <v>26.280210251208917</v>
      </c>
      <c r="AO33">
        <f>W_!AQ35</f>
        <v>33.874919080834616</v>
      </c>
      <c r="AP33">
        <f>W_!AR35</f>
        <v>-9.4767088511904305</v>
      </c>
      <c r="AQ33">
        <f>W_!AS35</f>
        <v>4.7041512903812999E-3</v>
      </c>
      <c r="AR33">
        <f>W_!AT35</f>
        <v>-2.5033458678467117E-3</v>
      </c>
      <c r="AS33">
        <f>W_!AU35</f>
        <v>0</v>
      </c>
      <c r="AT33">
        <f>W_!AV35</f>
        <v>1.9456297177060942</v>
      </c>
      <c r="AU33">
        <f>W_!AW35</f>
        <v>4.8316332144040422E-2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</row>
    <row r="34" spans="1:55" x14ac:dyDescent="0.35">
      <c r="A34" t="str">
        <f>W_!B36</f>
        <v>betalfp_w</v>
      </c>
      <c r="B34">
        <f>W_!D36</f>
        <v>-2.990948689515616E-4</v>
      </c>
      <c r="C34">
        <f>W_!E36</f>
        <v>-2.008627652008627E-3</v>
      </c>
      <c r="D34">
        <f>W_!F36</f>
        <v>-3.4814888534950958E-3</v>
      </c>
      <c r="E34">
        <f>W_!G36</f>
        <v>-0.11753028267075304</v>
      </c>
      <c r="F34">
        <f>W_!H36</f>
        <v>1.3902883106454154E-2</v>
      </c>
      <c r="G34">
        <f>W_!I36</f>
        <v>5.5371908966780688E-2</v>
      </c>
      <c r="H34">
        <f>W_!J36</f>
        <v>6.1880771857579654E-2</v>
      </c>
      <c r="I34">
        <f>W_!K36</f>
        <v>5.7126162179591287E-2</v>
      </c>
      <c r="J34">
        <f>W_!L36</f>
        <v>-1.456318027473491E-3</v>
      </c>
      <c r="K34">
        <f>W_!M36</f>
        <v>3.8602123738647555E-2</v>
      </c>
      <c r="L34">
        <f>W_!N36</f>
        <v>-1.8847222448499543E-2</v>
      </c>
      <c r="M34">
        <f>W_!O36</f>
        <v>1.714491158635555E-2</v>
      </c>
      <c r="N34">
        <f>W_!P36</f>
        <v>-1.0965013927728712E-2</v>
      </c>
      <c r="O34">
        <f>W_!Q36</f>
        <v>0.12229535459910514</v>
      </c>
      <c r="P34">
        <f>W_!R36</f>
        <v>-6.0385528051917006E-2</v>
      </c>
      <c r="Q34">
        <f>W_!S36</f>
        <v>-4.6113644780191238E-5</v>
      </c>
      <c r="R34">
        <f>W_!T36</f>
        <v>1.7222787420475917E-7</v>
      </c>
      <c r="S34">
        <f>W_!U36</f>
        <v>-6.2111590205189357E-5</v>
      </c>
      <c r="T34">
        <f>W_!V36</f>
        <v>4.7201941891734898E-3</v>
      </c>
      <c r="U34">
        <f>W_!W36</f>
        <v>4.5179287785090229E-3</v>
      </c>
      <c r="V34">
        <f>W_!X36</f>
        <v>2.9592297861944358E-3</v>
      </c>
      <c r="W34">
        <f>W_!Y36</f>
        <v>2.4553339515953846E-3</v>
      </c>
      <c r="X34">
        <f>W_!Z36</f>
        <v>2.0010758698070642E-3</v>
      </c>
      <c r="Y34">
        <f>W_!AA36</f>
        <v>2.5300584831202339E-3</v>
      </c>
      <c r="Z34">
        <f>W_!AB36</f>
        <v>-8.8275458919689703E-4</v>
      </c>
      <c r="AA34">
        <f>W_!AC36</f>
        <v>6.3235678422440106E-5</v>
      </c>
      <c r="AB34">
        <f>W_!AD36</f>
        <v>-5.28567684306294E-4</v>
      </c>
      <c r="AC34">
        <f>W_!AE36</f>
        <v>3.0939456741995302E-5</v>
      </c>
      <c r="AD34">
        <f>W_!AF36</f>
        <v>2.2812662218549547E-2</v>
      </c>
      <c r="AE34">
        <f>W_!AG36</f>
        <v>2.1595276363235629E-2</v>
      </c>
      <c r="AF34">
        <f>W_!AH36</f>
        <v>1.3290067718563866E-5</v>
      </c>
      <c r="AG34">
        <f>W_!AI36</f>
        <v>-1.0427350527381878E-2</v>
      </c>
      <c r="AH34">
        <f>W_!AJ36</f>
        <v>2.9889437573565306E-4</v>
      </c>
      <c r="AI34">
        <f>W_!AK36</f>
        <v>0.68820506571319084</v>
      </c>
      <c r="AJ34">
        <f>W_!AL36</f>
        <v>1.246182097689241</v>
      </c>
      <c r="AK34">
        <f>W_!AM36</f>
        <v>-0.35275495380070238</v>
      </c>
      <c r="AL34">
        <f>W_!AN36</f>
        <v>5.5071357707618335E-3</v>
      </c>
      <c r="AM34">
        <f>W_!AO36</f>
        <v>-1.5512663798154911E-4</v>
      </c>
      <c r="AN34">
        <f>W_!AP36</f>
        <v>-0.36243384866714978</v>
      </c>
      <c r="AO34">
        <f>W_!AQ36</f>
        <v>-0.64740469272844958</v>
      </c>
      <c r="AP34">
        <f>W_!AR36</f>
        <v>0.18811911673914675</v>
      </c>
      <c r="AQ34">
        <f>W_!AS36</f>
        <v>-6.2062312195290049E-5</v>
      </c>
      <c r="AR34">
        <f>W_!AT36</f>
        <v>3.3014635760797793E-5</v>
      </c>
      <c r="AS34">
        <f>W_!AU36</f>
        <v>0</v>
      </c>
      <c r="AT34">
        <f>W_!AV36</f>
        <v>1.0157695011750911E-2</v>
      </c>
      <c r="AU34">
        <f>W_!AW36</f>
        <v>-5.0610406536077436E-4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</row>
    <row r="35" spans="1:55" x14ac:dyDescent="0.35">
      <c r="A35" t="str">
        <f>W_!B37</f>
        <v>betahrs_w</v>
      </c>
      <c r="B35">
        <f>W_!D37</f>
        <v>-9.8426675655655771</v>
      </c>
      <c r="C35">
        <f>W_!E37</f>
        <v>-19.216765986527019</v>
      </c>
      <c r="D35">
        <f>W_!F37</f>
        <v>-17.812113930023191</v>
      </c>
      <c r="E35">
        <f>W_!G37</f>
        <v>-984.76826782458284</v>
      </c>
      <c r="F35">
        <f>W_!H37</f>
        <v>140.69787251356075</v>
      </c>
      <c r="G35">
        <f>W_!I37</f>
        <v>275.72456305163485</v>
      </c>
      <c r="H35">
        <f>W_!J37</f>
        <v>558.51660218898189</v>
      </c>
      <c r="I35">
        <f>W_!K37</f>
        <v>229.83792787153095</v>
      </c>
      <c r="J35">
        <f>W_!L37</f>
        <v>4.9106265126830007</v>
      </c>
      <c r="K35">
        <f>W_!M37</f>
        <v>-29.400871358306503</v>
      </c>
      <c r="L35">
        <f>W_!N37</f>
        <v>238.17239035294025</v>
      </c>
      <c r="M35">
        <f>W_!O37</f>
        <v>-89.304193696097215</v>
      </c>
      <c r="N35">
        <f>W_!P37</f>
        <v>-37.694688268330545</v>
      </c>
      <c r="O35">
        <f>W_!Q37</f>
        <v>449.52330345098181</v>
      </c>
      <c r="P35">
        <f>W_!R37</f>
        <v>-350.04005630343806</v>
      </c>
      <c r="Q35">
        <f>W_!S37</f>
        <v>-0.19632532602562691</v>
      </c>
      <c r="R35">
        <f>W_!T37</f>
        <v>3.3722045640296495E-2</v>
      </c>
      <c r="S35">
        <f>W_!U37</f>
        <v>-0.39768164402205597</v>
      </c>
      <c r="T35">
        <f>W_!V37</f>
        <v>25.027067733390396</v>
      </c>
      <c r="U35">
        <f>W_!W37</f>
        <v>24.384034624709837</v>
      </c>
      <c r="V35">
        <f>W_!X37</f>
        <v>21.797666883295175</v>
      </c>
      <c r="W35">
        <f>W_!Y37</f>
        <v>17.522105541902256</v>
      </c>
      <c r="X35">
        <f>W_!Z37</f>
        <v>14.703772260316551</v>
      </c>
      <c r="Y35">
        <f>W_!AA37</f>
        <v>20.014474208367616</v>
      </c>
      <c r="Z35">
        <f>W_!AB37</f>
        <v>-0.99982460201225876</v>
      </c>
      <c r="AA35">
        <f>W_!AC37</f>
        <v>0.17776638338582745</v>
      </c>
      <c r="AB35">
        <f>W_!AD37</f>
        <v>-6.0108015981069505</v>
      </c>
      <c r="AC35">
        <f>W_!AE37</f>
        <v>2.1294687805022234</v>
      </c>
      <c r="AD35">
        <f>W_!AF37</f>
        <v>190.49802365265296</v>
      </c>
      <c r="AE35">
        <f>W_!AG37</f>
        <v>171.3885978971195</v>
      </c>
      <c r="AF35">
        <f>W_!AH37</f>
        <v>0.33237381717360942</v>
      </c>
      <c r="AG35">
        <f>W_!AI37</f>
        <v>-49.034323224557802</v>
      </c>
      <c r="AH35">
        <f>W_!AJ37</f>
        <v>0.68820506571319084</v>
      </c>
      <c r="AI35">
        <f>W_!AK37</f>
        <v>5519.1274575051284</v>
      </c>
      <c r="AJ35">
        <f>W_!AL37</f>
        <v>6339.4727860263083</v>
      </c>
      <c r="AK35">
        <f>W_!AM37</f>
        <v>-1998.7574937441038</v>
      </c>
      <c r="AL35">
        <f>W_!AN37</f>
        <v>26.228217581913196</v>
      </c>
      <c r="AM35">
        <f>W_!AO37</f>
        <v>-0.35439756964557967</v>
      </c>
      <c r="AN35">
        <f>W_!AP37</f>
        <v>-2940.6878479146144</v>
      </c>
      <c r="AO35">
        <f>W_!AQ37</f>
        <v>-3313.0964510664212</v>
      </c>
      <c r="AP35">
        <f>W_!AR37</f>
        <v>1068.3947156148856</v>
      </c>
      <c r="AQ35">
        <f>W_!AS37</f>
        <v>9.9568691126822678E-2</v>
      </c>
      <c r="AR35">
        <f>W_!AT37</f>
        <v>-5.4054250667207558E-2</v>
      </c>
      <c r="AS35">
        <f>W_!AU37</f>
        <v>0</v>
      </c>
      <c r="AT35">
        <f>W_!AV37</f>
        <v>218.25659323325675</v>
      </c>
      <c r="AU35">
        <f>W_!AW37</f>
        <v>-2.1212199587293576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</row>
    <row r="36" spans="1:55" x14ac:dyDescent="0.35">
      <c r="A36" t="str">
        <f>W_!B38</f>
        <v>betahrs0_w</v>
      </c>
      <c r="B36">
        <f>W_!D38</f>
        <v>-10.079717535513957</v>
      </c>
      <c r="C36">
        <f>W_!E38</f>
        <v>-21.470939964265249</v>
      </c>
      <c r="D36">
        <f>W_!F38</f>
        <v>-24.711962266554782</v>
      </c>
      <c r="E36">
        <f>W_!G38</f>
        <v>-1126.2225585624208</v>
      </c>
      <c r="F36">
        <f>W_!H38</f>
        <v>171.11345810509954</v>
      </c>
      <c r="G36">
        <f>W_!I38</f>
        <v>404.58355238648295</v>
      </c>
      <c r="H36">
        <f>W_!J38</f>
        <v>622.72285024766177</v>
      </c>
      <c r="I36">
        <f>W_!K38</f>
        <v>320.97113318614242</v>
      </c>
      <c r="J36">
        <f>W_!L38</f>
        <v>-1.1994961544104632</v>
      </c>
      <c r="K36">
        <f>W_!M38</f>
        <v>71.842198819411237</v>
      </c>
      <c r="L36">
        <f>W_!N38</f>
        <v>161.51816515491561</v>
      </c>
      <c r="M36">
        <f>W_!O38</f>
        <v>-41.319673908751653</v>
      </c>
      <c r="N36">
        <f>W_!P38</f>
        <v>-55.979393464340006</v>
      </c>
      <c r="O36">
        <f>W_!Q38</f>
        <v>618.86855848909056</v>
      </c>
      <c r="P36">
        <f>W_!R38</f>
        <v>-442.87888427876425</v>
      </c>
      <c r="Q36">
        <f>W_!S38</f>
        <v>-0.25285864456974494</v>
      </c>
      <c r="R36">
        <f>W_!T38</f>
        <v>3.8684573372032731E-2</v>
      </c>
      <c r="S36">
        <f>W_!U38</f>
        <v>-0.46450567826741906</v>
      </c>
      <c r="T36">
        <f>W_!V38</f>
        <v>31.954326148909761</v>
      </c>
      <c r="U36">
        <f>W_!W38</f>
        <v>30.838536569420821</v>
      </c>
      <c r="V36">
        <f>W_!X38</f>
        <v>25.550388158062624</v>
      </c>
      <c r="W36">
        <f>W_!Y38</f>
        <v>20.757148071253333</v>
      </c>
      <c r="X36">
        <f>W_!Z38</f>
        <v>17.225327927062182</v>
      </c>
      <c r="Y36">
        <f>W_!AA38</f>
        <v>22.945580633730248</v>
      </c>
      <c r="Z36">
        <f>W_!AB38</f>
        <v>-4.2172971338089003</v>
      </c>
      <c r="AA36">
        <f>W_!AC38</f>
        <v>0.3085684867619054</v>
      </c>
      <c r="AB36">
        <f>W_!AD38</f>
        <v>-6.8133034878213348</v>
      </c>
      <c r="AC36">
        <f>W_!AE38</f>
        <v>2.0697043936818127</v>
      </c>
      <c r="AD36">
        <f>W_!AF38</f>
        <v>223.6374705796041</v>
      </c>
      <c r="AE36">
        <f>W_!AG38</f>
        <v>204.21271694119108</v>
      </c>
      <c r="AF36">
        <f>W_!AH38</f>
        <v>0.38946740779890698</v>
      </c>
      <c r="AG36">
        <f>W_!AI38</f>
        <v>-64.179443732242675</v>
      </c>
      <c r="AH36">
        <f>W_!AJ38</f>
        <v>1.246182097689241</v>
      </c>
      <c r="AI36">
        <f>W_!AK38</f>
        <v>6339.4727860263083</v>
      </c>
      <c r="AJ36">
        <f>W_!AL38</f>
        <v>8436.0261363799946</v>
      </c>
      <c r="AK36">
        <f>W_!AM38</f>
        <v>-2509.6765171782167</v>
      </c>
      <c r="AL36">
        <f>W_!AN38</f>
        <v>34.12888723669068</v>
      </c>
      <c r="AM36">
        <f>W_!AO38</f>
        <v>-0.64197830668451805</v>
      </c>
      <c r="AN36">
        <f>W_!AP38</f>
        <v>-3371.1500153556899</v>
      </c>
      <c r="AO36">
        <f>W_!AQ38</f>
        <v>-4401.167445404194</v>
      </c>
      <c r="AP36">
        <f>W_!AR38</f>
        <v>1340.2594630499275</v>
      </c>
      <c r="AQ36">
        <f>W_!AS38</f>
        <v>-3.2783165587112781E-3</v>
      </c>
      <c r="AR36">
        <f>W_!AT38</f>
        <v>3.2556494684127398E-4</v>
      </c>
      <c r="AS36">
        <f>W_!AU38</f>
        <v>0</v>
      </c>
      <c r="AT36">
        <f>W_!AV38</f>
        <v>221.14962958502946</v>
      </c>
      <c r="AU36">
        <f>W_!AW38</f>
        <v>-2.0639005749962931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</row>
    <row r="37" spans="1:55" x14ac:dyDescent="0.35">
      <c r="A37" t="str">
        <f>W_!B39</f>
        <v>betahwk_w</v>
      </c>
      <c r="B37">
        <f>W_!D39</f>
        <v>5.2224874747760914</v>
      </c>
      <c r="C37">
        <f>W_!E39</f>
        <v>3.5625091254125145</v>
      </c>
      <c r="D37">
        <f>W_!F39</f>
        <v>10.476758041636117</v>
      </c>
      <c r="E37">
        <f>W_!G39</f>
        <v>392.98837731434764</v>
      </c>
      <c r="F37">
        <f>W_!H39</f>
        <v>-17.481176267748801</v>
      </c>
      <c r="G37">
        <f>W_!I39</f>
        <v>-141.58188874812311</v>
      </c>
      <c r="H37">
        <f>W_!J39</f>
        <v>-187.11366345314303</v>
      </c>
      <c r="I37">
        <f>W_!K39</f>
        <v>-53.241944557888729</v>
      </c>
      <c r="J37">
        <f>W_!L39</f>
        <v>-220.65134087398388</v>
      </c>
      <c r="K37">
        <f>W_!M39</f>
        <v>-88.827203987656176</v>
      </c>
      <c r="L37">
        <f>W_!N39</f>
        <v>56.944049785409128</v>
      </c>
      <c r="M37">
        <f>W_!O39</f>
        <v>244.32375218413293</v>
      </c>
      <c r="N37">
        <f>W_!P39</f>
        <v>32.660241823637065</v>
      </c>
      <c r="O37">
        <f>W_!Q39</f>
        <v>-135.16141070911945</v>
      </c>
      <c r="P37">
        <f>W_!R39</f>
        <v>111.69107446858089</v>
      </c>
      <c r="Q37">
        <f>W_!S39</f>
        <v>0.10208107729419125</v>
      </c>
      <c r="R37">
        <f>W_!T39</f>
        <v>-5.5171637329746682E-3</v>
      </c>
      <c r="S37">
        <f>W_!U39</f>
        <v>0.18951225051763973</v>
      </c>
      <c r="T37">
        <f>W_!V39</f>
        <v>-7.11667722226594</v>
      </c>
      <c r="U37">
        <f>W_!W39</f>
        <v>-7.1041050620678545</v>
      </c>
      <c r="V37">
        <f>W_!X39</f>
        <v>-3.2332641640179514</v>
      </c>
      <c r="W37">
        <f>W_!Y39</f>
        <v>-1.5318702972673734</v>
      </c>
      <c r="X37">
        <f>W_!Z39</f>
        <v>-1.49506774323569</v>
      </c>
      <c r="Y37">
        <f>W_!AA39</f>
        <v>-2.808917534511115</v>
      </c>
      <c r="Z37">
        <f>W_!AB39</f>
        <v>1.1500228045069241</v>
      </c>
      <c r="AA37">
        <f>W_!AC39</f>
        <v>-1.0537308040703297E-2</v>
      </c>
      <c r="AB37">
        <f>W_!AD39</f>
        <v>1.1438632223149516</v>
      </c>
      <c r="AC37">
        <f>W_!AE39</f>
        <v>-0.74347619682916799</v>
      </c>
      <c r="AD37">
        <f>W_!AF39</f>
        <v>-74.340512566262177</v>
      </c>
      <c r="AE37">
        <f>W_!AG39</f>
        <v>-67.492798835756432</v>
      </c>
      <c r="AF37">
        <f>W_!AH39</f>
        <v>2.9930042878607288E-2</v>
      </c>
      <c r="AG37">
        <f>W_!AI39</f>
        <v>17.403271054592906</v>
      </c>
      <c r="AH37">
        <f>W_!AJ39</f>
        <v>-0.35275495380070238</v>
      </c>
      <c r="AI37">
        <f>W_!AK39</f>
        <v>-1998.7574937441038</v>
      </c>
      <c r="AJ37">
        <f>W_!AL39</f>
        <v>-2509.6765171782167</v>
      </c>
      <c r="AK37">
        <f>W_!AM39</f>
        <v>1534.3807715054181</v>
      </c>
      <c r="AL37">
        <f>W_!AN39</f>
        <v>-9.1748140779880245</v>
      </c>
      <c r="AM37">
        <f>W_!AO39</f>
        <v>0.18336861470407398</v>
      </c>
      <c r="AN37">
        <f>W_!AP39</f>
        <v>1062.424854585953</v>
      </c>
      <c r="AO37">
        <f>W_!AQ39</f>
        <v>1313.0883583612517</v>
      </c>
      <c r="AP37">
        <f>W_!AR39</f>
        <v>-811.63735040907227</v>
      </c>
      <c r="AQ37">
        <f>W_!AS39</f>
        <v>-6.1655298277314217E-2</v>
      </c>
      <c r="AR37">
        <f>W_!AT39</f>
        <v>4.2621514898831668E-2</v>
      </c>
      <c r="AS37">
        <f>W_!AU39</f>
        <v>0</v>
      </c>
      <c r="AT37">
        <f>W_!AV39</f>
        <v>-88.336794850781061</v>
      </c>
      <c r="AU37">
        <f>W_!AW39</f>
        <v>1.5067542436425081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</row>
    <row r="38" spans="1:55" x14ac:dyDescent="0.35">
      <c r="A38" t="str">
        <f>W_!B40</f>
        <v>betacom</v>
      </c>
      <c r="B38">
        <f>W_!D40</f>
        <v>-1.8366641846413134E-2</v>
      </c>
      <c r="C38">
        <f>W_!E40</f>
        <v>-9.6889567398065563E-2</v>
      </c>
      <c r="D38">
        <f>W_!F40</f>
        <v>-0.13864560166947873</v>
      </c>
      <c r="E38">
        <f>W_!G40</f>
        <v>-4.840127991293067</v>
      </c>
      <c r="F38">
        <f>W_!H40</f>
        <v>-4.9907841616248255E-2</v>
      </c>
      <c r="G38">
        <f>W_!I40</f>
        <v>2.2201893713818426</v>
      </c>
      <c r="H38">
        <f>W_!J40</f>
        <v>2.6884144794215215</v>
      </c>
      <c r="I38">
        <f>W_!K40</f>
        <v>1.9906018166756743</v>
      </c>
      <c r="J38">
        <f>W_!L40</f>
        <v>4.0373586092262631E-2</v>
      </c>
      <c r="K38">
        <f>W_!M40</f>
        <v>1.9938604017660995</v>
      </c>
      <c r="L38">
        <f>W_!N40</f>
        <v>1.4255785516062096</v>
      </c>
      <c r="M38">
        <f>W_!O40</f>
        <v>0.38799229499173682</v>
      </c>
      <c r="N38">
        <f>W_!P40</f>
        <v>1.1002301673230266</v>
      </c>
      <c r="O38">
        <f>W_!Q40</f>
        <v>4.5175585140474883</v>
      </c>
      <c r="P38">
        <f>W_!R40</f>
        <v>-2.6231601184424873</v>
      </c>
      <c r="Q38">
        <f>W_!S40</f>
        <v>-9.4435501589965683E-4</v>
      </c>
      <c r="R38">
        <f>W_!T40</f>
        <v>5.5397241856254358E-4</v>
      </c>
      <c r="S38">
        <f>W_!U40</f>
        <v>-1.9244109516631141E-3</v>
      </c>
      <c r="T38">
        <f>W_!V40</f>
        <v>0.20047972880030041</v>
      </c>
      <c r="U38">
        <f>W_!W40</f>
        <v>0.19953378365896102</v>
      </c>
      <c r="V38">
        <f>W_!X40</f>
        <v>0.12003669485915777</v>
      </c>
      <c r="W38">
        <f>W_!Y40</f>
        <v>9.6056304227641262E-2</v>
      </c>
      <c r="X38">
        <f>W_!Z40</f>
        <v>8.4713068621796297E-2</v>
      </c>
      <c r="Y38">
        <f>W_!AA40</f>
        <v>0.10799655895447798</v>
      </c>
      <c r="Z38">
        <f>W_!AB40</f>
        <v>-1.5487037140036337E-2</v>
      </c>
      <c r="AA38">
        <f>W_!AC40</f>
        <v>3.4114758644484045E-3</v>
      </c>
      <c r="AB38">
        <f>W_!AD40</f>
        <v>-7.7202256611766717E-2</v>
      </c>
      <c r="AC38">
        <f>W_!AE40</f>
        <v>8.680033457916729E-3</v>
      </c>
      <c r="AD38">
        <f>W_!AF40</f>
        <v>0.94663516478498999</v>
      </c>
      <c r="AE38">
        <f>W_!AG40</f>
        <v>0.89765985895699385</v>
      </c>
      <c r="AF38">
        <f>W_!AH40</f>
        <v>2.0632847841990072E-3</v>
      </c>
      <c r="AG38">
        <f>W_!AI40</f>
        <v>-1.0180908356931886</v>
      </c>
      <c r="AH38">
        <f>W_!AJ40</f>
        <v>5.5071357707618335E-3</v>
      </c>
      <c r="AI38">
        <f>W_!AK40</f>
        <v>26.228217581913196</v>
      </c>
      <c r="AJ38">
        <f>W_!AL40</f>
        <v>34.12888723669068</v>
      </c>
      <c r="AK38">
        <f>W_!AM40</f>
        <v>-9.1748140779880245</v>
      </c>
      <c r="AL38">
        <f>W_!AN40</f>
        <v>0.54702309526369475</v>
      </c>
      <c r="AM38">
        <f>W_!AO40</f>
        <v>-2.9419404854007106E-3</v>
      </c>
      <c r="AN38">
        <f>W_!AP40</f>
        <v>-14.066834381830979</v>
      </c>
      <c r="AO38">
        <f>W_!AQ40</f>
        <v>-18.020994992728717</v>
      </c>
      <c r="AP38">
        <f>W_!AR40</f>
        <v>4.9981445009904357</v>
      </c>
      <c r="AQ38">
        <f>W_!AS40</f>
        <v>-2.5492595426118924E-3</v>
      </c>
      <c r="AR38">
        <f>W_!AT40</f>
        <v>1.3613219993927133E-3</v>
      </c>
      <c r="AS38">
        <f>W_!AU40</f>
        <v>0</v>
      </c>
      <c r="AT38">
        <f>W_!AV40</f>
        <v>-1.0815378701130609</v>
      </c>
      <c r="AU38">
        <f>W_!AW40</f>
        <v>-2.603914069368967E-2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</row>
    <row r="39" spans="1:55" x14ac:dyDescent="0.35">
      <c r="A39" t="str">
        <f>W_!B41</f>
        <v>betalfp</v>
      </c>
      <c r="B39">
        <f>W_!D41</f>
        <v>1.4975522719250028E-4</v>
      </c>
      <c r="C39">
        <f>W_!E41</f>
        <v>9.9637229865548048E-4</v>
      </c>
      <c r="D39">
        <f>W_!F41</f>
        <v>1.8309420103255049E-3</v>
      </c>
      <c r="E39">
        <f>W_!G41</f>
        <v>6.1641044284796137E-2</v>
      </c>
      <c r="F39">
        <f>W_!H41</f>
        <v>-7.5134601408515895E-3</v>
      </c>
      <c r="G39">
        <f>W_!I41</f>
        <v>-2.7175229342418564E-2</v>
      </c>
      <c r="H39">
        <f>W_!J41</f>
        <v>-3.2909805040499063E-2</v>
      </c>
      <c r="I39">
        <f>W_!K41</f>
        <v>-3.1279254631665913E-2</v>
      </c>
      <c r="J39">
        <f>W_!L41</f>
        <v>2.0907059883270914E-6</v>
      </c>
      <c r="K39">
        <f>W_!M41</f>
        <v>-1.9653511873181085E-2</v>
      </c>
      <c r="L39">
        <f>W_!N41</f>
        <v>9.0659628044587985E-3</v>
      </c>
      <c r="M39">
        <f>W_!O41</f>
        <v>-8.5897121169078439E-3</v>
      </c>
      <c r="N39">
        <f>W_!P41</f>
        <v>5.7631335286267545E-3</v>
      </c>
      <c r="O39">
        <f>W_!Q41</f>
        <v>-6.3969472355909149E-2</v>
      </c>
      <c r="P39">
        <f>W_!R41</f>
        <v>3.1852628068217689E-2</v>
      </c>
      <c r="Q39">
        <f>W_!S41</f>
        <v>2.4340681023366604E-5</v>
      </c>
      <c r="R39">
        <f>W_!T41</f>
        <v>-1.2729948790884534E-7</v>
      </c>
      <c r="S39">
        <f>W_!U41</f>
        <v>3.1551707341881102E-5</v>
      </c>
      <c r="T39">
        <f>W_!V41</f>
        <v>-2.4450118687629483E-3</v>
      </c>
      <c r="U39">
        <f>W_!W41</f>
        <v>-2.343658731886621E-3</v>
      </c>
      <c r="V39">
        <f>W_!X41</f>
        <v>-1.5332110527078808E-3</v>
      </c>
      <c r="W39">
        <f>W_!Y41</f>
        <v>-1.2625249943064121E-3</v>
      </c>
      <c r="X39">
        <f>W_!Z41</f>
        <v>-1.0337375915359683E-3</v>
      </c>
      <c r="Y39">
        <f>W_!AA41</f>
        <v>-1.3065059825837823E-3</v>
      </c>
      <c r="Z39">
        <f>W_!AB41</f>
        <v>4.5507485402445074E-4</v>
      </c>
      <c r="AA39">
        <f>W_!AC41</f>
        <v>-3.3606442876288786E-5</v>
      </c>
      <c r="AB39">
        <f>W_!AD41</f>
        <v>2.7656529924701014E-4</v>
      </c>
      <c r="AC39">
        <f>W_!AE41</f>
        <v>-1.1859210784271893E-5</v>
      </c>
      <c r="AD39">
        <f>W_!AF41</f>
        <v>-1.1799388461397957E-2</v>
      </c>
      <c r="AE39">
        <f>W_!AG41</f>
        <v>-1.1163918544670101E-2</v>
      </c>
      <c r="AF39">
        <f>W_!AH41</f>
        <v>-8.2164504984646863E-6</v>
      </c>
      <c r="AG39">
        <f>W_!AI41</f>
        <v>5.566756214180942E-3</v>
      </c>
      <c r="AH39">
        <f>W_!AJ41</f>
        <v>-1.5512663798154911E-4</v>
      </c>
      <c r="AI39">
        <f>W_!AK41</f>
        <v>-0.35439756964557967</v>
      </c>
      <c r="AJ39">
        <f>W_!AL41</f>
        <v>-0.64197830668451805</v>
      </c>
      <c r="AK39">
        <f>W_!AM41</f>
        <v>0.18336861470407398</v>
      </c>
      <c r="AL39">
        <f>W_!AN41</f>
        <v>-2.9419404854007106E-3</v>
      </c>
      <c r="AM39">
        <f>W_!AO41</f>
        <v>8.0775695342580063E-5</v>
      </c>
      <c r="AN39">
        <f>W_!AP41</f>
        <v>0.18667918561746047</v>
      </c>
      <c r="AO39">
        <f>W_!AQ41</f>
        <v>0.3339454319419784</v>
      </c>
      <c r="AP39">
        <f>W_!AR41</f>
        <v>-9.800182023128777E-2</v>
      </c>
      <c r="AQ39">
        <f>W_!AS41</f>
        <v>2.9644503477165804E-5</v>
      </c>
      <c r="AR39">
        <f>W_!AT41</f>
        <v>-1.5645820010581742E-5</v>
      </c>
      <c r="AS39">
        <f>W_!AU41</f>
        <v>0</v>
      </c>
      <c r="AT39">
        <f>W_!AV41</f>
        <v>-4.4065440168103379E-3</v>
      </c>
      <c r="AU39">
        <f>W_!AW41</f>
        <v>2.682026602918913E-4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</row>
    <row r="40" spans="1:55" x14ac:dyDescent="0.35">
      <c r="A40" t="str">
        <f>W_!B42</f>
        <v>betahrs</v>
      </c>
      <c r="B40">
        <f>W_!D42</f>
        <v>5.2797938205596351</v>
      </c>
      <c r="C40">
        <f>W_!E42</f>
        <v>10.356418571345214</v>
      </c>
      <c r="D40">
        <f>W_!F42</f>
        <v>9.4140641871961765</v>
      </c>
      <c r="E40">
        <f>W_!G42</f>
        <v>524.27416939885438</v>
      </c>
      <c r="F40">
        <f>W_!H42</f>
        <v>-75.297052404070115</v>
      </c>
      <c r="G40">
        <f>W_!I42</f>
        <v>-147.02044525468639</v>
      </c>
      <c r="H40">
        <f>W_!J42</f>
        <v>-301.04453345569152</v>
      </c>
      <c r="I40">
        <f>W_!K42</f>
        <v>-121.11571993031674</v>
      </c>
      <c r="J40">
        <f>W_!L42</f>
        <v>-1.2163045104466834</v>
      </c>
      <c r="K40">
        <f>W_!M42</f>
        <v>20.589163565856708</v>
      </c>
      <c r="L40">
        <f>W_!N42</f>
        <v>-127.30689448094499</v>
      </c>
      <c r="M40">
        <f>W_!O42</f>
        <v>47.318447388726391</v>
      </c>
      <c r="N40">
        <f>W_!P42</f>
        <v>19.353760087100774</v>
      </c>
      <c r="O40">
        <f>W_!Q42</f>
        <v>-237.50830716427268</v>
      </c>
      <c r="P40">
        <f>W_!R42</f>
        <v>185.05865498720934</v>
      </c>
      <c r="Q40">
        <f>W_!S42</f>
        <v>0.10437517669090268</v>
      </c>
      <c r="R40">
        <f>W_!T42</f>
        <v>-1.8267802053376324E-2</v>
      </c>
      <c r="S40">
        <f>W_!U42</f>
        <v>0.21046642828631834</v>
      </c>
      <c r="T40">
        <f>W_!V42</f>
        <v>-13.484943281713829</v>
      </c>
      <c r="U40">
        <f>W_!W42</f>
        <v>-13.141992555052447</v>
      </c>
      <c r="V40">
        <f>W_!X42</f>
        <v>-11.859582957536279</v>
      </c>
      <c r="W40">
        <f>W_!Y42</f>
        <v>-9.5880001243205211</v>
      </c>
      <c r="X40">
        <f>W_!Z42</f>
        <v>-8.0812876712246364</v>
      </c>
      <c r="Y40">
        <f>W_!AA42</f>
        <v>-10.90763469183673</v>
      </c>
      <c r="Z40">
        <f>W_!AB42</f>
        <v>0.49848691394424954</v>
      </c>
      <c r="AA40">
        <f>W_!AC42</f>
        <v>-9.2266139917108719E-2</v>
      </c>
      <c r="AB40">
        <f>W_!AD42</f>
        <v>3.2555752386952559</v>
      </c>
      <c r="AC40">
        <f>W_!AE42</f>
        <v>-1.143060943870724</v>
      </c>
      <c r="AD40">
        <f>W_!AF42</f>
        <v>-102.28885487511907</v>
      </c>
      <c r="AE40">
        <f>W_!AG42</f>
        <v>-91.906397158877994</v>
      </c>
      <c r="AF40">
        <f>W_!AH42</f>
        <v>-0.18264229332786935</v>
      </c>
      <c r="AG40">
        <f>W_!AI42</f>
        <v>26.280210251208917</v>
      </c>
      <c r="AH40">
        <f>W_!AJ42</f>
        <v>-0.36243384866714978</v>
      </c>
      <c r="AI40">
        <f>W_!AK42</f>
        <v>-2940.6878479146144</v>
      </c>
      <c r="AJ40">
        <f>W_!AL42</f>
        <v>-3371.1500153556899</v>
      </c>
      <c r="AK40">
        <f>W_!AM42</f>
        <v>1062.424854585953</v>
      </c>
      <c r="AL40">
        <f>W_!AN42</f>
        <v>-14.066834381830979</v>
      </c>
      <c r="AM40">
        <f>W_!AO42</f>
        <v>0.18667918561746047</v>
      </c>
      <c r="AN40">
        <f>W_!AP42</f>
        <v>1568.5717020648594</v>
      </c>
      <c r="AO40">
        <f>W_!AQ42</f>
        <v>1763.1840093704454</v>
      </c>
      <c r="AP40">
        <f>W_!AR42</f>
        <v>-568.10092143102315</v>
      </c>
      <c r="AQ40">
        <f>W_!AS42</f>
        <v>-5.1141718171901572E-2</v>
      </c>
      <c r="AR40">
        <f>W_!AT42</f>
        <v>2.8116227361705957E-2</v>
      </c>
      <c r="AS40">
        <f>W_!AU42</f>
        <v>0</v>
      </c>
      <c r="AT40">
        <f>W_!AV42</f>
        <v>-117.46735971824071</v>
      </c>
      <c r="AU40">
        <f>W_!AW42</f>
        <v>1.0708061005171146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</row>
    <row r="41" spans="1:55" x14ac:dyDescent="0.35">
      <c r="A41" t="str">
        <f>W_!B43</f>
        <v>betahrs0</v>
      </c>
      <c r="B41">
        <f>W_!D43</f>
        <v>5.3232639458714441</v>
      </c>
      <c r="C41">
        <f>W_!E43</f>
        <v>11.228863140385918</v>
      </c>
      <c r="D41">
        <f>W_!F43</f>
        <v>12.933893422837496</v>
      </c>
      <c r="E41">
        <f>W_!G43</f>
        <v>589.72612223960095</v>
      </c>
      <c r="F41">
        <f>W_!H43</f>
        <v>-90.154948026094345</v>
      </c>
      <c r="G41">
        <f>W_!I43</f>
        <v>-209.57181197672796</v>
      </c>
      <c r="H41">
        <f>W_!J43</f>
        <v>-328.98817330371662</v>
      </c>
      <c r="I41">
        <f>W_!K43</f>
        <v>-170.18754693450447</v>
      </c>
      <c r="J41">
        <f>W_!L43</f>
        <v>-4.4999433938360589E-2</v>
      </c>
      <c r="K41">
        <f>W_!M43</f>
        <v>-32.709399608827738</v>
      </c>
      <c r="L41">
        <f>W_!N43</f>
        <v>-85.798484852085664</v>
      </c>
      <c r="M41">
        <f>W_!O43</f>
        <v>22.842204499889338</v>
      </c>
      <c r="N41">
        <f>W_!P43</f>
        <v>29.157646656918001</v>
      </c>
      <c r="O41">
        <f>W_!Q43</f>
        <v>-321.98489640810499</v>
      </c>
      <c r="P41">
        <f>W_!R43</f>
        <v>231.9574135656662</v>
      </c>
      <c r="Q41">
        <f>W_!S43</f>
        <v>0.13213700223965485</v>
      </c>
      <c r="R41">
        <f>W_!T43</f>
        <v>-2.0539758970679542E-2</v>
      </c>
      <c r="S41">
        <f>W_!U43</f>
        <v>0.24125562249911386</v>
      </c>
      <c r="T41">
        <f>W_!V43</f>
        <v>-16.785713626538868</v>
      </c>
      <c r="U41">
        <f>W_!W43</f>
        <v>-16.209322582133147</v>
      </c>
      <c r="V41">
        <f>W_!X43</f>
        <v>-13.513371377783773</v>
      </c>
      <c r="W41">
        <f>W_!Y43</f>
        <v>-10.994556597855578</v>
      </c>
      <c r="X41">
        <f>W_!Z43</f>
        <v>-9.1528717569744575</v>
      </c>
      <c r="Y41">
        <f>W_!AA43</f>
        <v>-12.140073074367637</v>
      </c>
      <c r="Z41">
        <f>W_!AB43</f>
        <v>2.1960692258187531</v>
      </c>
      <c r="AA41">
        <f>W_!AC43</f>
        <v>-0.15982886817538888</v>
      </c>
      <c r="AB41">
        <f>W_!AD43</f>
        <v>3.6013244379958413</v>
      </c>
      <c r="AC41">
        <f>W_!AE43</f>
        <v>-1.082340772105542</v>
      </c>
      <c r="AD41">
        <f>W_!AF43</f>
        <v>-117.76206867326755</v>
      </c>
      <c r="AE41">
        <f>W_!AG43</f>
        <v>-107.43633121602889</v>
      </c>
      <c r="AF41">
        <f>W_!AH43</f>
        <v>-0.2098589999780153</v>
      </c>
      <c r="AG41">
        <f>W_!AI43</f>
        <v>33.874919080834616</v>
      </c>
      <c r="AH41">
        <f>W_!AJ43</f>
        <v>-0.64740469272844958</v>
      </c>
      <c r="AI41">
        <f>W_!AK43</f>
        <v>-3313.0964510664212</v>
      </c>
      <c r="AJ41">
        <f>W_!AL43</f>
        <v>-4401.167445404194</v>
      </c>
      <c r="AK41">
        <f>W_!AM43</f>
        <v>1313.0883583612517</v>
      </c>
      <c r="AL41">
        <f>W_!AN43</f>
        <v>-18.020994992728717</v>
      </c>
      <c r="AM41">
        <f>W_!AO43</f>
        <v>0.3339454319419784</v>
      </c>
      <c r="AN41">
        <f>W_!AP43</f>
        <v>1763.1840093704454</v>
      </c>
      <c r="AO41">
        <f>W_!AQ43</f>
        <v>2298.0605309161074</v>
      </c>
      <c r="AP41">
        <f>W_!AR43</f>
        <v>-701.75855763872062</v>
      </c>
      <c r="AQ41">
        <f>W_!AS43</f>
        <v>-1.7860689167723443E-3</v>
      </c>
      <c r="AR41">
        <f>W_!AT43</f>
        <v>2.1389821354440338E-3</v>
      </c>
      <c r="AS41">
        <f>W_!AU43</f>
        <v>0</v>
      </c>
      <c r="AT41">
        <f>W_!AV43</f>
        <v>-115.69705301714977</v>
      </c>
      <c r="AU41">
        <f>W_!AW43</f>
        <v>1.0362433306533667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</row>
    <row r="42" spans="1:55" x14ac:dyDescent="0.35">
      <c r="A42" t="str">
        <f>W_!B44</f>
        <v>betahwk</v>
      </c>
      <c r="B42">
        <f>W_!D44</f>
        <v>-2.7942573244046147</v>
      </c>
      <c r="C42">
        <f>W_!E44</f>
        <v>-1.9282397193109404</v>
      </c>
      <c r="D42">
        <f>W_!F44</f>
        <v>-5.5916262093774529</v>
      </c>
      <c r="E42">
        <f>W_!G44</f>
        <v>-211.30141923339218</v>
      </c>
      <c r="F42">
        <f>W_!H44</f>
        <v>11.957490418677887</v>
      </c>
      <c r="G42">
        <f>W_!I44</f>
        <v>73.620088502439629</v>
      </c>
      <c r="H42">
        <f>W_!J44</f>
        <v>101.33075077941011</v>
      </c>
      <c r="I42">
        <f>W_!K44</f>
        <v>31.075729862315068</v>
      </c>
      <c r="J42">
        <f>W_!L44</f>
        <v>115.10740771448714</v>
      </c>
      <c r="K42">
        <f>W_!M44</f>
        <v>46.823785685435425</v>
      </c>
      <c r="L42">
        <f>W_!N44</f>
        <v>-28.56495763867628</v>
      </c>
      <c r="M42">
        <f>W_!O44</f>
        <v>-127.6787808320332</v>
      </c>
      <c r="N42">
        <f>W_!P44</f>
        <v>-17.99329815882259</v>
      </c>
      <c r="O42">
        <f>W_!Q44</f>
        <v>73.57291854687702</v>
      </c>
      <c r="P42">
        <f>W_!R44</f>
        <v>-60.996895257536984</v>
      </c>
      <c r="Q42">
        <f>W_!S44</f>
        <v>-5.4563297311719099E-2</v>
      </c>
      <c r="R42">
        <f>W_!T44</f>
        <v>3.0809364778536003E-3</v>
      </c>
      <c r="S42">
        <f>W_!U44</f>
        <v>-0.10173489646599192</v>
      </c>
      <c r="T42">
        <f>W_!V44</f>
        <v>3.9039584534518803</v>
      </c>
      <c r="U42">
        <f>W_!W44</f>
        <v>3.8913106117669463</v>
      </c>
      <c r="V42">
        <f>W_!X44</f>
        <v>1.8997221387395582</v>
      </c>
      <c r="W42">
        <f>W_!Y44</f>
        <v>0.99824818716135155</v>
      </c>
      <c r="X42">
        <f>W_!Z44</f>
        <v>0.96783340289978026</v>
      </c>
      <c r="Y42">
        <f>W_!AA44</f>
        <v>1.6728524669573277</v>
      </c>
      <c r="Z42">
        <f>W_!AB44</f>
        <v>-0.56100057310974805</v>
      </c>
      <c r="AA42">
        <f>W_!AC44</f>
        <v>6.4699636306792697E-3</v>
      </c>
      <c r="AB42">
        <f>W_!AD44</f>
        <v>-0.5884274323673474</v>
      </c>
      <c r="AC42">
        <f>W_!AE44</f>
        <v>0.39822885562543558</v>
      </c>
      <c r="AD42">
        <f>W_!AF44</f>
        <v>39.93247590756279</v>
      </c>
      <c r="AE42">
        <f>W_!AG44</f>
        <v>36.247129410439051</v>
      </c>
      <c r="AF42">
        <f>W_!AH44</f>
        <v>-8.2101367873843398E-3</v>
      </c>
      <c r="AG42">
        <f>W_!AI44</f>
        <v>-9.4767088511904305</v>
      </c>
      <c r="AH42">
        <f>W_!AJ44</f>
        <v>0.18811911673914675</v>
      </c>
      <c r="AI42">
        <f>W_!AK44</f>
        <v>1068.3947156148856</v>
      </c>
      <c r="AJ42">
        <f>W_!AL44</f>
        <v>1340.2594630499275</v>
      </c>
      <c r="AK42">
        <f>W_!AM44</f>
        <v>-811.63735040907227</v>
      </c>
      <c r="AL42">
        <f>W_!AN44</f>
        <v>4.9981445009904357</v>
      </c>
      <c r="AM42">
        <f>W_!AO44</f>
        <v>-9.800182023128777E-2</v>
      </c>
      <c r="AN42">
        <f>W_!AP44</f>
        <v>-568.10092143102315</v>
      </c>
      <c r="AO42">
        <f>W_!AQ44</f>
        <v>-701.75855763872062</v>
      </c>
      <c r="AP42">
        <f>W_!AR44</f>
        <v>430.24937553898894</v>
      </c>
      <c r="AQ42">
        <f>W_!AS44</f>
        <v>3.0436972629051928E-2</v>
      </c>
      <c r="AR42">
        <f>W_!AT44</f>
        <v>-2.1518354241038668E-2</v>
      </c>
      <c r="AS42">
        <f>W_!AU44</f>
        <v>0</v>
      </c>
      <c r="AT42">
        <f>W_!AV44</f>
        <v>46.30025903218278</v>
      </c>
      <c r="AU42">
        <f>W_!AW44</f>
        <v>-0.76082596409849357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</row>
    <row r="43" spans="1:55" x14ac:dyDescent="0.35">
      <c r="A43" t="str">
        <f>W_!B45</f>
        <v>betalwg_w</v>
      </c>
      <c r="B43">
        <f>W_!D45</f>
        <v>5.0124182963143954E-4</v>
      </c>
      <c r="C43">
        <f>W_!E45</f>
        <v>5.033614692341622E-3</v>
      </c>
      <c r="D43">
        <f>W_!F45</f>
        <v>-8.5150781112878625E-4</v>
      </c>
      <c r="E43">
        <f>W_!G45</f>
        <v>-8.7604811279954023E-2</v>
      </c>
      <c r="F43">
        <f>W_!H45</f>
        <v>-5.4713803069823758E-3</v>
      </c>
      <c r="G43">
        <f>W_!I45</f>
        <v>-5.9066568401930496E-2</v>
      </c>
      <c r="H43">
        <f>W_!J45</f>
        <v>5.5622584870298822E-3</v>
      </c>
      <c r="I43">
        <f>W_!K45</f>
        <v>-0.16271453261992777</v>
      </c>
      <c r="J43">
        <f>W_!L45</f>
        <v>7.2134472639882513E-2</v>
      </c>
      <c r="K43">
        <f>W_!M45</f>
        <v>9.8258712732183492E-2</v>
      </c>
      <c r="L43">
        <f>W_!N45</f>
        <v>7.8709128636654607E-2</v>
      </c>
      <c r="M43">
        <f>W_!O45</f>
        <v>-1.5838116764432413E-2</v>
      </c>
      <c r="N43">
        <f>W_!P45</f>
        <v>2.6720259915161165E-2</v>
      </c>
      <c r="O43">
        <f>W_!Q45</f>
        <v>-0.18315948247360189</v>
      </c>
      <c r="P43">
        <f>W_!R45</f>
        <v>9.9567600658840474E-2</v>
      </c>
      <c r="Q43">
        <f>W_!S45</f>
        <v>-6.5774381803777385E-6</v>
      </c>
      <c r="R43">
        <f>W_!T45</f>
        <v>4.9802728913189651E-6</v>
      </c>
      <c r="S43">
        <f>W_!U45</f>
        <v>1.9869681822985504E-4</v>
      </c>
      <c r="T43">
        <f>W_!V45</f>
        <v>-4.3084211244246683E-3</v>
      </c>
      <c r="U43">
        <f>W_!W45</f>
        <v>-4.0176943943251303E-3</v>
      </c>
      <c r="V43">
        <f>W_!X45</f>
        <v>-4.7654297029334335E-3</v>
      </c>
      <c r="W43">
        <f>W_!Y45</f>
        <v>-4.8256934796234311E-3</v>
      </c>
      <c r="X43">
        <f>W_!Z45</f>
        <v>-4.6890308049591422E-3</v>
      </c>
      <c r="Y43">
        <f>W_!AA45</f>
        <v>-5.0074828148668126E-3</v>
      </c>
      <c r="Z43">
        <f>W_!AB45</f>
        <v>-1.7284542128404837E-3</v>
      </c>
      <c r="AA43">
        <f>W_!AC45</f>
        <v>3.3068668813907206E-5</v>
      </c>
      <c r="AB43">
        <f>W_!AD45</f>
        <v>4.797290464624228E-4</v>
      </c>
      <c r="AC43">
        <f>W_!AE45</f>
        <v>-2.50544034558144E-4</v>
      </c>
      <c r="AD43">
        <f>W_!AF45</f>
        <v>-1.0748391438534451E-2</v>
      </c>
      <c r="AE43">
        <f>W_!AG45</f>
        <v>-6.2441315272168188E-3</v>
      </c>
      <c r="AF43">
        <f>W_!AH45</f>
        <v>-6.2609005816984437E-5</v>
      </c>
      <c r="AG43">
        <f>W_!AI45</f>
        <v>4.7041512903812999E-3</v>
      </c>
      <c r="AH43">
        <f>W_!AJ45</f>
        <v>-6.2062312195290049E-5</v>
      </c>
      <c r="AI43">
        <f>W_!AK45</f>
        <v>9.9568691126822678E-2</v>
      </c>
      <c r="AJ43">
        <f>W_!AL45</f>
        <v>-3.2783165587112781E-3</v>
      </c>
      <c r="AK43">
        <f>W_!AM45</f>
        <v>-6.1655298277314217E-2</v>
      </c>
      <c r="AL43">
        <f>W_!AN45</f>
        <v>-2.5492595426118924E-3</v>
      </c>
      <c r="AM43">
        <f>W_!AO45</f>
        <v>2.9644503477165804E-5</v>
      </c>
      <c r="AN43">
        <f>W_!AP45</f>
        <v>-5.1141718171901572E-2</v>
      </c>
      <c r="AO43">
        <f>W_!AQ45</f>
        <v>-1.7860689167723443E-3</v>
      </c>
      <c r="AP43">
        <f>W_!AR45</f>
        <v>3.0436972629051928E-2</v>
      </c>
      <c r="AQ43">
        <f>W_!AS45</f>
        <v>8.7144521573422399E-4</v>
      </c>
      <c r="AR43">
        <f>W_!AT45</f>
        <v>-4.6291652160110119E-4</v>
      </c>
      <c r="AS43">
        <f>W_!AU45</f>
        <v>0</v>
      </c>
      <c r="AT43">
        <f>W_!AV45</f>
        <v>-3.567075264406646E-2</v>
      </c>
      <c r="AU43">
        <f>W_!AW45</f>
        <v>-6.4017578060660593E-4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</row>
    <row r="44" spans="1:55" x14ac:dyDescent="0.35">
      <c r="A44" t="str">
        <f>W_!B46</f>
        <v>betalwg</v>
      </c>
      <c r="B44">
        <f>W_!D46</f>
        <v>-2.4539634995494951E-4</v>
      </c>
      <c r="C44">
        <f>W_!E46</f>
        <v>-2.8424344588463876E-3</v>
      </c>
      <c r="D44">
        <f>W_!F46</f>
        <v>4.2976884985427682E-4</v>
      </c>
      <c r="E44">
        <f>W_!G46</f>
        <v>5.0925987869129559E-2</v>
      </c>
      <c r="F44">
        <f>W_!H46</f>
        <v>1.2862911662788602E-3</v>
      </c>
      <c r="G44">
        <f>W_!I46</f>
        <v>3.0292278672133268E-2</v>
      </c>
      <c r="H44">
        <f>W_!J46</f>
        <v>-6.2360439785684079E-3</v>
      </c>
      <c r="I44">
        <f>W_!K46</f>
        <v>8.5693700947602258E-2</v>
      </c>
      <c r="J44">
        <f>W_!L46</f>
        <v>-3.9253046825761778E-2</v>
      </c>
      <c r="K44">
        <f>W_!M46</f>
        <v>-4.9535414988894397E-2</v>
      </c>
      <c r="L44">
        <f>W_!N46</f>
        <v>-4.1857470741297607E-2</v>
      </c>
      <c r="M44">
        <f>W_!O46</f>
        <v>1.0508109622717591E-2</v>
      </c>
      <c r="N44">
        <f>W_!P46</f>
        <v>-1.4051065633767172E-2</v>
      </c>
      <c r="O44">
        <f>W_!Q46</f>
        <v>0.10663089471080375</v>
      </c>
      <c r="P44">
        <f>W_!R46</f>
        <v>-4.9997029054094921E-2</v>
      </c>
      <c r="Q44">
        <f>W_!S46</f>
        <v>3.2006766873150301E-6</v>
      </c>
      <c r="R44">
        <f>W_!T46</f>
        <v>-2.6887122730866516E-6</v>
      </c>
      <c r="S44">
        <f>W_!U46</f>
        <v>-1.0401453563577732E-4</v>
      </c>
      <c r="T44">
        <f>W_!V46</f>
        <v>2.3109967081836125E-3</v>
      </c>
      <c r="U44">
        <f>W_!W46</f>
        <v>2.1620910093765934E-3</v>
      </c>
      <c r="V44">
        <f>W_!X46</f>
        <v>2.5648873556789291E-3</v>
      </c>
      <c r="W44">
        <f>W_!Y46</f>
        <v>2.6092686341621651E-3</v>
      </c>
      <c r="X44">
        <f>W_!Z46</f>
        <v>2.5337896892853591E-3</v>
      </c>
      <c r="Y44">
        <f>W_!AA46</f>
        <v>2.7127073347101688E-3</v>
      </c>
      <c r="Z44">
        <f>W_!AB46</f>
        <v>9.6233578370306396E-4</v>
      </c>
      <c r="AA44">
        <f>W_!AC46</f>
        <v>-1.654262998991334E-5</v>
      </c>
      <c r="AB44">
        <f>W_!AD46</f>
        <v>-2.7493102646198485E-4</v>
      </c>
      <c r="AC44">
        <f>W_!AE46</f>
        <v>1.1672426919997213E-4</v>
      </c>
      <c r="AD44">
        <f>W_!AF46</f>
        <v>5.2124983952514005E-3</v>
      </c>
      <c r="AE44">
        <f>W_!AG46</f>
        <v>2.9367545299667699E-3</v>
      </c>
      <c r="AF44">
        <f>W_!AH46</f>
        <v>3.8660994490644727E-5</v>
      </c>
      <c r="AG44">
        <f>W_!AI46</f>
        <v>-2.5033458678467117E-3</v>
      </c>
      <c r="AH44">
        <f>W_!AJ46</f>
        <v>3.3014635760797793E-5</v>
      </c>
      <c r="AI44">
        <f>W_!AK46</f>
        <v>-5.4054250667207558E-2</v>
      </c>
      <c r="AJ44">
        <f>W_!AL46</f>
        <v>3.2556494684127398E-4</v>
      </c>
      <c r="AK44">
        <f>W_!AM46</f>
        <v>4.2621514898831668E-2</v>
      </c>
      <c r="AL44">
        <f>W_!AN46</f>
        <v>1.3613219993927133E-3</v>
      </c>
      <c r="AM44">
        <f>W_!AO46</f>
        <v>-1.5645820010581742E-5</v>
      </c>
      <c r="AN44">
        <f>W_!AP46</f>
        <v>2.8116227361705957E-2</v>
      </c>
      <c r="AO44">
        <f>W_!AQ46</f>
        <v>2.1389821354440338E-3</v>
      </c>
      <c r="AP44">
        <f>W_!AR46</f>
        <v>-2.1518354241038668E-2</v>
      </c>
      <c r="AQ44">
        <f>W_!AS46</f>
        <v>-4.6291652160110119E-4</v>
      </c>
      <c r="AR44">
        <f>W_!AT46</f>
        <v>2.4723379702044511E-4</v>
      </c>
      <c r="AS44">
        <f>W_!AU46</f>
        <v>0</v>
      </c>
      <c r="AT44">
        <f>W_!AV46</f>
        <v>1.9292547643326243E-2</v>
      </c>
      <c r="AU44">
        <f>W_!AW46</f>
        <v>3.5940734792158446E-4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</row>
    <row r="45" spans="1:55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</row>
    <row r="46" spans="1:55" x14ac:dyDescent="0.35">
      <c r="A46" t="str">
        <f>W_!B48</f>
        <v>commiles_sd</v>
      </c>
      <c r="B46">
        <f>W_!D48</f>
        <v>-0.75203841737907162</v>
      </c>
      <c r="C46">
        <f>W_!E48</f>
        <v>-2.1089472621393845</v>
      </c>
      <c r="D46">
        <f>W_!F48</f>
        <v>-1.7457760031887333</v>
      </c>
      <c r="E46">
        <f>W_!G48</f>
        <v>-41.980501409028804</v>
      </c>
      <c r="F46">
        <f>W_!H48</f>
        <v>21.083875855888987</v>
      </c>
      <c r="G46">
        <f>W_!I48</f>
        <v>28.933851303652077</v>
      </c>
      <c r="H46">
        <f>W_!J48</f>
        <v>10.868734369082313</v>
      </c>
      <c r="I46">
        <f>W_!K48</f>
        <v>24.342941174552308</v>
      </c>
      <c r="J46">
        <f>W_!L48</f>
        <v>-9.7978525834385035</v>
      </c>
      <c r="K46">
        <f>W_!M48</f>
        <v>-30.738607960682348</v>
      </c>
      <c r="L46">
        <f>W_!N48</f>
        <v>34.364013326924955</v>
      </c>
      <c r="M46">
        <f>W_!O48</f>
        <v>-13.674304087935614</v>
      </c>
      <c r="N46">
        <f>W_!P48</f>
        <v>-17.022605713569408</v>
      </c>
      <c r="O46">
        <f>W_!Q48</f>
        <v>-14.553826217828986</v>
      </c>
      <c r="P46">
        <f>W_!R48</f>
        <v>-32.777396461746335</v>
      </c>
      <c r="Q46">
        <f>W_!S48</f>
        <v>-8.5241078093201781E-3</v>
      </c>
      <c r="R46">
        <f>W_!T48</f>
        <v>9.3726301881778254E-4</v>
      </c>
      <c r="S46">
        <f>W_!U48</f>
        <v>-5.2785064728685466E-2</v>
      </c>
      <c r="T46">
        <f>W_!V48</f>
        <v>2.8187793135093999</v>
      </c>
      <c r="U46">
        <f>W_!W48</f>
        <v>2.8068029882544985</v>
      </c>
      <c r="V46">
        <f>W_!X48</f>
        <v>1.6078698461093113</v>
      </c>
      <c r="W46">
        <f>W_!Y48</f>
        <v>1.3396017330991077</v>
      </c>
      <c r="X46">
        <f>W_!Z48</f>
        <v>1.3020409533576343</v>
      </c>
      <c r="Y46">
        <f>W_!AA48</f>
        <v>1.6033184824466469</v>
      </c>
      <c r="Z46">
        <f>W_!AB48</f>
        <v>0.5799435470778852</v>
      </c>
      <c r="AA46">
        <f>W_!AC48</f>
        <v>-7.3126956846785969E-3</v>
      </c>
      <c r="AB46">
        <f>W_!AD48</f>
        <v>-0.29102308310642011</v>
      </c>
      <c r="AC46">
        <f>W_!AE48</f>
        <v>0.18720492532930316</v>
      </c>
      <c r="AD46">
        <f>W_!AF48</f>
        <v>23.339458451592538</v>
      </c>
      <c r="AE46">
        <f>W_!AG48</f>
        <v>20.699929086782475</v>
      </c>
      <c r="AF46">
        <f>W_!AH48</f>
        <v>7.1680757332346773E-2</v>
      </c>
      <c r="AG46">
        <f>W_!AI48</f>
        <v>1.9456297177060942</v>
      </c>
      <c r="AH46">
        <f>W_!AJ48</f>
        <v>1.0157695011750911E-2</v>
      </c>
      <c r="AI46">
        <f>W_!AK48</f>
        <v>218.25659323325675</v>
      </c>
      <c r="AJ46">
        <f>W_!AL48</f>
        <v>221.14962958502946</v>
      </c>
      <c r="AK46">
        <f>W_!AM48</f>
        <v>-88.336794850781061</v>
      </c>
      <c r="AL46">
        <f>W_!AN48</f>
        <v>-1.0815378701130609</v>
      </c>
      <c r="AM46">
        <f>W_!AO48</f>
        <v>-4.4065440168103379E-3</v>
      </c>
      <c r="AN46">
        <f>W_!AP48</f>
        <v>-117.46735971824071</v>
      </c>
      <c r="AO46">
        <f>W_!AQ48</f>
        <v>-115.69705301714977</v>
      </c>
      <c r="AP46">
        <f>W_!AR48</f>
        <v>46.30025903218278</v>
      </c>
      <c r="AQ46">
        <f>W_!AS48</f>
        <v>-3.567075264406646E-2</v>
      </c>
      <c r="AR46">
        <f>W_!AT48</f>
        <v>1.9292547643326243E-2</v>
      </c>
      <c r="AS46">
        <f>W_!AU48</f>
        <v>0</v>
      </c>
      <c r="AT46">
        <f>W_!AV48</f>
        <v>67.229585247183721</v>
      </c>
      <c r="AU46">
        <f>W_!AW48</f>
        <v>0.39251292838774959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</row>
    <row r="47" spans="1:55" x14ac:dyDescent="0.35">
      <c r="A47" t="str">
        <f>W_!B49</f>
        <v>sd_hdo_wdo</v>
      </c>
      <c r="B47">
        <f>W_!D49</f>
        <v>-2.1061570695268374E-3</v>
      </c>
      <c r="C47">
        <f>W_!E49</f>
        <v>-2.7445917179061138E-2</v>
      </c>
      <c r="D47">
        <f>W_!F49</f>
        <v>1.6441553207015996E-3</v>
      </c>
      <c r="E47">
        <f>W_!G49</f>
        <v>0.15402059287478631</v>
      </c>
      <c r="F47">
        <f>W_!H49</f>
        <v>0.52293522469135845</v>
      </c>
      <c r="G47">
        <f>W_!I49</f>
        <v>0.24516102434613729</v>
      </c>
      <c r="H47">
        <f>W_!J49</f>
        <v>-0.1356291184306963</v>
      </c>
      <c r="I47">
        <f>W_!K49</f>
        <v>0.34599050228452222</v>
      </c>
      <c r="J47">
        <f>W_!L49</f>
        <v>-0.48875684585539686</v>
      </c>
      <c r="K47">
        <f>W_!M49</f>
        <v>-0.29725795864542404</v>
      </c>
      <c r="L47">
        <f>W_!N49</f>
        <v>6.3921544966220878E-2</v>
      </c>
      <c r="M47">
        <f>W_!O49</f>
        <v>0.38914829600926804</v>
      </c>
      <c r="N47">
        <f>W_!P49</f>
        <v>-0.34876419668573122</v>
      </c>
      <c r="O47">
        <f>W_!Q49</f>
        <v>-0.54742736791236235</v>
      </c>
      <c r="P47">
        <f>W_!R49</f>
        <v>-0.27870750304926251</v>
      </c>
      <c r="Q47">
        <f>W_!S49</f>
        <v>2.1722632054988036E-4</v>
      </c>
      <c r="R47">
        <f>W_!T49</f>
        <v>6.5178626513781845E-5</v>
      </c>
      <c r="S47">
        <f>W_!U49</f>
        <v>-1.4707596936400138E-4</v>
      </c>
      <c r="T47">
        <f>W_!V49</f>
        <v>3.7416139756071068E-2</v>
      </c>
      <c r="U47">
        <f>W_!W49</f>
        <v>3.5031756453618661E-2</v>
      </c>
      <c r="V47">
        <f>W_!X49</f>
        <v>3.733633595664871E-2</v>
      </c>
      <c r="W47">
        <f>W_!Y49</f>
        <v>3.7951262260980535E-2</v>
      </c>
      <c r="X47">
        <f>W_!Z49</f>
        <v>3.7492092288842101E-2</v>
      </c>
      <c r="Y47">
        <f>W_!AA49</f>
        <v>4.160612923535438E-2</v>
      </c>
      <c r="Z47">
        <f>W_!AB49</f>
        <v>1.0284873603132523E-2</v>
      </c>
      <c r="AA47">
        <f>W_!AC49</f>
        <v>4.9893771999062629E-5</v>
      </c>
      <c r="AB47">
        <f>W_!AD49</f>
        <v>-1.076934048510427E-2</v>
      </c>
      <c r="AC47">
        <f>W_!AE49</f>
        <v>2.514467583397803E-3</v>
      </c>
      <c r="AD47">
        <f>W_!AF49</f>
        <v>0.16892458306993691</v>
      </c>
      <c r="AE47">
        <f>W_!AG49</f>
        <v>0.13737746536555867</v>
      </c>
      <c r="AF47">
        <f>W_!AH49</f>
        <v>5.9159775542377896E-3</v>
      </c>
      <c r="AG47">
        <f>W_!AI49</f>
        <v>4.8316332144040422E-2</v>
      </c>
      <c r="AH47">
        <f>W_!AJ49</f>
        <v>-5.0610406536077436E-4</v>
      </c>
      <c r="AI47">
        <f>W_!AK49</f>
        <v>-2.1212199587293576</v>
      </c>
      <c r="AJ47">
        <f>W_!AL49</f>
        <v>-2.0639005749962931</v>
      </c>
      <c r="AK47">
        <f>W_!AM49</f>
        <v>1.5067542436425081</v>
      </c>
      <c r="AL47">
        <f>W_!AN49</f>
        <v>-2.603914069368967E-2</v>
      </c>
      <c r="AM47">
        <f>W_!AO49</f>
        <v>2.682026602918913E-4</v>
      </c>
      <c r="AN47">
        <f>W_!AP49</f>
        <v>1.0708061005171146</v>
      </c>
      <c r="AO47">
        <f>W_!AQ49</f>
        <v>1.0362433306533667</v>
      </c>
      <c r="AP47">
        <f>W_!AR49</f>
        <v>-0.76082596409849357</v>
      </c>
      <c r="AQ47">
        <f>W_!AS49</f>
        <v>-6.4017578060660593E-4</v>
      </c>
      <c r="AR47">
        <f>W_!AT49</f>
        <v>3.5940734792158446E-4</v>
      </c>
      <c r="AS47">
        <f>W_!AU49</f>
        <v>0</v>
      </c>
      <c r="AT47">
        <f>W_!AV49</f>
        <v>0.39251292838774959</v>
      </c>
      <c r="AU47">
        <f>W_!AW49</f>
        <v>4.5081390668204366E-2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</row>
    <row r="48" spans="1:55" x14ac:dyDescent="0.35">
      <c r="A48" t="str">
        <f>W_!B50</f>
        <v>NLY_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</row>
    <row r="49" spans="1:55" x14ac:dyDescent="0.35">
      <c r="A49" t="str">
        <f>W_!B51</f>
        <v>shouseexp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1E-4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</row>
    <row r="50" spans="1:55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3.9262297701702086E-4</v>
      </c>
      <c r="AY50">
        <f>W_!BA52</f>
        <v>5.2458658101740558E-4</v>
      </c>
      <c r="AZ50">
        <f>W_!BB52</f>
        <v>-1.059771510722185E-5</v>
      </c>
      <c r="BA50">
        <f>W_!BC52</f>
        <v>2.7317085315895759E-5</v>
      </c>
      <c r="BB50">
        <f>W_!BD52</f>
        <v>0</v>
      </c>
      <c r="BC50">
        <f>W_!BE52</f>
        <v>0</v>
      </c>
    </row>
    <row r="51" spans="1:55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5.2458658101740558E-4</v>
      </c>
      <c r="AY51">
        <f>W_!BA53</f>
        <v>7.8351114857197804E-4</v>
      </c>
      <c r="AZ51">
        <f>W_!BB53</f>
        <v>-3.0097721877103564E-5</v>
      </c>
      <c r="BA51">
        <f>W_!BC53</f>
        <v>1.4776707306471775E-4</v>
      </c>
      <c r="BB51">
        <f>W_!BD53</f>
        <v>0</v>
      </c>
      <c r="BC51">
        <f>W_!BE53</f>
        <v>0</v>
      </c>
    </row>
    <row r="52" spans="1:55" x14ac:dyDescent="0.35">
      <c r="A52" t="str">
        <f>W_!B54</f>
        <v>p_gradient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-1.059771510722185E-5</v>
      </c>
      <c r="AY52">
        <f>W_!BA54</f>
        <v>-3.0097721877103564E-5</v>
      </c>
      <c r="AZ52">
        <f>W_!BB54</f>
        <v>6.3318484854312911E-6</v>
      </c>
      <c r="BA52">
        <f>W_!BC54</f>
        <v>-3.3326383056063078E-5</v>
      </c>
      <c r="BB52">
        <f>W_!BD54</f>
        <v>0</v>
      </c>
      <c r="BC52">
        <f>W_!BE54</f>
        <v>0</v>
      </c>
    </row>
    <row r="53" spans="1:55" x14ac:dyDescent="0.35">
      <c r="A53" t="str">
        <f>W_!B55</f>
        <v>p_gradient_simple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2.7317085315895759E-5</v>
      </c>
      <c r="AY53">
        <f>W_!BA55</f>
        <v>1.4776707306471775E-4</v>
      </c>
      <c r="AZ53">
        <f>W_!BB55</f>
        <v>-3.3326383056063078E-5</v>
      </c>
      <c r="BA53">
        <f>W_!BC55</f>
        <v>3.5392960919319167E-4</v>
      </c>
      <c r="BB53">
        <f>W_!BD55</f>
        <v>0</v>
      </c>
      <c r="BC53">
        <f>W_!BE55</f>
        <v>0</v>
      </c>
    </row>
    <row r="54" spans="1:55" x14ac:dyDescent="0.35">
      <c r="A54" t="str">
        <f>W_!B56</f>
        <v>L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2.7888951807228914E-2</v>
      </c>
      <c r="BC54">
        <f>W_!BE56</f>
        <v>0</v>
      </c>
    </row>
    <row r="55" spans="1:55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E57"/>
  <sheetViews>
    <sheetView topLeftCell="A25" zoomScale="65" workbookViewId="0">
      <selection activeCell="Z3" sqref="Z3"/>
    </sheetView>
  </sheetViews>
  <sheetFormatPr defaultRowHeight="14.5" x14ac:dyDescent="0.35"/>
  <cols>
    <col min="1" max="1" width="8.81640625" bestFit="1" customWidth="1"/>
    <col min="2" max="2" width="20.54296875" bestFit="1" customWidth="1"/>
    <col min="3" max="3" width="23.1796875" bestFit="1" customWidth="1"/>
    <col min="4" max="24" width="10.6328125" customWidth="1"/>
    <col min="25" max="25" width="19" bestFit="1" customWidth="1"/>
    <col min="26" max="26" width="19" customWidth="1"/>
    <col min="27" max="27" width="11.7265625" bestFit="1" customWidth="1"/>
    <col min="28" max="36" width="10.6328125" customWidth="1"/>
    <col min="37" max="37" width="13.7265625" bestFit="1" customWidth="1"/>
    <col min="38" max="39" width="10.6328125" customWidth="1"/>
    <col min="40" max="40" width="18.54296875" bestFit="1" customWidth="1"/>
    <col min="41" max="46" width="10.6328125" customWidth="1"/>
    <col min="47" max="47" width="23.26953125" bestFit="1" customWidth="1"/>
    <col min="48" max="48" width="10.7265625" bestFit="1" customWidth="1"/>
    <col min="49" max="49" width="12.81640625" bestFit="1" customWidth="1"/>
    <col min="50" max="50" width="8.81640625" bestFit="1" customWidth="1"/>
    <col min="51" max="51" width="11.90625" bestFit="1" customWidth="1"/>
    <col min="52" max="52" width="8.81640625" bestFit="1" customWidth="1"/>
    <col min="53" max="53" width="12.26953125" bestFit="1" customWidth="1"/>
    <col min="54" max="54" width="12.81640625" bestFit="1" customWidth="1"/>
    <col min="55" max="56" width="8.81640625" bestFit="1" customWidth="1"/>
    <col min="57" max="57" width="11.90625" bestFit="1" customWidth="1"/>
  </cols>
  <sheetData>
    <row r="1" spans="1:57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72</v>
      </c>
      <c r="AA1">
        <f>MATCH(AA3,W_psid!$B$1:$CZ$1,0)</f>
        <v>58</v>
      </c>
      <c r="AB1">
        <f>MATCH(AB3,W_psid!$B$1:$CZ$1,0)</f>
        <v>59</v>
      </c>
      <c r="AC1">
        <f>MATCH(AC3,W_psid!$B$1:$CZ$1,0)</f>
        <v>33</v>
      </c>
      <c r="AD1">
        <f>MATCH(AD3,W_psid!$B$1:$CZ$1,0)</f>
        <v>26</v>
      </c>
      <c r="AE1">
        <f>MATCH(AE3,W_psid!$B$1:$CZ$1,0)</f>
        <v>25</v>
      </c>
      <c r="AF1">
        <f>MATCH(AF3,W_psid!$B$1:$CZ$1,0)</f>
        <v>63</v>
      </c>
      <c r="AG1">
        <f>MATCH(AG3,W_psid!$B$1:$CZ$1,0)</f>
        <v>64</v>
      </c>
      <c r="AH1">
        <f>MATCH(AH3,W_psid!$B$1:$CZ$1,0)</f>
        <v>60</v>
      </c>
      <c r="AI1">
        <f>MATCH(AI3,W_psid!$B$1:$CZ$1,0)</f>
        <v>88</v>
      </c>
      <c r="AJ1">
        <f>MATCH(AJ3,W_psid!$B$1:$CZ$1,0)</f>
        <v>90</v>
      </c>
      <c r="AK1">
        <f>MATCH(AK3,W_psid!$B$1:$CZ$1,0)</f>
        <v>86</v>
      </c>
      <c r="AL1">
        <f>MATCH(AL3,W_psid!$B$1:$CZ$1,0)</f>
        <v>94</v>
      </c>
      <c r="AM1">
        <f>MATCH(AM3,W_psid!$B$1:$CZ$1,0)</f>
        <v>96</v>
      </c>
      <c r="AN1">
        <f>MATCH(AN3,W_psid!$B$1:$CZ$1,0)</f>
        <v>87</v>
      </c>
      <c r="AO1">
        <f>MATCH(AO3,W_psid!$B$1:$CZ$1,0)</f>
        <v>89</v>
      </c>
      <c r="AP1">
        <f>MATCH(AP3,W_psid!$B$1:$CZ$1,0)</f>
        <v>85</v>
      </c>
      <c r="AQ1">
        <f>MATCH(AQ3,W_psid!$B$1:$CZ$1,0)</f>
        <v>93</v>
      </c>
      <c r="AR1">
        <f>MATCH(AR3,W_psid!$B$1:$CZ$1,0)</f>
        <v>95</v>
      </c>
      <c r="AS1">
        <f>MATCH(AS3,W_psid!$B$1:$CZ$1,0)</f>
        <v>100</v>
      </c>
      <c r="AT1">
        <f>MATCH(AT3,W_psid!$B$1:$CZ$1,0)</f>
        <v>99</v>
      </c>
      <c r="AU1">
        <f>MATCH(AU3,W_psid!$B$1:$CZ$1,0)</f>
        <v>17</v>
      </c>
      <c r="AV1">
        <f>MATCH(AV3,W_psid!$B$1:$CZ$1,0)</f>
        <v>67</v>
      </c>
      <c r="AW1">
        <f>MATCH(AW3,W_psid!$B$1:$CZ$1,0)</f>
        <v>70</v>
      </c>
      <c r="AX1">
        <f>MATCH(AX3,W_other!$B$1:$CT$1,0)</f>
        <v>7</v>
      </c>
      <c r="AY1">
        <f>MATCH(AY3,W_other!$B$1:$CT$1,0)</f>
        <v>5</v>
      </c>
      <c r="AZ1">
        <f>MATCH(AZ3,W_other!$B$1:$CT$1,0)</f>
        <v>1</v>
      </c>
      <c r="BA1">
        <f>MATCH(BA3,W_other!$B$1:$CT$1,0)</f>
        <v>2</v>
      </c>
      <c r="BB1">
        <f>MATCH(BB3,W_other!$B$1:$CT$1,0)</f>
        <v>4</v>
      </c>
      <c r="BC1">
        <f>MATCH(BC3,W_other!$B$1:$CT$1,0)</f>
        <v>3</v>
      </c>
      <c r="BD1">
        <f>MATCH(BD3,W_other!$B$1:$CT$1,0)</f>
        <v>6</v>
      </c>
      <c r="BE1">
        <f>MATCH(BE3,W_other!$B$1:$CT$1,0)</f>
        <v>8</v>
      </c>
    </row>
    <row r="2" spans="1:57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d_jobjob_hwithin_psid</v>
      </c>
      <c r="AA2" t="str">
        <f>MOMS!$A$25</f>
        <v>d_jobjob_hw</v>
      </c>
      <c r="AB2" t="str">
        <f>MOMS!$A$26</f>
        <v>d_jobjob_hw_actual</v>
      </c>
      <c r="AC2" t="str">
        <f>MOMS!$A$27</f>
        <v>scity_dif</v>
      </c>
      <c r="AD2" t="str">
        <f>MOMS!$A$28</f>
        <v>sdo_dif</v>
      </c>
      <c r="AE2" t="str">
        <f>MOMS!$A$29</f>
        <v>wdo_dif</v>
      </c>
      <c r="AF2" t="str">
        <f>MOMS!$A$30</f>
        <v>do_sd</v>
      </c>
      <c r="AG2" t="str">
        <f>MOMS!$A31</f>
        <v>dj_sd</v>
      </c>
      <c r="AH2" t="str">
        <f>MOMS!$A$32</f>
        <v>abs_hdo_wdo</v>
      </c>
      <c r="AI2" t="str">
        <f>MOMS!$A$33</f>
        <v>betacom_w</v>
      </c>
      <c r="AJ2" t="str">
        <f>MOMS!$A$34</f>
        <v>betalfp_w</v>
      </c>
      <c r="AK2" t="str">
        <f>MOMS!$A$35</f>
        <v>betahrs_w</v>
      </c>
      <c r="AL2" t="str">
        <f>MOMS!$A$36</f>
        <v>betahrs0_w</v>
      </c>
      <c r="AM2" t="str">
        <f>MOMS!$A$37</f>
        <v>betahwk_w</v>
      </c>
      <c r="AN2" t="str">
        <f>MOMS!$A$38</f>
        <v>betacom</v>
      </c>
      <c r="AO2" t="str">
        <f>MOMS!$A$39</f>
        <v>betalfp</v>
      </c>
      <c r="AP2" t="str">
        <f>MOMS!$A$40</f>
        <v>betahrs</v>
      </c>
      <c r="AQ2" t="str">
        <f>MOMS!$A$41</f>
        <v>betahrs0</v>
      </c>
      <c r="AR2" t="str">
        <f>MOMS!$A$42</f>
        <v>betahwk</v>
      </c>
      <c r="AS2" t="str">
        <f>MOMS!$A$43</f>
        <v>betalwg_w</v>
      </c>
      <c r="AT2" t="str">
        <f>MOMS!$A$44</f>
        <v>betalwg</v>
      </c>
      <c r="AU2" t="str">
        <f>MOMS!$A$45</f>
        <v>b</v>
      </c>
      <c r="AV2" t="str">
        <f>MOMS!$A$46</f>
        <v>commiles_sd</v>
      </c>
      <c r="AW2" t="str">
        <f>MOMS!$A$47</f>
        <v>sd_hdo_wdo</v>
      </c>
      <c r="AX2" t="str">
        <f>MOMS!$A$48</f>
        <v>NLY_</v>
      </c>
      <c r="AY2" t="str">
        <f>MOMS!$A$49</f>
        <v>shouseexp</v>
      </c>
      <c r="AZ2" t="str">
        <f>MOMS!$A$50</f>
        <v>scity</v>
      </c>
      <c r="BA2" t="str">
        <f>MOMS!$A$51</f>
        <v>sjobscity</v>
      </c>
      <c r="BB2" t="str">
        <f>MOMS!$A$52</f>
        <v>p_gradient</v>
      </c>
      <c r="BC2" t="str">
        <f>MOMS!$A$53</f>
        <v>p_gradient_simple</v>
      </c>
      <c r="BD2" t="str">
        <f>MOMS!$A$54</f>
        <v>L</v>
      </c>
      <c r="BE2" t="str">
        <f>MOMS!$A$55</f>
        <v>snmarried</v>
      </c>
    </row>
    <row r="3" spans="1:57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d_jobjob_hwithin_psid</v>
      </c>
      <c r="AA3" t="str">
        <f>VLOOKUP(AA2,MOMS!$A:$B,2,0)</f>
        <v>d_jobjob_hw</v>
      </c>
      <c r="AB3" t="str">
        <f>VLOOKUP(AB2,MOMS!$A:$B,2,0)</f>
        <v>d_jobjob_hw_actual</v>
      </c>
      <c r="AC3" t="str">
        <f>VLOOKUP(AC2,MOMS!$A:$B,2,0)</f>
        <v>scity_dif_ec</v>
      </c>
      <c r="AD3" t="str">
        <f>VLOOKUP(AD2,MOMS!$A:$B,2,0)</f>
        <v>sdo_dif</v>
      </c>
      <c r="AE3" t="str">
        <f>VLOOKUP(AE2,MOMS!$A:$B,2,0)</f>
        <v>wdo_dif</v>
      </c>
      <c r="AF3" t="str">
        <f>VLOOKUP(AF2,MOMS!$A:$B,2,0)</f>
        <v>do_sd_inmsa</v>
      </c>
      <c r="AG3" t="str">
        <f>VLOOKUP(AG2,MOMS!$A:$B,2,0)</f>
        <v>dj_sd_inmsa</v>
      </c>
      <c r="AH3" t="str">
        <f>VLOOKUP(AH2,MOMS!$A:$B,2,0)</f>
        <v>abs_hdo_wdo</v>
      </c>
      <c r="AI3" t="str">
        <f>VLOOKUP(AI2,MOMS!$A:$B,2,0)</f>
        <v>betacom_w</v>
      </c>
      <c r="AJ3" t="str">
        <f>VLOOKUP(AJ2,MOMS!$A:$B,2,0)</f>
        <v>betalfp_w</v>
      </c>
      <c r="AK3" t="str">
        <f>VLOOKUP(AK2,MOMS!$A:$B,2,0)</f>
        <v>betahrs_w</v>
      </c>
      <c r="AL3" t="str">
        <f>VLOOKUP(AL2,MOMS!$A:$B,2,0)</f>
        <v>betahrs0_w</v>
      </c>
      <c r="AM3" t="str">
        <f>VLOOKUP(AM2,MOMS!$A:$B,2,0)</f>
        <v>betahwk_w</v>
      </c>
      <c r="AN3" t="str">
        <f>VLOOKUP(AN2,MOMS!$A:$B,2,0)</f>
        <v>betacom</v>
      </c>
      <c r="AO3" t="str">
        <f>VLOOKUP(AO2,MOMS!$A:$B,2,0)</f>
        <v>betalfp</v>
      </c>
      <c r="AP3" t="str">
        <f>VLOOKUP(AP2,MOMS!$A:$B,2,0)</f>
        <v>betahrs</v>
      </c>
      <c r="AQ3" t="str">
        <f>VLOOKUP(AQ2,MOMS!$A:$B,2,0)</f>
        <v>betahrs0</v>
      </c>
      <c r="AR3" t="str">
        <f>VLOOKUP(AR2,MOMS!$A:$B,2,0)</f>
        <v>betahwk</v>
      </c>
      <c r="AS3" t="str">
        <f>VLOOKUP(AS2,MOMS!$A:$B,2,0)</f>
        <v>betalwg_w</v>
      </c>
      <c r="AT3" t="str">
        <f>VLOOKUP(AT2,MOMS!$A:$B,2,0)</f>
        <v>betalwg</v>
      </c>
      <c r="AU3" t="str">
        <f>VLOOKUP(AU2,MOMS!$A:$B,2,0)</f>
        <v>beta_meansmm</v>
      </c>
      <c r="AV3" t="str">
        <f>VLOOKUP(AV2,MOMS!$A:$B,2,0)</f>
        <v>commiles_sd_inmsa</v>
      </c>
      <c r="AW3" t="str">
        <f>VLOOKUP(AW2,MOMS!$A:$B,2,0)</f>
        <v>sd_hdo_wdo_inmsa</v>
      </c>
      <c r="AX3" t="str">
        <f>VLOOKUP(AX2,MOMS!$A:$B,2,0)</f>
        <v>NLY_</v>
      </c>
      <c r="AY3" t="str">
        <f>VLOOKUP(AY2,MOMS!$A:$B,2,0)</f>
        <v>shouseexp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p_gradient</v>
      </c>
      <c r="BC3" t="str">
        <f>VLOOKUP(BC2,MOMS!$A:$B,2,0)</f>
        <v>p_gradient_simple</v>
      </c>
      <c r="BD3" t="str">
        <f>VLOOKUP(BD2,MOMS!$A:$B,2,0)</f>
        <v>L</v>
      </c>
      <c r="BE3" t="str">
        <f>VLOOKUP(BE2,MOMS!$A:$B,2,0)</f>
        <v>snmarried</v>
      </c>
    </row>
    <row r="4" spans="1:57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-2.2949587026556868E-2</v>
      </c>
      <c r="AA4" s="11" cm="1">
        <f t="array" ref="AA4">INDEX(W_psid!$B$2:$CZ$104,W_!$A4,W_!AA$1)/Ns!$B$1</f>
        <v>-3.1242811094573286E-2</v>
      </c>
      <c r="AB4" s="11" cm="1">
        <f t="array" ref="AB4">INDEX(W_psid!$B$2:$CZ$104,W_!$A4,W_!AB$1)/Ns!$B$1</f>
        <v>1.166763981226074E-2</v>
      </c>
      <c r="AC4" s="11" cm="1">
        <f t="array" ref="AC4">INDEX(W_psid!$B$2:$CZ$104,W_!$A4,W_!AC$1)/Ns!$B$1</f>
        <v>-1.291194588369647E-4</v>
      </c>
      <c r="AD4" s="11" cm="1">
        <f t="array" ref="AD4">INDEX(W_psid!$B$2:$CZ$104,W_!$A4,W_!AD$1)/Ns!$B$1</f>
        <v>6.9091816427972871E-3</v>
      </c>
      <c r="AE4" s="11" cm="1">
        <f t="array" ref="AE4">INDEX(W_psid!$B$2:$CZ$104,W_!$A4,W_!AE$1)/Ns!$B$1</f>
        <v>-6.7450542622610275E-3</v>
      </c>
      <c r="AF4" s="11" cm="1">
        <f t="array" ref="AF4">INDEX(W_psid!$B$2:$CZ$104,W_!$A4,W_!AF$1)/Ns!$B$1</f>
        <v>-0.40404192705170516</v>
      </c>
      <c r="AG4" s="11" cm="1">
        <f t="array" ref="AG4">INDEX(W_psid!$B$2:$CZ$104,W_!$A4,W_!AG$1)/Ns!$B$1</f>
        <v>-0.36306369048586096</v>
      </c>
      <c r="AH4" s="11" cm="1">
        <f t="array" ref="AH4">INDEX(W_psid!$B$2:$CZ$104,W_!$A4,W_!AH$1)/Ns!$B$1</f>
        <v>-5.2741517712250052E-4</v>
      </c>
      <c r="AI4" s="11" cm="1">
        <f t="array" ref="AI4">INDEX(W_psid!$B$2:$CZ$104,W_!$A4,W_!AI$1)/Ns!$B$1</f>
        <v>3.3738262983430578E-2</v>
      </c>
      <c r="AJ4" s="11" cm="1">
        <f t="array" ref="AJ4">INDEX(W_psid!$B$2:$CZ$104,W_!$A4,W_!AJ$1)/Ns!$B$1</f>
        <v>-2.990948689515616E-4</v>
      </c>
      <c r="AK4" s="11" cm="1">
        <f t="array" ref="AK4">INDEX(W_psid!$B$2:$CZ$104,W_!$A4,W_!AK$1)/Ns!$B$1</f>
        <v>-9.8426675655655771</v>
      </c>
      <c r="AL4" s="11" cm="1">
        <f t="array" ref="AL4">INDEX(W_psid!$B$2:$CZ$104,W_!$A4,W_!AL$1)/Ns!$B$1</f>
        <v>-10.079717535513957</v>
      </c>
      <c r="AM4" s="11" cm="1">
        <f t="array" ref="AM4">INDEX(W_psid!$B$2:$CZ$104,W_!$A4,W_!AM$1)/Ns!$B$1</f>
        <v>5.2224874747760914</v>
      </c>
      <c r="AN4" s="11" cm="1">
        <f t="array" ref="AN4">INDEX(W_psid!$B$2:$CZ$104,W_!$A4,W_!AN$1)/Ns!$B$1</f>
        <v>-1.8366641846413134E-2</v>
      </c>
      <c r="AO4" s="11" cm="1">
        <f t="array" ref="AO4">INDEX(W_psid!$B$2:$CZ$104,W_!$A4,W_!AO$1)/Ns!$B$1</f>
        <v>1.4975522719250028E-4</v>
      </c>
      <c r="AP4" s="11" cm="1">
        <f t="array" ref="AP4">INDEX(W_psid!$B$2:$CZ$104,W_!$A4,W_!AP$1)/Ns!$B$1</f>
        <v>5.2797938205596351</v>
      </c>
      <c r="AQ4" s="11" cm="1">
        <f t="array" ref="AQ4">INDEX(W_psid!$B$2:$CZ$104,W_!$A4,W_!AQ$1)/Ns!$B$1</f>
        <v>5.3232639458714441</v>
      </c>
      <c r="AR4" s="11" cm="1">
        <f t="array" ref="AR4">INDEX(W_psid!$B$2:$CZ$104,W_!$A4,W_!AR$1)/Ns!$B$1</f>
        <v>-2.7942573244046147</v>
      </c>
      <c r="AS4" s="11" cm="1">
        <f t="array" ref="AS4">INDEX(W_psid!$B$2:$CZ$104,W_!$A4,W_!AS$1)/Ns!$B$1</f>
        <v>5.0124182963143954E-4</v>
      </c>
      <c r="AT4" s="11" cm="1">
        <f t="array" ref="AT4">INDEX(W_psid!$B$2:$CZ$104,W_!$A4,W_!AT$1)/Ns!$B$1</f>
        <v>-2.4539634995494951E-4</v>
      </c>
      <c r="AU4" s="11" cm="1">
        <f t="array" ref="AU4">INDEX(W_psid!$B$2:$CZ$104,W_!$A4,W_!AU$1)/Ns!$B$1</f>
        <v>0</v>
      </c>
      <c r="AV4" s="11" cm="1">
        <f t="array" ref="AV4">INDEX(W_psid!$B$2:$CZ$104,W_!$A4,W_!AV$1)/Ns!$B$1</f>
        <v>-0.75203841737907162</v>
      </c>
      <c r="AW4" s="11" cm="1">
        <f t="array" ref="AW4">INDEX(W_psid!$B$2:$CZ$104,W_!$A4,W_!AW$1)/Ns!$B$1</f>
        <v>-2.1061570695268374E-3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</row>
    <row r="5" spans="1:57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-0.12023475150058489</v>
      </c>
      <c r="AA5" s="11" cm="1">
        <f t="array" ref="AA5">INDEX(W_psid!$B$2:$CZ$104,W_!$A5,W_!AA$1)/Ns!$B$1</f>
        <v>-0.15418200108121369</v>
      </c>
      <c r="AB5" s="11" cm="1">
        <f t="array" ref="AB5">INDEX(W_psid!$B$2:$CZ$104,W_!$A5,W_!AB$1)/Ns!$B$1</f>
        <v>-1.6929667246746998E-3</v>
      </c>
      <c r="AC5" s="11" cm="1">
        <f t="array" ref="AC5">INDEX(W_psid!$B$2:$CZ$104,W_!$A5,W_!AC$1)/Ns!$B$1</f>
        <v>1.1950799084670332E-4</v>
      </c>
      <c r="AD5" s="11" cm="1">
        <f t="array" ref="AD5">INDEX(W_psid!$B$2:$CZ$104,W_!$A5,W_!AD$1)/Ns!$B$1</f>
        <v>3.5695191832948919E-2</v>
      </c>
      <c r="AE5" s="11" cm="1">
        <f t="array" ref="AE5">INDEX(W_psid!$B$2:$CZ$104,W_!$A5,W_!AE$1)/Ns!$B$1</f>
        <v>-1.4125602105139181E-2</v>
      </c>
      <c r="AF5" s="11" cm="1">
        <f t="array" ref="AF5">INDEX(W_psid!$B$2:$CZ$104,W_!$A5,W_!AF$1)/Ns!$B$1</f>
        <v>-0.88308893082804785</v>
      </c>
      <c r="AG5" s="11" cm="1">
        <f t="array" ref="AG5">INDEX(W_psid!$B$2:$CZ$104,W_!$A5,W_!AG$1)/Ns!$B$1</f>
        <v>-0.767026717920958</v>
      </c>
      <c r="AH5" s="11" cm="1">
        <f t="array" ref="AH5">INDEX(W_psid!$B$2:$CZ$104,W_!$A5,W_!AH$1)/Ns!$B$1</f>
        <v>-6.5803688566231887E-3</v>
      </c>
      <c r="AI5" s="11" cm="1">
        <f t="array" ref="AI5">INDEX(W_psid!$B$2:$CZ$104,W_!$A5,W_!AI$1)/Ns!$B$1</f>
        <v>0.181911729197447</v>
      </c>
      <c r="AJ5" s="11" cm="1">
        <f t="array" ref="AJ5">INDEX(W_psid!$B$2:$CZ$104,W_!$A5,W_!AJ$1)/Ns!$B$1</f>
        <v>-2.008627652008627E-3</v>
      </c>
      <c r="AK5" s="11" cm="1">
        <f t="array" ref="AK5">INDEX(W_psid!$B$2:$CZ$104,W_!$A5,W_!AK$1)/Ns!$B$1</f>
        <v>-19.216765986527019</v>
      </c>
      <c r="AL5" s="11" cm="1">
        <f t="array" ref="AL5">INDEX(W_psid!$B$2:$CZ$104,W_!$A5,W_!AL$1)/Ns!$B$1</f>
        <v>-21.470939964265249</v>
      </c>
      <c r="AM5" s="11" cm="1">
        <f t="array" ref="AM5">INDEX(W_psid!$B$2:$CZ$104,W_!$A5,W_!AM$1)/Ns!$B$1</f>
        <v>3.5625091254125145</v>
      </c>
      <c r="AN5" s="11" cm="1">
        <f t="array" ref="AN5">INDEX(W_psid!$B$2:$CZ$104,W_!$A5,W_!AN$1)/Ns!$B$1</f>
        <v>-9.6889567398065563E-2</v>
      </c>
      <c r="AO5" s="11" cm="1">
        <f t="array" ref="AO5">INDEX(W_psid!$B$2:$CZ$104,W_!$A5,W_!AO$1)/Ns!$B$1</f>
        <v>9.9637229865548048E-4</v>
      </c>
      <c r="AP5" s="11" cm="1">
        <f t="array" ref="AP5">INDEX(W_psid!$B$2:$CZ$104,W_!$A5,W_!AP$1)/Ns!$B$1</f>
        <v>10.356418571345214</v>
      </c>
      <c r="AQ5" s="11" cm="1">
        <f t="array" ref="AQ5">INDEX(W_psid!$B$2:$CZ$104,W_!$A5,W_!AQ$1)/Ns!$B$1</f>
        <v>11.228863140385918</v>
      </c>
      <c r="AR5" s="11" cm="1">
        <f t="array" ref="AR5">INDEX(W_psid!$B$2:$CZ$104,W_!$A5,W_!AR$1)/Ns!$B$1</f>
        <v>-1.9282397193109404</v>
      </c>
      <c r="AS5" s="11" cm="1">
        <f t="array" ref="AS5">INDEX(W_psid!$B$2:$CZ$104,W_!$A5,W_!AS$1)/Ns!$B$1</f>
        <v>5.033614692341622E-3</v>
      </c>
      <c r="AT5" s="11" cm="1">
        <f t="array" ref="AT5">INDEX(W_psid!$B$2:$CZ$104,W_!$A5,W_!AT$1)/Ns!$B$1</f>
        <v>-2.8424344588463876E-3</v>
      </c>
      <c r="AU5" s="11" cm="1">
        <f t="array" ref="AU5">INDEX(W_psid!$B$2:$CZ$104,W_!$A5,W_!AU$1)/Ns!$B$1</f>
        <v>0</v>
      </c>
      <c r="AV5" s="11" cm="1">
        <f t="array" ref="AV5">INDEX(W_psid!$B$2:$CZ$104,W_!$A5,W_!AV$1)/Ns!$B$1</f>
        <v>-2.1089472621393845</v>
      </c>
      <c r="AW5" s="11" cm="1">
        <f t="array" ref="AW5">INDEX(W_psid!$B$2:$CZ$104,W_!$A5,W_!AW$1)/Ns!$B$1</f>
        <v>-2.7445917179061138E-2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</row>
    <row r="6" spans="1:57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-2.6871903803874699E-2</v>
      </c>
      <c r="AA6" s="11" cm="1">
        <f t="array" ref="AA6">INDEX(W_psid!$B$2:$CZ$104,W_!$A6,W_!AA$1)/Ns!$B$1</f>
        <v>-4.8547829094043086E-2</v>
      </c>
      <c r="AB6" s="11" cm="1">
        <f t="array" ref="AB6">INDEX(W_psid!$B$2:$CZ$104,W_!$A6,W_!AB$1)/Ns!$B$1</f>
        <v>3.5795022731767907E-3</v>
      </c>
      <c r="AC6" s="11" cm="1">
        <f t="array" ref="AC6">INDEX(W_psid!$B$2:$CZ$104,W_!$A6,W_!AC$1)/Ns!$B$1</f>
        <v>-2.8946852335593239E-3</v>
      </c>
      <c r="AD6" s="11" cm="1">
        <f t="array" ref="AD6">INDEX(W_psid!$B$2:$CZ$104,W_!$A6,W_!AD$1)/Ns!$B$1</f>
        <v>3.6336967284666614E-2</v>
      </c>
      <c r="AE6" s="11" cm="1">
        <f t="array" ref="AE6">INDEX(W_psid!$B$2:$CZ$104,W_!$A6,W_!AE$1)/Ns!$B$1</f>
        <v>-1.2296668846343698E-2</v>
      </c>
      <c r="AF6" s="11" cm="1">
        <f t="array" ref="AF6">INDEX(W_psid!$B$2:$CZ$104,W_!$A6,W_!AF$1)/Ns!$B$1</f>
        <v>-1.2816962081209369</v>
      </c>
      <c r="AG6" s="11" cm="1">
        <f t="array" ref="AG6">INDEX(W_psid!$B$2:$CZ$104,W_!$A6,W_!AG$1)/Ns!$B$1</f>
        <v>-1.1722976031665728</v>
      </c>
      <c r="AH6" s="11" cm="1">
        <f t="array" ref="AH6">INDEX(W_psid!$B$2:$CZ$104,W_!$A6,W_!AH$1)/Ns!$B$1</f>
        <v>-2.6450180705506351E-3</v>
      </c>
      <c r="AI6" s="11" cm="1">
        <f t="array" ref="AI6">INDEX(W_psid!$B$2:$CZ$104,W_!$A6,W_!AI$1)/Ns!$B$1</f>
        <v>0.26242593959719518</v>
      </c>
      <c r="AJ6" s="11" cm="1">
        <f t="array" ref="AJ6">INDEX(W_psid!$B$2:$CZ$104,W_!$A6,W_!AJ$1)/Ns!$B$1</f>
        <v>-3.4814888534950958E-3</v>
      </c>
      <c r="AK6" s="11" cm="1">
        <f t="array" ref="AK6">INDEX(W_psid!$B$2:$CZ$104,W_!$A6,W_!AK$1)/Ns!$B$1</f>
        <v>-17.812113930023191</v>
      </c>
      <c r="AL6" s="11" cm="1">
        <f t="array" ref="AL6">INDEX(W_psid!$B$2:$CZ$104,W_!$A6,W_!AL$1)/Ns!$B$1</f>
        <v>-24.711962266554782</v>
      </c>
      <c r="AM6" s="11" cm="1">
        <f t="array" ref="AM6">INDEX(W_psid!$B$2:$CZ$104,W_!$A6,W_!AM$1)/Ns!$B$1</f>
        <v>10.476758041636117</v>
      </c>
      <c r="AN6" s="11" cm="1">
        <f t="array" ref="AN6">INDEX(W_psid!$B$2:$CZ$104,W_!$A6,W_!AN$1)/Ns!$B$1</f>
        <v>-0.13864560166947873</v>
      </c>
      <c r="AO6" s="11" cm="1">
        <f t="array" ref="AO6">INDEX(W_psid!$B$2:$CZ$104,W_!$A6,W_!AO$1)/Ns!$B$1</f>
        <v>1.8309420103255049E-3</v>
      </c>
      <c r="AP6" s="11" cm="1">
        <f t="array" ref="AP6">INDEX(W_psid!$B$2:$CZ$104,W_!$A6,W_!AP$1)/Ns!$B$1</f>
        <v>9.4140641871961765</v>
      </c>
      <c r="AQ6" s="11" cm="1">
        <f t="array" ref="AQ6">INDEX(W_psid!$B$2:$CZ$104,W_!$A6,W_!AQ$1)/Ns!$B$1</f>
        <v>12.933893422837496</v>
      </c>
      <c r="AR6" s="11" cm="1">
        <f t="array" ref="AR6">INDEX(W_psid!$B$2:$CZ$104,W_!$A6,W_!AR$1)/Ns!$B$1</f>
        <v>-5.5916262093774529</v>
      </c>
      <c r="AS6" s="11" cm="1">
        <f t="array" ref="AS6">INDEX(W_psid!$B$2:$CZ$104,W_!$A6,W_!AS$1)/Ns!$B$1</f>
        <v>-8.5150781112878625E-4</v>
      </c>
      <c r="AT6" s="11" cm="1">
        <f t="array" ref="AT6">INDEX(W_psid!$B$2:$CZ$104,W_!$A6,W_!AT$1)/Ns!$B$1</f>
        <v>4.2976884985427682E-4</v>
      </c>
      <c r="AU6" s="11" cm="1">
        <f t="array" ref="AU6">INDEX(W_psid!$B$2:$CZ$104,W_!$A6,W_!AU$1)/Ns!$B$1</f>
        <v>0</v>
      </c>
      <c r="AV6" s="11" cm="1">
        <f t="array" ref="AV6">INDEX(W_psid!$B$2:$CZ$104,W_!$A6,W_!AV$1)/Ns!$B$1</f>
        <v>-1.7457760031887333</v>
      </c>
      <c r="AW6" s="11" cm="1">
        <f t="array" ref="AW6">INDEX(W_psid!$B$2:$CZ$104,W_!$A6,W_!AW$1)/Ns!$B$1</f>
        <v>1.6441553207015996E-3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</row>
    <row r="7" spans="1:57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-2.3623340503136752</v>
      </c>
      <c r="AA7" s="11" cm="1">
        <f t="array" ref="AA7">INDEX(W_psid!$B$2:$CZ$104,W_!$A7,W_!AA$1)/Ns!$B$1</f>
        <v>-3.262250839326835</v>
      </c>
      <c r="AB7" s="11" cm="1">
        <f t="array" ref="AB7">INDEX(W_psid!$B$2:$CZ$104,W_!$A7,W_!AB$1)/Ns!$B$1</f>
        <v>0.20662927725026692</v>
      </c>
      <c r="AC7" s="11" cm="1">
        <f t="array" ref="AC7">INDEX(W_psid!$B$2:$CZ$104,W_!$A7,W_!AC$1)/Ns!$B$1</f>
        <v>-4.0313639374761699E-2</v>
      </c>
      <c r="AD7" s="11" cm="1">
        <f t="array" ref="AD7">INDEX(W_psid!$B$2:$CZ$104,W_!$A7,W_!AD$1)/Ns!$B$1</f>
        <v>0.99270885833884204</v>
      </c>
      <c r="AE7" s="11" cm="1">
        <f t="array" ref="AE7">INDEX(W_psid!$B$2:$CZ$104,W_!$A7,W_!AE$1)/Ns!$B$1</f>
        <v>-0.54428499046723056</v>
      </c>
      <c r="AF7" s="11" cm="1">
        <f t="array" ref="AF7">INDEX(W_psid!$B$2:$CZ$104,W_!$A7,W_!AF$1)/Ns!$B$1</f>
        <v>-47.700626147743691</v>
      </c>
      <c r="AG7" s="11" cm="1">
        <f t="array" ref="AG7">INDEX(W_psid!$B$2:$CZ$104,W_!$A7,W_!AG$1)/Ns!$B$1</f>
        <v>-43.330907409351262</v>
      </c>
      <c r="AH7" s="11" cm="1">
        <f t="array" ref="AH7">INDEX(W_psid!$B$2:$CZ$104,W_!$A7,W_!AH$1)/Ns!$B$1</f>
        <v>-0.15535073601237376</v>
      </c>
      <c r="AI7" s="11" cm="1">
        <f t="array" ref="AI7">INDEX(W_psid!$B$2:$CZ$104,W_!$A7,W_!AI$1)/Ns!$B$1</f>
        <v>9.210684373891608</v>
      </c>
      <c r="AJ7" s="11" cm="1">
        <f t="array" ref="AJ7">INDEX(W_psid!$B$2:$CZ$104,W_!$A7,W_!AJ$1)/Ns!$B$1</f>
        <v>-0.11753028267075304</v>
      </c>
      <c r="AK7" s="11" cm="1">
        <f t="array" ref="AK7">INDEX(W_psid!$B$2:$CZ$104,W_!$A7,W_!AK$1)/Ns!$B$1</f>
        <v>-984.76826782458284</v>
      </c>
      <c r="AL7" s="11" cm="1">
        <f t="array" ref="AL7">INDEX(W_psid!$B$2:$CZ$104,W_!$A7,W_!AL$1)/Ns!$B$1</f>
        <v>-1126.2225585624208</v>
      </c>
      <c r="AM7" s="11" cm="1">
        <f t="array" ref="AM7">INDEX(W_psid!$B$2:$CZ$104,W_!$A7,W_!AM$1)/Ns!$B$1</f>
        <v>392.98837731434764</v>
      </c>
      <c r="AN7" s="11" cm="1">
        <f t="array" ref="AN7">INDEX(W_psid!$B$2:$CZ$104,W_!$A7,W_!AN$1)/Ns!$B$1</f>
        <v>-4.840127991293067</v>
      </c>
      <c r="AO7" s="11" cm="1">
        <f t="array" ref="AO7">INDEX(W_psid!$B$2:$CZ$104,W_!$A7,W_!AO$1)/Ns!$B$1</f>
        <v>6.1641044284796137E-2</v>
      </c>
      <c r="AP7" s="11" cm="1">
        <f t="array" ref="AP7">INDEX(W_psid!$B$2:$CZ$104,W_!$A7,W_!AP$1)/Ns!$B$1</f>
        <v>524.27416939885438</v>
      </c>
      <c r="AQ7" s="11" cm="1">
        <f t="array" ref="AQ7">INDEX(W_psid!$B$2:$CZ$104,W_!$A7,W_!AQ$1)/Ns!$B$1</f>
        <v>589.72612223960095</v>
      </c>
      <c r="AR7" s="11" cm="1">
        <f t="array" ref="AR7">INDEX(W_psid!$B$2:$CZ$104,W_!$A7,W_!AR$1)/Ns!$B$1</f>
        <v>-211.30141923339218</v>
      </c>
      <c r="AS7" s="11" cm="1">
        <f t="array" ref="AS7">INDEX(W_psid!$B$2:$CZ$104,W_!$A7,W_!AS$1)/Ns!$B$1</f>
        <v>-8.7604811279954023E-2</v>
      </c>
      <c r="AT7" s="11" cm="1">
        <f t="array" ref="AT7">INDEX(W_psid!$B$2:$CZ$104,W_!$A7,W_!AT$1)/Ns!$B$1</f>
        <v>5.0925987869129559E-2</v>
      </c>
      <c r="AU7" s="11" cm="1">
        <f t="array" ref="AU7">INDEX(W_psid!$B$2:$CZ$104,W_!$A7,W_!AU$1)/Ns!$B$1</f>
        <v>0</v>
      </c>
      <c r="AV7" s="11" cm="1">
        <f t="array" ref="AV7">INDEX(W_psid!$B$2:$CZ$104,W_!$A7,W_!AV$1)/Ns!$B$1</f>
        <v>-41.980501409028804</v>
      </c>
      <c r="AW7" s="11" cm="1">
        <f t="array" ref="AW7">INDEX(W_psid!$B$2:$CZ$104,W_!$A7,W_!AW$1)/Ns!$B$1</f>
        <v>0.15402059287478631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</row>
    <row r="8" spans="1:57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1.1954357739666412</v>
      </c>
      <c r="AA8" s="11" cm="1">
        <f t="array" ref="AA8">INDEX(W_psid!$B$2:$CZ$104,W_!$A8,W_!AA$1)/Ns!$B$1</f>
        <v>1.2747615452121681</v>
      </c>
      <c r="AB8" s="11" cm="1">
        <f t="array" ref="AB8">INDEX(W_psid!$B$2:$CZ$104,W_!$A8,W_!AB$1)/Ns!$B$1</f>
        <v>0.71081346536024337</v>
      </c>
      <c r="AC8" s="11" cm="1">
        <f t="array" ref="AC8">INDEX(W_psid!$B$2:$CZ$104,W_!$A8,W_!AC$1)/Ns!$B$1</f>
        <v>2.1257204495381904E-2</v>
      </c>
      <c r="AD8" s="11" cm="1">
        <f t="array" ref="AD8">INDEX(W_psid!$B$2:$CZ$104,W_!$A8,W_!AD$1)/Ns!$B$1</f>
        <v>-0.23585224937097177</v>
      </c>
      <c r="AE8" s="11" cm="1">
        <f t="array" ref="AE8">INDEX(W_psid!$B$2:$CZ$104,W_!$A8,W_!AE$1)/Ns!$B$1</f>
        <v>0.11599229482757348</v>
      </c>
      <c r="AF8" s="11" cm="1">
        <f t="array" ref="AF8">INDEX(W_psid!$B$2:$CZ$104,W_!$A8,W_!AF$1)/Ns!$B$1</f>
        <v>11.161617700715444</v>
      </c>
      <c r="AG8" s="11" cm="1">
        <f t="array" ref="AG8">INDEX(W_psid!$B$2:$CZ$104,W_!$A8,W_!AG$1)/Ns!$B$1</f>
        <v>10.350297850880775</v>
      </c>
      <c r="AH8" s="11" cm="1">
        <f t="array" ref="AH8">INDEX(W_psid!$B$2:$CZ$104,W_!$A8,W_!AH$1)/Ns!$B$1</f>
        <v>8.5320618018879246E-2</v>
      </c>
      <c r="AI8" s="11" cm="1">
        <f t="array" ref="AI8">INDEX(W_psid!$B$2:$CZ$104,W_!$A8,W_!AI$1)/Ns!$B$1</f>
        <v>3.2743746928143899E-2</v>
      </c>
      <c r="AJ8" s="11" cm="1">
        <f t="array" ref="AJ8">INDEX(W_psid!$B$2:$CZ$104,W_!$A8,W_!AJ$1)/Ns!$B$1</f>
        <v>1.3902883106454154E-2</v>
      </c>
      <c r="AK8" s="11" cm="1">
        <f t="array" ref="AK8">INDEX(W_psid!$B$2:$CZ$104,W_!$A8,W_!AK$1)/Ns!$B$1</f>
        <v>140.69787251356075</v>
      </c>
      <c r="AL8" s="11" cm="1">
        <f t="array" ref="AL8">INDEX(W_psid!$B$2:$CZ$104,W_!$A8,W_!AL$1)/Ns!$B$1</f>
        <v>171.11345810509954</v>
      </c>
      <c r="AM8" s="11" cm="1">
        <f t="array" ref="AM8">INDEX(W_psid!$B$2:$CZ$104,W_!$A8,W_!AM$1)/Ns!$B$1</f>
        <v>-17.481176267748801</v>
      </c>
      <c r="AN8" s="11" cm="1">
        <f t="array" ref="AN8">INDEX(W_psid!$B$2:$CZ$104,W_!$A8,W_!AN$1)/Ns!$B$1</f>
        <v>-4.9907841616248255E-2</v>
      </c>
      <c r="AO8" s="11" cm="1">
        <f t="array" ref="AO8">INDEX(W_psid!$B$2:$CZ$104,W_!$A8,W_!AO$1)/Ns!$B$1</f>
        <v>-7.5134601408515895E-3</v>
      </c>
      <c r="AP8" s="11" cm="1">
        <f t="array" ref="AP8">INDEX(W_psid!$B$2:$CZ$104,W_!$A8,W_!AP$1)/Ns!$B$1</f>
        <v>-75.297052404070115</v>
      </c>
      <c r="AQ8" s="11" cm="1">
        <f t="array" ref="AQ8">INDEX(W_psid!$B$2:$CZ$104,W_!$A8,W_!AQ$1)/Ns!$B$1</f>
        <v>-90.154948026094345</v>
      </c>
      <c r="AR8" s="11" cm="1">
        <f t="array" ref="AR8">INDEX(W_psid!$B$2:$CZ$104,W_!$A8,W_!AR$1)/Ns!$B$1</f>
        <v>11.957490418677887</v>
      </c>
      <c r="AS8" s="11" cm="1">
        <f t="array" ref="AS8">INDEX(W_psid!$B$2:$CZ$104,W_!$A8,W_!AS$1)/Ns!$B$1</f>
        <v>-5.4713803069823758E-3</v>
      </c>
      <c r="AT8" s="11" cm="1">
        <f t="array" ref="AT8">INDEX(W_psid!$B$2:$CZ$104,W_!$A8,W_!AT$1)/Ns!$B$1</f>
        <v>1.2862911662788602E-3</v>
      </c>
      <c r="AU8" s="11" cm="1">
        <f t="array" ref="AU8">INDEX(W_psid!$B$2:$CZ$104,W_!$A8,W_!AU$1)/Ns!$B$1</f>
        <v>0</v>
      </c>
      <c r="AV8" s="11" cm="1">
        <f t="array" ref="AV8">INDEX(W_psid!$B$2:$CZ$104,W_!$A8,W_!AV$1)/Ns!$B$1</f>
        <v>21.083875855888987</v>
      </c>
      <c r="AW8" s="11" cm="1">
        <f t="array" ref="AW8">INDEX(W_psid!$B$2:$CZ$104,W_!$A8,W_!AW$1)/Ns!$B$1</f>
        <v>0.52293522469135845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</row>
    <row r="9" spans="1:57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0.61741161579892279</v>
      </c>
      <c r="AA9" s="11" cm="1">
        <f t="array" ref="AA9">INDEX(W_psid!$B$2:$CZ$104,W_!$A9,W_!AA$1)/Ns!$B$1</f>
        <v>1.1135893469428431</v>
      </c>
      <c r="AB9" s="11" cm="1">
        <f t="array" ref="AB9">INDEX(W_psid!$B$2:$CZ$104,W_!$A9,W_!AB$1)/Ns!$B$1</f>
        <v>-0.67202720983501008</v>
      </c>
      <c r="AC9" s="11" cm="1">
        <f t="array" ref="AC9">INDEX(W_psid!$B$2:$CZ$104,W_!$A9,W_!AC$1)/Ns!$B$1</f>
        <v>2.6891163717918366E-2</v>
      </c>
      <c r="AD9" s="11" cm="1">
        <f t="array" ref="AD9">INDEX(W_psid!$B$2:$CZ$104,W_!$A9,W_!AD$1)/Ns!$B$1</f>
        <v>-0.95155128494652164</v>
      </c>
      <c r="AE9" s="11" cm="1">
        <f t="array" ref="AE9">INDEX(W_psid!$B$2:$CZ$104,W_!$A9,W_!AE$1)/Ns!$B$1</f>
        <v>0.2201786265839363</v>
      </c>
      <c r="AF9" s="11" cm="1">
        <f t="array" ref="AF9">INDEX(W_psid!$B$2:$CZ$104,W_!$A9,W_!AF$1)/Ns!$B$1</f>
        <v>20.016794500145274</v>
      </c>
      <c r="AG9" s="11" cm="1">
        <f t="array" ref="AG9">INDEX(W_psid!$B$2:$CZ$104,W_!$A9,W_!AG$1)/Ns!$B$1</f>
        <v>17.398581182198395</v>
      </c>
      <c r="AH9" s="11" cm="1">
        <f t="array" ref="AH9">INDEX(W_psid!$B$2:$CZ$104,W_!$A9,W_!AH$1)/Ns!$B$1</f>
        <v>6.8910083467030703E-2</v>
      </c>
      <c r="AI9" s="11" cm="1">
        <f t="array" ref="AI9">INDEX(W_psid!$B$2:$CZ$104,W_!$A9,W_!AI$1)/Ns!$B$1</f>
        <v>-4.252895000577662</v>
      </c>
      <c r="AJ9" s="11" cm="1">
        <f t="array" ref="AJ9">INDEX(W_psid!$B$2:$CZ$104,W_!$A9,W_!AJ$1)/Ns!$B$1</f>
        <v>5.5371908966780688E-2</v>
      </c>
      <c r="AK9" s="11" cm="1">
        <f t="array" ref="AK9">INDEX(W_psid!$B$2:$CZ$104,W_!$A9,W_!AK$1)/Ns!$B$1</f>
        <v>275.72456305163485</v>
      </c>
      <c r="AL9" s="11" cm="1">
        <f t="array" ref="AL9">INDEX(W_psid!$B$2:$CZ$104,W_!$A9,W_!AL$1)/Ns!$B$1</f>
        <v>404.58355238648295</v>
      </c>
      <c r="AM9" s="11" cm="1">
        <f t="array" ref="AM9">INDEX(W_psid!$B$2:$CZ$104,W_!$A9,W_!AM$1)/Ns!$B$1</f>
        <v>-141.58188874812311</v>
      </c>
      <c r="AN9" s="11" cm="1">
        <f t="array" ref="AN9">INDEX(W_psid!$B$2:$CZ$104,W_!$A9,W_!AN$1)/Ns!$B$1</f>
        <v>2.2201893713818426</v>
      </c>
      <c r="AO9" s="11" cm="1">
        <f t="array" ref="AO9">INDEX(W_psid!$B$2:$CZ$104,W_!$A9,W_!AO$1)/Ns!$B$1</f>
        <v>-2.7175229342418564E-2</v>
      </c>
      <c r="AP9" s="11" cm="1">
        <f t="array" ref="AP9">INDEX(W_psid!$B$2:$CZ$104,W_!$A9,W_!AP$1)/Ns!$B$1</f>
        <v>-147.02044525468639</v>
      </c>
      <c r="AQ9" s="11" cm="1">
        <f t="array" ref="AQ9">INDEX(W_psid!$B$2:$CZ$104,W_!$A9,W_!AQ$1)/Ns!$B$1</f>
        <v>-209.57181197672796</v>
      </c>
      <c r="AR9" s="11" cm="1">
        <f t="array" ref="AR9">INDEX(W_psid!$B$2:$CZ$104,W_!$A9,W_!AR$1)/Ns!$B$1</f>
        <v>73.620088502439629</v>
      </c>
      <c r="AS9" s="11" cm="1">
        <f t="array" ref="AS9">INDEX(W_psid!$B$2:$CZ$104,W_!$A9,W_!AS$1)/Ns!$B$1</f>
        <v>-5.9066568401930496E-2</v>
      </c>
      <c r="AT9" s="11" cm="1">
        <f t="array" ref="AT9">INDEX(W_psid!$B$2:$CZ$104,W_!$A9,W_!AT$1)/Ns!$B$1</f>
        <v>3.0292278672133268E-2</v>
      </c>
      <c r="AU9" s="11" cm="1">
        <f t="array" ref="AU9">INDEX(W_psid!$B$2:$CZ$104,W_!$A9,W_!AU$1)/Ns!$B$1</f>
        <v>0</v>
      </c>
      <c r="AV9" s="11" cm="1">
        <f t="array" ref="AV9">INDEX(W_psid!$B$2:$CZ$104,W_!$A9,W_!AV$1)/Ns!$B$1</f>
        <v>28.933851303652077</v>
      </c>
      <c r="AW9" s="11" cm="1">
        <f t="array" ref="AW9">INDEX(W_psid!$B$2:$CZ$104,W_!$A9,W_!AW$1)/Ns!$B$1</f>
        <v>0.24516102434613729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</row>
    <row r="10" spans="1:57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0.40698286781990206</v>
      </c>
      <c r="AA10" s="11" cm="1">
        <f t="array" ref="AA10">INDEX(W_psid!$B$2:$CZ$104,W_!$A10,W_!AA$1)/Ns!$B$1</f>
        <v>1.1771757621416366</v>
      </c>
      <c r="AB10" s="11" cm="1">
        <f t="array" ref="AB10">INDEX(W_psid!$B$2:$CZ$104,W_!$A10,W_!AB$1)/Ns!$B$1</f>
        <v>-1.4271539015094978</v>
      </c>
      <c r="AC10" s="11" cm="1">
        <f t="array" ref="AC10">INDEX(W_psid!$B$2:$CZ$104,W_!$A10,W_!AC$1)/Ns!$B$1</f>
        <v>-1.987213005913185E-2</v>
      </c>
      <c r="AD10" s="11" cm="1">
        <f t="array" ref="AD10">INDEX(W_psid!$B$2:$CZ$104,W_!$A10,W_!AD$1)/Ns!$B$1</f>
        <v>-0.65774002517709895</v>
      </c>
      <c r="AE10" s="11" cm="1">
        <f t="array" ref="AE10">INDEX(W_psid!$B$2:$CZ$104,W_!$A10,W_!AE$1)/Ns!$B$1</f>
        <v>0.36072338089610895</v>
      </c>
      <c r="AF10" s="11" cm="1">
        <f t="array" ref="AF10">INDEX(W_psid!$B$2:$CZ$104,W_!$A10,W_!AF$1)/Ns!$B$1</f>
        <v>20.223947917539839</v>
      </c>
      <c r="AG10" s="11" cm="1">
        <f t="array" ref="AG10">INDEX(W_psid!$B$2:$CZ$104,W_!$A10,W_!AG$1)/Ns!$B$1</f>
        <v>17.154620037530048</v>
      </c>
      <c r="AH10" s="11" cm="1">
        <f t="array" ref="AH10">INDEX(W_psid!$B$2:$CZ$104,W_!$A10,W_!AH$1)/Ns!$B$1</f>
        <v>3.2918666213632992E-2</v>
      </c>
      <c r="AI10" s="11" cm="1">
        <f t="array" ref="AI10">INDEX(W_psid!$B$2:$CZ$104,W_!$A10,W_!AI$1)/Ns!$B$1</f>
        <v>-4.9640050721615561</v>
      </c>
      <c r="AJ10" s="11" cm="1">
        <f t="array" ref="AJ10">INDEX(W_psid!$B$2:$CZ$104,W_!$A10,W_!AJ$1)/Ns!$B$1</f>
        <v>6.1880771857579654E-2</v>
      </c>
      <c r="AK10" s="11" cm="1">
        <f t="array" ref="AK10">INDEX(W_psid!$B$2:$CZ$104,W_!$A10,W_!AK$1)/Ns!$B$1</f>
        <v>558.51660218898189</v>
      </c>
      <c r="AL10" s="11" cm="1">
        <f t="array" ref="AL10">INDEX(W_psid!$B$2:$CZ$104,W_!$A10,W_!AL$1)/Ns!$B$1</f>
        <v>622.72285024766177</v>
      </c>
      <c r="AM10" s="11" cm="1">
        <f t="array" ref="AM10">INDEX(W_psid!$B$2:$CZ$104,W_!$A10,W_!AM$1)/Ns!$B$1</f>
        <v>-187.11366345314303</v>
      </c>
      <c r="AN10" s="11" cm="1">
        <f t="array" ref="AN10">INDEX(W_psid!$B$2:$CZ$104,W_!$A10,W_!AN$1)/Ns!$B$1</f>
        <v>2.6884144794215215</v>
      </c>
      <c r="AO10" s="11" cm="1">
        <f t="array" ref="AO10">INDEX(W_psid!$B$2:$CZ$104,W_!$A10,W_!AO$1)/Ns!$B$1</f>
        <v>-3.2909805040499063E-2</v>
      </c>
      <c r="AP10" s="11" cm="1">
        <f t="array" ref="AP10">INDEX(W_psid!$B$2:$CZ$104,W_!$A10,W_!AP$1)/Ns!$B$1</f>
        <v>-301.04453345569152</v>
      </c>
      <c r="AQ10" s="11" cm="1">
        <f t="array" ref="AQ10">INDEX(W_psid!$B$2:$CZ$104,W_!$A10,W_!AQ$1)/Ns!$B$1</f>
        <v>-328.98817330371662</v>
      </c>
      <c r="AR10" s="11" cm="1">
        <f t="array" ref="AR10">INDEX(W_psid!$B$2:$CZ$104,W_!$A10,W_!AR$1)/Ns!$B$1</f>
        <v>101.33075077941011</v>
      </c>
      <c r="AS10" s="11" cm="1">
        <f t="array" ref="AS10">INDEX(W_psid!$B$2:$CZ$104,W_!$A10,W_!AS$1)/Ns!$B$1</f>
        <v>5.5622584870298822E-3</v>
      </c>
      <c r="AT10" s="11" cm="1">
        <f t="array" ref="AT10">INDEX(W_psid!$B$2:$CZ$104,W_!$A10,W_!AT$1)/Ns!$B$1</f>
        <v>-6.2360439785684079E-3</v>
      </c>
      <c r="AU10" s="11" cm="1">
        <f t="array" ref="AU10">INDEX(W_psid!$B$2:$CZ$104,W_!$A10,W_!AU$1)/Ns!$B$1</f>
        <v>0</v>
      </c>
      <c r="AV10" s="11" cm="1">
        <f t="array" ref="AV10">INDEX(W_psid!$B$2:$CZ$104,W_!$A10,W_!AV$1)/Ns!$B$1</f>
        <v>10.868734369082313</v>
      </c>
      <c r="AW10" s="11" cm="1">
        <f t="array" ref="AW10">INDEX(W_psid!$B$2:$CZ$104,W_!$A10,W_!AW$1)/Ns!$B$1</f>
        <v>-0.1356291184306963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</row>
    <row r="11" spans="1:57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1.7656764399803979</v>
      </c>
      <c r="AA11" s="11" cm="1">
        <f t="array" ref="AA11">INDEX(W_psid!$B$2:$CZ$104,W_!$A11,W_!AA$1)/Ns!$B$1</f>
        <v>2.3364477593363007</v>
      </c>
      <c r="AB11" s="11" cm="1">
        <f t="array" ref="AB11">INDEX(W_psid!$B$2:$CZ$104,W_!$A11,W_!AB$1)/Ns!$B$1</f>
        <v>-7.3617456280689525E-2</v>
      </c>
      <c r="AC11" s="11" cm="1">
        <f t="array" ref="AC11">INDEX(W_psid!$B$2:$CZ$104,W_!$A11,W_!AC$1)/Ns!$B$1</f>
        <v>8.3905505445259435E-3</v>
      </c>
      <c r="AD11" s="11" cm="1">
        <f t="array" ref="AD11">INDEX(W_psid!$B$2:$CZ$104,W_!$A11,W_!AD$1)/Ns!$B$1</f>
        <v>-0.88479119837893883</v>
      </c>
      <c r="AE11" s="11" cm="1">
        <f t="array" ref="AE11">INDEX(W_psid!$B$2:$CZ$104,W_!$A11,W_!AE$1)/Ns!$B$1</f>
        <v>0.26093386742903313</v>
      </c>
      <c r="AF11" s="11" cm="1">
        <f t="array" ref="AF11">INDEX(W_psid!$B$2:$CZ$104,W_!$A11,W_!AF$1)/Ns!$B$1</f>
        <v>21.205468559813298</v>
      </c>
      <c r="AG11" s="11" cm="1">
        <f t="array" ref="AG11">INDEX(W_psid!$B$2:$CZ$104,W_!$A11,W_!AG$1)/Ns!$B$1</f>
        <v>18.012114160337244</v>
      </c>
      <c r="AH11" s="11" cm="1">
        <f t="array" ref="AH11">INDEX(W_psid!$B$2:$CZ$104,W_!$A11,W_!AH$1)/Ns!$B$1</f>
        <v>9.0615296163951878E-2</v>
      </c>
      <c r="AI11" s="11" cm="1">
        <f t="array" ref="AI11">INDEX(W_psid!$B$2:$CZ$104,W_!$A11,W_!AI$1)/Ns!$B$1</f>
        <v>-3.7947133290621897</v>
      </c>
      <c r="AJ11" s="11" cm="1">
        <f t="array" ref="AJ11">INDEX(W_psid!$B$2:$CZ$104,W_!$A11,W_!AJ$1)/Ns!$B$1</f>
        <v>5.7126162179591287E-2</v>
      </c>
      <c r="AK11" s="11" cm="1">
        <f t="array" ref="AK11">INDEX(W_psid!$B$2:$CZ$104,W_!$A11,W_!AK$1)/Ns!$B$1</f>
        <v>229.83792787153095</v>
      </c>
      <c r="AL11" s="11" cm="1">
        <f t="array" ref="AL11">INDEX(W_psid!$B$2:$CZ$104,W_!$A11,W_!AL$1)/Ns!$B$1</f>
        <v>320.97113318614242</v>
      </c>
      <c r="AM11" s="11" cm="1">
        <f t="array" ref="AM11">INDEX(W_psid!$B$2:$CZ$104,W_!$A11,W_!AM$1)/Ns!$B$1</f>
        <v>-53.241944557888729</v>
      </c>
      <c r="AN11" s="11" cm="1">
        <f t="array" ref="AN11">INDEX(W_psid!$B$2:$CZ$104,W_!$A11,W_!AN$1)/Ns!$B$1</f>
        <v>1.9906018166756743</v>
      </c>
      <c r="AO11" s="11" cm="1">
        <f t="array" ref="AO11">INDEX(W_psid!$B$2:$CZ$104,W_!$A11,W_!AO$1)/Ns!$B$1</f>
        <v>-3.1279254631665913E-2</v>
      </c>
      <c r="AP11" s="11" cm="1">
        <f t="array" ref="AP11">INDEX(W_psid!$B$2:$CZ$104,W_!$A11,W_!AP$1)/Ns!$B$1</f>
        <v>-121.11571993031674</v>
      </c>
      <c r="AQ11" s="11" cm="1">
        <f t="array" ref="AQ11">INDEX(W_psid!$B$2:$CZ$104,W_!$A11,W_!AQ$1)/Ns!$B$1</f>
        <v>-170.18754693450447</v>
      </c>
      <c r="AR11" s="11" cm="1">
        <f t="array" ref="AR11">INDEX(W_psid!$B$2:$CZ$104,W_!$A11,W_!AR$1)/Ns!$B$1</f>
        <v>31.075729862315068</v>
      </c>
      <c r="AS11" s="11" cm="1">
        <f t="array" ref="AS11">INDEX(W_psid!$B$2:$CZ$104,W_!$A11,W_!AS$1)/Ns!$B$1</f>
        <v>-0.16271453261992777</v>
      </c>
      <c r="AT11" s="11" cm="1">
        <f t="array" ref="AT11">INDEX(W_psid!$B$2:$CZ$104,W_!$A11,W_!AT$1)/Ns!$B$1</f>
        <v>8.5693700947602258E-2</v>
      </c>
      <c r="AU11" s="11" cm="1">
        <f t="array" ref="AU11">INDEX(W_psid!$B$2:$CZ$104,W_!$A11,W_!AU$1)/Ns!$B$1</f>
        <v>0</v>
      </c>
      <c r="AV11" s="11" cm="1">
        <f t="array" ref="AV11">INDEX(W_psid!$B$2:$CZ$104,W_!$A11,W_!AV$1)/Ns!$B$1</f>
        <v>24.342941174552308</v>
      </c>
      <c r="AW11" s="11" cm="1">
        <f t="array" ref="AW11">INDEX(W_psid!$B$2:$CZ$104,W_!$A11,W_!AW$1)/Ns!$B$1</f>
        <v>0.34599050228452222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</row>
    <row r="12" spans="1:57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-1.7743697911850338</v>
      </c>
      <c r="AA12" s="11" cm="1">
        <f t="array" ref="AA12">INDEX(W_psid!$B$2:$CZ$104,W_!$A12,W_!AA$1)/Ns!$B$1</f>
        <v>-2.0070107227938099</v>
      </c>
      <c r="AB12" s="11" cm="1">
        <f t="array" ref="AB12">INDEX(W_psid!$B$2:$CZ$104,W_!$A12,W_!AB$1)/Ns!$B$1</f>
        <v>-0.50605218775696437</v>
      </c>
      <c r="AC12" s="11" cm="1">
        <f t="array" ref="AC12">INDEX(W_psid!$B$2:$CZ$104,W_!$A12,W_!AC$1)/Ns!$B$1</f>
        <v>-2.5081918631481123E-2</v>
      </c>
      <c r="AD12" s="11" cm="1">
        <f t="array" ref="AD12">INDEX(W_psid!$B$2:$CZ$104,W_!$A12,W_!AD$1)/Ns!$B$1</f>
        <v>0.3676132570383861</v>
      </c>
      <c r="AE12" s="11" cm="1">
        <f t="array" ref="AE12">INDEX(W_psid!$B$2:$CZ$104,W_!$A12,W_!AE$1)/Ns!$B$1</f>
        <v>-0.10239063430357249</v>
      </c>
      <c r="AF12" s="11" cm="1">
        <f t="array" ref="AF12">INDEX(W_psid!$B$2:$CZ$104,W_!$A12,W_!AF$1)/Ns!$B$1</f>
        <v>-2.0488160886320652</v>
      </c>
      <c r="AG12" s="11" cm="1">
        <f t="array" ref="AG12">INDEX(W_psid!$B$2:$CZ$104,W_!$A12,W_!AG$1)/Ns!$B$1</f>
        <v>-1.2462912256051484</v>
      </c>
      <c r="AH12" s="11" cm="1">
        <f t="array" ref="AH12">INDEX(W_psid!$B$2:$CZ$104,W_!$A12,W_!AH$1)/Ns!$B$1</f>
        <v>-4.8369168159439875E-2</v>
      </c>
      <c r="AI12" s="11" cm="1">
        <f t="array" ref="AI12">INDEX(W_psid!$B$2:$CZ$104,W_!$A12,W_!AI$1)/Ns!$B$1</f>
        <v>-0.10078867535465164</v>
      </c>
      <c r="AJ12" s="11" cm="1">
        <f t="array" ref="AJ12">INDEX(W_psid!$B$2:$CZ$104,W_!$A12,W_!AJ$1)/Ns!$B$1</f>
        <v>-1.456318027473491E-3</v>
      </c>
      <c r="AK12" s="11" cm="1">
        <f t="array" ref="AK12">INDEX(W_psid!$B$2:$CZ$104,W_!$A12,W_!AK$1)/Ns!$B$1</f>
        <v>4.9106265126830007</v>
      </c>
      <c r="AL12" s="11" cm="1">
        <f t="array" ref="AL12">INDEX(W_psid!$B$2:$CZ$104,W_!$A12,W_!AL$1)/Ns!$B$1</f>
        <v>-1.1994961544104632</v>
      </c>
      <c r="AM12" s="11" cm="1">
        <f t="array" ref="AM12">INDEX(W_psid!$B$2:$CZ$104,W_!$A12,W_!AM$1)/Ns!$B$1</f>
        <v>-220.65134087398388</v>
      </c>
      <c r="AN12" s="11" cm="1">
        <f t="array" ref="AN12">INDEX(W_psid!$B$2:$CZ$104,W_!$A12,W_!AN$1)/Ns!$B$1</f>
        <v>4.0373586092262631E-2</v>
      </c>
      <c r="AO12" s="11" cm="1">
        <f t="array" ref="AO12">INDEX(W_psid!$B$2:$CZ$104,W_!$A12,W_!AO$1)/Ns!$B$1</f>
        <v>2.0907059883270914E-6</v>
      </c>
      <c r="AP12" s="11" cm="1">
        <f t="array" ref="AP12">INDEX(W_psid!$B$2:$CZ$104,W_!$A12,W_!AP$1)/Ns!$B$1</f>
        <v>-1.2163045104466834</v>
      </c>
      <c r="AQ12" s="11" cm="1">
        <f t="array" ref="AQ12">INDEX(W_psid!$B$2:$CZ$104,W_!$A12,W_!AQ$1)/Ns!$B$1</f>
        <v>-4.4999433938360589E-2</v>
      </c>
      <c r="AR12" s="11" cm="1">
        <f t="array" ref="AR12">INDEX(W_psid!$B$2:$CZ$104,W_!$A12,W_!AR$1)/Ns!$B$1</f>
        <v>115.10740771448714</v>
      </c>
      <c r="AS12" s="11" cm="1">
        <f t="array" ref="AS12">INDEX(W_psid!$B$2:$CZ$104,W_!$A12,W_!AS$1)/Ns!$B$1</f>
        <v>7.2134472639882513E-2</v>
      </c>
      <c r="AT12" s="11" cm="1">
        <f t="array" ref="AT12">INDEX(W_psid!$B$2:$CZ$104,W_!$A12,W_!AT$1)/Ns!$B$1</f>
        <v>-3.9253046825761778E-2</v>
      </c>
      <c r="AU12" s="11" cm="1">
        <f t="array" ref="AU12">INDEX(W_psid!$B$2:$CZ$104,W_!$A12,W_!AU$1)/Ns!$B$1</f>
        <v>0</v>
      </c>
      <c r="AV12" s="11" cm="1">
        <f t="array" ref="AV12">INDEX(W_psid!$B$2:$CZ$104,W_!$A12,W_!AV$1)/Ns!$B$1</f>
        <v>-9.7978525834385035</v>
      </c>
      <c r="AW12" s="11" cm="1">
        <f t="array" ref="AW12">INDEX(W_psid!$B$2:$CZ$104,W_!$A12,W_!AW$1)/Ns!$B$1</f>
        <v>-0.48875684585539686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</row>
    <row r="13" spans="1:57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-1.5185005263203326</v>
      </c>
      <c r="AA13" s="11" cm="1">
        <f t="array" ref="AA13">INDEX(W_psid!$B$2:$CZ$104,W_!$A13,W_!AA$1)/Ns!$B$1</f>
        <v>-1.7801805528288652</v>
      </c>
      <c r="AB13" s="11" cm="1">
        <f t="array" ref="AB13">INDEX(W_psid!$B$2:$CZ$104,W_!$A13,W_!AB$1)/Ns!$B$1</f>
        <v>0.26556149472827106</v>
      </c>
      <c r="AC13" s="11" cm="1">
        <f t="array" ref="AC13">INDEX(W_psid!$B$2:$CZ$104,W_!$A13,W_!AC$1)/Ns!$B$1</f>
        <v>1.7056304978769584E-2</v>
      </c>
      <c r="AD13" s="11" cm="1">
        <f t="array" ref="AD13">INDEX(W_psid!$B$2:$CZ$104,W_!$A13,W_!AD$1)/Ns!$B$1</f>
        <v>0.34579983596332814</v>
      </c>
      <c r="AE13" s="11" cm="1">
        <f t="array" ref="AE13">INDEX(W_psid!$B$2:$CZ$104,W_!$A13,W_!AE$1)/Ns!$B$1</f>
        <v>-0.21085853778129918</v>
      </c>
      <c r="AF13" s="11" cm="1">
        <f t="array" ref="AF13">INDEX(W_psid!$B$2:$CZ$104,W_!$A13,W_!AF$1)/Ns!$B$1</f>
        <v>-8.5352580878908917</v>
      </c>
      <c r="AG13" s="11" cm="1">
        <f t="array" ref="AG13">INDEX(W_psid!$B$2:$CZ$104,W_!$A13,W_!AG$1)/Ns!$B$1</f>
        <v>-6.5881741859051095</v>
      </c>
      <c r="AH13" s="11" cm="1">
        <f t="array" ref="AH13">INDEX(W_psid!$B$2:$CZ$104,W_!$A13,W_!AH$1)/Ns!$B$1</f>
        <v>-1.3945796309201433E-2</v>
      </c>
      <c r="AI13" s="11" cm="1">
        <f t="array" ref="AI13">INDEX(W_psid!$B$2:$CZ$104,W_!$A13,W_!AI$1)/Ns!$B$1</f>
        <v>-3.756852385831436</v>
      </c>
      <c r="AJ13" s="11" cm="1">
        <f t="array" ref="AJ13">INDEX(W_psid!$B$2:$CZ$104,W_!$A13,W_!AJ$1)/Ns!$B$1</f>
        <v>3.8602123738647555E-2</v>
      </c>
      <c r="AK13" s="11" cm="1">
        <f t="array" ref="AK13">INDEX(W_psid!$B$2:$CZ$104,W_!$A13,W_!AK$1)/Ns!$B$1</f>
        <v>-29.400871358306503</v>
      </c>
      <c r="AL13" s="11" cm="1">
        <f t="array" ref="AL13">INDEX(W_psid!$B$2:$CZ$104,W_!$A13,W_!AL$1)/Ns!$B$1</f>
        <v>71.842198819411237</v>
      </c>
      <c r="AM13" s="11" cm="1">
        <f t="array" ref="AM13">INDEX(W_psid!$B$2:$CZ$104,W_!$A13,W_!AM$1)/Ns!$B$1</f>
        <v>-88.827203987656176</v>
      </c>
      <c r="AN13" s="11" cm="1">
        <f t="array" ref="AN13">INDEX(W_psid!$B$2:$CZ$104,W_!$A13,W_!AN$1)/Ns!$B$1</f>
        <v>1.9938604017660995</v>
      </c>
      <c r="AO13" s="11" cm="1">
        <f t="array" ref="AO13">INDEX(W_psid!$B$2:$CZ$104,W_!$A13,W_!AO$1)/Ns!$B$1</f>
        <v>-1.9653511873181085E-2</v>
      </c>
      <c r="AP13" s="11" cm="1">
        <f t="array" ref="AP13">INDEX(W_psid!$B$2:$CZ$104,W_!$A13,W_!AP$1)/Ns!$B$1</f>
        <v>20.589163565856708</v>
      </c>
      <c r="AQ13" s="11" cm="1">
        <f t="array" ref="AQ13">INDEX(W_psid!$B$2:$CZ$104,W_!$A13,W_!AQ$1)/Ns!$B$1</f>
        <v>-32.709399608827738</v>
      </c>
      <c r="AR13" s="11" cm="1">
        <f t="array" ref="AR13">INDEX(W_psid!$B$2:$CZ$104,W_!$A13,W_!AR$1)/Ns!$B$1</f>
        <v>46.823785685435425</v>
      </c>
      <c r="AS13" s="11" cm="1">
        <f t="array" ref="AS13">INDEX(W_psid!$B$2:$CZ$104,W_!$A13,W_!AS$1)/Ns!$B$1</f>
        <v>9.8258712732183492E-2</v>
      </c>
      <c r="AT13" s="11" cm="1">
        <f t="array" ref="AT13">INDEX(W_psid!$B$2:$CZ$104,W_!$A13,W_!AT$1)/Ns!$B$1</f>
        <v>-4.9535414988894397E-2</v>
      </c>
      <c r="AU13" s="11" cm="1">
        <f t="array" ref="AU13">INDEX(W_psid!$B$2:$CZ$104,W_!$A13,W_!AU$1)/Ns!$B$1</f>
        <v>0</v>
      </c>
      <c r="AV13" s="11" cm="1">
        <f t="array" ref="AV13">INDEX(W_psid!$B$2:$CZ$104,W_!$A13,W_!AV$1)/Ns!$B$1</f>
        <v>-30.738607960682348</v>
      </c>
      <c r="AW13" s="11" cm="1">
        <f t="array" ref="AW13">INDEX(W_psid!$B$2:$CZ$104,W_!$A13,W_!AW$1)/Ns!$B$1</f>
        <v>-0.29725795864542404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</row>
    <row r="14" spans="1:57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1.5224899830521126</v>
      </c>
      <c r="AA14" s="11" cm="1">
        <f t="array" ref="AA14">INDEX(W_psid!$B$2:$CZ$104,W_!$A14,W_!AA$1)/Ns!$B$1</f>
        <v>1.9087810148643196</v>
      </c>
      <c r="AB14" s="11" cm="1">
        <f t="array" ref="AB14">INDEX(W_psid!$B$2:$CZ$104,W_!$A14,W_!AB$1)/Ns!$B$1</f>
        <v>1.4022103610129304</v>
      </c>
      <c r="AC14" s="11" cm="1">
        <f t="array" ref="AC14">INDEX(W_psid!$B$2:$CZ$104,W_!$A14,W_!AC$1)/Ns!$B$1</f>
        <v>5.4194622627841173E-2</v>
      </c>
      <c r="AD14" s="11" cm="1">
        <f t="array" ref="AD14">INDEX(W_psid!$B$2:$CZ$104,W_!$A14,W_!AD$1)/Ns!$B$1</f>
        <v>-0.62346833801564627</v>
      </c>
      <c r="AE14" s="11" cm="1">
        <f t="array" ref="AE14">INDEX(W_psid!$B$2:$CZ$104,W_!$A14,W_!AE$1)/Ns!$B$1</f>
        <v>0.133026915645895</v>
      </c>
      <c r="AF14" s="11" cm="1">
        <f t="array" ref="AF14">INDEX(W_psid!$B$2:$CZ$104,W_!$A14,W_!AF$1)/Ns!$B$1</f>
        <v>16.749360826351307</v>
      </c>
      <c r="AG14" s="11" cm="1">
        <f t="array" ref="AG14">INDEX(W_psid!$B$2:$CZ$104,W_!$A14,W_!AG$1)/Ns!$B$1</f>
        <v>15.550934033283513</v>
      </c>
      <c r="AH14" s="11" cm="1">
        <f t="array" ref="AH14">INDEX(W_psid!$B$2:$CZ$104,W_!$A14,W_!AH$1)/Ns!$B$1</f>
        <v>6.1940731495385253E-2</v>
      </c>
      <c r="AI14" s="11" cm="1">
        <f t="array" ref="AI14">INDEX(W_psid!$B$2:$CZ$104,W_!$A14,W_!AI$1)/Ns!$B$1</f>
        <v>-2.6234132677490378</v>
      </c>
      <c r="AJ14" s="11" cm="1">
        <f t="array" ref="AJ14">INDEX(W_psid!$B$2:$CZ$104,W_!$A14,W_!AJ$1)/Ns!$B$1</f>
        <v>-1.8847222448499543E-2</v>
      </c>
      <c r="AK14" s="11" cm="1">
        <f t="array" ref="AK14">INDEX(W_psid!$B$2:$CZ$104,W_!$A14,W_!AK$1)/Ns!$B$1</f>
        <v>238.17239035294025</v>
      </c>
      <c r="AL14" s="11" cm="1">
        <f t="array" ref="AL14">INDEX(W_psid!$B$2:$CZ$104,W_!$A14,W_!AL$1)/Ns!$B$1</f>
        <v>161.51816515491561</v>
      </c>
      <c r="AM14" s="11" cm="1">
        <f t="array" ref="AM14">INDEX(W_psid!$B$2:$CZ$104,W_!$A14,W_!AM$1)/Ns!$B$1</f>
        <v>56.944049785409128</v>
      </c>
      <c r="AN14" s="11" cm="1">
        <f t="array" ref="AN14">INDEX(W_psid!$B$2:$CZ$104,W_!$A14,W_!AN$1)/Ns!$B$1</f>
        <v>1.4255785516062096</v>
      </c>
      <c r="AO14" s="11" cm="1">
        <f t="array" ref="AO14">INDEX(W_psid!$B$2:$CZ$104,W_!$A14,W_!AO$1)/Ns!$B$1</f>
        <v>9.0659628044587985E-3</v>
      </c>
      <c r="AP14" s="11" cm="1">
        <f t="array" ref="AP14">INDEX(W_psid!$B$2:$CZ$104,W_!$A14,W_!AP$1)/Ns!$B$1</f>
        <v>-127.30689448094499</v>
      </c>
      <c r="AQ14" s="11" cm="1">
        <f t="array" ref="AQ14">INDEX(W_psid!$B$2:$CZ$104,W_!$A14,W_!AQ$1)/Ns!$B$1</f>
        <v>-85.798484852085664</v>
      </c>
      <c r="AR14" s="11" cm="1">
        <f t="array" ref="AR14">INDEX(W_psid!$B$2:$CZ$104,W_!$A14,W_!AR$1)/Ns!$B$1</f>
        <v>-28.56495763867628</v>
      </c>
      <c r="AS14" s="11" cm="1">
        <f t="array" ref="AS14">INDEX(W_psid!$B$2:$CZ$104,W_!$A14,W_!AS$1)/Ns!$B$1</f>
        <v>7.8709128636654607E-2</v>
      </c>
      <c r="AT14" s="11" cm="1">
        <f t="array" ref="AT14">INDEX(W_psid!$B$2:$CZ$104,W_!$A14,W_!AT$1)/Ns!$B$1</f>
        <v>-4.1857470741297607E-2</v>
      </c>
      <c r="AU14" s="11" cm="1">
        <f t="array" ref="AU14">INDEX(W_psid!$B$2:$CZ$104,W_!$A14,W_!AU$1)/Ns!$B$1</f>
        <v>0</v>
      </c>
      <c r="AV14" s="11" cm="1">
        <f t="array" ref="AV14">INDEX(W_psid!$B$2:$CZ$104,W_!$A14,W_!AV$1)/Ns!$B$1</f>
        <v>34.364013326924955</v>
      </c>
      <c r="AW14" s="11" cm="1">
        <f t="array" ref="AW14">INDEX(W_psid!$B$2:$CZ$104,W_!$A14,W_!AW$1)/Ns!$B$1</f>
        <v>6.3921544966220878E-2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</row>
    <row r="15" spans="1:57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0.94430032510949624</v>
      </c>
      <c r="AA15" s="11" cm="1">
        <f t="array" ref="AA15">INDEX(W_psid!$B$2:$CZ$104,W_!$A15,W_!AA$1)/Ns!$B$1</f>
        <v>0.98912947470661539</v>
      </c>
      <c r="AB15" s="11" cm="1">
        <f t="array" ref="AB15">INDEX(W_psid!$B$2:$CZ$104,W_!$A15,W_!AB$1)/Ns!$B$1</f>
        <v>4.8544497361375588E-2</v>
      </c>
      <c r="AC15" s="11" cm="1">
        <f t="array" ref="AC15">INDEX(W_psid!$B$2:$CZ$104,W_!$A15,W_!AC$1)/Ns!$B$1</f>
        <v>4.5000424788870015E-2</v>
      </c>
      <c r="AD15" s="11" cm="1">
        <f t="array" ref="AD15">INDEX(W_psid!$B$2:$CZ$104,W_!$A15,W_!AD$1)/Ns!$B$1</f>
        <v>-0.20543765886136858</v>
      </c>
      <c r="AE15" s="11" cm="1">
        <f t="array" ref="AE15">INDEX(W_psid!$B$2:$CZ$104,W_!$A15,W_!AE$1)/Ns!$B$1</f>
        <v>-5.8674163173517632E-2</v>
      </c>
      <c r="AF15" s="11" cm="1">
        <f t="array" ref="AF15">INDEX(W_psid!$B$2:$CZ$104,W_!$A15,W_!AF$1)/Ns!$B$1</f>
        <v>-8.3580813757997454</v>
      </c>
      <c r="AG15" s="11" cm="1">
        <f t="array" ref="AG15">INDEX(W_psid!$B$2:$CZ$104,W_!$A15,W_!AG$1)/Ns!$B$1</f>
        <v>-7.4108829996561925</v>
      </c>
      <c r="AH15" s="11" cm="1">
        <f t="array" ref="AH15">INDEX(W_psid!$B$2:$CZ$104,W_!$A15,W_!AH$1)/Ns!$B$1</f>
        <v>2.3773856586540614E-2</v>
      </c>
      <c r="AI15" s="11" cm="1">
        <f t="array" ref="AI15">INDEX(W_psid!$B$2:$CZ$104,W_!$A15,W_!AI$1)/Ns!$B$1</f>
        <v>-0.63181798199538874</v>
      </c>
      <c r="AJ15" s="11" cm="1">
        <f t="array" ref="AJ15">INDEX(W_psid!$B$2:$CZ$104,W_!$A15,W_!AJ$1)/Ns!$B$1</f>
        <v>1.714491158635555E-2</v>
      </c>
      <c r="AK15" s="11" cm="1">
        <f t="array" ref="AK15">INDEX(W_psid!$B$2:$CZ$104,W_!$A15,W_!AK$1)/Ns!$B$1</f>
        <v>-89.304193696097215</v>
      </c>
      <c r="AL15" s="11" cm="1">
        <f t="array" ref="AL15">INDEX(W_psid!$B$2:$CZ$104,W_!$A15,W_!AL$1)/Ns!$B$1</f>
        <v>-41.319673908751653</v>
      </c>
      <c r="AM15" s="11" cm="1">
        <f t="array" ref="AM15">INDEX(W_psid!$B$2:$CZ$104,W_!$A15,W_!AM$1)/Ns!$B$1</f>
        <v>244.32375218413293</v>
      </c>
      <c r="AN15" s="11" cm="1">
        <f t="array" ref="AN15">INDEX(W_psid!$B$2:$CZ$104,W_!$A15,W_!AN$1)/Ns!$B$1</f>
        <v>0.38799229499173682</v>
      </c>
      <c r="AO15" s="11" cm="1">
        <f t="array" ref="AO15">INDEX(W_psid!$B$2:$CZ$104,W_!$A15,W_!AO$1)/Ns!$B$1</f>
        <v>-8.5897121169078439E-3</v>
      </c>
      <c r="AP15" s="11" cm="1">
        <f t="array" ref="AP15">INDEX(W_psid!$B$2:$CZ$104,W_!$A15,W_!AP$1)/Ns!$B$1</f>
        <v>47.318447388726391</v>
      </c>
      <c r="AQ15" s="11" cm="1">
        <f t="array" ref="AQ15">INDEX(W_psid!$B$2:$CZ$104,W_!$A15,W_!AQ$1)/Ns!$B$1</f>
        <v>22.842204499889338</v>
      </c>
      <c r="AR15" s="11" cm="1">
        <f t="array" ref="AR15">INDEX(W_psid!$B$2:$CZ$104,W_!$A15,W_!AR$1)/Ns!$B$1</f>
        <v>-127.6787808320332</v>
      </c>
      <c r="AS15" s="11" cm="1">
        <f t="array" ref="AS15">INDEX(W_psid!$B$2:$CZ$104,W_!$A15,W_!AS$1)/Ns!$B$1</f>
        <v>-1.5838116764432413E-2</v>
      </c>
      <c r="AT15" s="11" cm="1">
        <f t="array" ref="AT15">INDEX(W_psid!$B$2:$CZ$104,W_!$A15,W_!AT$1)/Ns!$B$1</f>
        <v>1.0508109622717591E-2</v>
      </c>
      <c r="AU15" s="11" cm="1">
        <f t="array" ref="AU15">INDEX(W_psid!$B$2:$CZ$104,W_!$A15,W_!AU$1)/Ns!$B$1</f>
        <v>0</v>
      </c>
      <c r="AV15" s="11" cm="1">
        <f t="array" ref="AV15">INDEX(W_psid!$B$2:$CZ$104,W_!$A15,W_!AV$1)/Ns!$B$1</f>
        <v>-13.674304087935614</v>
      </c>
      <c r="AW15" s="11" cm="1">
        <f t="array" ref="AW15">INDEX(W_psid!$B$2:$CZ$104,W_!$A15,W_!AW$1)/Ns!$B$1</f>
        <v>0.38914829600926804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</row>
    <row r="16" spans="1:57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-0.24164691508821737</v>
      </c>
      <c r="AA16" s="11" cm="1">
        <f t="array" ref="AA16">INDEX(W_psid!$B$2:$CZ$104,W_!$A16,W_!AA$1)/Ns!$B$1</f>
        <v>-0.43598570200344983</v>
      </c>
      <c r="AB16" s="11" cm="1">
        <f t="array" ref="AB16">INDEX(W_psid!$B$2:$CZ$104,W_!$A16,W_!AB$1)/Ns!$B$1</f>
        <v>1.484851689849671E-2</v>
      </c>
      <c r="AC16" s="11" cm="1">
        <f t="array" ref="AC16">INDEX(W_psid!$B$2:$CZ$104,W_!$A16,W_!AC$1)/Ns!$B$1</f>
        <v>-1.0196591108309195E-2</v>
      </c>
      <c r="AD16" s="11" cm="1">
        <f t="array" ref="AD16">INDEX(W_psid!$B$2:$CZ$104,W_!$A16,W_!AD$1)/Ns!$B$1</f>
        <v>0.22023107251552593</v>
      </c>
      <c r="AE16" s="11" cm="1">
        <f t="array" ref="AE16">INDEX(W_psid!$B$2:$CZ$104,W_!$A16,W_!AE$1)/Ns!$B$1</f>
        <v>-3.8510589861654516E-2</v>
      </c>
      <c r="AF16" s="11" cm="1">
        <f t="array" ref="AF16">INDEX(W_psid!$B$2:$CZ$104,W_!$A16,W_!AF$1)/Ns!$B$1</f>
        <v>-4.746672308320206</v>
      </c>
      <c r="AG16" s="11" cm="1">
        <f t="array" ref="AG16">INDEX(W_psid!$B$2:$CZ$104,W_!$A16,W_!AG$1)/Ns!$B$1</f>
        <v>-3.6929765552346661</v>
      </c>
      <c r="AH16" s="11" cm="1">
        <f t="array" ref="AH16">INDEX(W_psid!$B$2:$CZ$104,W_!$A16,W_!AH$1)/Ns!$B$1</f>
        <v>-3.8629713073743001E-2</v>
      </c>
      <c r="AI16" s="11" cm="1">
        <f t="array" ref="AI16">INDEX(W_psid!$B$2:$CZ$104,W_!$A16,W_!AI$1)/Ns!$B$1</f>
        <v>-2.0541792437107995</v>
      </c>
      <c r="AJ16" s="11" cm="1">
        <f t="array" ref="AJ16">INDEX(W_psid!$B$2:$CZ$104,W_!$A16,W_!AJ$1)/Ns!$B$1</f>
        <v>-1.0965013927728712E-2</v>
      </c>
      <c r="AK16" s="11" cm="1">
        <f t="array" ref="AK16">INDEX(W_psid!$B$2:$CZ$104,W_!$A16,W_!AK$1)/Ns!$B$1</f>
        <v>-37.694688268330545</v>
      </c>
      <c r="AL16" s="11" cm="1">
        <f t="array" ref="AL16">INDEX(W_psid!$B$2:$CZ$104,W_!$A16,W_!AL$1)/Ns!$B$1</f>
        <v>-55.979393464340006</v>
      </c>
      <c r="AM16" s="11" cm="1">
        <f t="array" ref="AM16">INDEX(W_psid!$B$2:$CZ$104,W_!$A16,W_!AM$1)/Ns!$B$1</f>
        <v>32.660241823637065</v>
      </c>
      <c r="AN16" s="11" cm="1">
        <f t="array" ref="AN16">INDEX(W_psid!$B$2:$CZ$104,W_!$A16,W_!AN$1)/Ns!$B$1</f>
        <v>1.1002301673230266</v>
      </c>
      <c r="AO16" s="11" cm="1">
        <f t="array" ref="AO16">INDEX(W_psid!$B$2:$CZ$104,W_!$A16,W_!AO$1)/Ns!$B$1</f>
        <v>5.7631335286267545E-3</v>
      </c>
      <c r="AP16" s="11" cm="1">
        <f t="array" ref="AP16">INDEX(W_psid!$B$2:$CZ$104,W_!$A16,W_!AP$1)/Ns!$B$1</f>
        <v>19.353760087100774</v>
      </c>
      <c r="AQ16" s="11" cm="1">
        <f t="array" ref="AQ16">INDEX(W_psid!$B$2:$CZ$104,W_!$A16,W_!AQ$1)/Ns!$B$1</f>
        <v>29.157646656918001</v>
      </c>
      <c r="AR16" s="11" cm="1">
        <f t="array" ref="AR16">INDEX(W_psid!$B$2:$CZ$104,W_!$A16,W_!AR$1)/Ns!$B$1</f>
        <v>-17.99329815882259</v>
      </c>
      <c r="AS16" s="11" cm="1">
        <f t="array" ref="AS16">INDEX(W_psid!$B$2:$CZ$104,W_!$A16,W_!AS$1)/Ns!$B$1</f>
        <v>2.6720259915161165E-2</v>
      </c>
      <c r="AT16" s="11" cm="1">
        <f t="array" ref="AT16">INDEX(W_psid!$B$2:$CZ$104,W_!$A16,W_!AT$1)/Ns!$B$1</f>
        <v>-1.4051065633767172E-2</v>
      </c>
      <c r="AU16" s="11" cm="1">
        <f t="array" ref="AU16">INDEX(W_psid!$B$2:$CZ$104,W_!$A16,W_!AU$1)/Ns!$B$1</f>
        <v>0</v>
      </c>
      <c r="AV16" s="11" cm="1">
        <f t="array" ref="AV16">INDEX(W_psid!$B$2:$CZ$104,W_!$A16,W_!AV$1)/Ns!$B$1</f>
        <v>-17.022605713569408</v>
      </c>
      <c r="AW16" s="11" cm="1">
        <f t="array" ref="AW16">INDEX(W_psid!$B$2:$CZ$104,W_!$A16,W_!AW$1)/Ns!$B$1</f>
        <v>-0.34876419668573122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</row>
    <row r="17" spans="1:57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1.5645905688322765</v>
      </c>
      <c r="AA17" s="11" cm="1">
        <f t="array" ref="AA17">INDEX(W_psid!$B$2:$CZ$104,W_!$A17,W_!AA$1)/Ns!$B$1</f>
        <v>1.8351494020045847</v>
      </c>
      <c r="AB17" s="11" cm="1">
        <f t="array" ref="AB17">INDEX(W_psid!$B$2:$CZ$104,W_!$A17,W_!AB$1)/Ns!$B$1</f>
        <v>-0.64285538644552531</v>
      </c>
      <c r="AC17" s="11" cm="1">
        <f t="array" ref="AC17">INDEX(W_psid!$B$2:$CZ$104,W_!$A17,W_!AC$1)/Ns!$B$1</f>
        <v>-7.0629199490868683E-2</v>
      </c>
      <c r="AD17" s="11" cm="1">
        <f t="array" ref="AD17">INDEX(W_psid!$B$2:$CZ$104,W_!$A17,W_!AD$1)/Ns!$B$1</f>
        <v>1.111637567369121</v>
      </c>
      <c r="AE17" s="11" cm="1">
        <f t="array" ref="AE17">INDEX(W_psid!$B$2:$CZ$104,W_!$A17,W_!AE$1)/Ns!$B$1</f>
        <v>-0.17648645521431777</v>
      </c>
      <c r="AF17" s="11" cm="1">
        <f t="array" ref="AF17">INDEX(W_psid!$B$2:$CZ$104,W_!$A17,W_!AF$1)/Ns!$B$1</f>
        <v>8.2898446786341804</v>
      </c>
      <c r="AG17" s="11" cm="1">
        <f t="array" ref="AG17">INDEX(W_psid!$B$2:$CZ$104,W_!$A17,W_!AG$1)/Ns!$B$1</f>
        <v>6.6794954246831546</v>
      </c>
      <c r="AH17" s="11" cm="1">
        <f t="array" ref="AH17">INDEX(W_psid!$B$2:$CZ$104,W_!$A17,W_!AH$1)/Ns!$B$1</f>
        <v>0.14565070336069449</v>
      </c>
      <c r="AI17" s="11" cm="1">
        <f t="array" ref="AI17">INDEX(W_psid!$B$2:$CZ$104,W_!$A17,W_!AI$1)/Ns!$B$1</f>
        <v>-8.4981459133335591</v>
      </c>
      <c r="AJ17" s="11" cm="1">
        <f t="array" ref="AJ17">INDEX(W_psid!$B$2:$CZ$104,W_!$A17,W_!AJ$1)/Ns!$B$1</f>
        <v>0.12229535459910514</v>
      </c>
      <c r="AK17" s="11" cm="1">
        <f t="array" ref="AK17">INDEX(W_psid!$B$2:$CZ$104,W_!$A17,W_!AK$1)/Ns!$B$1</f>
        <v>449.52330345098181</v>
      </c>
      <c r="AL17" s="11" cm="1">
        <f t="array" ref="AL17">INDEX(W_psid!$B$2:$CZ$104,W_!$A17,W_!AL$1)/Ns!$B$1</f>
        <v>618.86855848909056</v>
      </c>
      <c r="AM17" s="11" cm="1">
        <f t="array" ref="AM17">INDEX(W_psid!$B$2:$CZ$104,W_!$A17,W_!AM$1)/Ns!$B$1</f>
        <v>-135.16141070911945</v>
      </c>
      <c r="AN17" s="11" cm="1">
        <f t="array" ref="AN17">INDEX(W_psid!$B$2:$CZ$104,W_!$A17,W_!AN$1)/Ns!$B$1</f>
        <v>4.5175585140474883</v>
      </c>
      <c r="AO17" s="11" cm="1">
        <f t="array" ref="AO17">INDEX(W_psid!$B$2:$CZ$104,W_!$A17,W_!AO$1)/Ns!$B$1</f>
        <v>-6.3969472355909149E-2</v>
      </c>
      <c r="AP17" s="11" cm="1">
        <f t="array" ref="AP17">INDEX(W_psid!$B$2:$CZ$104,W_!$A17,W_!AP$1)/Ns!$B$1</f>
        <v>-237.50830716427268</v>
      </c>
      <c r="AQ17" s="11" cm="1">
        <f t="array" ref="AQ17">INDEX(W_psid!$B$2:$CZ$104,W_!$A17,W_!AQ$1)/Ns!$B$1</f>
        <v>-321.98489640810499</v>
      </c>
      <c r="AR17" s="11" cm="1">
        <f t="array" ref="AR17">INDEX(W_psid!$B$2:$CZ$104,W_!$A17,W_!AR$1)/Ns!$B$1</f>
        <v>73.57291854687702</v>
      </c>
      <c r="AS17" s="11" cm="1">
        <f t="array" ref="AS17">INDEX(W_psid!$B$2:$CZ$104,W_!$A17,W_!AS$1)/Ns!$B$1</f>
        <v>-0.18315948247360189</v>
      </c>
      <c r="AT17" s="11" cm="1">
        <f t="array" ref="AT17">INDEX(W_psid!$B$2:$CZ$104,W_!$A17,W_!AT$1)/Ns!$B$1</f>
        <v>0.10663089471080375</v>
      </c>
      <c r="AU17" s="11" cm="1">
        <f t="array" ref="AU17">INDEX(W_psid!$B$2:$CZ$104,W_!$A17,W_!AU$1)/Ns!$B$1</f>
        <v>0</v>
      </c>
      <c r="AV17" s="11" cm="1">
        <f t="array" ref="AV17">INDEX(W_psid!$B$2:$CZ$104,W_!$A17,W_!AV$1)/Ns!$B$1</f>
        <v>-14.553826217828986</v>
      </c>
      <c r="AW17" s="11" cm="1">
        <f t="array" ref="AW17">INDEX(W_psid!$B$2:$CZ$104,W_!$A17,W_!AW$1)/Ns!$B$1</f>
        <v>-0.54742736791236235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</row>
    <row r="18" spans="1:57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-0.59508063903436803</v>
      </c>
      <c r="AA18" s="11" cm="1">
        <f t="array" ref="AA18">INDEX(W_psid!$B$2:$CZ$104,W_!$A18,W_!AA$1)/Ns!$B$1</f>
        <v>-1.4177901333452128</v>
      </c>
      <c r="AB18" s="11" cm="1">
        <f t="array" ref="AB18">INDEX(W_psid!$B$2:$CZ$104,W_!$A18,W_!AB$1)/Ns!$B$1</f>
        <v>1.3231156122718923</v>
      </c>
      <c r="AC18" s="11" cm="1">
        <f t="array" ref="AC18">INDEX(W_psid!$B$2:$CZ$104,W_!$A18,W_!AC$1)/Ns!$B$1</f>
        <v>-9.7715447703080795E-3</v>
      </c>
      <c r="AD18" s="11" cm="1">
        <f t="array" ref="AD18">INDEX(W_psid!$B$2:$CZ$104,W_!$A18,W_!AD$1)/Ns!$B$1</f>
        <v>0.75101671701045158</v>
      </c>
      <c r="AE18" s="11" cm="1">
        <f t="array" ref="AE18">INDEX(W_psid!$B$2:$CZ$104,W_!$A18,W_!AE$1)/Ns!$B$1</f>
        <v>-0.45287878223460587</v>
      </c>
      <c r="AF18" s="11" cm="1">
        <f t="array" ref="AF18">INDEX(W_psid!$B$2:$CZ$104,W_!$A18,W_!AF$1)/Ns!$B$1</f>
        <v>-28.607819894697187</v>
      </c>
      <c r="AG18" s="11" cm="1">
        <f t="array" ref="AG18">INDEX(W_psid!$B$2:$CZ$104,W_!$A18,W_!AG$1)/Ns!$B$1</f>
        <v>-24.34143786830505</v>
      </c>
      <c r="AH18" s="11" cm="1">
        <f t="array" ref="AH18">INDEX(W_psid!$B$2:$CZ$104,W_!$A18,W_!AH$1)/Ns!$B$1</f>
        <v>-0.11215575703267738</v>
      </c>
      <c r="AI18" s="11" cm="1">
        <f t="array" ref="AI18">INDEX(W_psid!$B$2:$CZ$104,W_!$A18,W_!AI$1)/Ns!$B$1</f>
        <v>5.182413296448396</v>
      </c>
      <c r="AJ18" s="11" cm="1">
        <f t="array" ref="AJ18">INDEX(W_psid!$B$2:$CZ$104,W_!$A18,W_!AJ$1)/Ns!$B$1</f>
        <v>-6.0385528051917006E-2</v>
      </c>
      <c r="AK18" s="11" cm="1">
        <f t="array" ref="AK18">INDEX(W_psid!$B$2:$CZ$104,W_!$A18,W_!AK$1)/Ns!$B$1</f>
        <v>-350.04005630343806</v>
      </c>
      <c r="AL18" s="11" cm="1">
        <f t="array" ref="AL18">INDEX(W_psid!$B$2:$CZ$104,W_!$A18,W_!AL$1)/Ns!$B$1</f>
        <v>-442.87888427876425</v>
      </c>
      <c r="AM18" s="11" cm="1">
        <f t="array" ref="AM18">INDEX(W_psid!$B$2:$CZ$104,W_!$A18,W_!AM$1)/Ns!$B$1</f>
        <v>111.69107446858089</v>
      </c>
      <c r="AN18" s="11" cm="1">
        <f t="array" ref="AN18">INDEX(W_psid!$B$2:$CZ$104,W_!$A18,W_!AN$1)/Ns!$B$1</f>
        <v>-2.6231601184424873</v>
      </c>
      <c r="AO18" s="11" cm="1">
        <f t="array" ref="AO18">INDEX(W_psid!$B$2:$CZ$104,W_!$A18,W_!AO$1)/Ns!$B$1</f>
        <v>3.1852628068217689E-2</v>
      </c>
      <c r="AP18" s="11" cm="1">
        <f t="array" ref="AP18">INDEX(W_psid!$B$2:$CZ$104,W_!$A18,W_!AP$1)/Ns!$B$1</f>
        <v>185.05865498720934</v>
      </c>
      <c r="AQ18" s="11" cm="1">
        <f t="array" ref="AQ18">INDEX(W_psid!$B$2:$CZ$104,W_!$A18,W_!AQ$1)/Ns!$B$1</f>
        <v>231.9574135656662</v>
      </c>
      <c r="AR18" s="11" cm="1">
        <f t="array" ref="AR18">INDEX(W_psid!$B$2:$CZ$104,W_!$A18,W_!AR$1)/Ns!$B$1</f>
        <v>-60.996895257536984</v>
      </c>
      <c r="AS18" s="11" cm="1">
        <f t="array" ref="AS18">INDEX(W_psid!$B$2:$CZ$104,W_!$A18,W_!AS$1)/Ns!$B$1</f>
        <v>9.9567600658840474E-2</v>
      </c>
      <c r="AT18" s="11" cm="1">
        <f t="array" ref="AT18">INDEX(W_psid!$B$2:$CZ$104,W_!$A18,W_!AT$1)/Ns!$B$1</f>
        <v>-4.9997029054094921E-2</v>
      </c>
      <c r="AU18" s="11" cm="1">
        <f t="array" ref="AU18">INDEX(W_psid!$B$2:$CZ$104,W_!$A18,W_!AU$1)/Ns!$B$1</f>
        <v>0</v>
      </c>
      <c r="AV18" s="11" cm="1">
        <f t="array" ref="AV18">INDEX(W_psid!$B$2:$CZ$104,W_!$A18,W_!AV$1)/Ns!$B$1</f>
        <v>-32.777396461746335</v>
      </c>
      <c r="AW18" s="11" cm="1">
        <f t="array" ref="AW18">INDEX(W_psid!$B$2:$CZ$104,W_!$A18,W_!AW$1)/Ns!$B$1</f>
        <v>-0.27870750304926251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</row>
    <row r="19" spans="1:57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-1.0512896497236806E-3</v>
      </c>
      <c r="AA19" s="11" cm="1">
        <f t="array" ref="AA19">INDEX(W_psid!$B$2:$CZ$104,W_!$A19,W_!AA$1)/Ns!$B$1</f>
        <v>-1.1906948905255335E-3</v>
      </c>
      <c r="AB19" s="11" cm="1">
        <f t="array" ref="AB19">INDEX(W_psid!$B$2:$CZ$104,W_!$A19,W_!AB$1)/Ns!$B$1</f>
        <v>-4.3865851350457119E-4</v>
      </c>
      <c r="AC19" s="11" cm="1">
        <f t="array" ref="AC19">INDEX(W_psid!$B$2:$CZ$104,W_!$A19,W_!AC$1)/Ns!$B$1</f>
        <v>-8.0587089509776015E-6</v>
      </c>
      <c r="AD19" s="11" cm="1">
        <f t="array" ref="AD19">INDEX(W_psid!$B$2:$CZ$104,W_!$A19,W_!AD$1)/Ns!$B$1</f>
        <v>1.549139754449895E-4</v>
      </c>
      <c r="AE19" s="11" cm="1">
        <f t="array" ref="AE19">INDEX(W_psid!$B$2:$CZ$104,W_!$A19,W_!AE$1)/Ns!$B$1</f>
        <v>-2.6892513043789322E-5</v>
      </c>
      <c r="AF19" s="11" cm="1">
        <f t="array" ref="AF19">INDEX(W_psid!$B$2:$CZ$104,W_!$A19,W_!AF$1)/Ns!$B$1</f>
        <v>-7.7578829127258895E-3</v>
      </c>
      <c r="AG19" s="11" cm="1">
        <f t="array" ref="AG19">INDEX(W_psid!$B$2:$CZ$104,W_!$A19,W_!AG$1)/Ns!$B$1</f>
        <v>-7.1351416596527346E-3</v>
      </c>
      <c r="AH19" s="11" cm="1">
        <f t="array" ref="AH19">INDEX(W_psid!$B$2:$CZ$104,W_!$A19,W_!AH$1)/Ns!$B$1</f>
        <v>-1.6807634246958346E-5</v>
      </c>
      <c r="AI19" s="11" cm="1">
        <f t="array" ref="AI19">INDEX(W_psid!$B$2:$CZ$104,W_!$A19,W_!AI$1)/Ns!$B$1</f>
        <v>1.7561849500069599E-3</v>
      </c>
      <c r="AJ19" s="11" cm="1">
        <f t="array" ref="AJ19">INDEX(W_psid!$B$2:$CZ$104,W_!$A19,W_!AJ$1)/Ns!$B$1</f>
        <v>-4.6113644780191238E-5</v>
      </c>
      <c r="AK19" s="11" cm="1">
        <f t="array" ref="AK19">INDEX(W_psid!$B$2:$CZ$104,W_!$A19,W_!AK$1)/Ns!$B$1</f>
        <v>-0.19632532602562691</v>
      </c>
      <c r="AL19" s="11" cm="1">
        <f t="array" ref="AL19">INDEX(W_psid!$B$2:$CZ$104,W_!$A19,W_!AL$1)/Ns!$B$1</f>
        <v>-0.25285864456974494</v>
      </c>
      <c r="AM19" s="11" cm="1">
        <f t="array" ref="AM19">INDEX(W_psid!$B$2:$CZ$104,W_!$A19,W_!AM$1)/Ns!$B$1</f>
        <v>0.10208107729419125</v>
      </c>
      <c r="AN19" s="11" cm="1">
        <f t="array" ref="AN19">INDEX(W_psid!$B$2:$CZ$104,W_!$A19,W_!AN$1)/Ns!$B$1</f>
        <v>-9.4435501589965683E-4</v>
      </c>
      <c r="AO19" s="11" cm="1">
        <f t="array" ref="AO19">INDEX(W_psid!$B$2:$CZ$104,W_!$A19,W_!AO$1)/Ns!$B$1</f>
        <v>2.4340681023366604E-5</v>
      </c>
      <c r="AP19" s="11" cm="1">
        <f t="array" ref="AP19">INDEX(W_psid!$B$2:$CZ$104,W_!$A19,W_!AP$1)/Ns!$B$1</f>
        <v>0.10437517669090268</v>
      </c>
      <c r="AQ19" s="11" cm="1">
        <f t="array" ref="AQ19">INDEX(W_psid!$B$2:$CZ$104,W_!$A19,W_!AQ$1)/Ns!$B$1</f>
        <v>0.13213700223965485</v>
      </c>
      <c r="AR19" s="11" cm="1">
        <f t="array" ref="AR19">INDEX(W_psid!$B$2:$CZ$104,W_!$A19,W_!AR$1)/Ns!$B$1</f>
        <v>-5.4563297311719099E-2</v>
      </c>
      <c r="AS19" s="11" cm="1">
        <f t="array" ref="AS19">INDEX(W_psid!$B$2:$CZ$104,W_!$A19,W_!AS$1)/Ns!$B$1</f>
        <v>-6.5774381803777385E-6</v>
      </c>
      <c r="AT19" s="11" cm="1">
        <f t="array" ref="AT19">INDEX(W_psid!$B$2:$CZ$104,W_!$A19,W_!AT$1)/Ns!$B$1</f>
        <v>3.2006766873150301E-6</v>
      </c>
      <c r="AU19" s="11" cm="1">
        <f t="array" ref="AU19">INDEX(W_psid!$B$2:$CZ$104,W_!$A19,W_!AU$1)/Ns!$B$1</f>
        <v>0</v>
      </c>
      <c r="AV19" s="11" cm="1">
        <f t="array" ref="AV19">INDEX(W_psid!$B$2:$CZ$104,W_!$A19,W_!AV$1)/Ns!$B$1</f>
        <v>-8.5241078093201781E-3</v>
      </c>
      <c r="AW19" s="11" cm="1">
        <f t="array" ref="AW19">INDEX(W_psid!$B$2:$CZ$104,W_!$A19,W_!AW$1)/Ns!$B$1</f>
        <v>2.1722632054988036E-4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</row>
    <row r="20" spans="1:57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1.7971775802649322E-4</v>
      </c>
      <c r="AA20" s="11" cm="1">
        <f t="array" ref="AA20">INDEX(W_psid!$B$2:$CZ$104,W_!$A20,W_!AA$1)/Ns!$B$1</f>
        <v>2.0194990502842415E-4</v>
      </c>
      <c r="AB20" s="11" cm="1">
        <f t="array" ref="AB20">INDEX(W_psid!$B$2:$CZ$104,W_!$A20,W_!AB$1)/Ns!$B$1</f>
        <v>8.8627850296082802E-5</v>
      </c>
      <c r="AC20" s="11" cm="1">
        <f t="array" ref="AC20">INDEX(W_psid!$B$2:$CZ$104,W_!$A20,W_!AC$1)/Ns!$B$1</f>
        <v>6.3980031708639675E-6</v>
      </c>
      <c r="AD20" s="11" cm="1">
        <f t="array" ref="AD20">INDEX(W_psid!$B$2:$CZ$104,W_!$A20,W_!AD$1)/Ns!$B$1</f>
        <v>-1.9877452504546924E-4</v>
      </c>
      <c r="AE20" s="11" cm="1">
        <f t="array" ref="AE20">INDEX(W_psid!$B$2:$CZ$104,W_!$A20,W_!AE$1)/Ns!$B$1</f>
        <v>2.1548857733717976E-5</v>
      </c>
      <c r="AF20" s="11" cm="1">
        <f t="array" ref="AF20">INDEX(W_psid!$B$2:$CZ$104,W_!$A20,W_!AF$1)/Ns!$B$1</f>
        <v>2.4326937583821042E-3</v>
      </c>
      <c r="AG20" s="11" cm="1">
        <f t="array" ref="AG20">INDEX(W_psid!$B$2:$CZ$104,W_!$A20,W_!AG$1)/Ns!$B$1</f>
        <v>2.2535614311019292E-3</v>
      </c>
      <c r="AH20" s="11" cm="1">
        <f t="array" ref="AH20">INDEX(W_psid!$B$2:$CZ$104,W_!$A20,W_!AH$1)/Ns!$B$1</f>
        <v>1.6821924370772353E-5</v>
      </c>
      <c r="AI20" s="11" cm="1">
        <f t="array" ref="AI20">INDEX(W_psid!$B$2:$CZ$104,W_!$A20,W_!AI$1)/Ns!$B$1</f>
        <v>-1.0244318022383707E-3</v>
      </c>
      <c r="AJ20" s="11" cm="1">
        <f t="array" ref="AJ20">INDEX(W_psid!$B$2:$CZ$104,W_!$A20,W_!AJ$1)/Ns!$B$1</f>
        <v>1.7222787420475917E-7</v>
      </c>
      <c r="AK20" s="11" cm="1">
        <f t="array" ref="AK20">INDEX(W_psid!$B$2:$CZ$104,W_!$A20,W_!AK$1)/Ns!$B$1</f>
        <v>3.3722045640296495E-2</v>
      </c>
      <c r="AL20" s="11" cm="1">
        <f t="array" ref="AL20">INDEX(W_psid!$B$2:$CZ$104,W_!$A20,W_!AL$1)/Ns!$B$1</f>
        <v>3.8684573372032731E-2</v>
      </c>
      <c r="AM20" s="11" cm="1">
        <f t="array" ref="AM20">INDEX(W_psid!$B$2:$CZ$104,W_!$A20,W_!AM$1)/Ns!$B$1</f>
        <v>-5.5171637329746682E-3</v>
      </c>
      <c r="AN20" s="11" cm="1">
        <f t="array" ref="AN20">INDEX(W_psid!$B$2:$CZ$104,W_!$A20,W_!AN$1)/Ns!$B$1</f>
        <v>5.5397241856254358E-4</v>
      </c>
      <c r="AO20" s="11" cm="1">
        <f t="array" ref="AO20">INDEX(W_psid!$B$2:$CZ$104,W_!$A20,W_!AO$1)/Ns!$B$1</f>
        <v>-1.2729948790884534E-7</v>
      </c>
      <c r="AP20" s="11" cm="1">
        <f t="array" ref="AP20">INDEX(W_psid!$B$2:$CZ$104,W_!$A20,W_!AP$1)/Ns!$B$1</f>
        <v>-1.8267802053376324E-2</v>
      </c>
      <c r="AQ20" s="11" cm="1">
        <f t="array" ref="AQ20">INDEX(W_psid!$B$2:$CZ$104,W_!$A20,W_!AQ$1)/Ns!$B$1</f>
        <v>-2.0539758970679542E-2</v>
      </c>
      <c r="AR20" s="11" cm="1">
        <f t="array" ref="AR20">INDEX(W_psid!$B$2:$CZ$104,W_!$A20,W_!AR$1)/Ns!$B$1</f>
        <v>3.0809364778536003E-3</v>
      </c>
      <c r="AS20" s="11" cm="1">
        <f t="array" ref="AS20">INDEX(W_psid!$B$2:$CZ$104,W_!$A20,W_!AS$1)/Ns!$B$1</f>
        <v>4.9802728913189651E-6</v>
      </c>
      <c r="AT20" s="11" cm="1">
        <f t="array" ref="AT20">INDEX(W_psid!$B$2:$CZ$104,W_!$A20,W_!AT$1)/Ns!$B$1</f>
        <v>-2.6887122730866516E-6</v>
      </c>
      <c r="AU20" s="11" cm="1">
        <f t="array" ref="AU20">INDEX(W_psid!$B$2:$CZ$104,W_!$A20,W_!AU$1)/Ns!$B$1</f>
        <v>0</v>
      </c>
      <c r="AV20" s="11" cm="1">
        <f t="array" ref="AV20">INDEX(W_psid!$B$2:$CZ$104,W_!$A20,W_!AV$1)/Ns!$B$1</f>
        <v>9.3726301881778254E-4</v>
      </c>
      <c r="AW20" s="11" cm="1">
        <f t="array" ref="AW20">INDEX(W_psid!$B$2:$CZ$104,W_!$A20,W_!AW$1)/Ns!$B$1</f>
        <v>6.5178626513781845E-5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</row>
    <row r="21" spans="1:57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-7.202102720995587E-4</v>
      </c>
      <c r="AA21" s="11" cm="1">
        <f t="array" ref="AA21">INDEX(W_psid!$B$2:$CZ$104,W_!$A21,W_!AA$1)/Ns!$B$1</f>
        <v>-1.2931466388937886E-3</v>
      </c>
      <c r="AB21" s="11" cm="1">
        <f t="array" ref="AB21">INDEX(W_psid!$B$2:$CZ$104,W_!$A21,W_!AB$1)/Ns!$B$1</f>
        <v>2.378603311000105E-4</v>
      </c>
      <c r="AC21" s="11" cm="1">
        <f t="array" ref="AC21">INDEX(W_psid!$B$2:$CZ$104,W_!$A21,W_!AC$1)/Ns!$B$1</f>
        <v>-1.5969852015942722E-5</v>
      </c>
      <c r="AD21" s="11" cm="1">
        <f t="array" ref="AD21">INDEX(W_psid!$B$2:$CZ$104,W_!$A21,W_!AD$1)/Ns!$B$1</f>
        <v>3.6165347055836471E-4</v>
      </c>
      <c r="AE21" s="11" cm="1">
        <f t="array" ref="AE21">INDEX(W_psid!$B$2:$CZ$104,W_!$A21,W_!AE$1)/Ns!$B$1</f>
        <v>-4.5505192308116275E-5</v>
      </c>
      <c r="AF21" s="11" cm="1">
        <f t="array" ref="AF21">INDEX(W_psid!$B$2:$CZ$104,W_!$A21,W_!AF$1)/Ns!$B$1</f>
        <v>-2.079557727621674E-2</v>
      </c>
      <c r="AG21" s="11" cm="1">
        <f t="array" ref="AG21">INDEX(W_psid!$B$2:$CZ$104,W_!$A21,W_!AG$1)/Ns!$B$1</f>
        <v>-1.7698787876309831E-2</v>
      </c>
      <c r="AH21" s="11" cm="1">
        <f t="array" ref="AH21">INDEX(W_psid!$B$2:$CZ$104,W_!$A21,W_!AH$1)/Ns!$B$1</f>
        <v>1.1844103088913922E-6</v>
      </c>
      <c r="AI21" s="11" cm="1">
        <f t="array" ref="AI21">INDEX(W_psid!$B$2:$CZ$104,W_!$A21,W_!AI$1)/Ns!$B$1</f>
        <v>3.7841405597909016E-3</v>
      </c>
      <c r="AJ21" s="11" cm="1">
        <f t="array" ref="AJ21">INDEX(W_psid!$B$2:$CZ$104,W_!$A21,W_!AJ$1)/Ns!$B$1</f>
        <v>-6.2111590205189357E-5</v>
      </c>
      <c r="AK21" s="11" cm="1">
        <f t="array" ref="AK21">INDEX(W_psid!$B$2:$CZ$104,W_!$A21,W_!AK$1)/Ns!$B$1</f>
        <v>-0.39768164402205597</v>
      </c>
      <c r="AL21" s="11" cm="1">
        <f t="array" ref="AL21">INDEX(W_psid!$B$2:$CZ$104,W_!$A21,W_!AL$1)/Ns!$B$1</f>
        <v>-0.46450567826741906</v>
      </c>
      <c r="AM21" s="11" cm="1">
        <f t="array" ref="AM21">INDEX(W_psid!$B$2:$CZ$104,W_!$A21,W_!AM$1)/Ns!$B$1</f>
        <v>0.18951225051763973</v>
      </c>
      <c r="AN21" s="11" cm="1">
        <f t="array" ref="AN21">INDEX(W_psid!$B$2:$CZ$104,W_!$A21,W_!AN$1)/Ns!$B$1</f>
        <v>-1.9244109516631141E-3</v>
      </c>
      <c r="AO21" s="11" cm="1">
        <f t="array" ref="AO21">INDEX(W_psid!$B$2:$CZ$104,W_!$A21,W_!AO$1)/Ns!$B$1</f>
        <v>3.1551707341881102E-5</v>
      </c>
      <c r="AP21" s="11" cm="1">
        <f t="array" ref="AP21">INDEX(W_psid!$B$2:$CZ$104,W_!$A21,W_!AP$1)/Ns!$B$1</f>
        <v>0.21046642828631834</v>
      </c>
      <c r="AQ21" s="11" cm="1">
        <f t="array" ref="AQ21">INDEX(W_psid!$B$2:$CZ$104,W_!$A21,W_!AQ$1)/Ns!$B$1</f>
        <v>0.24125562249911386</v>
      </c>
      <c r="AR21" s="11" cm="1">
        <f t="array" ref="AR21">INDEX(W_psid!$B$2:$CZ$104,W_!$A21,W_!AR$1)/Ns!$B$1</f>
        <v>-0.10173489646599192</v>
      </c>
      <c r="AS21" s="11" cm="1">
        <f t="array" ref="AS21">INDEX(W_psid!$B$2:$CZ$104,W_!$A21,W_!AS$1)/Ns!$B$1</f>
        <v>1.9869681822985504E-4</v>
      </c>
      <c r="AT21" s="11" cm="1">
        <f t="array" ref="AT21">INDEX(W_psid!$B$2:$CZ$104,W_!$A21,W_!AT$1)/Ns!$B$1</f>
        <v>-1.0401453563577732E-4</v>
      </c>
      <c r="AU21" s="11" cm="1">
        <f t="array" ref="AU21">INDEX(W_psid!$B$2:$CZ$104,W_!$A21,W_!AU$1)/Ns!$B$1</f>
        <v>0</v>
      </c>
      <c r="AV21" s="11" cm="1">
        <f t="array" ref="AV21">INDEX(W_psid!$B$2:$CZ$104,W_!$A21,W_!AV$1)/Ns!$B$1</f>
        <v>-5.2785064728685466E-2</v>
      </c>
      <c r="AW21" s="11" cm="1">
        <f t="array" ref="AW21">INDEX(W_psid!$B$2:$CZ$104,W_!$A21,W_!AW$1)/Ns!$B$1</f>
        <v>-1.4707596936400138E-4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</row>
    <row r="22" spans="1:57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0.25447683765943224</v>
      </c>
      <c r="AA22" s="11" cm="1">
        <f t="array" ref="AA22">INDEX(W_psid!$B$2:$CZ$104,W_!$A22,W_!AA$1)/Ns!$B$1</f>
        <v>0.28274731973010053</v>
      </c>
      <c r="AB22" s="11" cm="1">
        <f t="array" ref="AB22">INDEX(W_psid!$B$2:$CZ$104,W_!$A22,W_!AB$1)/Ns!$B$1</f>
        <v>0.10378837529002505</v>
      </c>
      <c r="AC22" s="11" cm="1">
        <f t="array" ref="AC22">INDEX(W_psid!$B$2:$CZ$104,W_!$A22,W_!AC$1)/Ns!$B$1</f>
        <v>2.1840079726386024E-3</v>
      </c>
      <c r="AD22" s="11" cm="1">
        <f t="array" ref="AD22">INDEX(W_psid!$B$2:$CZ$104,W_!$A22,W_!AD$1)/Ns!$B$1</f>
        <v>-6.1159430575866904E-2</v>
      </c>
      <c r="AE22" s="11" cm="1">
        <f t="array" ref="AE22">INDEX(W_psid!$B$2:$CZ$104,W_!$A22,W_!AE$1)/Ns!$B$1</f>
        <v>2.0302543263214207E-2</v>
      </c>
      <c r="AF22" s="11" cm="1">
        <f t="array" ref="AF22">INDEX(W_psid!$B$2:$CZ$104,W_!$A22,W_!AF$1)/Ns!$B$1</f>
        <v>2.3419776185559322</v>
      </c>
      <c r="AG22" s="11" cm="1">
        <f t="array" ref="AG22">INDEX(W_psid!$B$2:$CZ$104,W_!$A22,W_!AG$1)/Ns!$B$1</f>
        <v>2.0956059719851838</v>
      </c>
      <c r="AH22" s="11" cm="1">
        <f t="array" ref="AH22">INDEX(W_psid!$B$2:$CZ$104,W_!$A22,W_!AH$1)/Ns!$B$1</f>
        <v>1.2989348393727503E-2</v>
      </c>
      <c r="AI22" s="11" cm="1">
        <f t="array" ref="AI22">INDEX(W_psid!$B$2:$CZ$104,W_!$A22,W_!AI$1)/Ns!$B$1</f>
        <v>-0.37586261398079435</v>
      </c>
      <c r="AJ22" s="11" cm="1">
        <f t="array" ref="AJ22">INDEX(W_psid!$B$2:$CZ$104,W_!$A22,W_!AJ$1)/Ns!$B$1</f>
        <v>4.7201941891734898E-3</v>
      </c>
      <c r="AK22" s="11" cm="1">
        <f t="array" ref="AK22">INDEX(W_psid!$B$2:$CZ$104,W_!$A22,W_!AK$1)/Ns!$B$1</f>
        <v>25.027067733390396</v>
      </c>
      <c r="AL22" s="11" cm="1">
        <f t="array" ref="AL22">INDEX(W_psid!$B$2:$CZ$104,W_!$A22,W_!AL$1)/Ns!$B$1</f>
        <v>31.954326148909761</v>
      </c>
      <c r="AM22" s="11" cm="1">
        <f t="array" ref="AM22">INDEX(W_psid!$B$2:$CZ$104,W_!$A22,W_!AM$1)/Ns!$B$1</f>
        <v>-7.11667722226594</v>
      </c>
      <c r="AN22" s="11" cm="1">
        <f t="array" ref="AN22">INDEX(W_psid!$B$2:$CZ$104,W_!$A22,W_!AN$1)/Ns!$B$1</f>
        <v>0.20047972880030041</v>
      </c>
      <c r="AO22" s="11" cm="1">
        <f t="array" ref="AO22">INDEX(W_psid!$B$2:$CZ$104,W_!$A22,W_!AO$1)/Ns!$B$1</f>
        <v>-2.4450118687629483E-3</v>
      </c>
      <c r="AP22" s="11" cm="1">
        <f t="array" ref="AP22">INDEX(W_psid!$B$2:$CZ$104,W_!$A22,W_!AP$1)/Ns!$B$1</f>
        <v>-13.484943281713829</v>
      </c>
      <c r="AQ22" s="11" cm="1">
        <f t="array" ref="AQ22">INDEX(W_psid!$B$2:$CZ$104,W_!$A22,W_!AQ$1)/Ns!$B$1</f>
        <v>-16.785713626538868</v>
      </c>
      <c r="AR22" s="11" cm="1">
        <f t="array" ref="AR22">INDEX(W_psid!$B$2:$CZ$104,W_!$A22,W_!AR$1)/Ns!$B$1</f>
        <v>3.9039584534518803</v>
      </c>
      <c r="AS22" s="11" cm="1">
        <f t="array" ref="AS22">INDEX(W_psid!$B$2:$CZ$104,W_!$A22,W_!AS$1)/Ns!$B$1</f>
        <v>-4.3084211244246683E-3</v>
      </c>
      <c r="AT22" s="11" cm="1">
        <f t="array" ref="AT22">INDEX(W_psid!$B$2:$CZ$104,W_!$A22,W_!AT$1)/Ns!$B$1</f>
        <v>2.3109967081836125E-3</v>
      </c>
      <c r="AU22" s="11" cm="1">
        <f t="array" ref="AU22">INDEX(W_psid!$B$2:$CZ$104,W_!$A22,W_!AU$1)/Ns!$B$1</f>
        <v>0</v>
      </c>
      <c r="AV22" s="11" cm="1">
        <f t="array" ref="AV22">INDEX(W_psid!$B$2:$CZ$104,W_!$A22,W_!AV$1)/Ns!$B$1</f>
        <v>2.8187793135093999</v>
      </c>
      <c r="AW22" s="11" cm="1">
        <f t="array" ref="AW22">INDEX(W_psid!$B$2:$CZ$104,W_!$A22,W_!AW$1)/Ns!$B$1</f>
        <v>3.7416139756071068E-2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</row>
    <row r="23" spans="1:57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0.24927749530783425</v>
      </c>
      <c r="AA23" s="11" cm="1">
        <f t="array" ref="AA23">INDEX(W_psid!$B$2:$CZ$104,W_!$A23,W_!AA$1)/Ns!$B$1</f>
        <v>0.27556988309396591</v>
      </c>
      <c r="AB23" s="11" cm="1">
        <f t="array" ref="AB23">INDEX(W_psid!$B$2:$CZ$104,W_!$A23,W_!AB$1)/Ns!$B$1</f>
        <v>0.10630834160322447</v>
      </c>
      <c r="AC23" s="11" cm="1">
        <f t="array" ref="AC23">INDEX(W_psid!$B$2:$CZ$104,W_!$A23,W_!AC$1)/Ns!$B$1</f>
        <v>2.10200305101012E-3</v>
      </c>
      <c r="AD23" s="11" cm="1">
        <f t="array" ref="AD23">INDEX(W_psid!$B$2:$CZ$104,W_!$A23,W_!AD$1)/Ns!$B$1</f>
        <v>-6.0496131237470323E-2</v>
      </c>
      <c r="AE23" s="11" cm="1">
        <f t="array" ref="AE23">INDEX(W_psid!$B$2:$CZ$104,W_!$A23,W_!AE$1)/Ns!$B$1</f>
        <v>1.9045410115800444E-2</v>
      </c>
      <c r="AF23" s="11" cm="1">
        <f t="array" ref="AF23">INDEX(W_psid!$B$2:$CZ$104,W_!$A23,W_!AF$1)/Ns!$B$1</f>
        <v>2.3213607761527904</v>
      </c>
      <c r="AG23" s="11" cm="1">
        <f t="array" ref="AG23">INDEX(W_psid!$B$2:$CZ$104,W_!$A23,W_!AG$1)/Ns!$B$1</f>
        <v>2.0783243024931104</v>
      </c>
      <c r="AH23" s="11" cm="1">
        <f t="array" ref="AH23">INDEX(W_psid!$B$2:$CZ$104,W_!$A23,W_!AH$1)/Ns!$B$1</f>
        <v>1.2765230123362118E-2</v>
      </c>
      <c r="AI23" s="11" cm="1">
        <f t="array" ref="AI23">INDEX(W_psid!$B$2:$CZ$104,W_!$A23,W_!AI$1)/Ns!$B$1</f>
        <v>-0.37379952048790016</v>
      </c>
      <c r="AJ23" s="11" cm="1">
        <f t="array" ref="AJ23">INDEX(W_psid!$B$2:$CZ$104,W_!$A23,W_!AJ$1)/Ns!$B$1</f>
        <v>4.5179287785090229E-3</v>
      </c>
      <c r="AK23" s="11" cm="1">
        <f t="array" ref="AK23">INDEX(W_psid!$B$2:$CZ$104,W_!$A23,W_!AK$1)/Ns!$B$1</f>
        <v>24.384034624709837</v>
      </c>
      <c r="AL23" s="11" cm="1">
        <f t="array" ref="AL23">INDEX(W_psid!$B$2:$CZ$104,W_!$A23,W_!AL$1)/Ns!$B$1</f>
        <v>30.838536569420821</v>
      </c>
      <c r="AM23" s="11" cm="1">
        <f t="array" ref="AM23">INDEX(W_psid!$B$2:$CZ$104,W_!$A23,W_!AM$1)/Ns!$B$1</f>
        <v>-7.1041050620678545</v>
      </c>
      <c r="AN23" s="11" cm="1">
        <f t="array" ref="AN23">INDEX(W_psid!$B$2:$CZ$104,W_!$A23,W_!AN$1)/Ns!$B$1</f>
        <v>0.19953378365896102</v>
      </c>
      <c r="AO23" s="11" cm="1">
        <f t="array" ref="AO23">INDEX(W_psid!$B$2:$CZ$104,W_!$A23,W_!AO$1)/Ns!$B$1</f>
        <v>-2.343658731886621E-3</v>
      </c>
      <c r="AP23" s="11" cm="1">
        <f t="array" ref="AP23">INDEX(W_psid!$B$2:$CZ$104,W_!$A23,W_!AP$1)/Ns!$B$1</f>
        <v>-13.141992555052447</v>
      </c>
      <c r="AQ23" s="11" cm="1">
        <f t="array" ref="AQ23">INDEX(W_psid!$B$2:$CZ$104,W_!$A23,W_!AQ$1)/Ns!$B$1</f>
        <v>-16.209322582133147</v>
      </c>
      <c r="AR23" s="11" cm="1">
        <f t="array" ref="AR23">INDEX(W_psid!$B$2:$CZ$104,W_!$A23,W_!AR$1)/Ns!$B$1</f>
        <v>3.8913106117669463</v>
      </c>
      <c r="AS23" s="11" cm="1">
        <f t="array" ref="AS23">INDEX(W_psid!$B$2:$CZ$104,W_!$A23,W_!AS$1)/Ns!$B$1</f>
        <v>-4.0176943943251303E-3</v>
      </c>
      <c r="AT23" s="11" cm="1">
        <f t="array" ref="AT23">INDEX(W_psid!$B$2:$CZ$104,W_!$A23,W_!AT$1)/Ns!$B$1</f>
        <v>2.1620910093765934E-3</v>
      </c>
      <c r="AU23" s="11" cm="1">
        <f t="array" ref="AU23">INDEX(W_psid!$B$2:$CZ$104,W_!$A23,W_!AU$1)/Ns!$B$1</f>
        <v>0</v>
      </c>
      <c r="AV23" s="11" cm="1">
        <f t="array" ref="AV23">INDEX(W_psid!$B$2:$CZ$104,W_!$A23,W_!AV$1)/Ns!$B$1</f>
        <v>2.8068029882544985</v>
      </c>
      <c r="AW23" s="11" cm="1">
        <f t="array" ref="AW23">INDEX(W_psid!$B$2:$CZ$104,W_!$A23,W_!AW$1)/Ns!$B$1</f>
        <v>3.5031756453618661E-2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</row>
    <row r="24" spans="1:57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0.26953162490153787</v>
      </c>
      <c r="AA24" s="11" cm="1">
        <f t="array" ref="AA24">INDEX(W_psid!$B$2:$CZ$104,W_!$A24,W_!AA$1)/Ns!$B$1</f>
        <v>0.29907233686246654</v>
      </c>
      <c r="AB24" s="11" cm="1">
        <f t="array" ref="AB24">INDEX(W_psid!$B$2:$CZ$104,W_!$A24,W_!AB$1)/Ns!$B$1</f>
        <v>8.0333734483346075E-2</v>
      </c>
      <c r="AC24" s="11" cm="1">
        <f t="array" ref="AC24">INDEX(W_psid!$B$2:$CZ$104,W_!$A24,W_!AC$1)/Ns!$B$1</f>
        <v>8.2182239428398203E-4</v>
      </c>
      <c r="AD24" s="11" cm="1">
        <f t="array" ref="AD24">INDEX(W_psid!$B$2:$CZ$104,W_!$A24,W_!AD$1)/Ns!$B$1</f>
        <v>-4.677201348940891E-2</v>
      </c>
      <c r="AE24" s="11" cm="1">
        <f t="array" ref="AE24">INDEX(W_psid!$B$2:$CZ$104,W_!$A24,W_!AE$1)/Ns!$B$1</f>
        <v>1.4849025283039278E-2</v>
      </c>
      <c r="AF24" s="11" cm="1">
        <f t="array" ref="AF24">INDEX(W_psid!$B$2:$CZ$104,W_!$A24,W_!AF$1)/Ns!$B$1</f>
        <v>1.2762162906378276</v>
      </c>
      <c r="AG24" s="11" cm="1">
        <f t="array" ref="AG24">INDEX(W_psid!$B$2:$CZ$104,W_!$A24,W_!AG$1)/Ns!$B$1</f>
        <v>1.093141956593136</v>
      </c>
      <c r="AH24" s="11" cm="1">
        <f t="array" ref="AH24">INDEX(W_psid!$B$2:$CZ$104,W_!$A24,W_!AH$1)/Ns!$B$1</f>
        <v>9.6143211573945057E-3</v>
      </c>
      <c r="AI24" s="11" cm="1">
        <f t="array" ref="AI24">INDEX(W_psid!$B$2:$CZ$104,W_!$A24,W_!AI$1)/Ns!$B$1</f>
        <v>-0.21969085519885917</v>
      </c>
      <c r="AJ24" s="11" cm="1">
        <f t="array" ref="AJ24">INDEX(W_psid!$B$2:$CZ$104,W_!$A24,W_!AJ$1)/Ns!$B$1</f>
        <v>2.9592297861944358E-3</v>
      </c>
      <c r="AK24" s="11" cm="1">
        <f t="array" ref="AK24">INDEX(W_psid!$B$2:$CZ$104,W_!$A24,W_!AK$1)/Ns!$B$1</f>
        <v>21.797666883295175</v>
      </c>
      <c r="AL24" s="11" cm="1">
        <f t="array" ref="AL24">INDEX(W_psid!$B$2:$CZ$104,W_!$A24,W_!AL$1)/Ns!$B$1</f>
        <v>25.550388158062624</v>
      </c>
      <c r="AM24" s="11" cm="1">
        <f t="array" ref="AM24">INDEX(W_psid!$B$2:$CZ$104,W_!$A24,W_!AM$1)/Ns!$B$1</f>
        <v>-3.2332641640179514</v>
      </c>
      <c r="AN24" s="11" cm="1">
        <f t="array" ref="AN24">INDEX(W_psid!$B$2:$CZ$104,W_!$A24,W_!AN$1)/Ns!$B$1</f>
        <v>0.12003669485915777</v>
      </c>
      <c r="AO24" s="11" cm="1">
        <f t="array" ref="AO24">INDEX(W_psid!$B$2:$CZ$104,W_!$A24,W_!AO$1)/Ns!$B$1</f>
        <v>-1.5332110527078808E-3</v>
      </c>
      <c r="AP24" s="11" cm="1">
        <f t="array" ref="AP24">INDEX(W_psid!$B$2:$CZ$104,W_!$A24,W_!AP$1)/Ns!$B$1</f>
        <v>-11.859582957536279</v>
      </c>
      <c r="AQ24" s="11" cm="1">
        <f t="array" ref="AQ24">INDEX(W_psid!$B$2:$CZ$104,W_!$A24,W_!AQ$1)/Ns!$B$1</f>
        <v>-13.513371377783773</v>
      </c>
      <c r="AR24" s="11" cm="1">
        <f t="array" ref="AR24">INDEX(W_psid!$B$2:$CZ$104,W_!$A24,W_!AR$1)/Ns!$B$1</f>
        <v>1.8997221387395582</v>
      </c>
      <c r="AS24" s="11" cm="1">
        <f t="array" ref="AS24">INDEX(W_psid!$B$2:$CZ$104,W_!$A24,W_!AS$1)/Ns!$B$1</f>
        <v>-4.7654297029334335E-3</v>
      </c>
      <c r="AT24" s="11" cm="1">
        <f t="array" ref="AT24">INDEX(W_psid!$B$2:$CZ$104,W_!$A24,W_!AT$1)/Ns!$B$1</f>
        <v>2.5648873556789291E-3</v>
      </c>
      <c r="AU24" s="11" cm="1">
        <f t="array" ref="AU24">INDEX(W_psid!$B$2:$CZ$104,W_!$A24,W_!AU$1)/Ns!$B$1</f>
        <v>0</v>
      </c>
      <c r="AV24" s="11" cm="1">
        <f t="array" ref="AV24">INDEX(W_psid!$B$2:$CZ$104,W_!$A24,W_!AV$1)/Ns!$B$1</f>
        <v>1.6078698461093113</v>
      </c>
      <c r="AW24" s="11" cm="1">
        <f t="array" ref="AW24">INDEX(W_psid!$B$2:$CZ$104,W_!$A24,W_!AW$1)/Ns!$B$1</f>
        <v>3.733633595664871E-2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</row>
    <row r="25" spans="1:57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0.27240356485550321</v>
      </c>
      <c r="AA25" s="11" cm="1">
        <f t="array" ref="AA25">INDEX(W_psid!$B$2:$CZ$104,W_!$A25,W_!AA$1)/Ns!$B$1</f>
        <v>0.29335467695879841</v>
      </c>
      <c r="AB25" s="11" cm="1">
        <f t="array" ref="AB25">INDEX(W_psid!$B$2:$CZ$104,W_!$A25,W_!AB$1)/Ns!$B$1</f>
        <v>9.2981116805615299E-2</v>
      </c>
      <c r="AC25" s="11" cm="1">
        <f t="array" ref="AC25">INDEX(W_psid!$B$2:$CZ$104,W_!$A25,W_!AC$1)/Ns!$B$1</f>
        <v>7.9550357114931884E-4</v>
      </c>
      <c r="AD25" s="11" cm="1">
        <f t="array" ref="AD25">INDEX(W_psid!$B$2:$CZ$104,W_!$A25,W_!AD$1)/Ns!$B$1</f>
        <v>-4.0944583848761477E-2</v>
      </c>
      <c r="AE25" s="11" cm="1">
        <f t="array" ref="AE25">INDEX(W_psid!$B$2:$CZ$104,W_!$A25,W_!AE$1)/Ns!$B$1</f>
        <v>1.1729367647085202E-2</v>
      </c>
      <c r="AF25" s="11" cm="1">
        <f t="array" ref="AF25">INDEX(W_psid!$B$2:$CZ$104,W_!$A25,W_!AF$1)/Ns!$B$1</f>
        <v>1.0480690062271927</v>
      </c>
      <c r="AG25" s="11" cm="1">
        <f t="array" ref="AG25">INDEX(W_psid!$B$2:$CZ$104,W_!$A25,W_!AG$1)/Ns!$B$1</f>
        <v>0.89519007170581844</v>
      </c>
      <c r="AH25" s="11" cm="1">
        <f t="array" ref="AH25">INDEX(W_psid!$B$2:$CZ$104,W_!$A25,W_!AH$1)/Ns!$B$1</f>
        <v>9.0810925762143495E-3</v>
      </c>
      <c r="AI25" s="11" cm="1">
        <f t="array" ref="AI25">INDEX(W_psid!$B$2:$CZ$104,W_!$A25,W_!AI$1)/Ns!$B$1</f>
        <v>-0.17352396146403398</v>
      </c>
      <c r="AJ25" s="11" cm="1">
        <f t="array" ref="AJ25">INDEX(W_psid!$B$2:$CZ$104,W_!$A25,W_!AJ$1)/Ns!$B$1</f>
        <v>2.4553339515953846E-3</v>
      </c>
      <c r="AK25" s="11" cm="1">
        <f t="array" ref="AK25">INDEX(W_psid!$B$2:$CZ$104,W_!$A25,W_!AK$1)/Ns!$B$1</f>
        <v>17.522105541902256</v>
      </c>
      <c r="AL25" s="11" cm="1">
        <f t="array" ref="AL25">INDEX(W_psid!$B$2:$CZ$104,W_!$A25,W_!AL$1)/Ns!$B$1</f>
        <v>20.757148071253333</v>
      </c>
      <c r="AM25" s="11" cm="1">
        <f t="array" ref="AM25">INDEX(W_psid!$B$2:$CZ$104,W_!$A25,W_!AM$1)/Ns!$B$1</f>
        <v>-1.5318702972673734</v>
      </c>
      <c r="AN25" s="11" cm="1">
        <f t="array" ref="AN25">INDEX(W_psid!$B$2:$CZ$104,W_!$A25,W_!AN$1)/Ns!$B$1</f>
        <v>9.6056304227641262E-2</v>
      </c>
      <c r="AO25" s="11" cm="1">
        <f t="array" ref="AO25">INDEX(W_psid!$B$2:$CZ$104,W_!$A25,W_!AO$1)/Ns!$B$1</f>
        <v>-1.2625249943064121E-3</v>
      </c>
      <c r="AP25" s="11" cm="1">
        <f t="array" ref="AP25">INDEX(W_psid!$B$2:$CZ$104,W_!$A25,W_!AP$1)/Ns!$B$1</f>
        <v>-9.5880001243205211</v>
      </c>
      <c r="AQ25" s="11" cm="1">
        <f t="array" ref="AQ25">INDEX(W_psid!$B$2:$CZ$104,W_!$A25,W_!AQ$1)/Ns!$B$1</f>
        <v>-10.994556597855578</v>
      </c>
      <c r="AR25" s="11" cm="1">
        <f t="array" ref="AR25">INDEX(W_psid!$B$2:$CZ$104,W_!$A25,W_!AR$1)/Ns!$B$1</f>
        <v>0.99824818716135155</v>
      </c>
      <c r="AS25" s="11" cm="1">
        <f t="array" ref="AS25">INDEX(W_psid!$B$2:$CZ$104,W_!$A25,W_!AS$1)/Ns!$B$1</f>
        <v>-4.8256934796234311E-3</v>
      </c>
      <c r="AT25" s="11" cm="1">
        <f t="array" ref="AT25">INDEX(W_psid!$B$2:$CZ$104,W_!$A25,W_!AT$1)/Ns!$B$1</f>
        <v>2.6092686341621651E-3</v>
      </c>
      <c r="AU25" s="11" cm="1">
        <f t="array" ref="AU25">INDEX(W_psid!$B$2:$CZ$104,W_!$A25,W_!AU$1)/Ns!$B$1</f>
        <v>0</v>
      </c>
      <c r="AV25" s="11" cm="1">
        <f t="array" ref="AV25">INDEX(W_psid!$B$2:$CZ$104,W_!$A25,W_!AV$1)/Ns!$B$1</f>
        <v>1.3396017330991077</v>
      </c>
      <c r="AW25" s="11" cm="1">
        <f t="array" ref="AW25">INDEX(W_psid!$B$2:$CZ$104,W_!$A25,W_!AW$1)/Ns!$B$1</f>
        <v>3.7951262260980535E-2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</row>
    <row r="26" spans="1:57" x14ac:dyDescent="0.35">
      <c r="A26">
        <f>MATCH(C26,W_psid!$A$2:$A$104,0)</f>
        <v>72</v>
      </c>
      <c r="B26" t="str">
        <f>MOMS!$A$24</f>
        <v>d_jobjob_hwithin_psid</v>
      </c>
      <c r="C26" t="str">
        <f>MOMS!$B$24</f>
        <v>d_jobjob_hwithin_psid</v>
      </c>
      <c r="D26" s="11" cm="1">
        <f t="array" ref="D26">INDEX(W_psid!$B$2:$CZ$104,W_!$A26,W_!D$1)/Ns!$B$1</f>
        <v>-2.2949587026556868E-2</v>
      </c>
      <c r="E26" s="11" cm="1">
        <f t="array" ref="E26">INDEX(W_psid!$B$2:$CZ$104,W_!$A26,W_!E$1)/Ns!$B$1</f>
        <v>-0.12023475150058489</v>
      </c>
      <c r="F26" s="11" cm="1">
        <f t="array" ref="F26">INDEX(W_psid!$B$2:$CZ$104,W_!$A26,W_!F$1)/Ns!$B$1</f>
        <v>-2.6871903803874699E-2</v>
      </c>
      <c r="G26" s="11" cm="1">
        <f t="array" ref="G26">INDEX(W_psid!$B$2:$CZ$104,W_!$A26,W_!G$1)/Ns!$B$1</f>
        <v>-2.3623340503136752</v>
      </c>
      <c r="H26" s="11" cm="1">
        <f t="array" ref="H26">INDEX(W_psid!$B$2:$CZ$104,W_!$A26,W_!H$1)/Ns!$B$1</f>
        <v>1.1954357739666412</v>
      </c>
      <c r="I26" s="11" cm="1">
        <f t="array" ref="I26">INDEX(W_psid!$B$2:$CZ$104,W_!$A26,W_!I$1)/Ns!$B$1</f>
        <v>0.61741161579892279</v>
      </c>
      <c r="J26" s="11" cm="1">
        <f t="array" ref="J26">INDEX(W_psid!$B$2:$CZ$104,W_!$A26,W_!J$1)/Ns!$B$1</f>
        <v>0.40698286781990206</v>
      </c>
      <c r="K26" s="11" cm="1">
        <f t="array" ref="K26">INDEX(W_psid!$B$2:$CZ$104,W_!$A26,W_!K$1)/Ns!$B$1</f>
        <v>1.7656764399803979</v>
      </c>
      <c r="L26" s="11" cm="1">
        <f t="array" ref="L26">INDEX(W_psid!$B$2:$CZ$104,W_!$A26,W_!L$1)/Ns!$B$1</f>
        <v>-1.7743697911850338</v>
      </c>
      <c r="M26" s="11" cm="1">
        <f t="array" ref="M26">INDEX(W_psid!$B$2:$CZ$104,W_!$A26,W_!M$1)/Ns!$B$1</f>
        <v>-1.5185005263203326</v>
      </c>
      <c r="N26" s="11" cm="1">
        <f t="array" ref="N26">INDEX(W_psid!$B$2:$CZ$104,W_!$A26,W_!N$1)/Ns!$B$1</f>
        <v>1.5224899830521126</v>
      </c>
      <c r="O26" s="11" cm="1">
        <f t="array" ref="O26">INDEX(W_psid!$B$2:$CZ$104,W_!$A26,W_!O$1)/Ns!$B$1</f>
        <v>0.94430032510949624</v>
      </c>
      <c r="P26" s="11" cm="1">
        <f t="array" ref="P26">INDEX(W_psid!$B$2:$CZ$104,W_!$A26,W_!P$1)/Ns!$B$1</f>
        <v>-0.24164691508821737</v>
      </c>
      <c r="Q26" s="11" cm="1">
        <f t="array" ref="Q26">INDEX(W_psid!$B$2:$CZ$104,W_!$A26,W_!Q$1)/Ns!$B$1</f>
        <v>1.5645905688322765</v>
      </c>
      <c r="R26" s="11" cm="1">
        <f t="array" ref="R26">INDEX(W_psid!$B$2:$CZ$104,W_!$A26,W_!R$1)/Ns!$B$1</f>
        <v>-0.59508063903436803</v>
      </c>
      <c r="S26" s="11" cm="1">
        <f t="array" ref="S26">INDEX(W_psid!$B$2:$CZ$104,W_!$A26,W_!S$1)/Ns!$B$1</f>
        <v>-1.0512896497236806E-3</v>
      </c>
      <c r="T26" s="11" cm="1">
        <f t="array" ref="T26">INDEX(W_psid!$B$2:$CZ$104,W_!$A26,W_!T$1)/Ns!$B$1</f>
        <v>1.7971775802649322E-4</v>
      </c>
      <c r="U26" s="11" cm="1">
        <f t="array" ref="U26">INDEX(W_psid!$B$2:$CZ$104,W_!$A26,W_!U$1)/Ns!$B$1</f>
        <v>-7.202102720995587E-4</v>
      </c>
      <c r="V26" s="11" cm="1">
        <f t="array" ref="V26">INDEX(W_psid!$B$2:$CZ$104,W_!$A26,W_!V$1)/Ns!$B$1</f>
        <v>0.25447683765943224</v>
      </c>
      <c r="W26" s="11" cm="1">
        <f t="array" ref="W26">INDEX(W_psid!$B$2:$CZ$104,W_!$A26,W_!W$1)/Ns!$B$1</f>
        <v>0.24927749530783425</v>
      </c>
      <c r="X26" s="11" cm="1">
        <f t="array" ref="X26">INDEX(W_psid!$B$2:$CZ$104,W_!$A26,W_!X$1)/Ns!$B$1</f>
        <v>0.26953162490153787</v>
      </c>
      <c r="Y26" s="11" cm="1">
        <f t="array" ref="Y26">INDEX(W_psid!$B$2:$CZ$104,W_!$A26,W_!Y$1)/Ns!$B$1</f>
        <v>0.27240356485550321</v>
      </c>
      <c r="Z26" s="11" cm="1">
        <f t="array" ref="Z26">INDEX(W_psid!$B$2:$CZ$104,W_!$A26,W_!Z$1)/Ns!$B$1</f>
        <v>0.2629377876823602</v>
      </c>
      <c r="AA26" s="11" cm="1">
        <f t="array" ref="AA26">INDEX(W_psid!$B$2:$CZ$104,W_!$A26,W_!AA$1)/Ns!$B$1</f>
        <v>0.27842250480392405</v>
      </c>
      <c r="AB26" s="11" cm="1">
        <f t="array" ref="AB26">INDEX(W_psid!$B$2:$CZ$104,W_!$A26,W_!AB$1)/Ns!$B$1</f>
        <v>0.10078513885443366</v>
      </c>
      <c r="AC26" s="11" cm="1">
        <f t="array" ref="AC26">INDEX(W_psid!$B$2:$CZ$104,W_!$A26,W_!AC$1)/Ns!$B$1</f>
        <v>6.3319709079339727E-4</v>
      </c>
      <c r="AD26" s="11" cm="1">
        <f t="array" ref="AD26">INDEX(W_psid!$B$2:$CZ$104,W_!$A26,W_!AD$1)/Ns!$B$1</f>
        <v>-3.8158427226741488E-2</v>
      </c>
      <c r="AE26" s="11" cm="1">
        <f t="array" ref="AE26">INDEX(W_psid!$B$2:$CZ$104,W_!$A26,W_!AE$1)/Ns!$B$1</f>
        <v>1.0811446894077833E-2</v>
      </c>
      <c r="AF26" s="11" cm="1">
        <f t="array" ref="AF26">INDEX(W_psid!$B$2:$CZ$104,W_!$A26,W_!AF$1)/Ns!$B$1</f>
        <v>0.95086091998733968</v>
      </c>
      <c r="AG26" s="11" cm="1">
        <f t="array" ref="AG26">INDEX(W_psid!$B$2:$CZ$104,W_!$A26,W_!AG$1)/Ns!$B$1</f>
        <v>0.81276229605642647</v>
      </c>
      <c r="AH26" s="11" cm="1">
        <f t="array" ref="AH26">INDEX(W_psid!$B$2:$CZ$104,W_!$A26,W_!AH$1)/Ns!$B$1</f>
        <v>8.9867083960100402E-3</v>
      </c>
      <c r="AI26" s="11" cm="1">
        <f t="array" ref="AI26">INDEX(W_psid!$B$2:$CZ$104,W_!$A26,W_!AI$1)/Ns!$B$1</f>
        <v>-0.15205154592309664</v>
      </c>
      <c r="AJ26" s="11" cm="1">
        <f t="array" ref="AJ26">INDEX(W_psid!$B$2:$CZ$104,W_!$A26,W_!AJ$1)/Ns!$B$1</f>
        <v>2.0010758698070642E-3</v>
      </c>
      <c r="AK26" s="11" cm="1">
        <f t="array" ref="AK26">INDEX(W_psid!$B$2:$CZ$104,W_!$A26,W_!AK$1)/Ns!$B$1</f>
        <v>14.703772260316551</v>
      </c>
      <c r="AL26" s="11" cm="1">
        <f t="array" ref="AL26">INDEX(W_psid!$B$2:$CZ$104,W_!$A26,W_!AL$1)/Ns!$B$1</f>
        <v>17.225327927062182</v>
      </c>
      <c r="AM26" s="11" cm="1">
        <f t="array" ref="AM26">INDEX(W_psid!$B$2:$CZ$104,W_!$A26,W_!AM$1)/Ns!$B$1</f>
        <v>-1.49506774323569</v>
      </c>
      <c r="AN26" s="11" cm="1">
        <f t="array" ref="AN26">INDEX(W_psid!$B$2:$CZ$104,W_!$A26,W_!AN$1)/Ns!$B$1</f>
        <v>8.4713068621796297E-2</v>
      </c>
      <c r="AO26" s="11" cm="1">
        <f t="array" ref="AO26">INDEX(W_psid!$B$2:$CZ$104,W_!$A26,W_!AO$1)/Ns!$B$1</f>
        <v>-1.0337375915359683E-3</v>
      </c>
      <c r="AP26" s="11" cm="1">
        <f t="array" ref="AP26">INDEX(W_psid!$B$2:$CZ$104,W_!$A26,W_!AP$1)/Ns!$B$1</f>
        <v>-8.0812876712246364</v>
      </c>
      <c r="AQ26" s="11" cm="1">
        <f t="array" ref="AQ26">INDEX(W_psid!$B$2:$CZ$104,W_!$A26,W_!AQ$1)/Ns!$B$1</f>
        <v>-9.1528717569744575</v>
      </c>
      <c r="AR26" s="11" cm="1">
        <f t="array" ref="AR26">INDEX(W_psid!$B$2:$CZ$104,W_!$A26,W_!AR$1)/Ns!$B$1</f>
        <v>0.96783340289978026</v>
      </c>
      <c r="AS26" s="11" cm="1">
        <f t="array" ref="AS26">INDEX(W_psid!$B$2:$CZ$104,W_!$A26,W_!AS$1)/Ns!$B$1</f>
        <v>-4.6890308049591422E-3</v>
      </c>
      <c r="AT26" s="11" cm="1">
        <f t="array" ref="AT26">INDEX(W_psid!$B$2:$CZ$104,W_!$A26,W_!AT$1)/Ns!$B$1</f>
        <v>2.5337896892853591E-3</v>
      </c>
      <c r="AU26" s="11" cm="1">
        <f t="array" ref="AU26">INDEX(W_psid!$B$2:$CZ$104,W_!$A26,W_!AU$1)/Ns!$B$1</f>
        <v>0</v>
      </c>
      <c r="AV26" s="11" cm="1">
        <f t="array" ref="AV26">INDEX(W_psid!$B$2:$CZ$104,W_!$A26,W_!AV$1)/Ns!$B$1</f>
        <v>1.3020409533576343</v>
      </c>
      <c r="AW26" s="11" cm="1">
        <f t="array" ref="AW26">INDEX(W_psid!$B$2:$CZ$104,W_!$A26,W_!AW$1)/Ns!$B$1</f>
        <v>3.7492092288842101E-2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</row>
    <row r="27" spans="1:57" x14ac:dyDescent="0.35">
      <c r="A27">
        <f>MATCH(C27,W_psid!$A$2:$A$104,0)</f>
        <v>58</v>
      </c>
      <c r="B27" t="str">
        <f>MOMS!$A$25</f>
        <v>d_jobjob_hw</v>
      </c>
      <c r="C27" t="str">
        <f>MOMS!$B$25</f>
        <v>d_jobjob_hw</v>
      </c>
      <c r="D27" s="11" cm="1">
        <f t="array" ref="D27">INDEX(W_psid!$B$2:$CZ$104,W_!$A27,W_!D$1)/Ns!$B$1</f>
        <v>-3.1242811094573286E-2</v>
      </c>
      <c r="E27" s="11" cm="1">
        <f t="array" ref="E27">INDEX(W_psid!$B$2:$CZ$104,W_!$A27,W_!E$1)/Ns!$B$1</f>
        <v>-0.15418200108121369</v>
      </c>
      <c r="F27" s="11" cm="1">
        <f t="array" ref="F27">INDEX(W_psid!$B$2:$CZ$104,W_!$A27,W_!F$1)/Ns!$B$1</f>
        <v>-4.8547829094043086E-2</v>
      </c>
      <c r="G27" s="11" cm="1">
        <f t="array" ref="G27">INDEX(W_psid!$B$2:$CZ$104,W_!$A27,W_!G$1)/Ns!$B$1</f>
        <v>-3.262250839326835</v>
      </c>
      <c r="H27" s="11" cm="1">
        <f t="array" ref="H27">INDEX(W_psid!$B$2:$CZ$104,W_!$A27,W_!H$1)/Ns!$B$1</f>
        <v>1.2747615452121681</v>
      </c>
      <c r="I27" s="11" cm="1">
        <f t="array" ref="I27">INDEX(W_psid!$B$2:$CZ$104,W_!$A27,W_!I$1)/Ns!$B$1</f>
        <v>1.1135893469428431</v>
      </c>
      <c r="J27" s="11" cm="1">
        <f t="array" ref="J27">INDEX(W_psid!$B$2:$CZ$104,W_!$A27,W_!J$1)/Ns!$B$1</f>
        <v>1.1771757621416366</v>
      </c>
      <c r="K27" s="11" cm="1">
        <f t="array" ref="K27">INDEX(W_psid!$B$2:$CZ$104,W_!$A27,W_!K$1)/Ns!$B$1</f>
        <v>2.3364477593363007</v>
      </c>
      <c r="L27" s="11" cm="1">
        <f t="array" ref="L27">INDEX(W_psid!$B$2:$CZ$104,W_!$A27,W_!L$1)/Ns!$B$1</f>
        <v>-2.0070107227938099</v>
      </c>
      <c r="M27" s="11" cm="1">
        <f t="array" ref="M27">INDEX(W_psid!$B$2:$CZ$104,W_!$A27,W_!M$1)/Ns!$B$1</f>
        <v>-1.7801805528288652</v>
      </c>
      <c r="N27" s="11" cm="1">
        <f t="array" ref="N27">INDEX(W_psid!$B$2:$CZ$104,W_!$A27,W_!N$1)/Ns!$B$1</f>
        <v>1.9087810148643196</v>
      </c>
      <c r="O27" s="11" cm="1">
        <f t="array" ref="O27">INDEX(W_psid!$B$2:$CZ$104,W_!$A27,W_!O$1)/Ns!$B$1</f>
        <v>0.98912947470661539</v>
      </c>
      <c r="P27" s="11" cm="1">
        <f t="array" ref="P27">INDEX(W_psid!$B$2:$CZ$104,W_!$A27,W_!P$1)/Ns!$B$1</f>
        <v>-0.43598570200344983</v>
      </c>
      <c r="Q27" s="11" cm="1">
        <f t="array" ref="Q27">INDEX(W_psid!$B$2:$CZ$104,W_!$A27,W_!Q$1)/Ns!$B$1</f>
        <v>1.8351494020045847</v>
      </c>
      <c r="R27" s="11" cm="1">
        <f t="array" ref="R27">INDEX(W_psid!$B$2:$CZ$104,W_!$A27,W_!R$1)/Ns!$B$1</f>
        <v>-1.4177901333452128</v>
      </c>
      <c r="S27" s="11" cm="1">
        <f t="array" ref="S27">INDEX(W_psid!$B$2:$CZ$104,W_!$A27,W_!S$1)/Ns!$B$1</f>
        <v>-1.1906948905255335E-3</v>
      </c>
      <c r="T27" s="11" cm="1">
        <f t="array" ref="T27">INDEX(W_psid!$B$2:$CZ$104,W_!$A27,W_!T$1)/Ns!$B$1</f>
        <v>2.0194990502842415E-4</v>
      </c>
      <c r="U27" s="11" cm="1">
        <f t="array" ref="U27">INDEX(W_psid!$B$2:$CZ$104,W_!$A27,W_!U$1)/Ns!$B$1</f>
        <v>-1.2931466388937886E-3</v>
      </c>
      <c r="V27" s="11" cm="1">
        <f t="array" ref="V27">INDEX(W_psid!$B$2:$CZ$104,W_!$A27,W_!V$1)/Ns!$B$1</f>
        <v>0.28274731973010053</v>
      </c>
      <c r="W27" s="11" cm="1">
        <f t="array" ref="W27">INDEX(W_psid!$B$2:$CZ$104,W_!$A27,W_!W$1)/Ns!$B$1</f>
        <v>0.27556988309396591</v>
      </c>
      <c r="X27" s="11" cm="1">
        <f t="array" ref="X27">INDEX(W_psid!$B$2:$CZ$104,W_!$A27,W_!X$1)/Ns!$B$1</f>
        <v>0.29907233686246654</v>
      </c>
      <c r="Y27" s="11" cm="1">
        <f t="array" ref="Y27">INDEX(W_psid!$B$2:$CZ$104,W_!$A27,W_!Y$1)/Ns!$B$1</f>
        <v>0.29335467695879841</v>
      </c>
      <c r="Z27" s="11" cm="1">
        <f t="array" ref="Z27">INDEX(W_psid!$B$2:$CZ$104,W_!$A27,W_!Z$1)/Ns!$B$1</f>
        <v>0.27842250480392405</v>
      </c>
      <c r="AA27" s="11" cm="1">
        <f t="array" ref="AA27">INDEX(W_psid!$B$2:$CZ$104,W_!$A27,W_!AA$1)/Ns!$B$1</f>
        <v>0.3070581697624668</v>
      </c>
      <c r="AB27" s="11" cm="1">
        <f t="array" ref="AB27">INDEX(W_psid!$B$2:$CZ$104,W_!$A27,W_!AB$1)/Ns!$B$1</f>
        <v>9.3824720890992683E-2</v>
      </c>
      <c r="AC27" s="11" cm="1">
        <f t="array" ref="AC27">INDEX(W_psid!$B$2:$CZ$104,W_!$A27,W_!AC$1)/Ns!$B$1</f>
        <v>7.413068209081513E-4</v>
      </c>
      <c r="AD27" s="11" cm="1">
        <f t="array" ref="AD27">INDEX(W_psid!$B$2:$CZ$104,W_!$A27,W_!AD$1)/Ns!$B$1</f>
        <v>-4.8126915614822456E-2</v>
      </c>
      <c r="AE27" s="11" cm="1">
        <f t="array" ref="AE27">INDEX(W_psid!$B$2:$CZ$104,W_!$A27,W_!AE$1)/Ns!$B$1</f>
        <v>1.4824660902242394E-2</v>
      </c>
      <c r="AF27" s="11" cm="1">
        <f t="array" ref="AF27">INDEX(W_psid!$B$2:$CZ$104,W_!$A27,W_!AF$1)/Ns!$B$1</f>
        <v>1.1967894181387078</v>
      </c>
      <c r="AG27" s="11" cm="1">
        <f t="array" ref="AG27">INDEX(W_psid!$B$2:$CZ$104,W_!$A27,W_!AG$1)/Ns!$B$1</f>
        <v>1.0219032387831433</v>
      </c>
      <c r="AH27" s="11" cm="1">
        <f t="array" ref="AH27">INDEX(W_psid!$B$2:$CZ$104,W_!$A27,W_!AH$1)/Ns!$B$1</f>
        <v>1.036248237362781E-2</v>
      </c>
      <c r="AI27" s="11" cm="1">
        <f t="array" ref="AI27">INDEX(W_psid!$B$2:$CZ$104,W_!$A27,W_!AI$1)/Ns!$B$1</f>
        <v>-0.19640612007551161</v>
      </c>
      <c r="AJ27" s="11" cm="1">
        <f t="array" ref="AJ27">INDEX(W_psid!$B$2:$CZ$104,W_!$A27,W_!AJ$1)/Ns!$B$1</f>
        <v>2.5300584831202339E-3</v>
      </c>
      <c r="AK27" s="11" cm="1">
        <f t="array" ref="AK27">INDEX(W_psid!$B$2:$CZ$104,W_!$A27,W_!AK$1)/Ns!$B$1</f>
        <v>20.014474208367616</v>
      </c>
      <c r="AL27" s="11" cm="1">
        <f t="array" ref="AL27">INDEX(W_psid!$B$2:$CZ$104,W_!$A27,W_!AL$1)/Ns!$B$1</f>
        <v>22.945580633730248</v>
      </c>
      <c r="AM27" s="11" cm="1">
        <f t="array" ref="AM27">INDEX(W_psid!$B$2:$CZ$104,W_!$A27,W_!AM$1)/Ns!$B$1</f>
        <v>-2.808917534511115</v>
      </c>
      <c r="AN27" s="11" cm="1">
        <f t="array" ref="AN27">INDEX(W_psid!$B$2:$CZ$104,W_!$A27,W_!AN$1)/Ns!$B$1</f>
        <v>0.10799655895447798</v>
      </c>
      <c r="AO27" s="11" cm="1">
        <f t="array" ref="AO27">INDEX(W_psid!$B$2:$CZ$104,W_!$A27,W_!AO$1)/Ns!$B$1</f>
        <v>-1.3065059825837823E-3</v>
      </c>
      <c r="AP27" s="11" cm="1">
        <f t="array" ref="AP27">INDEX(W_psid!$B$2:$CZ$104,W_!$A27,W_!AP$1)/Ns!$B$1</f>
        <v>-10.90763469183673</v>
      </c>
      <c r="AQ27" s="11" cm="1">
        <f t="array" ref="AQ27">INDEX(W_psid!$B$2:$CZ$104,W_!$A27,W_!AQ$1)/Ns!$B$1</f>
        <v>-12.140073074367637</v>
      </c>
      <c r="AR27" s="11" cm="1">
        <f t="array" ref="AR27">INDEX(W_psid!$B$2:$CZ$104,W_!$A27,W_!AR$1)/Ns!$B$1</f>
        <v>1.6728524669573277</v>
      </c>
      <c r="AS27" s="11" cm="1">
        <f t="array" ref="AS27">INDEX(W_psid!$B$2:$CZ$104,W_!$A27,W_!AS$1)/Ns!$B$1</f>
        <v>-5.0074828148668126E-3</v>
      </c>
      <c r="AT27" s="11" cm="1">
        <f t="array" ref="AT27">INDEX(W_psid!$B$2:$CZ$104,W_!$A27,W_!AT$1)/Ns!$B$1</f>
        <v>2.7127073347101688E-3</v>
      </c>
      <c r="AU27" s="11" cm="1">
        <f t="array" ref="AU27">INDEX(W_psid!$B$2:$CZ$104,W_!$A27,W_!AU$1)/Ns!$B$1</f>
        <v>0</v>
      </c>
      <c r="AV27" s="11" cm="1">
        <f t="array" ref="AV27">INDEX(W_psid!$B$2:$CZ$104,W_!$A27,W_!AV$1)/Ns!$B$1</f>
        <v>1.6033184824466469</v>
      </c>
      <c r="AW27" s="11" cm="1">
        <f t="array" ref="AW27">INDEX(W_psid!$B$2:$CZ$104,W_!$A27,W_!AW$1)/Ns!$B$1</f>
        <v>4.160612923535438E-2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</row>
    <row r="28" spans="1:57" x14ac:dyDescent="0.35">
      <c r="A28">
        <f>MATCH(C28,W_psid!$A$2:$A$104,0)</f>
        <v>59</v>
      </c>
      <c r="B28" t="str">
        <f>MOMS!$A$26</f>
        <v>d_jobjob_hw_actual</v>
      </c>
      <c r="C28" t="str">
        <f>MOMS!$B$26</f>
        <v>d_jobjob_hw_actual</v>
      </c>
      <c r="D28" s="11" cm="1">
        <f t="array" ref="D28">INDEX(W_psid!$B$2:$CZ$104,W_!$A28,W_!D$1)/Ns!$B$1</f>
        <v>1.166763981226074E-2</v>
      </c>
      <c r="E28" s="11" cm="1">
        <f t="array" ref="E28">INDEX(W_psid!$B$2:$CZ$104,W_!$A28,W_!E$1)/Ns!$B$1</f>
        <v>-1.6929667246746998E-3</v>
      </c>
      <c r="F28" s="11" cm="1">
        <f t="array" ref="F28">INDEX(W_psid!$B$2:$CZ$104,W_!$A28,W_!F$1)/Ns!$B$1</f>
        <v>3.5795022731767907E-3</v>
      </c>
      <c r="G28" s="11" cm="1">
        <f t="array" ref="G28">INDEX(W_psid!$B$2:$CZ$104,W_!$A28,W_!G$1)/Ns!$B$1</f>
        <v>0.20662927725026692</v>
      </c>
      <c r="H28" s="11" cm="1">
        <f t="array" ref="H28">INDEX(W_psid!$B$2:$CZ$104,W_!$A28,W_!H$1)/Ns!$B$1</f>
        <v>0.71081346536024337</v>
      </c>
      <c r="I28" s="11" cm="1">
        <f t="array" ref="I28">INDEX(W_psid!$B$2:$CZ$104,W_!$A28,W_!I$1)/Ns!$B$1</f>
        <v>-0.67202720983501008</v>
      </c>
      <c r="J28" s="11" cm="1">
        <f t="array" ref="J28">INDEX(W_psid!$B$2:$CZ$104,W_!$A28,W_!J$1)/Ns!$B$1</f>
        <v>-1.4271539015094978</v>
      </c>
      <c r="K28" s="11" cm="1">
        <f t="array" ref="K28">INDEX(W_psid!$B$2:$CZ$104,W_!$A28,W_!K$1)/Ns!$B$1</f>
        <v>-7.3617456280689525E-2</v>
      </c>
      <c r="L28" s="11" cm="1">
        <f t="array" ref="L28">INDEX(W_psid!$B$2:$CZ$104,W_!$A28,W_!L$1)/Ns!$B$1</f>
        <v>-0.50605218775696437</v>
      </c>
      <c r="M28" s="11" cm="1">
        <f t="array" ref="M28">INDEX(W_psid!$B$2:$CZ$104,W_!$A28,W_!M$1)/Ns!$B$1</f>
        <v>0.26556149472827106</v>
      </c>
      <c r="N28" s="11" cm="1">
        <f t="array" ref="N28">INDEX(W_psid!$B$2:$CZ$104,W_!$A28,W_!N$1)/Ns!$B$1</f>
        <v>1.4022103610129304</v>
      </c>
      <c r="O28" s="11" cm="1">
        <f t="array" ref="O28">INDEX(W_psid!$B$2:$CZ$104,W_!$A28,W_!O$1)/Ns!$B$1</f>
        <v>4.8544497361375588E-2</v>
      </c>
      <c r="P28" s="11" cm="1">
        <f t="array" ref="P28">INDEX(W_psid!$B$2:$CZ$104,W_!$A28,W_!P$1)/Ns!$B$1</f>
        <v>1.484851689849671E-2</v>
      </c>
      <c r="Q28" s="11" cm="1">
        <f t="array" ref="Q28">INDEX(W_psid!$B$2:$CZ$104,W_!$A28,W_!Q$1)/Ns!$B$1</f>
        <v>-0.64285538644552531</v>
      </c>
      <c r="R28" s="11" cm="1">
        <f t="array" ref="R28">INDEX(W_psid!$B$2:$CZ$104,W_!$A28,W_!R$1)/Ns!$B$1</f>
        <v>1.3231156122718923</v>
      </c>
      <c r="S28" s="11" cm="1">
        <f t="array" ref="S28">INDEX(W_psid!$B$2:$CZ$104,W_!$A28,W_!S$1)/Ns!$B$1</f>
        <v>-4.3865851350457119E-4</v>
      </c>
      <c r="T28" s="11" cm="1">
        <f t="array" ref="T28">INDEX(W_psid!$B$2:$CZ$104,W_!$A28,W_!T$1)/Ns!$B$1</f>
        <v>8.8627850296082802E-5</v>
      </c>
      <c r="U28" s="11" cm="1">
        <f t="array" ref="U28">INDEX(W_psid!$B$2:$CZ$104,W_!$A28,W_!U$1)/Ns!$B$1</f>
        <v>2.378603311000105E-4</v>
      </c>
      <c r="V28" s="11" cm="1">
        <f t="array" ref="V28">INDEX(W_psid!$B$2:$CZ$104,W_!$A28,W_!V$1)/Ns!$B$1</f>
        <v>0.10378837529002505</v>
      </c>
      <c r="W28" s="11" cm="1">
        <f t="array" ref="W28">INDEX(W_psid!$B$2:$CZ$104,W_!$A28,W_!W$1)/Ns!$B$1</f>
        <v>0.10630834160322447</v>
      </c>
      <c r="X28" s="11" cm="1">
        <f t="array" ref="X28">INDEX(W_psid!$B$2:$CZ$104,W_!$A28,W_!X$1)/Ns!$B$1</f>
        <v>8.0333734483346075E-2</v>
      </c>
      <c r="Y28" s="11" cm="1">
        <f t="array" ref="Y28">INDEX(W_psid!$B$2:$CZ$104,W_!$A28,W_!Y$1)/Ns!$B$1</f>
        <v>9.2981116805615299E-2</v>
      </c>
      <c r="Z28" s="11" cm="1">
        <f t="array" ref="Z28">INDEX(W_psid!$B$2:$CZ$104,W_!$A28,W_!Z$1)/Ns!$B$1</f>
        <v>0.10078513885443366</v>
      </c>
      <c r="AA28" s="11" cm="1">
        <f t="array" ref="AA28">INDEX(W_psid!$B$2:$CZ$104,W_!$A28,W_!AA$1)/Ns!$B$1</f>
        <v>9.3824720890992683E-2</v>
      </c>
      <c r="AB28" s="11" cm="1">
        <f t="array" ref="AB28">INDEX(W_psid!$B$2:$CZ$104,W_!$A28,W_!AB$1)/Ns!$B$1</f>
        <v>0.15051401023213562</v>
      </c>
      <c r="AC28" s="11" cm="1">
        <f t="array" ref="AC28">INDEX(W_psid!$B$2:$CZ$104,W_!$A28,W_!AC$1)/Ns!$B$1</f>
        <v>1.9392403266011839E-4</v>
      </c>
      <c r="AD28" s="11" cm="1">
        <f t="array" ref="AD28">INDEX(W_psid!$B$2:$CZ$104,W_!$A28,W_!AD$1)/Ns!$B$1</f>
        <v>-7.2830608201620347E-3</v>
      </c>
      <c r="AE28" s="11" cm="1">
        <f t="array" ref="AE28">INDEX(W_psid!$B$2:$CZ$104,W_!$A28,W_!AE$1)/Ns!$B$1</f>
        <v>-2.9197114560269386E-3</v>
      </c>
      <c r="AF28" s="11" cm="1">
        <f t="array" ref="AF28">INDEX(W_psid!$B$2:$CZ$104,W_!$A28,W_!AF$1)/Ns!$B$1</f>
        <v>0.12908367379172578</v>
      </c>
      <c r="AG28" s="11" cm="1">
        <f t="array" ref="AG28">INDEX(W_psid!$B$2:$CZ$104,W_!$A28,W_!AG$1)/Ns!$B$1</f>
        <v>0.1076790936381043</v>
      </c>
      <c r="AH28" s="11" cm="1">
        <f t="array" ref="AH28">INDEX(W_psid!$B$2:$CZ$104,W_!$A28,W_!AH$1)/Ns!$B$1</f>
        <v>3.0641069002250499E-3</v>
      </c>
      <c r="AI28" s="11" cm="1">
        <f t="array" ref="AI28">INDEX(W_psid!$B$2:$CZ$104,W_!$A28,W_!AI$1)/Ns!$B$1</f>
        <v>3.3342695880637888E-2</v>
      </c>
      <c r="AJ28" s="11" cm="1">
        <f t="array" ref="AJ28">INDEX(W_psid!$B$2:$CZ$104,W_!$A28,W_!AJ$1)/Ns!$B$1</f>
        <v>-8.8275458919689703E-4</v>
      </c>
      <c r="AK28" s="11" cm="1">
        <f t="array" ref="AK28">INDEX(W_psid!$B$2:$CZ$104,W_!$A28,W_!AK$1)/Ns!$B$1</f>
        <v>-0.99982460201225876</v>
      </c>
      <c r="AL28" s="11" cm="1">
        <f t="array" ref="AL28">INDEX(W_psid!$B$2:$CZ$104,W_!$A28,W_!AL$1)/Ns!$B$1</f>
        <v>-4.2172971338089003</v>
      </c>
      <c r="AM28" s="11" cm="1">
        <f t="array" ref="AM28">INDEX(W_psid!$B$2:$CZ$104,W_!$A28,W_!AM$1)/Ns!$B$1</f>
        <v>1.1500228045069241</v>
      </c>
      <c r="AN28" s="11" cm="1">
        <f t="array" ref="AN28">INDEX(W_psid!$B$2:$CZ$104,W_!$A28,W_!AN$1)/Ns!$B$1</f>
        <v>-1.5487037140036337E-2</v>
      </c>
      <c r="AO28" s="11" cm="1">
        <f t="array" ref="AO28">INDEX(W_psid!$B$2:$CZ$104,W_!$A28,W_!AO$1)/Ns!$B$1</f>
        <v>4.5507485402445074E-4</v>
      </c>
      <c r="AP28" s="11" cm="1">
        <f t="array" ref="AP28">INDEX(W_psid!$B$2:$CZ$104,W_!$A28,W_!AP$1)/Ns!$B$1</f>
        <v>0.49848691394424954</v>
      </c>
      <c r="AQ28" s="11" cm="1">
        <f t="array" ref="AQ28">INDEX(W_psid!$B$2:$CZ$104,W_!$A28,W_!AQ$1)/Ns!$B$1</f>
        <v>2.1960692258187531</v>
      </c>
      <c r="AR28" s="11" cm="1">
        <f t="array" ref="AR28">INDEX(W_psid!$B$2:$CZ$104,W_!$A28,W_!AR$1)/Ns!$B$1</f>
        <v>-0.56100057310974805</v>
      </c>
      <c r="AS28" s="11" cm="1">
        <f t="array" ref="AS28">INDEX(W_psid!$B$2:$CZ$104,W_!$A28,W_!AS$1)/Ns!$B$1</f>
        <v>-1.7284542128404837E-3</v>
      </c>
      <c r="AT28" s="11" cm="1">
        <f t="array" ref="AT28">INDEX(W_psid!$B$2:$CZ$104,W_!$A28,W_!AT$1)/Ns!$B$1</f>
        <v>9.6233578370306396E-4</v>
      </c>
      <c r="AU28" s="11" cm="1">
        <f t="array" ref="AU28">INDEX(W_psid!$B$2:$CZ$104,W_!$A28,W_!AU$1)/Ns!$B$1</f>
        <v>0</v>
      </c>
      <c r="AV28" s="11" cm="1">
        <f t="array" ref="AV28">INDEX(W_psid!$B$2:$CZ$104,W_!$A28,W_!AV$1)/Ns!$B$1</f>
        <v>0.5799435470778852</v>
      </c>
      <c r="AW28" s="11" cm="1">
        <f t="array" ref="AW28">INDEX(W_psid!$B$2:$CZ$104,W_!$A28,W_!AW$1)/Ns!$B$1</f>
        <v>1.0284873603132523E-2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</row>
    <row r="29" spans="1:57" x14ac:dyDescent="0.35">
      <c r="A29">
        <f>MATCH(C29,W_psid!$A$2:$A$104,0)</f>
        <v>33</v>
      </c>
      <c r="B29" t="str">
        <f>MOMS!$A$27</f>
        <v>scity_dif</v>
      </c>
      <c r="C29" t="str">
        <f>MOMS!$B$27</f>
        <v>scity_dif_ec</v>
      </c>
      <c r="D29" s="11" cm="1">
        <f t="array" ref="D29">INDEX(W_psid!$B$2:$CZ$104,W_!$A29,W_!D$1)/Ns!$B$1</f>
        <v>-1.291194588369647E-4</v>
      </c>
      <c r="E29" s="11" cm="1">
        <f t="array" ref="E29">INDEX(W_psid!$B$2:$CZ$104,W_!$A29,W_!E$1)/Ns!$B$1</f>
        <v>1.1950799084670332E-4</v>
      </c>
      <c r="F29" s="11" cm="1">
        <f t="array" ref="F29">INDEX(W_psid!$B$2:$CZ$104,W_!$A29,W_!F$1)/Ns!$B$1</f>
        <v>-2.8946852335593239E-3</v>
      </c>
      <c r="G29" s="11" cm="1">
        <f t="array" ref="G29">INDEX(W_psid!$B$2:$CZ$104,W_!$A29,W_!G$1)/Ns!$B$1</f>
        <v>-4.0313639374761699E-2</v>
      </c>
      <c r="H29" s="11" cm="1">
        <f t="array" ref="H29">INDEX(W_psid!$B$2:$CZ$104,W_!$A29,W_!H$1)/Ns!$B$1</f>
        <v>2.1257204495381904E-2</v>
      </c>
      <c r="I29" s="11" cm="1">
        <f t="array" ref="I29">INDEX(W_psid!$B$2:$CZ$104,W_!$A29,W_!I$1)/Ns!$B$1</f>
        <v>2.6891163717918366E-2</v>
      </c>
      <c r="J29" s="11" cm="1">
        <f t="array" ref="J29">INDEX(W_psid!$B$2:$CZ$104,W_!$A29,W_!J$1)/Ns!$B$1</f>
        <v>-1.987213005913185E-2</v>
      </c>
      <c r="K29" s="11" cm="1">
        <f t="array" ref="K29">INDEX(W_psid!$B$2:$CZ$104,W_!$A29,W_!K$1)/Ns!$B$1</f>
        <v>8.3905505445259435E-3</v>
      </c>
      <c r="L29" s="11" cm="1">
        <f t="array" ref="L29">INDEX(W_psid!$B$2:$CZ$104,W_!$A29,W_!L$1)/Ns!$B$1</f>
        <v>-2.5081918631481123E-2</v>
      </c>
      <c r="M29" s="11" cm="1">
        <f t="array" ref="M29">INDEX(W_psid!$B$2:$CZ$104,W_!$A29,W_!M$1)/Ns!$B$1</f>
        <v>1.7056304978769584E-2</v>
      </c>
      <c r="N29" s="11" cm="1">
        <f t="array" ref="N29">INDEX(W_psid!$B$2:$CZ$104,W_!$A29,W_!N$1)/Ns!$B$1</f>
        <v>5.4194622627841173E-2</v>
      </c>
      <c r="O29" s="11" cm="1">
        <f t="array" ref="O29">INDEX(W_psid!$B$2:$CZ$104,W_!$A29,W_!O$1)/Ns!$B$1</f>
        <v>4.5000424788870015E-2</v>
      </c>
      <c r="P29" s="11" cm="1">
        <f t="array" ref="P29">INDEX(W_psid!$B$2:$CZ$104,W_!$A29,W_!P$1)/Ns!$B$1</f>
        <v>-1.0196591108309195E-2</v>
      </c>
      <c r="Q29" s="11" cm="1">
        <f t="array" ref="Q29">INDEX(W_psid!$B$2:$CZ$104,W_!$A29,W_!Q$1)/Ns!$B$1</f>
        <v>-7.0629199490868683E-2</v>
      </c>
      <c r="R29" s="11" cm="1">
        <f t="array" ref="R29">INDEX(W_psid!$B$2:$CZ$104,W_!$A29,W_!R$1)/Ns!$B$1</f>
        <v>-9.7715447703080795E-3</v>
      </c>
      <c r="S29" s="11" cm="1">
        <f t="array" ref="S29">INDEX(W_psid!$B$2:$CZ$104,W_!$A29,W_!S$1)/Ns!$B$1</f>
        <v>-8.0587089509776015E-6</v>
      </c>
      <c r="T29" s="11" cm="1">
        <f t="array" ref="T29">INDEX(W_psid!$B$2:$CZ$104,W_!$A29,W_!T$1)/Ns!$B$1</f>
        <v>6.3980031708639675E-6</v>
      </c>
      <c r="U29" s="11" cm="1">
        <f t="array" ref="U29">INDEX(W_psid!$B$2:$CZ$104,W_!$A29,W_!U$1)/Ns!$B$1</f>
        <v>-1.5969852015942722E-5</v>
      </c>
      <c r="V29" s="11" cm="1">
        <f t="array" ref="V29">INDEX(W_psid!$B$2:$CZ$104,W_!$A29,W_!V$1)/Ns!$B$1</f>
        <v>2.1840079726386024E-3</v>
      </c>
      <c r="W29" s="11" cm="1">
        <f t="array" ref="W29">INDEX(W_psid!$B$2:$CZ$104,W_!$A29,W_!W$1)/Ns!$B$1</f>
        <v>2.10200305101012E-3</v>
      </c>
      <c r="X29" s="11" cm="1">
        <f t="array" ref="X29">INDEX(W_psid!$B$2:$CZ$104,W_!$A29,W_!X$1)/Ns!$B$1</f>
        <v>8.2182239428398203E-4</v>
      </c>
      <c r="Y29" s="11" cm="1">
        <f t="array" ref="Y29">INDEX(W_psid!$B$2:$CZ$104,W_!$A29,W_!Y$1)/Ns!$B$1</f>
        <v>7.9550357114931884E-4</v>
      </c>
      <c r="Z29" s="11" cm="1">
        <f t="array" ref="Z29">INDEX(W_psid!$B$2:$CZ$104,W_!$A29,W_!Z$1)/Ns!$B$1</f>
        <v>6.3319709079339727E-4</v>
      </c>
      <c r="AA29" s="11" cm="1">
        <f t="array" ref="AA29">INDEX(W_psid!$B$2:$CZ$104,W_!$A29,W_!AA$1)/Ns!$B$1</f>
        <v>7.413068209081513E-4</v>
      </c>
      <c r="AB29" s="11" cm="1">
        <f t="array" ref="AB29">INDEX(W_psid!$B$2:$CZ$104,W_!$A29,W_!AB$1)/Ns!$B$1</f>
        <v>1.9392403266011839E-4</v>
      </c>
      <c r="AC29" s="11" cm="1">
        <f t="array" ref="AC29">INDEX(W_psid!$B$2:$CZ$104,W_!$A29,W_!AC$1)/Ns!$B$1</f>
        <v>1.7831307247998386E-4</v>
      </c>
      <c r="AD29" s="11" cm="1">
        <f t="array" ref="AD29">INDEX(W_psid!$B$2:$CZ$104,W_!$A29,W_!AD$1)/Ns!$B$1</f>
        <v>-1.3472157233364607E-3</v>
      </c>
      <c r="AE29" s="11" cm="1">
        <f t="array" ref="AE29">INDEX(W_psid!$B$2:$CZ$104,W_!$A29,W_!AE$1)/Ns!$B$1</f>
        <v>9.0286242760022001E-5</v>
      </c>
      <c r="AF29" s="11" cm="1">
        <f t="array" ref="AF29">INDEX(W_psid!$B$2:$CZ$104,W_!$A29,W_!AF$1)/Ns!$B$1</f>
        <v>9.2798384531743803E-3</v>
      </c>
      <c r="AG29" s="11" cm="1">
        <f t="array" ref="AG29">INDEX(W_psid!$B$2:$CZ$104,W_!$A29,W_!AG$1)/Ns!$B$1</f>
        <v>9.840813330202423E-3</v>
      </c>
      <c r="AH29" s="11" cm="1">
        <f t="array" ref="AH29">INDEX(W_psid!$B$2:$CZ$104,W_!$A29,W_!AH$1)/Ns!$B$1</f>
        <v>5.2576567975257375E-5</v>
      </c>
      <c r="AI29" s="11" cm="1">
        <f t="array" ref="AI29">INDEX(W_psid!$B$2:$CZ$104,W_!$A29,W_!AI$1)/Ns!$B$1</f>
        <v>-6.3193050864555952E-3</v>
      </c>
      <c r="AJ29" s="11" cm="1">
        <f t="array" ref="AJ29">INDEX(W_psid!$B$2:$CZ$104,W_!$A29,W_!AJ$1)/Ns!$B$1</f>
        <v>6.3235678422440106E-5</v>
      </c>
      <c r="AK29" s="11" cm="1">
        <f t="array" ref="AK29">INDEX(W_psid!$B$2:$CZ$104,W_!$A29,W_!AK$1)/Ns!$B$1</f>
        <v>0.17776638338582745</v>
      </c>
      <c r="AL29" s="11" cm="1">
        <f t="array" ref="AL29">INDEX(W_psid!$B$2:$CZ$104,W_!$A29,W_!AL$1)/Ns!$B$1</f>
        <v>0.3085684867619054</v>
      </c>
      <c r="AM29" s="11" cm="1">
        <f t="array" ref="AM29">INDEX(W_psid!$B$2:$CZ$104,W_!$A29,W_!AM$1)/Ns!$B$1</f>
        <v>-1.0537308040703297E-2</v>
      </c>
      <c r="AN29" s="11" cm="1">
        <f t="array" ref="AN29">INDEX(W_psid!$B$2:$CZ$104,W_!$A29,W_!AN$1)/Ns!$B$1</f>
        <v>3.4114758644484045E-3</v>
      </c>
      <c r="AO29" s="11" cm="1">
        <f t="array" ref="AO29">INDEX(W_psid!$B$2:$CZ$104,W_!$A29,W_!AO$1)/Ns!$B$1</f>
        <v>-3.3606442876288786E-5</v>
      </c>
      <c r="AP29" s="11" cm="1">
        <f t="array" ref="AP29">INDEX(W_psid!$B$2:$CZ$104,W_!$A29,W_!AP$1)/Ns!$B$1</f>
        <v>-9.2266139917108719E-2</v>
      </c>
      <c r="AQ29" s="11" cm="1">
        <f t="array" ref="AQ29">INDEX(W_psid!$B$2:$CZ$104,W_!$A29,W_!AQ$1)/Ns!$B$1</f>
        <v>-0.15982886817538888</v>
      </c>
      <c r="AR29" s="11" cm="1">
        <f t="array" ref="AR29">INDEX(W_psid!$B$2:$CZ$104,W_!$A29,W_!AR$1)/Ns!$B$1</f>
        <v>6.4699636306792697E-3</v>
      </c>
      <c r="AS29" s="11" cm="1">
        <f t="array" ref="AS29">INDEX(W_psid!$B$2:$CZ$104,W_!$A29,W_!AS$1)/Ns!$B$1</f>
        <v>3.3068668813907206E-5</v>
      </c>
      <c r="AT29" s="11" cm="1">
        <f t="array" ref="AT29">INDEX(W_psid!$B$2:$CZ$104,W_!$A29,W_!AT$1)/Ns!$B$1</f>
        <v>-1.654262998991334E-5</v>
      </c>
      <c r="AU29" s="11" cm="1">
        <f t="array" ref="AU29">INDEX(W_psid!$B$2:$CZ$104,W_!$A29,W_!AU$1)/Ns!$B$1</f>
        <v>0</v>
      </c>
      <c r="AV29" s="11" cm="1">
        <f t="array" ref="AV29">INDEX(W_psid!$B$2:$CZ$104,W_!$A29,W_!AV$1)/Ns!$B$1</f>
        <v>-7.3126956846785969E-3</v>
      </c>
      <c r="AW29" s="11" cm="1">
        <f t="array" ref="AW29">INDEX(W_psid!$B$2:$CZ$104,W_!$A29,W_!AW$1)/Ns!$B$1</f>
        <v>4.9893771999062629E-5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</row>
    <row r="30" spans="1:57" x14ac:dyDescent="0.35">
      <c r="A30">
        <f>MATCH(C30,W_psid!$A$2:$A$104,0)</f>
        <v>26</v>
      </c>
      <c r="B30" t="str">
        <f>MOMS!$A$28</f>
        <v>sdo_dif</v>
      </c>
      <c r="C30" t="str">
        <f>MOMS!$B$28</f>
        <v>sdo_dif</v>
      </c>
      <c r="D30" s="11" cm="1">
        <f t="array" ref="D30">INDEX(W_psid!$B$2:$CZ$104,W_!$A30,W_!D$1)/Ns!$B$1</f>
        <v>6.9091816427972871E-3</v>
      </c>
      <c r="E30" s="11" cm="1">
        <f t="array" ref="E30">INDEX(W_psid!$B$2:$CZ$104,W_!$A30,W_!E$1)/Ns!$B$1</f>
        <v>3.5695191832948919E-2</v>
      </c>
      <c r="F30" s="11" cm="1">
        <f t="array" ref="F30">INDEX(W_psid!$B$2:$CZ$104,W_!$A30,W_!F$1)/Ns!$B$1</f>
        <v>3.6336967284666614E-2</v>
      </c>
      <c r="G30" s="11" cm="1">
        <f t="array" ref="G30">INDEX(W_psid!$B$2:$CZ$104,W_!$A30,W_!G$1)/Ns!$B$1</f>
        <v>0.99270885833884204</v>
      </c>
      <c r="H30" s="11" cm="1">
        <f t="array" ref="H30">INDEX(W_psid!$B$2:$CZ$104,W_!$A30,W_!H$1)/Ns!$B$1</f>
        <v>-0.23585224937097177</v>
      </c>
      <c r="I30" s="11" cm="1">
        <f t="array" ref="I30">INDEX(W_psid!$B$2:$CZ$104,W_!$A30,W_!I$1)/Ns!$B$1</f>
        <v>-0.95155128494652164</v>
      </c>
      <c r="J30" s="11" cm="1">
        <f t="array" ref="J30">INDEX(W_psid!$B$2:$CZ$104,W_!$A30,W_!J$1)/Ns!$B$1</f>
        <v>-0.65774002517709895</v>
      </c>
      <c r="K30" s="11" cm="1">
        <f t="array" ref="K30">INDEX(W_psid!$B$2:$CZ$104,W_!$A30,W_!K$1)/Ns!$B$1</f>
        <v>-0.88479119837893883</v>
      </c>
      <c r="L30" s="11" cm="1">
        <f t="array" ref="L30">INDEX(W_psid!$B$2:$CZ$104,W_!$A30,W_!L$1)/Ns!$B$1</f>
        <v>0.3676132570383861</v>
      </c>
      <c r="M30" s="11" cm="1">
        <f t="array" ref="M30">INDEX(W_psid!$B$2:$CZ$104,W_!$A30,W_!M$1)/Ns!$B$1</f>
        <v>0.34579983596332814</v>
      </c>
      <c r="N30" s="11" cm="1">
        <f t="array" ref="N30">INDEX(W_psid!$B$2:$CZ$104,W_!$A30,W_!N$1)/Ns!$B$1</f>
        <v>-0.62346833801564627</v>
      </c>
      <c r="O30" s="11" cm="1">
        <f t="array" ref="O30">INDEX(W_psid!$B$2:$CZ$104,W_!$A30,W_!O$1)/Ns!$B$1</f>
        <v>-0.20543765886136858</v>
      </c>
      <c r="P30" s="11" cm="1">
        <f t="array" ref="P30">INDEX(W_psid!$B$2:$CZ$104,W_!$A30,W_!P$1)/Ns!$B$1</f>
        <v>0.22023107251552593</v>
      </c>
      <c r="Q30" s="11" cm="1">
        <f t="array" ref="Q30">INDEX(W_psid!$B$2:$CZ$104,W_!$A30,W_!Q$1)/Ns!$B$1</f>
        <v>1.111637567369121</v>
      </c>
      <c r="R30" s="11" cm="1">
        <f t="array" ref="R30">INDEX(W_psid!$B$2:$CZ$104,W_!$A30,W_!R$1)/Ns!$B$1</f>
        <v>0.75101671701045158</v>
      </c>
      <c r="S30" s="11" cm="1">
        <f t="array" ref="S30">INDEX(W_psid!$B$2:$CZ$104,W_!$A30,W_!S$1)/Ns!$B$1</f>
        <v>1.549139754449895E-4</v>
      </c>
      <c r="T30" s="11" cm="1">
        <f t="array" ref="T30">INDEX(W_psid!$B$2:$CZ$104,W_!$A30,W_!T$1)/Ns!$B$1</f>
        <v>-1.9877452504546924E-4</v>
      </c>
      <c r="U30" s="11" cm="1">
        <f t="array" ref="U30">INDEX(W_psid!$B$2:$CZ$104,W_!$A30,W_!U$1)/Ns!$B$1</f>
        <v>3.6165347055836471E-4</v>
      </c>
      <c r="V30" s="11" cm="1">
        <f t="array" ref="V30">INDEX(W_psid!$B$2:$CZ$104,W_!$A30,W_!V$1)/Ns!$B$1</f>
        <v>-6.1159430575866904E-2</v>
      </c>
      <c r="W30" s="11" cm="1">
        <f t="array" ref="W30">INDEX(W_psid!$B$2:$CZ$104,W_!$A30,W_!W$1)/Ns!$B$1</f>
        <v>-6.0496131237470323E-2</v>
      </c>
      <c r="X30" s="11" cm="1">
        <f t="array" ref="X30">INDEX(W_psid!$B$2:$CZ$104,W_!$A30,W_!X$1)/Ns!$B$1</f>
        <v>-4.677201348940891E-2</v>
      </c>
      <c r="Y30" s="11" cm="1">
        <f t="array" ref="Y30">INDEX(W_psid!$B$2:$CZ$104,W_!$A30,W_!Y$1)/Ns!$B$1</f>
        <v>-4.0944583848761477E-2</v>
      </c>
      <c r="Z30" s="11" cm="1">
        <f t="array" ref="Z30">INDEX(W_psid!$B$2:$CZ$104,W_!$A30,W_!Z$1)/Ns!$B$1</f>
        <v>-3.8158427226741488E-2</v>
      </c>
      <c r="AA30" s="11" cm="1">
        <f t="array" ref="AA30">INDEX(W_psid!$B$2:$CZ$104,W_!$A30,W_!AA$1)/Ns!$B$1</f>
        <v>-4.8126915614822456E-2</v>
      </c>
      <c r="AB30" s="11" cm="1">
        <f t="array" ref="AB30">INDEX(W_psid!$B$2:$CZ$104,W_!$A30,W_!AB$1)/Ns!$B$1</f>
        <v>-7.2830608201620347E-3</v>
      </c>
      <c r="AC30" s="11" cm="1">
        <f t="array" ref="AC30">INDEX(W_psid!$B$2:$CZ$104,W_!$A30,W_!AC$1)/Ns!$B$1</f>
        <v>-1.3472157233364607E-3</v>
      </c>
      <c r="AD30" s="11" cm="1">
        <f t="array" ref="AD30">INDEX(W_psid!$B$2:$CZ$104,W_!$A30,W_!AD$1)/Ns!$B$1</f>
        <v>4.3304778328456237E-2</v>
      </c>
      <c r="AE30" s="11" cm="1">
        <f t="array" ref="AE30">INDEX(W_psid!$B$2:$CZ$104,W_!$A30,W_!AE$1)/Ns!$B$1</f>
        <v>-4.8480708595931817E-3</v>
      </c>
      <c r="AF30" s="11" cm="1">
        <f t="array" ref="AF30">INDEX(W_psid!$B$2:$CZ$104,W_!$A30,W_!AF$1)/Ns!$B$1</f>
        <v>-0.33369450381935278</v>
      </c>
      <c r="AG30" s="11" cm="1">
        <f t="array" ref="AG30">INDEX(W_psid!$B$2:$CZ$104,W_!$A30,W_!AG$1)/Ns!$B$1</f>
        <v>-0.29638614994144596</v>
      </c>
      <c r="AH30" s="11" cm="1">
        <f t="array" ref="AH30">INDEX(W_psid!$B$2:$CZ$104,W_!$A30,W_!AH$1)/Ns!$B$1</f>
        <v>-2.6834061129267553E-3</v>
      </c>
      <c r="AI30" s="11" cm="1">
        <f t="array" ref="AI30">INDEX(W_psid!$B$2:$CZ$104,W_!$A30,W_!AI$1)/Ns!$B$1</f>
        <v>0.14166105643108423</v>
      </c>
      <c r="AJ30" s="11" cm="1">
        <f t="array" ref="AJ30">INDEX(W_psid!$B$2:$CZ$104,W_!$A30,W_!AJ$1)/Ns!$B$1</f>
        <v>-5.28567684306294E-4</v>
      </c>
      <c r="AK30" s="11" cm="1">
        <f t="array" ref="AK30">INDEX(W_psid!$B$2:$CZ$104,W_!$A30,W_!AK$1)/Ns!$B$1</f>
        <v>-6.0108015981069505</v>
      </c>
      <c r="AL30" s="11" cm="1">
        <f t="array" ref="AL30">INDEX(W_psid!$B$2:$CZ$104,W_!$A30,W_!AL$1)/Ns!$B$1</f>
        <v>-6.8133034878213348</v>
      </c>
      <c r="AM30" s="11" cm="1">
        <f t="array" ref="AM30">INDEX(W_psid!$B$2:$CZ$104,W_!$A30,W_!AM$1)/Ns!$B$1</f>
        <v>1.1438632223149516</v>
      </c>
      <c r="AN30" s="11" cm="1">
        <f t="array" ref="AN30">INDEX(W_psid!$B$2:$CZ$104,W_!$A30,W_!AN$1)/Ns!$B$1</f>
        <v>-7.7202256611766717E-2</v>
      </c>
      <c r="AO30" s="11" cm="1">
        <f t="array" ref="AO30">INDEX(W_psid!$B$2:$CZ$104,W_!$A30,W_!AO$1)/Ns!$B$1</f>
        <v>2.7656529924701014E-4</v>
      </c>
      <c r="AP30" s="11" cm="1">
        <f t="array" ref="AP30">INDEX(W_psid!$B$2:$CZ$104,W_!$A30,W_!AP$1)/Ns!$B$1</f>
        <v>3.2555752386952559</v>
      </c>
      <c r="AQ30" s="11" cm="1">
        <f t="array" ref="AQ30">INDEX(W_psid!$B$2:$CZ$104,W_!$A30,W_!AQ$1)/Ns!$B$1</f>
        <v>3.6013244379958413</v>
      </c>
      <c r="AR30" s="11" cm="1">
        <f t="array" ref="AR30">INDEX(W_psid!$B$2:$CZ$104,W_!$A30,W_!AR$1)/Ns!$B$1</f>
        <v>-0.5884274323673474</v>
      </c>
      <c r="AS30" s="11" cm="1">
        <f t="array" ref="AS30">INDEX(W_psid!$B$2:$CZ$104,W_!$A30,W_!AS$1)/Ns!$B$1</f>
        <v>4.797290464624228E-4</v>
      </c>
      <c r="AT30" s="11" cm="1">
        <f t="array" ref="AT30">INDEX(W_psid!$B$2:$CZ$104,W_!$A30,W_!AT$1)/Ns!$B$1</f>
        <v>-2.7493102646198485E-4</v>
      </c>
      <c r="AU30" s="11" cm="1">
        <f t="array" ref="AU30">INDEX(W_psid!$B$2:$CZ$104,W_!$A30,W_!AU$1)/Ns!$B$1</f>
        <v>0</v>
      </c>
      <c r="AV30" s="11" cm="1">
        <f t="array" ref="AV30">INDEX(W_psid!$B$2:$CZ$104,W_!$A30,W_!AV$1)/Ns!$B$1</f>
        <v>-0.29102308310642011</v>
      </c>
      <c r="AW30" s="11" cm="1">
        <f t="array" ref="AW30">INDEX(W_psid!$B$2:$CZ$104,W_!$A30,W_!AW$1)/Ns!$B$1</f>
        <v>-1.076934048510427E-2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</row>
    <row r="31" spans="1:57" x14ac:dyDescent="0.35">
      <c r="A31">
        <f>MATCH(C31,W_psid!$A$2:$A$104,0)</f>
        <v>25</v>
      </c>
      <c r="B31" t="str">
        <f>MOMS!$A$29</f>
        <v>wdo_dif</v>
      </c>
      <c r="C31" t="str">
        <f>MOMS!$B$29</f>
        <v>wdo_dif</v>
      </c>
      <c r="D31" s="11" cm="1">
        <f t="array" ref="D31">INDEX(W_psid!$B$2:$CZ$104,W_!$A31,W_!D$1)/Ns!$B$1</f>
        <v>-6.7450542622610275E-3</v>
      </c>
      <c r="E31" s="11" cm="1">
        <f t="array" ref="E31">INDEX(W_psid!$B$2:$CZ$104,W_!$A31,W_!E$1)/Ns!$B$1</f>
        <v>-1.4125602105139181E-2</v>
      </c>
      <c r="F31" s="11" cm="1">
        <f t="array" ref="F31">INDEX(W_psid!$B$2:$CZ$104,W_!$A31,W_!F$1)/Ns!$B$1</f>
        <v>-1.2296668846343698E-2</v>
      </c>
      <c r="G31" s="11" cm="1">
        <f t="array" ref="G31">INDEX(W_psid!$B$2:$CZ$104,W_!$A31,W_!G$1)/Ns!$B$1</f>
        <v>-0.54428499046723056</v>
      </c>
      <c r="H31" s="11" cm="1">
        <f t="array" ref="H31">INDEX(W_psid!$B$2:$CZ$104,W_!$A31,W_!H$1)/Ns!$B$1</f>
        <v>0.11599229482757348</v>
      </c>
      <c r="I31" s="11" cm="1">
        <f t="array" ref="I31">INDEX(W_psid!$B$2:$CZ$104,W_!$A31,W_!I$1)/Ns!$B$1</f>
        <v>0.2201786265839363</v>
      </c>
      <c r="J31" s="11" cm="1">
        <f t="array" ref="J31">INDEX(W_psid!$B$2:$CZ$104,W_!$A31,W_!J$1)/Ns!$B$1</f>
        <v>0.36072338089610895</v>
      </c>
      <c r="K31" s="11" cm="1">
        <f t="array" ref="K31">INDEX(W_psid!$B$2:$CZ$104,W_!$A31,W_!K$1)/Ns!$B$1</f>
        <v>0.26093386742903313</v>
      </c>
      <c r="L31" s="11" cm="1">
        <f t="array" ref="L31">INDEX(W_psid!$B$2:$CZ$104,W_!$A31,W_!L$1)/Ns!$B$1</f>
        <v>-0.10239063430357249</v>
      </c>
      <c r="M31" s="11" cm="1">
        <f t="array" ref="M31">INDEX(W_psid!$B$2:$CZ$104,W_!$A31,W_!M$1)/Ns!$B$1</f>
        <v>-0.21085853778129918</v>
      </c>
      <c r="N31" s="11" cm="1">
        <f t="array" ref="N31">INDEX(W_psid!$B$2:$CZ$104,W_!$A31,W_!N$1)/Ns!$B$1</f>
        <v>0.133026915645895</v>
      </c>
      <c r="O31" s="11" cm="1">
        <f t="array" ref="O31">INDEX(W_psid!$B$2:$CZ$104,W_!$A31,W_!O$1)/Ns!$B$1</f>
        <v>-5.8674163173517632E-2</v>
      </c>
      <c r="P31" s="11" cm="1">
        <f t="array" ref="P31">INDEX(W_psid!$B$2:$CZ$104,W_!$A31,W_!P$1)/Ns!$B$1</f>
        <v>-3.8510589861654516E-2</v>
      </c>
      <c r="Q31" s="11" cm="1">
        <f t="array" ref="Q31">INDEX(W_psid!$B$2:$CZ$104,W_!$A31,W_!Q$1)/Ns!$B$1</f>
        <v>-0.17648645521431777</v>
      </c>
      <c r="R31" s="11" cm="1">
        <f t="array" ref="R31">INDEX(W_psid!$B$2:$CZ$104,W_!$A31,W_!R$1)/Ns!$B$1</f>
        <v>-0.45287878223460587</v>
      </c>
      <c r="S31" s="11" cm="1">
        <f t="array" ref="S31">INDEX(W_psid!$B$2:$CZ$104,W_!$A31,W_!S$1)/Ns!$B$1</f>
        <v>-2.6892513043789322E-5</v>
      </c>
      <c r="T31" s="11" cm="1">
        <f t="array" ref="T31">INDEX(W_psid!$B$2:$CZ$104,W_!$A31,W_!T$1)/Ns!$B$1</f>
        <v>2.1548857733717976E-5</v>
      </c>
      <c r="U31" s="11" cm="1">
        <f t="array" ref="U31">INDEX(W_psid!$B$2:$CZ$104,W_!$A31,W_!U$1)/Ns!$B$1</f>
        <v>-4.5505192308116275E-5</v>
      </c>
      <c r="V31" s="11" cm="1">
        <f t="array" ref="V31">INDEX(W_psid!$B$2:$CZ$104,W_!$A31,W_!V$1)/Ns!$B$1</f>
        <v>2.0302543263214207E-2</v>
      </c>
      <c r="W31" s="11" cm="1">
        <f t="array" ref="W31">INDEX(W_psid!$B$2:$CZ$104,W_!$A31,W_!W$1)/Ns!$B$1</f>
        <v>1.9045410115800444E-2</v>
      </c>
      <c r="X31" s="11" cm="1">
        <f t="array" ref="X31">INDEX(W_psid!$B$2:$CZ$104,W_!$A31,W_!X$1)/Ns!$B$1</f>
        <v>1.4849025283039278E-2</v>
      </c>
      <c r="Y31" s="11" cm="1">
        <f t="array" ref="Y31">INDEX(W_psid!$B$2:$CZ$104,W_!$A31,W_!Y$1)/Ns!$B$1</f>
        <v>1.1729367647085202E-2</v>
      </c>
      <c r="Z31" s="11" cm="1">
        <f t="array" ref="Z31">INDEX(W_psid!$B$2:$CZ$104,W_!$A31,W_!Z$1)/Ns!$B$1</f>
        <v>1.0811446894077833E-2</v>
      </c>
      <c r="AA31" s="11" cm="1">
        <f t="array" ref="AA31">INDEX(W_psid!$B$2:$CZ$104,W_!$A31,W_!AA$1)/Ns!$B$1</f>
        <v>1.4824660902242394E-2</v>
      </c>
      <c r="AB31" s="11" cm="1">
        <f t="array" ref="AB31">INDEX(W_psid!$B$2:$CZ$104,W_!$A31,W_!AB$1)/Ns!$B$1</f>
        <v>-2.9197114560269386E-3</v>
      </c>
      <c r="AC31" s="11" cm="1">
        <f t="array" ref="AC31">INDEX(W_psid!$B$2:$CZ$104,W_!$A31,W_!AC$1)/Ns!$B$1</f>
        <v>9.0286242760022001E-5</v>
      </c>
      <c r="AD31" s="11" cm="1">
        <f t="array" ref="AD31">INDEX(W_psid!$B$2:$CZ$104,W_!$A31,W_!AD$1)/Ns!$B$1</f>
        <v>-4.8480708595931817E-3</v>
      </c>
      <c r="AE31" s="11" cm="1">
        <f t="array" ref="AE31">INDEX(W_psid!$B$2:$CZ$104,W_!$A31,W_!AE$1)/Ns!$B$1</f>
        <v>5.4460063032545757E-3</v>
      </c>
      <c r="AF31" s="11" cm="1">
        <f t="array" ref="AF31">INDEX(W_psid!$B$2:$CZ$104,W_!$A31,W_!AF$1)/Ns!$B$1</f>
        <v>0.16741882127234986</v>
      </c>
      <c r="AG31" s="11" cm="1">
        <f t="array" ref="AG31">INDEX(W_psid!$B$2:$CZ$104,W_!$A31,W_!AG$1)/Ns!$B$1</f>
        <v>0.14761497719365688</v>
      </c>
      <c r="AH31" s="11" cm="1">
        <f t="array" ref="AH31">INDEX(W_psid!$B$2:$CZ$104,W_!$A31,W_!AH$1)/Ns!$B$1</f>
        <v>6.8598685602225902E-4</v>
      </c>
      <c r="AI31" s="11" cm="1">
        <f t="array" ref="AI31">INDEX(W_psid!$B$2:$CZ$104,W_!$A31,W_!AI$1)/Ns!$B$1</f>
        <v>-1.6568308572914758E-2</v>
      </c>
      <c r="AJ31" s="11" cm="1">
        <f t="array" ref="AJ31">INDEX(W_psid!$B$2:$CZ$104,W_!$A31,W_!AJ$1)/Ns!$B$1</f>
        <v>3.0939456741995302E-5</v>
      </c>
      <c r="AK31" s="11" cm="1">
        <f t="array" ref="AK31">INDEX(W_psid!$B$2:$CZ$104,W_!$A31,W_!AK$1)/Ns!$B$1</f>
        <v>2.1294687805022234</v>
      </c>
      <c r="AL31" s="11" cm="1">
        <f t="array" ref="AL31">INDEX(W_psid!$B$2:$CZ$104,W_!$A31,W_!AL$1)/Ns!$B$1</f>
        <v>2.0697043936818127</v>
      </c>
      <c r="AM31" s="11" cm="1">
        <f t="array" ref="AM31">INDEX(W_psid!$B$2:$CZ$104,W_!$A31,W_!AM$1)/Ns!$B$1</f>
        <v>-0.74347619682916799</v>
      </c>
      <c r="AN31" s="11" cm="1">
        <f t="array" ref="AN31">INDEX(W_psid!$B$2:$CZ$104,W_!$A31,W_!AN$1)/Ns!$B$1</f>
        <v>8.680033457916729E-3</v>
      </c>
      <c r="AO31" s="11" cm="1">
        <f t="array" ref="AO31">INDEX(W_psid!$B$2:$CZ$104,W_!$A31,W_!AO$1)/Ns!$B$1</f>
        <v>-1.1859210784271893E-5</v>
      </c>
      <c r="AP31" s="11" cm="1">
        <f t="array" ref="AP31">INDEX(W_psid!$B$2:$CZ$104,W_!$A31,W_!AP$1)/Ns!$B$1</f>
        <v>-1.143060943870724</v>
      </c>
      <c r="AQ31" s="11" cm="1">
        <f t="array" ref="AQ31">INDEX(W_psid!$B$2:$CZ$104,W_!$A31,W_!AQ$1)/Ns!$B$1</f>
        <v>-1.082340772105542</v>
      </c>
      <c r="AR31" s="11" cm="1">
        <f t="array" ref="AR31">INDEX(W_psid!$B$2:$CZ$104,W_!$A31,W_!AR$1)/Ns!$B$1</f>
        <v>0.39822885562543558</v>
      </c>
      <c r="AS31" s="11" cm="1">
        <f t="array" ref="AS31">INDEX(W_psid!$B$2:$CZ$104,W_!$A31,W_!AS$1)/Ns!$B$1</f>
        <v>-2.50544034558144E-4</v>
      </c>
      <c r="AT31" s="11" cm="1">
        <f t="array" ref="AT31">INDEX(W_psid!$B$2:$CZ$104,W_!$A31,W_!AT$1)/Ns!$B$1</f>
        <v>1.1672426919997213E-4</v>
      </c>
      <c r="AU31" s="11" cm="1">
        <f t="array" ref="AU31">INDEX(W_psid!$B$2:$CZ$104,W_!$A31,W_!AU$1)/Ns!$B$1</f>
        <v>0</v>
      </c>
      <c r="AV31" s="11" cm="1">
        <f t="array" ref="AV31">INDEX(W_psid!$B$2:$CZ$104,W_!$A31,W_!AV$1)/Ns!$B$1</f>
        <v>0.18720492532930316</v>
      </c>
      <c r="AW31" s="11" cm="1">
        <f t="array" ref="AW31">INDEX(W_psid!$B$2:$CZ$104,W_!$A31,W_!AW$1)/Ns!$B$1</f>
        <v>2.514467583397803E-3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</row>
    <row r="32" spans="1:57" x14ac:dyDescent="0.35">
      <c r="A32">
        <f>MATCH(C32,W_psid!$A$2:$A$104,0)</f>
        <v>63</v>
      </c>
      <c r="B32" t="str">
        <f>MOMS!$A$30</f>
        <v>do_sd</v>
      </c>
      <c r="C32" t="str">
        <f>MOMS!$B$30</f>
        <v>do_sd_inmsa</v>
      </c>
      <c r="D32" s="11" cm="1">
        <f t="array" ref="D32">INDEX(W_psid!$B$2:$CZ$104,W_!$A32,W_!D$1)/Ns!$B$1</f>
        <v>-0.40404192705170516</v>
      </c>
      <c r="E32" s="11" cm="1">
        <f t="array" ref="E32">INDEX(W_psid!$B$2:$CZ$104,W_!$A32,W_!E$1)/Ns!$B$1</f>
        <v>-0.88308893082804785</v>
      </c>
      <c r="F32" s="11" cm="1">
        <f t="array" ref="F32">INDEX(W_psid!$B$2:$CZ$104,W_!$A32,W_!F$1)/Ns!$B$1</f>
        <v>-1.2816962081209369</v>
      </c>
      <c r="G32" s="11" cm="1">
        <f t="array" ref="G32">INDEX(W_psid!$B$2:$CZ$104,W_!$A32,W_!G$1)/Ns!$B$1</f>
        <v>-47.700626147743691</v>
      </c>
      <c r="H32" s="11" cm="1">
        <f t="array" ref="H32">INDEX(W_psid!$B$2:$CZ$104,W_!$A32,W_!H$1)/Ns!$B$1</f>
        <v>11.161617700715444</v>
      </c>
      <c r="I32" s="11" cm="1">
        <f t="array" ref="I32">INDEX(W_psid!$B$2:$CZ$104,W_!$A32,W_!I$1)/Ns!$B$1</f>
        <v>20.016794500145274</v>
      </c>
      <c r="J32" s="11" cm="1">
        <f t="array" ref="J32">INDEX(W_psid!$B$2:$CZ$104,W_!$A32,W_!J$1)/Ns!$B$1</f>
        <v>20.223947917539839</v>
      </c>
      <c r="K32" s="11" cm="1">
        <f t="array" ref="K32">INDEX(W_psid!$B$2:$CZ$104,W_!$A32,W_!K$1)/Ns!$B$1</f>
        <v>21.205468559813298</v>
      </c>
      <c r="L32" s="11" cm="1">
        <f t="array" ref="L32">INDEX(W_psid!$B$2:$CZ$104,W_!$A32,W_!L$1)/Ns!$B$1</f>
        <v>-2.0488160886320652</v>
      </c>
      <c r="M32" s="11" cm="1">
        <f t="array" ref="M32">INDEX(W_psid!$B$2:$CZ$104,W_!$A32,W_!M$1)/Ns!$B$1</f>
        <v>-8.5352580878908917</v>
      </c>
      <c r="N32" s="11" cm="1">
        <f t="array" ref="N32">INDEX(W_psid!$B$2:$CZ$104,W_!$A32,W_!N$1)/Ns!$B$1</f>
        <v>16.749360826351307</v>
      </c>
      <c r="O32" s="11" cm="1">
        <f t="array" ref="O32">INDEX(W_psid!$B$2:$CZ$104,W_!$A32,W_!O$1)/Ns!$B$1</f>
        <v>-8.3580813757997454</v>
      </c>
      <c r="P32" s="11" cm="1">
        <f t="array" ref="P32">INDEX(W_psid!$B$2:$CZ$104,W_!$A32,W_!P$1)/Ns!$B$1</f>
        <v>-4.746672308320206</v>
      </c>
      <c r="Q32" s="11" cm="1">
        <f t="array" ref="Q32">INDEX(W_psid!$B$2:$CZ$104,W_!$A32,W_!Q$1)/Ns!$B$1</f>
        <v>8.2898446786341804</v>
      </c>
      <c r="R32" s="11" cm="1">
        <f t="array" ref="R32">INDEX(W_psid!$B$2:$CZ$104,W_!$A32,W_!R$1)/Ns!$B$1</f>
        <v>-28.607819894697187</v>
      </c>
      <c r="S32" s="11" cm="1">
        <f t="array" ref="S32">INDEX(W_psid!$B$2:$CZ$104,W_!$A32,W_!S$1)/Ns!$B$1</f>
        <v>-7.7578829127258895E-3</v>
      </c>
      <c r="T32" s="11" cm="1">
        <f t="array" ref="T32">INDEX(W_psid!$B$2:$CZ$104,W_!$A32,W_!T$1)/Ns!$B$1</f>
        <v>2.4326937583821042E-3</v>
      </c>
      <c r="U32" s="11" cm="1">
        <f t="array" ref="U32">INDEX(W_psid!$B$2:$CZ$104,W_!$A32,W_!U$1)/Ns!$B$1</f>
        <v>-2.079557727621674E-2</v>
      </c>
      <c r="V32" s="11" cm="1">
        <f t="array" ref="V32">INDEX(W_psid!$B$2:$CZ$104,W_!$A32,W_!V$1)/Ns!$B$1</f>
        <v>2.3419776185559322</v>
      </c>
      <c r="W32" s="11" cm="1">
        <f t="array" ref="W32">INDEX(W_psid!$B$2:$CZ$104,W_!$A32,W_!W$1)/Ns!$B$1</f>
        <v>2.3213607761527904</v>
      </c>
      <c r="X32" s="11" cm="1">
        <f t="array" ref="X32">INDEX(W_psid!$B$2:$CZ$104,W_!$A32,W_!X$1)/Ns!$B$1</f>
        <v>1.2762162906378276</v>
      </c>
      <c r="Y32" s="11" cm="1">
        <f t="array" ref="Y32">INDEX(W_psid!$B$2:$CZ$104,W_!$A32,W_!Y$1)/Ns!$B$1</f>
        <v>1.0480690062271927</v>
      </c>
      <c r="Z32" s="11" cm="1">
        <f t="array" ref="Z32">INDEX(W_psid!$B$2:$CZ$104,W_!$A32,W_!Z$1)/Ns!$B$1</f>
        <v>0.95086091998733968</v>
      </c>
      <c r="AA32" s="11" cm="1">
        <f t="array" ref="AA32">INDEX(W_psid!$B$2:$CZ$104,W_!$A32,W_!AA$1)/Ns!$B$1</f>
        <v>1.1967894181387078</v>
      </c>
      <c r="AB32" s="11" cm="1">
        <f t="array" ref="AB32">INDEX(W_psid!$B$2:$CZ$104,W_!$A32,W_!AB$1)/Ns!$B$1</f>
        <v>0.12908367379172578</v>
      </c>
      <c r="AC32" s="11" cm="1">
        <f t="array" ref="AC32">INDEX(W_psid!$B$2:$CZ$104,W_!$A32,W_!AC$1)/Ns!$B$1</f>
        <v>9.2798384531743803E-3</v>
      </c>
      <c r="AD32" s="11" cm="1">
        <f t="array" ref="AD32">INDEX(W_psid!$B$2:$CZ$104,W_!$A32,W_!AD$1)/Ns!$B$1</f>
        <v>-0.33369450381935278</v>
      </c>
      <c r="AE32" s="11" cm="1">
        <f t="array" ref="AE32">INDEX(W_psid!$B$2:$CZ$104,W_!$A32,W_!AE$1)/Ns!$B$1</f>
        <v>0.16741882127234986</v>
      </c>
      <c r="AF32" s="11" cm="1">
        <f t="array" ref="AF32">INDEX(W_psid!$B$2:$CZ$104,W_!$A32,W_!AF$1)/Ns!$B$1</f>
        <v>17.257634309341668</v>
      </c>
      <c r="AG32" s="11" cm="1">
        <f t="array" ref="AG32">INDEX(W_psid!$B$2:$CZ$104,W_!$A32,W_!AG$1)/Ns!$B$1</f>
        <v>15.509377457902975</v>
      </c>
      <c r="AH32" s="11" cm="1">
        <f t="array" ref="AH32">INDEX(W_psid!$B$2:$CZ$104,W_!$A32,W_!AH$1)/Ns!$B$1</f>
        <v>6.1507114178153528E-2</v>
      </c>
      <c r="AI32" s="11" cm="1">
        <f t="array" ref="AI32">INDEX(W_psid!$B$2:$CZ$104,W_!$A32,W_!AI$1)/Ns!$B$1</f>
        <v>-1.8085743792371785</v>
      </c>
      <c r="AJ32" s="11" cm="1">
        <f t="array" ref="AJ32">INDEX(W_psid!$B$2:$CZ$104,W_!$A32,W_!AJ$1)/Ns!$B$1</f>
        <v>2.2812662218549547E-2</v>
      </c>
      <c r="AK32" s="11" cm="1">
        <f t="array" ref="AK32">INDEX(W_psid!$B$2:$CZ$104,W_!$A32,W_!AK$1)/Ns!$B$1</f>
        <v>190.49802365265296</v>
      </c>
      <c r="AL32" s="11" cm="1">
        <f t="array" ref="AL32">INDEX(W_psid!$B$2:$CZ$104,W_!$A32,W_!AL$1)/Ns!$B$1</f>
        <v>223.6374705796041</v>
      </c>
      <c r="AM32" s="11" cm="1">
        <f t="array" ref="AM32">INDEX(W_psid!$B$2:$CZ$104,W_!$A32,W_!AM$1)/Ns!$B$1</f>
        <v>-74.340512566262177</v>
      </c>
      <c r="AN32" s="11" cm="1">
        <f t="array" ref="AN32">INDEX(W_psid!$B$2:$CZ$104,W_!$A32,W_!AN$1)/Ns!$B$1</f>
        <v>0.94663516478498999</v>
      </c>
      <c r="AO32" s="11" cm="1">
        <f t="array" ref="AO32">INDEX(W_psid!$B$2:$CZ$104,W_!$A32,W_!AO$1)/Ns!$B$1</f>
        <v>-1.1799388461397957E-2</v>
      </c>
      <c r="AP32" s="11" cm="1">
        <f t="array" ref="AP32">INDEX(W_psid!$B$2:$CZ$104,W_!$A32,W_!AP$1)/Ns!$B$1</f>
        <v>-102.28885487511907</v>
      </c>
      <c r="AQ32" s="11" cm="1">
        <f t="array" ref="AQ32">INDEX(W_psid!$B$2:$CZ$104,W_!$A32,W_!AQ$1)/Ns!$B$1</f>
        <v>-117.76206867326755</v>
      </c>
      <c r="AR32" s="11" cm="1">
        <f t="array" ref="AR32">INDEX(W_psid!$B$2:$CZ$104,W_!$A32,W_!AR$1)/Ns!$B$1</f>
        <v>39.93247590756279</v>
      </c>
      <c r="AS32" s="11" cm="1">
        <f t="array" ref="AS32">INDEX(W_psid!$B$2:$CZ$104,W_!$A32,W_!AS$1)/Ns!$B$1</f>
        <v>-1.0748391438534451E-2</v>
      </c>
      <c r="AT32" s="11" cm="1">
        <f t="array" ref="AT32">INDEX(W_psid!$B$2:$CZ$104,W_!$A32,W_!AT$1)/Ns!$B$1</f>
        <v>5.2124983952514005E-3</v>
      </c>
      <c r="AU32" s="11" cm="1">
        <f t="array" ref="AU32">INDEX(W_psid!$B$2:$CZ$104,W_!$A32,W_!AU$1)/Ns!$B$1</f>
        <v>0</v>
      </c>
      <c r="AV32" s="11" cm="1">
        <f t="array" ref="AV32">INDEX(W_psid!$B$2:$CZ$104,W_!$A32,W_!AV$1)/Ns!$B$1</f>
        <v>23.339458451592538</v>
      </c>
      <c r="AW32" s="11" cm="1">
        <f t="array" ref="AW32">INDEX(W_psid!$B$2:$CZ$104,W_!$A32,W_!AW$1)/Ns!$B$1</f>
        <v>0.16892458306993691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</row>
    <row r="33" spans="1:57" x14ac:dyDescent="0.35">
      <c r="A33">
        <f>MATCH(C33,W_psid!$A$2:$A$104,0)</f>
        <v>64</v>
      </c>
      <c r="B33" t="str">
        <f>MOMS!$A31</f>
        <v>dj_sd</v>
      </c>
      <c r="C33" t="str">
        <f>MOMS!$B$31</f>
        <v>dj_sd_inmsa</v>
      </c>
      <c r="D33" s="11" cm="1">
        <f t="array" ref="D33">INDEX(W_psid!$B$2:$CZ$104,W_!$A33,W_!D$1)/Ns!$B$1</f>
        <v>-0.36306369048586096</v>
      </c>
      <c r="E33" s="11" cm="1">
        <f t="array" ref="E33">INDEX(W_psid!$B$2:$CZ$104,W_!$A33,W_!E$1)/Ns!$B$1</f>
        <v>-0.767026717920958</v>
      </c>
      <c r="F33" s="11" cm="1">
        <f t="array" ref="F33">INDEX(W_psid!$B$2:$CZ$104,W_!$A33,W_!F$1)/Ns!$B$1</f>
        <v>-1.1722976031665728</v>
      </c>
      <c r="G33" s="11" cm="1">
        <f t="array" ref="G33">INDEX(W_psid!$B$2:$CZ$104,W_!$A33,W_!G$1)/Ns!$B$1</f>
        <v>-43.330907409351262</v>
      </c>
      <c r="H33" s="11" cm="1">
        <f t="array" ref="H33">INDEX(W_psid!$B$2:$CZ$104,W_!$A33,W_!H$1)/Ns!$B$1</f>
        <v>10.350297850880775</v>
      </c>
      <c r="I33" s="11" cm="1">
        <f t="array" ref="I33">INDEX(W_psid!$B$2:$CZ$104,W_!$A33,W_!I$1)/Ns!$B$1</f>
        <v>17.398581182198395</v>
      </c>
      <c r="J33" s="11" cm="1">
        <f t="array" ref="J33">INDEX(W_psid!$B$2:$CZ$104,W_!$A33,W_!J$1)/Ns!$B$1</f>
        <v>17.154620037530048</v>
      </c>
      <c r="K33" s="11" cm="1">
        <f t="array" ref="K33">INDEX(W_psid!$B$2:$CZ$104,W_!$A33,W_!K$1)/Ns!$B$1</f>
        <v>18.012114160337244</v>
      </c>
      <c r="L33" s="11" cm="1">
        <f t="array" ref="L33">INDEX(W_psid!$B$2:$CZ$104,W_!$A33,W_!L$1)/Ns!$B$1</f>
        <v>-1.2462912256051484</v>
      </c>
      <c r="M33" s="11" cm="1">
        <f t="array" ref="M33">INDEX(W_psid!$B$2:$CZ$104,W_!$A33,W_!M$1)/Ns!$B$1</f>
        <v>-6.5881741859051095</v>
      </c>
      <c r="N33" s="11" cm="1">
        <f t="array" ref="N33">INDEX(W_psid!$B$2:$CZ$104,W_!$A33,W_!N$1)/Ns!$B$1</f>
        <v>15.550934033283513</v>
      </c>
      <c r="O33" s="11" cm="1">
        <f t="array" ref="O33">INDEX(W_psid!$B$2:$CZ$104,W_!$A33,W_!O$1)/Ns!$B$1</f>
        <v>-7.4108829996561925</v>
      </c>
      <c r="P33" s="11" cm="1">
        <f t="array" ref="P33">INDEX(W_psid!$B$2:$CZ$104,W_!$A33,W_!P$1)/Ns!$B$1</f>
        <v>-3.6929765552346661</v>
      </c>
      <c r="Q33" s="11" cm="1">
        <f t="array" ref="Q33">INDEX(W_psid!$B$2:$CZ$104,W_!$A33,W_!Q$1)/Ns!$B$1</f>
        <v>6.6794954246831546</v>
      </c>
      <c r="R33" s="11" cm="1">
        <f t="array" ref="R33">INDEX(W_psid!$B$2:$CZ$104,W_!$A33,W_!R$1)/Ns!$B$1</f>
        <v>-24.34143786830505</v>
      </c>
      <c r="S33" s="11" cm="1">
        <f t="array" ref="S33">INDEX(W_psid!$B$2:$CZ$104,W_!$A33,W_!S$1)/Ns!$B$1</f>
        <v>-7.1351416596527346E-3</v>
      </c>
      <c r="T33" s="11" cm="1">
        <f t="array" ref="T33">INDEX(W_psid!$B$2:$CZ$104,W_!$A33,W_!T$1)/Ns!$B$1</f>
        <v>2.2535614311019292E-3</v>
      </c>
      <c r="U33" s="11" cm="1">
        <f t="array" ref="U33">INDEX(W_psid!$B$2:$CZ$104,W_!$A33,W_!U$1)/Ns!$B$1</f>
        <v>-1.7698787876309831E-2</v>
      </c>
      <c r="V33" s="11" cm="1">
        <f t="array" ref="V33">INDEX(W_psid!$B$2:$CZ$104,W_!$A33,W_!V$1)/Ns!$B$1</f>
        <v>2.0956059719851838</v>
      </c>
      <c r="W33" s="11" cm="1">
        <f t="array" ref="W33">INDEX(W_psid!$B$2:$CZ$104,W_!$A33,W_!W$1)/Ns!$B$1</f>
        <v>2.0783243024931104</v>
      </c>
      <c r="X33" s="11" cm="1">
        <f t="array" ref="X33">INDEX(W_psid!$B$2:$CZ$104,W_!$A33,W_!X$1)/Ns!$B$1</f>
        <v>1.093141956593136</v>
      </c>
      <c r="Y33" s="11" cm="1">
        <f t="array" ref="Y33">INDEX(W_psid!$B$2:$CZ$104,W_!$A33,W_!Y$1)/Ns!$B$1</f>
        <v>0.89519007170581844</v>
      </c>
      <c r="Z33" s="11" cm="1">
        <f t="array" ref="Z33">INDEX(W_psid!$B$2:$CZ$104,W_!$A33,W_!Z$1)/Ns!$B$1</f>
        <v>0.81276229605642647</v>
      </c>
      <c r="AA33" s="11" cm="1">
        <f t="array" ref="AA33">INDEX(W_psid!$B$2:$CZ$104,W_!$A33,W_!AA$1)/Ns!$B$1</f>
        <v>1.0219032387831433</v>
      </c>
      <c r="AB33" s="11" cm="1">
        <f t="array" ref="AB33">INDEX(W_psid!$B$2:$CZ$104,W_!$A33,W_!AB$1)/Ns!$B$1</f>
        <v>0.1076790936381043</v>
      </c>
      <c r="AC33" s="11" cm="1">
        <f t="array" ref="AC33">INDEX(W_psid!$B$2:$CZ$104,W_!$A33,W_!AC$1)/Ns!$B$1</f>
        <v>9.840813330202423E-3</v>
      </c>
      <c r="AD33" s="11" cm="1">
        <f t="array" ref="AD33">INDEX(W_psid!$B$2:$CZ$104,W_!$A33,W_!AD$1)/Ns!$B$1</f>
        <v>-0.29638614994144596</v>
      </c>
      <c r="AE33" s="11" cm="1">
        <f t="array" ref="AE33">INDEX(W_psid!$B$2:$CZ$104,W_!$A33,W_!AE$1)/Ns!$B$1</f>
        <v>0.14761497719365688</v>
      </c>
      <c r="AF33" s="11" cm="1">
        <f t="array" ref="AF33">INDEX(W_psid!$B$2:$CZ$104,W_!$A33,W_!AF$1)/Ns!$B$1</f>
        <v>15.509377457902975</v>
      </c>
      <c r="AG33" s="11" cm="1">
        <f t="array" ref="AG33">INDEX(W_psid!$B$2:$CZ$104,W_!$A33,W_!AG$1)/Ns!$B$1</f>
        <v>14.04866854815565</v>
      </c>
      <c r="AH33" s="11" cm="1">
        <f t="array" ref="AH33">INDEX(W_psid!$B$2:$CZ$104,W_!$A33,W_!AH$1)/Ns!$B$1</f>
        <v>5.2840315747020188E-2</v>
      </c>
      <c r="AI33" s="11" cm="1">
        <f t="array" ref="AI33">INDEX(W_psid!$B$2:$CZ$104,W_!$A33,W_!AI$1)/Ns!$B$1</f>
        <v>-1.7140438282279085</v>
      </c>
      <c r="AJ33" s="11" cm="1">
        <f t="array" ref="AJ33">INDEX(W_psid!$B$2:$CZ$104,W_!$A33,W_!AJ$1)/Ns!$B$1</f>
        <v>2.1595276363235629E-2</v>
      </c>
      <c r="AK33" s="11" cm="1">
        <f t="array" ref="AK33">INDEX(W_psid!$B$2:$CZ$104,W_!$A33,W_!AK$1)/Ns!$B$1</f>
        <v>171.3885978971195</v>
      </c>
      <c r="AL33" s="11" cm="1">
        <f t="array" ref="AL33">INDEX(W_psid!$B$2:$CZ$104,W_!$A33,W_!AL$1)/Ns!$B$1</f>
        <v>204.21271694119108</v>
      </c>
      <c r="AM33" s="11" cm="1">
        <f t="array" ref="AM33">INDEX(W_psid!$B$2:$CZ$104,W_!$A33,W_!AM$1)/Ns!$B$1</f>
        <v>-67.492798835756432</v>
      </c>
      <c r="AN33" s="11" cm="1">
        <f t="array" ref="AN33">INDEX(W_psid!$B$2:$CZ$104,W_!$A33,W_!AN$1)/Ns!$B$1</f>
        <v>0.89765985895699385</v>
      </c>
      <c r="AO33" s="11" cm="1">
        <f t="array" ref="AO33">INDEX(W_psid!$B$2:$CZ$104,W_!$A33,W_!AO$1)/Ns!$B$1</f>
        <v>-1.1163918544670101E-2</v>
      </c>
      <c r="AP33" s="11" cm="1">
        <f t="array" ref="AP33">INDEX(W_psid!$B$2:$CZ$104,W_!$A33,W_!AP$1)/Ns!$B$1</f>
        <v>-91.906397158877994</v>
      </c>
      <c r="AQ33" s="11" cm="1">
        <f t="array" ref="AQ33">INDEX(W_psid!$B$2:$CZ$104,W_!$A33,W_!AQ$1)/Ns!$B$1</f>
        <v>-107.43633121602889</v>
      </c>
      <c r="AR33" s="11" cm="1">
        <f t="array" ref="AR33">INDEX(W_psid!$B$2:$CZ$104,W_!$A33,W_!AR$1)/Ns!$B$1</f>
        <v>36.247129410439051</v>
      </c>
      <c r="AS33" s="11" cm="1">
        <f t="array" ref="AS33">INDEX(W_psid!$B$2:$CZ$104,W_!$A33,W_!AS$1)/Ns!$B$1</f>
        <v>-6.2441315272168188E-3</v>
      </c>
      <c r="AT33" s="11" cm="1">
        <f t="array" ref="AT33">INDEX(W_psid!$B$2:$CZ$104,W_!$A33,W_!AT$1)/Ns!$B$1</f>
        <v>2.9367545299667699E-3</v>
      </c>
      <c r="AU33" s="11" cm="1">
        <f t="array" ref="AU33">INDEX(W_psid!$B$2:$CZ$104,W_!$A33,W_!AU$1)/Ns!$B$1</f>
        <v>0</v>
      </c>
      <c r="AV33" s="11" cm="1">
        <f t="array" ref="AV33">INDEX(W_psid!$B$2:$CZ$104,W_!$A33,W_!AV$1)/Ns!$B$1</f>
        <v>20.699929086782475</v>
      </c>
      <c r="AW33" s="11" cm="1">
        <f t="array" ref="AW33">INDEX(W_psid!$B$2:$CZ$104,W_!$A33,W_!AW$1)/Ns!$B$1</f>
        <v>0.13737746536555867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</row>
    <row r="34" spans="1:57" x14ac:dyDescent="0.35">
      <c r="A34">
        <f>MATCH(C34,W_psid!$A$2:$A$104,0)</f>
        <v>60</v>
      </c>
      <c r="B34" t="str">
        <f>MOMS!$A$32</f>
        <v>abs_hdo_wdo</v>
      </c>
      <c r="C34" t="str">
        <f>MOMS!$B$32</f>
        <v>abs_hdo_wdo</v>
      </c>
      <c r="D34" s="11" cm="1">
        <f t="array" ref="D34">INDEX(W_psid!$B$2:$CZ$104,W_!$A34,W_!D$1)/Ns!$B$1</f>
        <v>-5.2741517712250052E-4</v>
      </c>
      <c r="E34" s="11" cm="1">
        <f t="array" ref="E34">INDEX(W_psid!$B$2:$CZ$104,W_!$A34,W_!E$1)/Ns!$B$1</f>
        <v>-6.5803688566231887E-3</v>
      </c>
      <c r="F34" s="11" cm="1">
        <f t="array" ref="F34">INDEX(W_psid!$B$2:$CZ$104,W_!$A34,W_!F$1)/Ns!$B$1</f>
        <v>-2.6450180705506351E-3</v>
      </c>
      <c r="G34" s="11" cm="1">
        <f t="array" ref="G34">INDEX(W_psid!$B$2:$CZ$104,W_!$A34,W_!G$1)/Ns!$B$1</f>
        <v>-0.15535073601237376</v>
      </c>
      <c r="H34" s="11" cm="1">
        <f t="array" ref="H34">INDEX(W_psid!$B$2:$CZ$104,W_!$A34,W_!H$1)/Ns!$B$1</f>
        <v>8.5320618018879246E-2</v>
      </c>
      <c r="I34" s="11" cm="1">
        <f t="array" ref="I34">INDEX(W_psid!$B$2:$CZ$104,W_!$A34,W_!I$1)/Ns!$B$1</f>
        <v>6.8910083467030703E-2</v>
      </c>
      <c r="J34" s="11" cm="1">
        <f t="array" ref="J34">INDEX(W_psid!$B$2:$CZ$104,W_!$A34,W_!J$1)/Ns!$B$1</f>
        <v>3.2918666213632992E-2</v>
      </c>
      <c r="K34" s="11" cm="1">
        <f t="array" ref="K34">INDEX(W_psid!$B$2:$CZ$104,W_!$A34,W_!K$1)/Ns!$B$1</f>
        <v>9.0615296163951878E-2</v>
      </c>
      <c r="L34" s="11" cm="1">
        <f t="array" ref="L34">INDEX(W_psid!$B$2:$CZ$104,W_!$A34,W_!L$1)/Ns!$B$1</f>
        <v>-4.8369168159439875E-2</v>
      </c>
      <c r="M34" s="11" cm="1">
        <f t="array" ref="M34">INDEX(W_psid!$B$2:$CZ$104,W_!$A34,W_!M$1)/Ns!$B$1</f>
        <v>-1.3945796309201433E-2</v>
      </c>
      <c r="N34" s="11" cm="1">
        <f t="array" ref="N34">INDEX(W_psid!$B$2:$CZ$104,W_!$A34,W_!N$1)/Ns!$B$1</f>
        <v>6.1940731495385253E-2</v>
      </c>
      <c r="O34" s="11" cm="1">
        <f t="array" ref="O34">INDEX(W_psid!$B$2:$CZ$104,W_!$A34,W_!O$1)/Ns!$B$1</f>
        <v>2.3773856586540614E-2</v>
      </c>
      <c r="P34" s="11" cm="1">
        <f t="array" ref="P34">INDEX(W_psid!$B$2:$CZ$104,W_!$A34,W_!P$1)/Ns!$B$1</f>
        <v>-3.8629713073743001E-2</v>
      </c>
      <c r="Q34" s="11" cm="1">
        <f t="array" ref="Q34">INDEX(W_psid!$B$2:$CZ$104,W_!$A34,W_!Q$1)/Ns!$B$1</f>
        <v>0.14565070336069449</v>
      </c>
      <c r="R34" s="11" cm="1">
        <f t="array" ref="R34">INDEX(W_psid!$B$2:$CZ$104,W_!$A34,W_!R$1)/Ns!$B$1</f>
        <v>-0.11215575703267738</v>
      </c>
      <c r="S34" s="11" cm="1">
        <f t="array" ref="S34">INDEX(W_psid!$B$2:$CZ$104,W_!$A34,W_!S$1)/Ns!$B$1</f>
        <v>-1.6807634246958346E-5</v>
      </c>
      <c r="T34" s="11" cm="1">
        <f t="array" ref="T34">INDEX(W_psid!$B$2:$CZ$104,W_!$A34,W_!T$1)/Ns!$B$1</f>
        <v>1.6821924370772353E-5</v>
      </c>
      <c r="U34" s="11" cm="1">
        <f t="array" ref="U34">INDEX(W_psid!$B$2:$CZ$104,W_!$A34,W_!U$1)/Ns!$B$1</f>
        <v>1.1844103088913922E-6</v>
      </c>
      <c r="V34" s="11" cm="1">
        <f t="array" ref="V34">INDEX(W_psid!$B$2:$CZ$104,W_!$A34,W_!V$1)/Ns!$B$1</f>
        <v>1.2989348393727503E-2</v>
      </c>
      <c r="W34" s="11" cm="1">
        <f t="array" ref="W34">INDEX(W_psid!$B$2:$CZ$104,W_!$A34,W_!W$1)/Ns!$B$1</f>
        <v>1.2765230123362118E-2</v>
      </c>
      <c r="X34" s="11" cm="1">
        <f t="array" ref="X34">INDEX(W_psid!$B$2:$CZ$104,W_!$A34,W_!X$1)/Ns!$B$1</f>
        <v>9.6143211573945057E-3</v>
      </c>
      <c r="Y34" s="11" cm="1">
        <f t="array" ref="Y34">INDEX(W_psid!$B$2:$CZ$104,W_!$A34,W_!Y$1)/Ns!$B$1</f>
        <v>9.0810925762143495E-3</v>
      </c>
      <c r="Z34" s="11" cm="1">
        <f t="array" ref="Z34">INDEX(W_psid!$B$2:$CZ$104,W_!$A34,W_!Z$1)/Ns!$B$1</f>
        <v>8.9867083960100402E-3</v>
      </c>
      <c r="AA34" s="11" cm="1">
        <f t="array" ref="AA34">INDEX(W_psid!$B$2:$CZ$104,W_!$A34,W_!AA$1)/Ns!$B$1</f>
        <v>1.036248237362781E-2</v>
      </c>
      <c r="AB34" s="11" cm="1">
        <f t="array" ref="AB34">INDEX(W_psid!$B$2:$CZ$104,W_!$A34,W_!AB$1)/Ns!$B$1</f>
        <v>3.0641069002250499E-3</v>
      </c>
      <c r="AC34" s="11" cm="1">
        <f t="array" ref="AC34">INDEX(W_psid!$B$2:$CZ$104,W_!$A34,W_!AC$1)/Ns!$B$1</f>
        <v>5.2576567975257375E-5</v>
      </c>
      <c r="AD34" s="11" cm="1">
        <f t="array" ref="AD34">INDEX(W_psid!$B$2:$CZ$104,W_!$A34,W_!AD$1)/Ns!$B$1</f>
        <v>-2.6834061129267553E-3</v>
      </c>
      <c r="AE34" s="11" cm="1">
        <f t="array" ref="AE34">INDEX(W_psid!$B$2:$CZ$104,W_!$A34,W_!AE$1)/Ns!$B$1</f>
        <v>6.8598685602225902E-4</v>
      </c>
      <c r="AF34" s="11" cm="1">
        <f t="array" ref="AF34">INDEX(W_psid!$B$2:$CZ$104,W_!$A34,W_!AF$1)/Ns!$B$1</f>
        <v>6.1507114178153528E-2</v>
      </c>
      <c r="AG34" s="11" cm="1">
        <f t="array" ref="AG34">INDEX(W_psid!$B$2:$CZ$104,W_!$A34,W_!AG$1)/Ns!$B$1</f>
        <v>5.2840315747020188E-2</v>
      </c>
      <c r="AH34" s="11" cm="1">
        <f t="array" ref="AH34">INDEX(W_psid!$B$2:$CZ$104,W_!$A34,W_!AH$1)/Ns!$B$1</f>
        <v>1.2289594969581673E-3</v>
      </c>
      <c r="AI34" s="11" cm="1">
        <f t="array" ref="AI34">INDEX(W_psid!$B$2:$CZ$104,W_!$A34,W_!AI$1)/Ns!$B$1</f>
        <v>-3.9683164112395619E-3</v>
      </c>
      <c r="AJ34" s="11" cm="1">
        <f t="array" ref="AJ34">INDEX(W_psid!$B$2:$CZ$104,W_!$A34,W_!AJ$1)/Ns!$B$1</f>
        <v>1.3290067718563866E-5</v>
      </c>
      <c r="AK34" s="11" cm="1">
        <f t="array" ref="AK34">INDEX(W_psid!$B$2:$CZ$104,W_!$A34,W_!AK$1)/Ns!$B$1</f>
        <v>0.33237381717360942</v>
      </c>
      <c r="AL34" s="11" cm="1">
        <f t="array" ref="AL34">INDEX(W_psid!$B$2:$CZ$104,W_!$A34,W_!AL$1)/Ns!$B$1</f>
        <v>0.38946740779890698</v>
      </c>
      <c r="AM34" s="11" cm="1">
        <f t="array" ref="AM34">INDEX(W_psid!$B$2:$CZ$104,W_!$A34,W_!AM$1)/Ns!$B$1</f>
        <v>2.9930042878607288E-2</v>
      </c>
      <c r="AN34" s="11" cm="1">
        <f t="array" ref="AN34">INDEX(W_psid!$B$2:$CZ$104,W_!$A34,W_!AN$1)/Ns!$B$1</f>
        <v>2.0632847841990072E-3</v>
      </c>
      <c r="AO34" s="11" cm="1">
        <f t="array" ref="AO34">INDEX(W_psid!$B$2:$CZ$104,W_!$A34,W_!AO$1)/Ns!$B$1</f>
        <v>-8.2164504984646863E-6</v>
      </c>
      <c r="AP34" s="11" cm="1">
        <f t="array" ref="AP34">INDEX(W_psid!$B$2:$CZ$104,W_!$A34,W_!AP$1)/Ns!$B$1</f>
        <v>-0.18264229332786935</v>
      </c>
      <c r="AQ34" s="11" cm="1">
        <f t="array" ref="AQ34">INDEX(W_psid!$B$2:$CZ$104,W_!$A34,W_!AQ$1)/Ns!$B$1</f>
        <v>-0.2098589999780153</v>
      </c>
      <c r="AR34" s="11" cm="1">
        <f t="array" ref="AR34">INDEX(W_psid!$B$2:$CZ$104,W_!$A34,W_!AR$1)/Ns!$B$1</f>
        <v>-8.2101367873843398E-3</v>
      </c>
      <c r="AS34" s="11" cm="1">
        <f t="array" ref="AS34">INDEX(W_psid!$B$2:$CZ$104,W_!$A34,W_!AS$1)/Ns!$B$1</f>
        <v>-6.2609005816984437E-5</v>
      </c>
      <c r="AT34" s="11" cm="1">
        <f t="array" ref="AT34">INDEX(W_psid!$B$2:$CZ$104,W_!$A34,W_!AT$1)/Ns!$B$1</f>
        <v>3.8660994490644727E-5</v>
      </c>
      <c r="AU34" s="11" cm="1">
        <f t="array" ref="AU34">INDEX(W_psid!$B$2:$CZ$104,W_!$A34,W_!AU$1)/Ns!$B$1</f>
        <v>0</v>
      </c>
      <c r="AV34" s="11" cm="1">
        <f t="array" ref="AV34">INDEX(W_psid!$B$2:$CZ$104,W_!$A34,W_!AV$1)/Ns!$B$1</f>
        <v>7.1680757332346773E-2</v>
      </c>
      <c r="AW34" s="11" cm="1">
        <f t="array" ref="AW34">INDEX(W_psid!$B$2:$CZ$104,W_!$A34,W_!AW$1)/Ns!$B$1</f>
        <v>5.9159775542377896E-3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</row>
    <row r="35" spans="1:57" x14ac:dyDescent="0.35">
      <c r="A35">
        <f>MATCH(C35,W_psid!$A$2:$A$104,0)</f>
        <v>88</v>
      </c>
      <c r="B35" t="str">
        <f>MOMS!$A$33</f>
        <v>betacom_w</v>
      </c>
      <c r="C35" t="str">
        <f>MOMS!$B$33</f>
        <v>betacom_w</v>
      </c>
      <c r="D35" s="11" cm="1">
        <f t="array" ref="D35">INDEX(W_psid!$B$2:$CZ$104,W_!$A35,W_!D$1)/Ns!$B$1</f>
        <v>3.3738262983430578E-2</v>
      </c>
      <c r="E35" s="11" cm="1">
        <f t="array" ref="E35">INDEX(W_psid!$B$2:$CZ$104,W_!$A35,W_!E$1)/Ns!$B$1</f>
        <v>0.181911729197447</v>
      </c>
      <c r="F35" s="11" cm="1">
        <f t="array" ref="F35">INDEX(W_psid!$B$2:$CZ$104,W_!$A35,W_!F$1)/Ns!$B$1</f>
        <v>0.26242593959719518</v>
      </c>
      <c r="G35" s="11" cm="1">
        <f t="array" ref="G35">INDEX(W_psid!$B$2:$CZ$104,W_!$A35,W_!G$1)/Ns!$B$1</f>
        <v>9.210684373891608</v>
      </c>
      <c r="H35" s="11" cm="1">
        <f t="array" ref="H35">INDEX(W_psid!$B$2:$CZ$104,W_!$A35,W_!H$1)/Ns!$B$1</f>
        <v>3.2743746928143899E-2</v>
      </c>
      <c r="I35" s="11" cm="1">
        <f t="array" ref="I35">INDEX(W_psid!$B$2:$CZ$104,W_!$A35,W_!I$1)/Ns!$B$1</f>
        <v>-4.252895000577662</v>
      </c>
      <c r="J35" s="11" cm="1">
        <f t="array" ref="J35">INDEX(W_psid!$B$2:$CZ$104,W_!$A35,W_!J$1)/Ns!$B$1</f>
        <v>-4.9640050721615561</v>
      </c>
      <c r="K35" s="11" cm="1">
        <f t="array" ref="K35">INDEX(W_psid!$B$2:$CZ$104,W_!$A35,W_!K$1)/Ns!$B$1</f>
        <v>-3.7947133290621897</v>
      </c>
      <c r="L35" s="11" cm="1">
        <f t="array" ref="L35">INDEX(W_psid!$B$2:$CZ$104,W_!$A35,W_!L$1)/Ns!$B$1</f>
        <v>-0.10078867535465164</v>
      </c>
      <c r="M35" s="11" cm="1">
        <f t="array" ref="M35">INDEX(W_psid!$B$2:$CZ$104,W_!$A35,W_!M$1)/Ns!$B$1</f>
        <v>-3.756852385831436</v>
      </c>
      <c r="N35" s="11" cm="1">
        <f t="array" ref="N35">INDEX(W_psid!$B$2:$CZ$104,W_!$A35,W_!N$1)/Ns!$B$1</f>
        <v>-2.6234132677490378</v>
      </c>
      <c r="O35" s="11" cm="1">
        <f t="array" ref="O35">INDEX(W_psid!$B$2:$CZ$104,W_!$A35,W_!O$1)/Ns!$B$1</f>
        <v>-0.63181798199538874</v>
      </c>
      <c r="P35" s="11" cm="1">
        <f t="array" ref="P35">INDEX(W_psid!$B$2:$CZ$104,W_!$A35,W_!P$1)/Ns!$B$1</f>
        <v>-2.0541792437107995</v>
      </c>
      <c r="Q35" s="11" cm="1">
        <f t="array" ref="Q35">INDEX(W_psid!$B$2:$CZ$104,W_!$A35,W_!Q$1)/Ns!$B$1</f>
        <v>-8.4981459133335591</v>
      </c>
      <c r="R35" s="11" cm="1">
        <f t="array" ref="R35">INDEX(W_psid!$B$2:$CZ$104,W_!$A35,W_!R$1)/Ns!$B$1</f>
        <v>5.182413296448396</v>
      </c>
      <c r="S35" s="11" cm="1">
        <f t="array" ref="S35">INDEX(W_psid!$B$2:$CZ$104,W_!$A35,W_!S$1)/Ns!$B$1</f>
        <v>1.7561849500069599E-3</v>
      </c>
      <c r="T35" s="11" cm="1">
        <f t="array" ref="T35">INDEX(W_psid!$B$2:$CZ$104,W_!$A35,W_!T$1)/Ns!$B$1</f>
        <v>-1.0244318022383707E-3</v>
      </c>
      <c r="U35" s="11" cm="1">
        <f t="array" ref="U35">INDEX(W_psid!$B$2:$CZ$104,W_!$A35,W_!U$1)/Ns!$B$1</f>
        <v>3.7841405597909016E-3</v>
      </c>
      <c r="V35" s="11" cm="1">
        <f t="array" ref="V35">INDEX(W_psid!$B$2:$CZ$104,W_!$A35,W_!V$1)/Ns!$B$1</f>
        <v>-0.37586261398079435</v>
      </c>
      <c r="W35" s="11" cm="1">
        <f t="array" ref="W35">INDEX(W_psid!$B$2:$CZ$104,W_!$A35,W_!W$1)/Ns!$B$1</f>
        <v>-0.37379952048790016</v>
      </c>
      <c r="X35" s="11" cm="1">
        <f t="array" ref="X35">INDEX(W_psid!$B$2:$CZ$104,W_!$A35,W_!X$1)/Ns!$B$1</f>
        <v>-0.21969085519885917</v>
      </c>
      <c r="Y35" s="11" cm="1">
        <f t="array" ref="Y35">INDEX(W_psid!$B$2:$CZ$104,W_!$A35,W_!Y$1)/Ns!$B$1</f>
        <v>-0.17352396146403398</v>
      </c>
      <c r="Z35" s="11" cm="1">
        <f t="array" ref="Z35">INDEX(W_psid!$B$2:$CZ$104,W_!$A35,W_!Z$1)/Ns!$B$1</f>
        <v>-0.15205154592309664</v>
      </c>
      <c r="AA35" s="11" cm="1">
        <f t="array" ref="AA35">INDEX(W_psid!$B$2:$CZ$104,W_!$A35,W_!AA$1)/Ns!$B$1</f>
        <v>-0.19640612007551161</v>
      </c>
      <c r="AB35" s="11" cm="1">
        <f t="array" ref="AB35">INDEX(W_psid!$B$2:$CZ$104,W_!$A35,W_!AB$1)/Ns!$B$1</f>
        <v>3.3342695880637888E-2</v>
      </c>
      <c r="AC35" s="11" cm="1">
        <f t="array" ref="AC35">INDEX(W_psid!$B$2:$CZ$104,W_!$A35,W_!AC$1)/Ns!$B$1</f>
        <v>-6.3193050864555952E-3</v>
      </c>
      <c r="AD35" s="11" cm="1">
        <f t="array" ref="AD35">INDEX(W_psid!$B$2:$CZ$104,W_!$A35,W_!AD$1)/Ns!$B$1</f>
        <v>0.14166105643108423</v>
      </c>
      <c r="AE35" s="11" cm="1">
        <f t="array" ref="AE35">INDEX(W_psid!$B$2:$CZ$104,W_!$A35,W_!AE$1)/Ns!$B$1</f>
        <v>-1.6568308572914758E-2</v>
      </c>
      <c r="AF35" s="11" cm="1">
        <f t="array" ref="AF35">INDEX(W_psid!$B$2:$CZ$104,W_!$A35,W_!AF$1)/Ns!$B$1</f>
        <v>-1.8085743792371785</v>
      </c>
      <c r="AG35" s="11" cm="1">
        <f t="array" ref="AG35">INDEX(W_psid!$B$2:$CZ$104,W_!$A35,W_!AG$1)/Ns!$B$1</f>
        <v>-1.7140438282279085</v>
      </c>
      <c r="AH35" s="11" cm="1">
        <f t="array" ref="AH35">INDEX(W_psid!$B$2:$CZ$104,W_!$A35,W_!AH$1)/Ns!$B$1</f>
        <v>-3.9683164112395619E-3</v>
      </c>
      <c r="AI35" s="11" cm="1">
        <f t="array" ref="AI35">INDEX(W_psid!$B$2:$CZ$104,W_!$A35,W_!AI$1)/Ns!$B$1</f>
        <v>1.8978923855891521</v>
      </c>
      <c r="AJ35" s="11" cm="1">
        <f t="array" ref="AJ35">INDEX(W_psid!$B$2:$CZ$104,W_!$A35,W_!AJ$1)/Ns!$B$1</f>
        <v>-1.0427350527381878E-2</v>
      </c>
      <c r="AK35" s="11" cm="1">
        <f t="array" ref="AK35">INDEX(W_psid!$B$2:$CZ$104,W_!$A35,W_!AK$1)/Ns!$B$1</f>
        <v>-49.034323224557802</v>
      </c>
      <c r="AL35" s="11" cm="1">
        <f t="array" ref="AL35">INDEX(W_psid!$B$2:$CZ$104,W_!$A35,W_!AL$1)/Ns!$B$1</f>
        <v>-64.179443732242675</v>
      </c>
      <c r="AM35" s="11" cm="1">
        <f t="array" ref="AM35">INDEX(W_psid!$B$2:$CZ$104,W_!$A35,W_!AM$1)/Ns!$B$1</f>
        <v>17.403271054592906</v>
      </c>
      <c r="AN35" s="11" cm="1">
        <f t="array" ref="AN35">INDEX(W_psid!$B$2:$CZ$104,W_!$A35,W_!AN$1)/Ns!$B$1</f>
        <v>-1.0180908356931886</v>
      </c>
      <c r="AO35" s="11" cm="1">
        <f t="array" ref="AO35">INDEX(W_psid!$B$2:$CZ$104,W_!$A35,W_!AO$1)/Ns!$B$1</f>
        <v>5.566756214180942E-3</v>
      </c>
      <c r="AP35" s="11" cm="1">
        <f t="array" ref="AP35">INDEX(W_psid!$B$2:$CZ$104,W_!$A35,W_!AP$1)/Ns!$B$1</f>
        <v>26.280210251208917</v>
      </c>
      <c r="AQ35" s="11" cm="1">
        <f t="array" ref="AQ35">INDEX(W_psid!$B$2:$CZ$104,W_!$A35,W_!AQ$1)/Ns!$B$1</f>
        <v>33.874919080834616</v>
      </c>
      <c r="AR35" s="11" cm="1">
        <f t="array" ref="AR35">INDEX(W_psid!$B$2:$CZ$104,W_!$A35,W_!AR$1)/Ns!$B$1</f>
        <v>-9.4767088511904305</v>
      </c>
      <c r="AS35" s="11" cm="1">
        <f t="array" ref="AS35">INDEX(W_psid!$B$2:$CZ$104,W_!$A35,W_!AS$1)/Ns!$B$1</f>
        <v>4.7041512903812999E-3</v>
      </c>
      <c r="AT35" s="11" cm="1">
        <f t="array" ref="AT35">INDEX(W_psid!$B$2:$CZ$104,W_!$A35,W_!AT$1)/Ns!$B$1</f>
        <v>-2.5033458678467117E-3</v>
      </c>
      <c r="AU35" s="11" cm="1">
        <f t="array" ref="AU35">INDEX(W_psid!$B$2:$CZ$104,W_!$A35,W_!AU$1)/Ns!$B$1</f>
        <v>0</v>
      </c>
      <c r="AV35" s="11" cm="1">
        <f t="array" ref="AV35">INDEX(W_psid!$B$2:$CZ$104,W_!$A35,W_!AV$1)/Ns!$B$1</f>
        <v>1.9456297177060942</v>
      </c>
      <c r="AW35" s="11" cm="1">
        <f t="array" ref="AW35">INDEX(W_psid!$B$2:$CZ$104,W_!$A35,W_!AW$1)/Ns!$B$1</f>
        <v>4.8316332144040422E-2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</row>
    <row r="36" spans="1:57" x14ac:dyDescent="0.35">
      <c r="A36">
        <f>MATCH(C36,W_psid!$A$2:$A$104,0)</f>
        <v>90</v>
      </c>
      <c r="B36" t="str">
        <f>MOMS!$A$34</f>
        <v>betalfp_w</v>
      </c>
      <c r="C36" t="str">
        <f>MOMS!$B$34</f>
        <v>betalfp_w</v>
      </c>
      <c r="D36" s="11" cm="1">
        <f t="array" ref="D36">INDEX(W_psid!$B$2:$CZ$104,W_!$A36,W_!D$1)/Ns!$B$1</f>
        <v>-2.990948689515616E-4</v>
      </c>
      <c r="E36" s="11" cm="1">
        <f t="array" ref="E36">INDEX(W_psid!$B$2:$CZ$104,W_!$A36,W_!E$1)/Ns!$B$1</f>
        <v>-2.008627652008627E-3</v>
      </c>
      <c r="F36" s="11" cm="1">
        <f t="array" ref="F36">INDEX(W_psid!$B$2:$CZ$104,W_!$A36,W_!F$1)/Ns!$B$1</f>
        <v>-3.4814888534950958E-3</v>
      </c>
      <c r="G36" s="11" cm="1">
        <f t="array" ref="G36">INDEX(W_psid!$B$2:$CZ$104,W_!$A36,W_!G$1)/Ns!$B$1</f>
        <v>-0.11753028267075304</v>
      </c>
      <c r="H36" s="11" cm="1">
        <f t="array" ref="H36">INDEX(W_psid!$B$2:$CZ$104,W_!$A36,W_!H$1)/Ns!$B$1</f>
        <v>1.3902883106454154E-2</v>
      </c>
      <c r="I36" s="11" cm="1">
        <f t="array" ref="I36">INDEX(W_psid!$B$2:$CZ$104,W_!$A36,W_!I$1)/Ns!$B$1</f>
        <v>5.5371908966780688E-2</v>
      </c>
      <c r="J36" s="11" cm="1">
        <f t="array" ref="J36">INDEX(W_psid!$B$2:$CZ$104,W_!$A36,W_!J$1)/Ns!$B$1</f>
        <v>6.1880771857579654E-2</v>
      </c>
      <c r="K36" s="11" cm="1">
        <f t="array" ref="K36">INDEX(W_psid!$B$2:$CZ$104,W_!$A36,W_!K$1)/Ns!$B$1</f>
        <v>5.7126162179591287E-2</v>
      </c>
      <c r="L36" s="11" cm="1">
        <f t="array" ref="L36">INDEX(W_psid!$B$2:$CZ$104,W_!$A36,W_!L$1)/Ns!$B$1</f>
        <v>-1.456318027473491E-3</v>
      </c>
      <c r="M36" s="11" cm="1">
        <f t="array" ref="M36">INDEX(W_psid!$B$2:$CZ$104,W_!$A36,W_!M$1)/Ns!$B$1</f>
        <v>3.8602123738647555E-2</v>
      </c>
      <c r="N36" s="11" cm="1">
        <f t="array" ref="N36">INDEX(W_psid!$B$2:$CZ$104,W_!$A36,W_!N$1)/Ns!$B$1</f>
        <v>-1.8847222448499543E-2</v>
      </c>
      <c r="O36" s="11" cm="1">
        <f t="array" ref="O36">INDEX(W_psid!$B$2:$CZ$104,W_!$A36,W_!O$1)/Ns!$B$1</f>
        <v>1.714491158635555E-2</v>
      </c>
      <c r="P36" s="11" cm="1">
        <f t="array" ref="P36">INDEX(W_psid!$B$2:$CZ$104,W_!$A36,W_!P$1)/Ns!$B$1</f>
        <v>-1.0965013927728712E-2</v>
      </c>
      <c r="Q36" s="11" cm="1">
        <f t="array" ref="Q36">INDEX(W_psid!$B$2:$CZ$104,W_!$A36,W_!Q$1)/Ns!$B$1</f>
        <v>0.12229535459910514</v>
      </c>
      <c r="R36" s="11" cm="1">
        <f t="array" ref="R36">INDEX(W_psid!$B$2:$CZ$104,W_!$A36,W_!R$1)/Ns!$B$1</f>
        <v>-6.0385528051917006E-2</v>
      </c>
      <c r="S36" s="11" cm="1">
        <f t="array" ref="S36">INDEX(W_psid!$B$2:$CZ$104,W_!$A36,W_!S$1)/Ns!$B$1</f>
        <v>-4.6113644780191238E-5</v>
      </c>
      <c r="T36" s="11" cm="1">
        <f t="array" ref="T36">INDEX(W_psid!$B$2:$CZ$104,W_!$A36,W_!T$1)/Ns!$B$1</f>
        <v>1.7222787420475917E-7</v>
      </c>
      <c r="U36" s="11" cm="1">
        <f t="array" ref="U36">INDEX(W_psid!$B$2:$CZ$104,W_!$A36,W_!U$1)/Ns!$B$1</f>
        <v>-6.2111590205189357E-5</v>
      </c>
      <c r="V36" s="11" cm="1">
        <f t="array" ref="V36">INDEX(W_psid!$B$2:$CZ$104,W_!$A36,W_!V$1)/Ns!$B$1</f>
        <v>4.7201941891734898E-3</v>
      </c>
      <c r="W36" s="11" cm="1">
        <f t="array" ref="W36">INDEX(W_psid!$B$2:$CZ$104,W_!$A36,W_!W$1)/Ns!$B$1</f>
        <v>4.5179287785090229E-3</v>
      </c>
      <c r="X36" s="11" cm="1">
        <f t="array" ref="X36">INDEX(W_psid!$B$2:$CZ$104,W_!$A36,W_!X$1)/Ns!$B$1</f>
        <v>2.9592297861944358E-3</v>
      </c>
      <c r="Y36" s="11" cm="1">
        <f t="array" ref="Y36">INDEX(W_psid!$B$2:$CZ$104,W_!$A36,W_!Y$1)/Ns!$B$1</f>
        <v>2.4553339515953846E-3</v>
      </c>
      <c r="Z36" s="11" cm="1">
        <f t="array" ref="Z36">INDEX(W_psid!$B$2:$CZ$104,W_!$A36,W_!Z$1)/Ns!$B$1</f>
        <v>2.0010758698070642E-3</v>
      </c>
      <c r="AA36" s="11" cm="1">
        <f t="array" ref="AA36">INDEX(W_psid!$B$2:$CZ$104,W_!$A36,W_!AA$1)/Ns!$B$1</f>
        <v>2.5300584831202339E-3</v>
      </c>
      <c r="AB36" s="11" cm="1">
        <f t="array" ref="AB36">INDEX(W_psid!$B$2:$CZ$104,W_!$A36,W_!AB$1)/Ns!$B$1</f>
        <v>-8.8275458919689703E-4</v>
      </c>
      <c r="AC36" s="11" cm="1">
        <f t="array" ref="AC36">INDEX(W_psid!$B$2:$CZ$104,W_!$A36,W_!AC$1)/Ns!$B$1</f>
        <v>6.3235678422440106E-5</v>
      </c>
      <c r="AD36" s="11" cm="1">
        <f t="array" ref="AD36">INDEX(W_psid!$B$2:$CZ$104,W_!$A36,W_!AD$1)/Ns!$B$1</f>
        <v>-5.28567684306294E-4</v>
      </c>
      <c r="AE36" s="11" cm="1">
        <f t="array" ref="AE36">INDEX(W_psid!$B$2:$CZ$104,W_!$A36,W_!AE$1)/Ns!$B$1</f>
        <v>3.0939456741995302E-5</v>
      </c>
      <c r="AF36" s="11" cm="1">
        <f t="array" ref="AF36">INDEX(W_psid!$B$2:$CZ$104,W_!$A36,W_!AF$1)/Ns!$B$1</f>
        <v>2.2812662218549547E-2</v>
      </c>
      <c r="AG36" s="11" cm="1">
        <f t="array" ref="AG36">INDEX(W_psid!$B$2:$CZ$104,W_!$A36,W_!AG$1)/Ns!$B$1</f>
        <v>2.1595276363235629E-2</v>
      </c>
      <c r="AH36" s="11" cm="1">
        <f t="array" ref="AH36">INDEX(W_psid!$B$2:$CZ$104,W_!$A36,W_!AH$1)/Ns!$B$1</f>
        <v>1.3290067718563866E-5</v>
      </c>
      <c r="AI36" s="11" cm="1">
        <f t="array" ref="AI36">INDEX(W_psid!$B$2:$CZ$104,W_!$A36,W_!AI$1)/Ns!$B$1</f>
        <v>-1.0427350527381878E-2</v>
      </c>
      <c r="AJ36" s="11" cm="1">
        <f t="array" ref="AJ36">INDEX(W_psid!$B$2:$CZ$104,W_!$A36,W_!AJ$1)/Ns!$B$1</f>
        <v>2.9889437573565306E-4</v>
      </c>
      <c r="AK36" s="11" cm="1">
        <f t="array" ref="AK36">INDEX(W_psid!$B$2:$CZ$104,W_!$A36,W_!AK$1)/Ns!$B$1</f>
        <v>0.68820506571319084</v>
      </c>
      <c r="AL36" s="11" cm="1">
        <f t="array" ref="AL36">INDEX(W_psid!$B$2:$CZ$104,W_!$A36,W_!AL$1)/Ns!$B$1</f>
        <v>1.246182097689241</v>
      </c>
      <c r="AM36" s="11" cm="1">
        <f t="array" ref="AM36">INDEX(W_psid!$B$2:$CZ$104,W_!$A36,W_!AM$1)/Ns!$B$1</f>
        <v>-0.35275495380070238</v>
      </c>
      <c r="AN36" s="11" cm="1">
        <f t="array" ref="AN36">INDEX(W_psid!$B$2:$CZ$104,W_!$A36,W_!AN$1)/Ns!$B$1</f>
        <v>5.5071357707618335E-3</v>
      </c>
      <c r="AO36" s="11" cm="1">
        <f t="array" ref="AO36">INDEX(W_psid!$B$2:$CZ$104,W_!$A36,W_!AO$1)/Ns!$B$1</f>
        <v>-1.5512663798154911E-4</v>
      </c>
      <c r="AP36" s="11" cm="1">
        <f t="array" ref="AP36">INDEX(W_psid!$B$2:$CZ$104,W_!$A36,W_!AP$1)/Ns!$B$1</f>
        <v>-0.36243384866714978</v>
      </c>
      <c r="AQ36" s="11" cm="1">
        <f t="array" ref="AQ36">INDEX(W_psid!$B$2:$CZ$104,W_!$A36,W_!AQ$1)/Ns!$B$1</f>
        <v>-0.64740469272844958</v>
      </c>
      <c r="AR36" s="11" cm="1">
        <f t="array" ref="AR36">INDEX(W_psid!$B$2:$CZ$104,W_!$A36,W_!AR$1)/Ns!$B$1</f>
        <v>0.18811911673914675</v>
      </c>
      <c r="AS36" s="11" cm="1">
        <f t="array" ref="AS36">INDEX(W_psid!$B$2:$CZ$104,W_!$A36,W_!AS$1)/Ns!$B$1</f>
        <v>-6.2062312195290049E-5</v>
      </c>
      <c r="AT36" s="11" cm="1">
        <f t="array" ref="AT36">INDEX(W_psid!$B$2:$CZ$104,W_!$A36,W_!AT$1)/Ns!$B$1</f>
        <v>3.3014635760797793E-5</v>
      </c>
      <c r="AU36" s="11" cm="1">
        <f t="array" ref="AU36">INDEX(W_psid!$B$2:$CZ$104,W_!$A36,W_!AU$1)/Ns!$B$1</f>
        <v>0</v>
      </c>
      <c r="AV36" s="11" cm="1">
        <f t="array" ref="AV36">INDEX(W_psid!$B$2:$CZ$104,W_!$A36,W_!AV$1)/Ns!$B$1</f>
        <v>1.0157695011750911E-2</v>
      </c>
      <c r="AW36" s="11" cm="1">
        <f t="array" ref="AW36">INDEX(W_psid!$B$2:$CZ$104,W_!$A36,W_!AW$1)/Ns!$B$1</f>
        <v>-5.0610406536077436E-4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</row>
    <row r="37" spans="1:57" x14ac:dyDescent="0.35">
      <c r="A37">
        <f>MATCH(C37,W_psid!$A$2:$A$104,0)</f>
        <v>86</v>
      </c>
      <c r="B37" t="str">
        <f>MOMS!$A$35</f>
        <v>betahrs_w</v>
      </c>
      <c r="C37" t="str">
        <f>MOMS!$B$35</f>
        <v>betahrs_w</v>
      </c>
      <c r="D37" s="11" cm="1">
        <f t="array" ref="D37">INDEX(W_psid!$B$2:$CZ$104,W_!$A37,W_!D$1)/Ns!$B$1</f>
        <v>-9.8426675655655771</v>
      </c>
      <c r="E37" s="11" cm="1">
        <f t="array" ref="E37">INDEX(W_psid!$B$2:$CZ$104,W_!$A37,W_!E$1)/Ns!$B$1</f>
        <v>-19.216765986527019</v>
      </c>
      <c r="F37" s="11" cm="1">
        <f t="array" ref="F37">INDEX(W_psid!$B$2:$CZ$104,W_!$A37,W_!F$1)/Ns!$B$1</f>
        <v>-17.812113930023191</v>
      </c>
      <c r="G37" s="11" cm="1">
        <f t="array" ref="G37">INDEX(W_psid!$B$2:$CZ$104,W_!$A37,W_!G$1)/Ns!$B$1</f>
        <v>-984.76826782458284</v>
      </c>
      <c r="H37" s="11" cm="1">
        <f t="array" ref="H37">INDEX(W_psid!$B$2:$CZ$104,W_!$A37,W_!H$1)/Ns!$B$1</f>
        <v>140.69787251356075</v>
      </c>
      <c r="I37" s="11" cm="1">
        <f t="array" ref="I37">INDEX(W_psid!$B$2:$CZ$104,W_!$A37,W_!I$1)/Ns!$B$1</f>
        <v>275.72456305163485</v>
      </c>
      <c r="J37" s="11" cm="1">
        <f t="array" ref="J37">INDEX(W_psid!$B$2:$CZ$104,W_!$A37,W_!J$1)/Ns!$B$1</f>
        <v>558.51660218898189</v>
      </c>
      <c r="K37" s="11" cm="1">
        <f t="array" ref="K37">INDEX(W_psid!$B$2:$CZ$104,W_!$A37,W_!K$1)/Ns!$B$1</f>
        <v>229.83792787153095</v>
      </c>
      <c r="L37" s="11" cm="1">
        <f t="array" ref="L37">INDEX(W_psid!$B$2:$CZ$104,W_!$A37,W_!L$1)/Ns!$B$1</f>
        <v>4.9106265126830007</v>
      </c>
      <c r="M37" s="11" cm="1">
        <f t="array" ref="M37">INDEX(W_psid!$B$2:$CZ$104,W_!$A37,W_!M$1)/Ns!$B$1</f>
        <v>-29.400871358306503</v>
      </c>
      <c r="N37" s="11" cm="1">
        <f t="array" ref="N37">INDEX(W_psid!$B$2:$CZ$104,W_!$A37,W_!N$1)/Ns!$B$1</f>
        <v>238.17239035294025</v>
      </c>
      <c r="O37" s="11" cm="1">
        <f t="array" ref="O37">INDEX(W_psid!$B$2:$CZ$104,W_!$A37,W_!O$1)/Ns!$B$1</f>
        <v>-89.304193696097215</v>
      </c>
      <c r="P37" s="11" cm="1">
        <f t="array" ref="P37">INDEX(W_psid!$B$2:$CZ$104,W_!$A37,W_!P$1)/Ns!$B$1</f>
        <v>-37.694688268330545</v>
      </c>
      <c r="Q37" s="11" cm="1">
        <f t="array" ref="Q37">INDEX(W_psid!$B$2:$CZ$104,W_!$A37,W_!Q$1)/Ns!$B$1</f>
        <v>449.52330345098181</v>
      </c>
      <c r="R37" s="11" cm="1">
        <f t="array" ref="R37">INDEX(W_psid!$B$2:$CZ$104,W_!$A37,W_!R$1)/Ns!$B$1</f>
        <v>-350.04005630343806</v>
      </c>
      <c r="S37" s="11" cm="1">
        <f t="array" ref="S37">INDEX(W_psid!$B$2:$CZ$104,W_!$A37,W_!S$1)/Ns!$B$1</f>
        <v>-0.19632532602562691</v>
      </c>
      <c r="T37" s="11" cm="1">
        <f t="array" ref="T37">INDEX(W_psid!$B$2:$CZ$104,W_!$A37,W_!T$1)/Ns!$B$1</f>
        <v>3.3722045640296495E-2</v>
      </c>
      <c r="U37" s="11" cm="1">
        <f t="array" ref="U37">INDEX(W_psid!$B$2:$CZ$104,W_!$A37,W_!U$1)/Ns!$B$1</f>
        <v>-0.39768164402205597</v>
      </c>
      <c r="V37" s="11" cm="1">
        <f t="array" ref="V37">INDEX(W_psid!$B$2:$CZ$104,W_!$A37,W_!V$1)/Ns!$B$1</f>
        <v>25.027067733390396</v>
      </c>
      <c r="W37" s="11" cm="1">
        <f t="array" ref="W37">INDEX(W_psid!$B$2:$CZ$104,W_!$A37,W_!W$1)/Ns!$B$1</f>
        <v>24.384034624709837</v>
      </c>
      <c r="X37" s="11" cm="1">
        <f t="array" ref="X37">INDEX(W_psid!$B$2:$CZ$104,W_!$A37,W_!X$1)/Ns!$B$1</f>
        <v>21.797666883295175</v>
      </c>
      <c r="Y37" s="11" cm="1">
        <f t="array" ref="Y37">INDEX(W_psid!$B$2:$CZ$104,W_!$A37,W_!Y$1)/Ns!$B$1</f>
        <v>17.522105541902256</v>
      </c>
      <c r="Z37" s="11" cm="1">
        <f t="array" ref="Z37">INDEX(W_psid!$B$2:$CZ$104,W_!$A37,W_!Z$1)/Ns!$B$1</f>
        <v>14.703772260316551</v>
      </c>
      <c r="AA37" s="11" cm="1">
        <f t="array" ref="AA37">INDEX(W_psid!$B$2:$CZ$104,W_!$A37,W_!AA$1)/Ns!$B$1</f>
        <v>20.014474208367616</v>
      </c>
      <c r="AB37" s="11" cm="1">
        <f t="array" ref="AB37">INDEX(W_psid!$B$2:$CZ$104,W_!$A37,W_!AB$1)/Ns!$B$1</f>
        <v>-0.99982460201225876</v>
      </c>
      <c r="AC37" s="11" cm="1">
        <f t="array" ref="AC37">INDEX(W_psid!$B$2:$CZ$104,W_!$A37,W_!AC$1)/Ns!$B$1</f>
        <v>0.17776638338582745</v>
      </c>
      <c r="AD37" s="11" cm="1">
        <f t="array" ref="AD37">INDEX(W_psid!$B$2:$CZ$104,W_!$A37,W_!AD$1)/Ns!$B$1</f>
        <v>-6.0108015981069505</v>
      </c>
      <c r="AE37" s="11" cm="1">
        <f t="array" ref="AE37">INDEX(W_psid!$B$2:$CZ$104,W_!$A37,W_!AE$1)/Ns!$B$1</f>
        <v>2.1294687805022234</v>
      </c>
      <c r="AF37" s="11" cm="1">
        <f t="array" ref="AF37">INDEX(W_psid!$B$2:$CZ$104,W_!$A37,W_!AF$1)/Ns!$B$1</f>
        <v>190.49802365265296</v>
      </c>
      <c r="AG37" s="11" cm="1">
        <f t="array" ref="AG37">INDEX(W_psid!$B$2:$CZ$104,W_!$A37,W_!AG$1)/Ns!$B$1</f>
        <v>171.3885978971195</v>
      </c>
      <c r="AH37" s="11" cm="1">
        <f t="array" ref="AH37">INDEX(W_psid!$B$2:$CZ$104,W_!$A37,W_!AH$1)/Ns!$B$1</f>
        <v>0.33237381717360942</v>
      </c>
      <c r="AI37" s="11" cm="1">
        <f t="array" ref="AI37">INDEX(W_psid!$B$2:$CZ$104,W_!$A37,W_!AI$1)/Ns!$B$1</f>
        <v>-49.034323224557802</v>
      </c>
      <c r="AJ37" s="11" cm="1">
        <f t="array" ref="AJ37">INDEX(W_psid!$B$2:$CZ$104,W_!$A37,W_!AJ$1)/Ns!$B$1</f>
        <v>0.68820506571319084</v>
      </c>
      <c r="AK37" s="11" cm="1">
        <f t="array" ref="AK37">INDEX(W_psid!$B$2:$CZ$104,W_!$A37,W_!AK$1)/Ns!$B$1</f>
        <v>5519.1274575051284</v>
      </c>
      <c r="AL37" s="11" cm="1">
        <f t="array" ref="AL37">INDEX(W_psid!$B$2:$CZ$104,W_!$A37,W_!AL$1)/Ns!$B$1</f>
        <v>6339.4727860263083</v>
      </c>
      <c r="AM37" s="11" cm="1">
        <f t="array" ref="AM37">INDEX(W_psid!$B$2:$CZ$104,W_!$A37,W_!AM$1)/Ns!$B$1</f>
        <v>-1998.7574937441038</v>
      </c>
      <c r="AN37" s="11" cm="1">
        <f t="array" ref="AN37">INDEX(W_psid!$B$2:$CZ$104,W_!$A37,W_!AN$1)/Ns!$B$1</f>
        <v>26.228217581913196</v>
      </c>
      <c r="AO37" s="11" cm="1">
        <f t="array" ref="AO37">INDEX(W_psid!$B$2:$CZ$104,W_!$A37,W_!AO$1)/Ns!$B$1</f>
        <v>-0.35439756964557967</v>
      </c>
      <c r="AP37" s="11" cm="1">
        <f t="array" ref="AP37">INDEX(W_psid!$B$2:$CZ$104,W_!$A37,W_!AP$1)/Ns!$B$1</f>
        <v>-2940.6878479146144</v>
      </c>
      <c r="AQ37" s="11" cm="1">
        <f t="array" ref="AQ37">INDEX(W_psid!$B$2:$CZ$104,W_!$A37,W_!AQ$1)/Ns!$B$1</f>
        <v>-3313.0964510664212</v>
      </c>
      <c r="AR37" s="11" cm="1">
        <f t="array" ref="AR37">INDEX(W_psid!$B$2:$CZ$104,W_!$A37,W_!AR$1)/Ns!$B$1</f>
        <v>1068.3947156148856</v>
      </c>
      <c r="AS37" s="11" cm="1">
        <f t="array" ref="AS37">INDEX(W_psid!$B$2:$CZ$104,W_!$A37,W_!AS$1)/Ns!$B$1</f>
        <v>9.9568691126822678E-2</v>
      </c>
      <c r="AT37" s="11" cm="1">
        <f t="array" ref="AT37">INDEX(W_psid!$B$2:$CZ$104,W_!$A37,W_!AT$1)/Ns!$B$1</f>
        <v>-5.4054250667207558E-2</v>
      </c>
      <c r="AU37" s="11" cm="1">
        <f t="array" ref="AU37">INDEX(W_psid!$B$2:$CZ$104,W_!$A37,W_!AU$1)/Ns!$B$1</f>
        <v>0</v>
      </c>
      <c r="AV37" s="11" cm="1">
        <f t="array" ref="AV37">INDEX(W_psid!$B$2:$CZ$104,W_!$A37,W_!AV$1)/Ns!$B$1</f>
        <v>218.25659323325675</v>
      </c>
      <c r="AW37" s="11" cm="1">
        <f t="array" ref="AW37">INDEX(W_psid!$B$2:$CZ$104,W_!$A37,W_!AW$1)/Ns!$B$1</f>
        <v>-2.1212199587293576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</row>
    <row r="38" spans="1:57" x14ac:dyDescent="0.35">
      <c r="A38">
        <f>MATCH(C38,W_psid!$A$2:$A$104,0)</f>
        <v>94</v>
      </c>
      <c r="B38" t="str">
        <f>MOMS!$A$36</f>
        <v>betahrs0_w</v>
      </c>
      <c r="C38" t="str">
        <f>MOMS!$B$36</f>
        <v>betahrs0_w</v>
      </c>
      <c r="D38" s="11" cm="1">
        <f t="array" ref="D38">INDEX(W_psid!$B$2:$CZ$104,W_!$A38,W_!D$1)/Ns!$B$1</f>
        <v>-10.079717535513957</v>
      </c>
      <c r="E38" s="11" cm="1">
        <f t="array" ref="E38">INDEX(W_psid!$B$2:$CZ$104,W_!$A38,W_!E$1)/Ns!$B$1</f>
        <v>-21.470939964265249</v>
      </c>
      <c r="F38" s="11" cm="1">
        <f t="array" ref="F38">INDEX(W_psid!$B$2:$CZ$104,W_!$A38,W_!F$1)/Ns!$B$1</f>
        <v>-24.711962266554782</v>
      </c>
      <c r="G38" s="11" cm="1">
        <f t="array" ref="G38">INDEX(W_psid!$B$2:$CZ$104,W_!$A38,W_!G$1)/Ns!$B$1</f>
        <v>-1126.2225585624208</v>
      </c>
      <c r="H38" s="11" cm="1">
        <f t="array" ref="H38">INDEX(W_psid!$B$2:$CZ$104,W_!$A38,W_!H$1)/Ns!$B$1</f>
        <v>171.11345810509954</v>
      </c>
      <c r="I38" s="11" cm="1">
        <f t="array" ref="I38">INDEX(W_psid!$B$2:$CZ$104,W_!$A38,W_!I$1)/Ns!$B$1</f>
        <v>404.58355238648295</v>
      </c>
      <c r="J38" s="11" cm="1">
        <f t="array" ref="J38">INDEX(W_psid!$B$2:$CZ$104,W_!$A38,W_!J$1)/Ns!$B$1</f>
        <v>622.72285024766177</v>
      </c>
      <c r="K38" s="11" cm="1">
        <f t="array" ref="K38">INDEX(W_psid!$B$2:$CZ$104,W_!$A38,W_!K$1)/Ns!$B$1</f>
        <v>320.97113318614242</v>
      </c>
      <c r="L38" s="11" cm="1">
        <f t="array" ref="L38">INDEX(W_psid!$B$2:$CZ$104,W_!$A38,W_!L$1)/Ns!$B$1</f>
        <v>-1.1994961544104632</v>
      </c>
      <c r="M38" s="11" cm="1">
        <f t="array" ref="M38">INDEX(W_psid!$B$2:$CZ$104,W_!$A38,W_!M$1)/Ns!$B$1</f>
        <v>71.842198819411237</v>
      </c>
      <c r="N38" s="11" cm="1">
        <f t="array" ref="N38">INDEX(W_psid!$B$2:$CZ$104,W_!$A38,W_!N$1)/Ns!$B$1</f>
        <v>161.51816515491561</v>
      </c>
      <c r="O38" s="11" cm="1">
        <f t="array" ref="O38">INDEX(W_psid!$B$2:$CZ$104,W_!$A38,W_!O$1)/Ns!$B$1</f>
        <v>-41.319673908751653</v>
      </c>
      <c r="P38" s="11" cm="1">
        <f t="array" ref="P38">INDEX(W_psid!$B$2:$CZ$104,W_!$A38,W_!P$1)/Ns!$B$1</f>
        <v>-55.979393464340006</v>
      </c>
      <c r="Q38" s="11" cm="1">
        <f t="array" ref="Q38">INDEX(W_psid!$B$2:$CZ$104,W_!$A38,W_!Q$1)/Ns!$B$1</f>
        <v>618.86855848909056</v>
      </c>
      <c r="R38" s="11" cm="1">
        <f t="array" ref="R38">INDEX(W_psid!$B$2:$CZ$104,W_!$A38,W_!R$1)/Ns!$B$1</f>
        <v>-442.87888427876425</v>
      </c>
      <c r="S38" s="11" cm="1">
        <f t="array" ref="S38">INDEX(W_psid!$B$2:$CZ$104,W_!$A38,W_!S$1)/Ns!$B$1</f>
        <v>-0.25285864456974494</v>
      </c>
      <c r="T38" s="11" cm="1">
        <f t="array" ref="T38">INDEX(W_psid!$B$2:$CZ$104,W_!$A38,W_!T$1)/Ns!$B$1</f>
        <v>3.8684573372032731E-2</v>
      </c>
      <c r="U38" s="11" cm="1">
        <f t="array" ref="U38">INDEX(W_psid!$B$2:$CZ$104,W_!$A38,W_!U$1)/Ns!$B$1</f>
        <v>-0.46450567826741906</v>
      </c>
      <c r="V38" s="11" cm="1">
        <f t="array" ref="V38">INDEX(W_psid!$B$2:$CZ$104,W_!$A38,W_!V$1)/Ns!$B$1</f>
        <v>31.954326148909761</v>
      </c>
      <c r="W38" s="11" cm="1">
        <f t="array" ref="W38">INDEX(W_psid!$B$2:$CZ$104,W_!$A38,W_!W$1)/Ns!$B$1</f>
        <v>30.838536569420821</v>
      </c>
      <c r="X38" s="11" cm="1">
        <f t="array" ref="X38">INDEX(W_psid!$B$2:$CZ$104,W_!$A38,W_!X$1)/Ns!$B$1</f>
        <v>25.550388158062624</v>
      </c>
      <c r="Y38" s="11" cm="1">
        <f t="array" ref="Y38">INDEX(W_psid!$B$2:$CZ$104,W_!$A38,W_!Y$1)/Ns!$B$1</f>
        <v>20.757148071253333</v>
      </c>
      <c r="Z38" s="11" cm="1">
        <f t="array" ref="Z38">INDEX(W_psid!$B$2:$CZ$104,W_!$A38,W_!Z$1)/Ns!$B$1</f>
        <v>17.225327927062182</v>
      </c>
      <c r="AA38" s="11" cm="1">
        <f t="array" ref="AA38">INDEX(W_psid!$B$2:$CZ$104,W_!$A38,W_!AA$1)/Ns!$B$1</f>
        <v>22.945580633730248</v>
      </c>
      <c r="AB38" s="11" cm="1">
        <f t="array" ref="AB38">INDEX(W_psid!$B$2:$CZ$104,W_!$A38,W_!AB$1)/Ns!$B$1</f>
        <v>-4.2172971338089003</v>
      </c>
      <c r="AC38" s="11" cm="1">
        <f t="array" ref="AC38">INDEX(W_psid!$B$2:$CZ$104,W_!$A38,W_!AC$1)/Ns!$B$1</f>
        <v>0.3085684867619054</v>
      </c>
      <c r="AD38" s="11" cm="1">
        <f t="array" ref="AD38">INDEX(W_psid!$B$2:$CZ$104,W_!$A38,W_!AD$1)/Ns!$B$1</f>
        <v>-6.8133034878213348</v>
      </c>
      <c r="AE38" s="11" cm="1">
        <f t="array" ref="AE38">INDEX(W_psid!$B$2:$CZ$104,W_!$A38,W_!AE$1)/Ns!$B$1</f>
        <v>2.0697043936818127</v>
      </c>
      <c r="AF38" s="11" cm="1">
        <f t="array" ref="AF38">INDEX(W_psid!$B$2:$CZ$104,W_!$A38,W_!AF$1)/Ns!$B$1</f>
        <v>223.6374705796041</v>
      </c>
      <c r="AG38" s="11" cm="1">
        <f t="array" ref="AG38">INDEX(W_psid!$B$2:$CZ$104,W_!$A38,W_!AG$1)/Ns!$B$1</f>
        <v>204.21271694119108</v>
      </c>
      <c r="AH38" s="11" cm="1">
        <f t="array" ref="AH38">INDEX(W_psid!$B$2:$CZ$104,W_!$A38,W_!AH$1)/Ns!$B$1</f>
        <v>0.38946740779890698</v>
      </c>
      <c r="AI38" s="11" cm="1">
        <f t="array" ref="AI38">INDEX(W_psid!$B$2:$CZ$104,W_!$A38,W_!AI$1)/Ns!$B$1</f>
        <v>-64.179443732242675</v>
      </c>
      <c r="AJ38" s="11" cm="1">
        <f t="array" ref="AJ38">INDEX(W_psid!$B$2:$CZ$104,W_!$A38,W_!AJ$1)/Ns!$B$1</f>
        <v>1.246182097689241</v>
      </c>
      <c r="AK38" s="11" cm="1">
        <f t="array" ref="AK38">INDEX(W_psid!$B$2:$CZ$104,W_!$A38,W_!AK$1)/Ns!$B$1</f>
        <v>6339.4727860263083</v>
      </c>
      <c r="AL38" s="11" cm="1">
        <f t="array" ref="AL38">INDEX(W_psid!$B$2:$CZ$104,W_!$A38,W_!AL$1)/Ns!$B$1</f>
        <v>8436.0261363799946</v>
      </c>
      <c r="AM38" s="11" cm="1">
        <f t="array" ref="AM38">INDEX(W_psid!$B$2:$CZ$104,W_!$A38,W_!AM$1)/Ns!$B$1</f>
        <v>-2509.6765171782167</v>
      </c>
      <c r="AN38" s="11" cm="1">
        <f t="array" ref="AN38">INDEX(W_psid!$B$2:$CZ$104,W_!$A38,W_!AN$1)/Ns!$B$1</f>
        <v>34.12888723669068</v>
      </c>
      <c r="AO38" s="11" cm="1">
        <f t="array" ref="AO38">INDEX(W_psid!$B$2:$CZ$104,W_!$A38,W_!AO$1)/Ns!$B$1</f>
        <v>-0.64197830668451805</v>
      </c>
      <c r="AP38" s="11" cm="1">
        <f t="array" ref="AP38">INDEX(W_psid!$B$2:$CZ$104,W_!$A38,W_!AP$1)/Ns!$B$1</f>
        <v>-3371.1500153556899</v>
      </c>
      <c r="AQ38" s="11" cm="1">
        <f t="array" ref="AQ38">INDEX(W_psid!$B$2:$CZ$104,W_!$A38,W_!AQ$1)/Ns!$B$1</f>
        <v>-4401.167445404194</v>
      </c>
      <c r="AR38" s="11" cm="1">
        <f t="array" ref="AR38">INDEX(W_psid!$B$2:$CZ$104,W_!$A38,W_!AR$1)/Ns!$B$1</f>
        <v>1340.2594630499275</v>
      </c>
      <c r="AS38" s="11" cm="1">
        <f t="array" ref="AS38">INDEX(W_psid!$B$2:$CZ$104,W_!$A38,W_!AS$1)/Ns!$B$1</f>
        <v>-3.2783165587112781E-3</v>
      </c>
      <c r="AT38" s="11" cm="1">
        <f t="array" ref="AT38">INDEX(W_psid!$B$2:$CZ$104,W_!$A38,W_!AT$1)/Ns!$B$1</f>
        <v>3.2556494684127398E-4</v>
      </c>
      <c r="AU38" s="11" cm="1">
        <f t="array" ref="AU38">INDEX(W_psid!$B$2:$CZ$104,W_!$A38,W_!AU$1)/Ns!$B$1</f>
        <v>0</v>
      </c>
      <c r="AV38" s="11" cm="1">
        <f t="array" ref="AV38">INDEX(W_psid!$B$2:$CZ$104,W_!$A38,W_!AV$1)/Ns!$B$1</f>
        <v>221.14962958502946</v>
      </c>
      <c r="AW38" s="11" cm="1">
        <f t="array" ref="AW38">INDEX(W_psid!$B$2:$CZ$104,W_!$A38,W_!AW$1)/Ns!$B$1</f>
        <v>-2.0639005749962931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</row>
    <row r="39" spans="1:57" x14ac:dyDescent="0.35">
      <c r="A39">
        <f>MATCH(C39,W_psid!$A$2:$A$104,0)</f>
        <v>96</v>
      </c>
      <c r="B39" t="str">
        <f>MOMS!$A$37</f>
        <v>betahwk_w</v>
      </c>
      <c r="C39" t="str">
        <f>MOMS!$B$37</f>
        <v>betahwk_w</v>
      </c>
      <c r="D39" s="11" cm="1">
        <f t="array" ref="D39">INDEX(W_psid!$B$2:$CZ$104,W_!$A39,W_!D$1)/Ns!$B$1</f>
        <v>5.2224874747760914</v>
      </c>
      <c r="E39" s="11" cm="1">
        <f t="array" ref="E39">INDEX(W_psid!$B$2:$CZ$104,W_!$A39,W_!E$1)/Ns!$B$1</f>
        <v>3.5625091254125145</v>
      </c>
      <c r="F39" s="11" cm="1">
        <f t="array" ref="F39">INDEX(W_psid!$B$2:$CZ$104,W_!$A39,W_!F$1)/Ns!$B$1</f>
        <v>10.476758041636117</v>
      </c>
      <c r="G39" s="11" cm="1">
        <f t="array" ref="G39">INDEX(W_psid!$B$2:$CZ$104,W_!$A39,W_!G$1)/Ns!$B$1</f>
        <v>392.98837731434764</v>
      </c>
      <c r="H39" s="11" cm="1">
        <f t="array" ref="H39">INDEX(W_psid!$B$2:$CZ$104,W_!$A39,W_!H$1)/Ns!$B$1</f>
        <v>-17.481176267748801</v>
      </c>
      <c r="I39" s="11" cm="1">
        <f t="array" ref="I39">INDEX(W_psid!$B$2:$CZ$104,W_!$A39,W_!I$1)/Ns!$B$1</f>
        <v>-141.58188874812311</v>
      </c>
      <c r="J39" s="11" cm="1">
        <f t="array" ref="J39">INDEX(W_psid!$B$2:$CZ$104,W_!$A39,W_!J$1)/Ns!$B$1</f>
        <v>-187.11366345314303</v>
      </c>
      <c r="K39" s="11" cm="1">
        <f t="array" ref="K39">INDEX(W_psid!$B$2:$CZ$104,W_!$A39,W_!K$1)/Ns!$B$1</f>
        <v>-53.241944557888729</v>
      </c>
      <c r="L39" s="11" cm="1">
        <f t="array" ref="L39">INDEX(W_psid!$B$2:$CZ$104,W_!$A39,W_!L$1)/Ns!$B$1</f>
        <v>-220.65134087398388</v>
      </c>
      <c r="M39" s="11" cm="1">
        <f t="array" ref="M39">INDEX(W_psid!$B$2:$CZ$104,W_!$A39,W_!M$1)/Ns!$B$1</f>
        <v>-88.827203987656176</v>
      </c>
      <c r="N39" s="11" cm="1">
        <f t="array" ref="N39">INDEX(W_psid!$B$2:$CZ$104,W_!$A39,W_!N$1)/Ns!$B$1</f>
        <v>56.944049785409128</v>
      </c>
      <c r="O39" s="11" cm="1">
        <f t="array" ref="O39">INDEX(W_psid!$B$2:$CZ$104,W_!$A39,W_!O$1)/Ns!$B$1</f>
        <v>244.32375218413293</v>
      </c>
      <c r="P39" s="11" cm="1">
        <f t="array" ref="P39">INDEX(W_psid!$B$2:$CZ$104,W_!$A39,W_!P$1)/Ns!$B$1</f>
        <v>32.660241823637065</v>
      </c>
      <c r="Q39" s="11" cm="1">
        <f t="array" ref="Q39">INDEX(W_psid!$B$2:$CZ$104,W_!$A39,W_!Q$1)/Ns!$B$1</f>
        <v>-135.16141070911945</v>
      </c>
      <c r="R39" s="11" cm="1">
        <f t="array" ref="R39">INDEX(W_psid!$B$2:$CZ$104,W_!$A39,W_!R$1)/Ns!$B$1</f>
        <v>111.69107446858089</v>
      </c>
      <c r="S39" s="11" cm="1">
        <f t="array" ref="S39">INDEX(W_psid!$B$2:$CZ$104,W_!$A39,W_!S$1)/Ns!$B$1</f>
        <v>0.10208107729419125</v>
      </c>
      <c r="T39" s="11" cm="1">
        <f t="array" ref="T39">INDEX(W_psid!$B$2:$CZ$104,W_!$A39,W_!T$1)/Ns!$B$1</f>
        <v>-5.5171637329746682E-3</v>
      </c>
      <c r="U39" s="11" cm="1">
        <f t="array" ref="U39">INDEX(W_psid!$B$2:$CZ$104,W_!$A39,W_!U$1)/Ns!$B$1</f>
        <v>0.18951225051763973</v>
      </c>
      <c r="V39" s="11" cm="1">
        <f t="array" ref="V39">INDEX(W_psid!$B$2:$CZ$104,W_!$A39,W_!V$1)/Ns!$B$1</f>
        <v>-7.11667722226594</v>
      </c>
      <c r="W39" s="11" cm="1">
        <f t="array" ref="W39">INDEX(W_psid!$B$2:$CZ$104,W_!$A39,W_!W$1)/Ns!$B$1</f>
        <v>-7.1041050620678545</v>
      </c>
      <c r="X39" s="11" cm="1">
        <f t="array" ref="X39">INDEX(W_psid!$B$2:$CZ$104,W_!$A39,W_!X$1)/Ns!$B$1</f>
        <v>-3.2332641640179514</v>
      </c>
      <c r="Y39" s="11" cm="1">
        <f t="array" ref="Y39">INDEX(W_psid!$B$2:$CZ$104,W_!$A39,W_!Y$1)/Ns!$B$1</f>
        <v>-1.5318702972673734</v>
      </c>
      <c r="Z39" s="11" cm="1">
        <f t="array" ref="Z39">INDEX(W_psid!$B$2:$CZ$104,W_!$A39,W_!Z$1)/Ns!$B$1</f>
        <v>-1.49506774323569</v>
      </c>
      <c r="AA39" s="11" cm="1">
        <f t="array" ref="AA39">INDEX(W_psid!$B$2:$CZ$104,W_!$A39,W_!AA$1)/Ns!$B$1</f>
        <v>-2.808917534511115</v>
      </c>
      <c r="AB39" s="11" cm="1">
        <f t="array" ref="AB39">INDEX(W_psid!$B$2:$CZ$104,W_!$A39,W_!AB$1)/Ns!$B$1</f>
        <v>1.1500228045069241</v>
      </c>
      <c r="AC39" s="11" cm="1">
        <f t="array" ref="AC39">INDEX(W_psid!$B$2:$CZ$104,W_!$A39,W_!AC$1)/Ns!$B$1</f>
        <v>-1.0537308040703297E-2</v>
      </c>
      <c r="AD39" s="11" cm="1">
        <f t="array" ref="AD39">INDEX(W_psid!$B$2:$CZ$104,W_!$A39,W_!AD$1)/Ns!$B$1</f>
        <v>1.1438632223149516</v>
      </c>
      <c r="AE39" s="11" cm="1">
        <f t="array" ref="AE39">INDEX(W_psid!$B$2:$CZ$104,W_!$A39,W_!AE$1)/Ns!$B$1</f>
        <v>-0.74347619682916799</v>
      </c>
      <c r="AF39" s="11" cm="1">
        <f t="array" ref="AF39">INDEX(W_psid!$B$2:$CZ$104,W_!$A39,W_!AF$1)/Ns!$B$1</f>
        <v>-74.340512566262177</v>
      </c>
      <c r="AG39" s="11" cm="1">
        <f t="array" ref="AG39">INDEX(W_psid!$B$2:$CZ$104,W_!$A39,W_!AG$1)/Ns!$B$1</f>
        <v>-67.492798835756432</v>
      </c>
      <c r="AH39" s="11" cm="1">
        <f t="array" ref="AH39">INDEX(W_psid!$B$2:$CZ$104,W_!$A39,W_!AH$1)/Ns!$B$1</f>
        <v>2.9930042878607288E-2</v>
      </c>
      <c r="AI39" s="11" cm="1">
        <f t="array" ref="AI39">INDEX(W_psid!$B$2:$CZ$104,W_!$A39,W_!AI$1)/Ns!$B$1</f>
        <v>17.403271054592906</v>
      </c>
      <c r="AJ39" s="11" cm="1">
        <f t="array" ref="AJ39">INDEX(W_psid!$B$2:$CZ$104,W_!$A39,W_!AJ$1)/Ns!$B$1</f>
        <v>-0.35275495380070238</v>
      </c>
      <c r="AK39" s="11" cm="1">
        <f t="array" ref="AK39">INDEX(W_psid!$B$2:$CZ$104,W_!$A39,W_!AK$1)/Ns!$B$1</f>
        <v>-1998.7574937441038</v>
      </c>
      <c r="AL39" s="11" cm="1">
        <f t="array" ref="AL39">INDEX(W_psid!$B$2:$CZ$104,W_!$A39,W_!AL$1)/Ns!$B$1</f>
        <v>-2509.6765171782167</v>
      </c>
      <c r="AM39" s="11" cm="1">
        <f t="array" ref="AM39">INDEX(W_psid!$B$2:$CZ$104,W_!$A39,W_!AM$1)/Ns!$B$1</f>
        <v>1534.3807715054181</v>
      </c>
      <c r="AN39" s="11" cm="1">
        <f t="array" ref="AN39">INDEX(W_psid!$B$2:$CZ$104,W_!$A39,W_!AN$1)/Ns!$B$1</f>
        <v>-9.1748140779880245</v>
      </c>
      <c r="AO39" s="11" cm="1">
        <f t="array" ref="AO39">INDEX(W_psid!$B$2:$CZ$104,W_!$A39,W_!AO$1)/Ns!$B$1</f>
        <v>0.18336861470407398</v>
      </c>
      <c r="AP39" s="11" cm="1">
        <f t="array" ref="AP39">INDEX(W_psid!$B$2:$CZ$104,W_!$A39,W_!AP$1)/Ns!$B$1</f>
        <v>1062.424854585953</v>
      </c>
      <c r="AQ39" s="11" cm="1">
        <f t="array" ref="AQ39">INDEX(W_psid!$B$2:$CZ$104,W_!$A39,W_!AQ$1)/Ns!$B$1</f>
        <v>1313.0883583612517</v>
      </c>
      <c r="AR39" s="11" cm="1">
        <f t="array" ref="AR39">INDEX(W_psid!$B$2:$CZ$104,W_!$A39,W_!AR$1)/Ns!$B$1</f>
        <v>-811.63735040907227</v>
      </c>
      <c r="AS39" s="11" cm="1">
        <f t="array" ref="AS39">INDEX(W_psid!$B$2:$CZ$104,W_!$A39,W_!AS$1)/Ns!$B$1</f>
        <v>-6.1655298277314217E-2</v>
      </c>
      <c r="AT39" s="11" cm="1">
        <f t="array" ref="AT39">INDEX(W_psid!$B$2:$CZ$104,W_!$A39,W_!AT$1)/Ns!$B$1</f>
        <v>4.2621514898831668E-2</v>
      </c>
      <c r="AU39" s="11" cm="1">
        <f t="array" ref="AU39">INDEX(W_psid!$B$2:$CZ$104,W_!$A39,W_!AU$1)/Ns!$B$1</f>
        <v>0</v>
      </c>
      <c r="AV39" s="11" cm="1">
        <f t="array" ref="AV39">INDEX(W_psid!$B$2:$CZ$104,W_!$A39,W_!AV$1)/Ns!$B$1</f>
        <v>-88.336794850781061</v>
      </c>
      <c r="AW39" s="11" cm="1">
        <f t="array" ref="AW39">INDEX(W_psid!$B$2:$CZ$104,W_!$A39,W_!AW$1)/Ns!$B$1</f>
        <v>1.5067542436425081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</row>
    <row r="40" spans="1:57" x14ac:dyDescent="0.35">
      <c r="A40">
        <f>MATCH(C40,W_psid!$A$2:$A$104,0)</f>
        <v>87</v>
      </c>
      <c r="B40" t="str">
        <f>MOMS!$A$38</f>
        <v>betacom</v>
      </c>
      <c r="C40" t="str">
        <f>MOMS!$B$38</f>
        <v>betacom</v>
      </c>
      <c r="D40" s="11" cm="1">
        <f t="array" ref="D40">INDEX(W_psid!$B$2:$CZ$104,W_!$A40,W_!D$1)/Ns!$B$1</f>
        <v>-1.8366641846413134E-2</v>
      </c>
      <c r="E40" s="11" cm="1">
        <f t="array" ref="E40">INDEX(W_psid!$B$2:$CZ$104,W_!$A40,W_!E$1)/Ns!$B$1</f>
        <v>-9.6889567398065563E-2</v>
      </c>
      <c r="F40" s="11" cm="1">
        <f t="array" ref="F40">INDEX(W_psid!$B$2:$CZ$104,W_!$A40,W_!F$1)/Ns!$B$1</f>
        <v>-0.13864560166947873</v>
      </c>
      <c r="G40" s="11" cm="1">
        <f t="array" ref="G40">INDEX(W_psid!$B$2:$CZ$104,W_!$A40,W_!G$1)/Ns!$B$1</f>
        <v>-4.840127991293067</v>
      </c>
      <c r="H40" s="11" cm="1">
        <f t="array" ref="H40">INDEX(W_psid!$B$2:$CZ$104,W_!$A40,W_!H$1)/Ns!$B$1</f>
        <v>-4.9907841616248255E-2</v>
      </c>
      <c r="I40" s="11" cm="1">
        <f t="array" ref="I40">INDEX(W_psid!$B$2:$CZ$104,W_!$A40,W_!I$1)/Ns!$B$1</f>
        <v>2.2201893713818426</v>
      </c>
      <c r="J40" s="11" cm="1">
        <f t="array" ref="J40">INDEX(W_psid!$B$2:$CZ$104,W_!$A40,W_!J$1)/Ns!$B$1</f>
        <v>2.6884144794215215</v>
      </c>
      <c r="K40" s="11" cm="1">
        <f t="array" ref="K40">INDEX(W_psid!$B$2:$CZ$104,W_!$A40,W_!K$1)/Ns!$B$1</f>
        <v>1.9906018166756743</v>
      </c>
      <c r="L40" s="11" cm="1">
        <f t="array" ref="L40">INDEX(W_psid!$B$2:$CZ$104,W_!$A40,W_!L$1)/Ns!$B$1</f>
        <v>4.0373586092262631E-2</v>
      </c>
      <c r="M40" s="11" cm="1">
        <f t="array" ref="M40">INDEX(W_psid!$B$2:$CZ$104,W_!$A40,W_!M$1)/Ns!$B$1</f>
        <v>1.9938604017660995</v>
      </c>
      <c r="N40" s="11" cm="1">
        <f t="array" ref="N40">INDEX(W_psid!$B$2:$CZ$104,W_!$A40,W_!N$1)/Ns!$B$1</f>
        <v>1.4255785516062096</v>
      </c>
      <c r="O40" s="11" cm="1">
        <f t="array" ref="O40">INDEX(W_psid!$B$2:$CZ$104,W_!$A40,W_!O$1)/Ns!$B$1</f>
        <v>0.38799229499173682</v>
      </c>
      <c r="P40" s="11" cm="1">
        <f t="array" ref="P40">INDEX(W_psid!$B$2:$CZ$104,W_!$A40,W_!P$1)/Ns!$B$1</f>
        <v>1.1002301673230266</v>
      </c>
      <c r="Q40" s="11" cm="1">
        <f t="array" ref="Q40">INDEX(W_psid!$B$2:$CZ$104,W_!$A40,W_!Q$1)/Ns!$B$1</f>
        <v>4.5175585140474883</v>
      </c>
      <c r="R40" s="11" cm="1">
        <f t="array" ref="R40">INDEX(W_psid!$B$2:$CZ$104,W_!$A40,W_!R$1)/Ns!$B$1</f>
        <v>-2.6231601184424873</v>
      </c>
      <c r="S40" s="11" cm="1">
        <f t="array" ref="S40">INDEX(W_psid!$B$2:$CZ$104,W_!$A40,W_!S$1)/Ns!$B$1</f>
        <v>-9.4435501589965683E-4</v>
      </c>
      <c r="T40" s="11" cm="1">
        <f t="array" ref="T40">INDEX(W_psid!$B$2:$CZ$104,W_!$A40,W_!T$1)/Ns!$B$1</f>
        <v>5.5397241856254358E-4</v>
      </c>
      <c r="U40" s="11" cm="1">
        <f t="array" ref="U40">INDEX(W_psid!$B$2:$CZ$104,W_!$A40,W_!U$1)/Ns!$B$1</f>
        <v>-1.9244109516631141E-3</v>
      </c>
      <c r="V40" s="11" cm="1">
        <f t="array" ref="V40">INDEX(W_psid!$B$2:$CZ$104,W_!$A40,W_!V$1)/Ns!$B$1</f>
        <v>0.20047972880030041</v>
      </c>
      <c r="W40" s="11" cm="1">
        <f t="array" ref="W40">INDEX(W_psid!$B$2:$CZ$104,W_!$A40,W_!W$1)/Ns!$B$1</f>
        <v>0.19953378365896102</v>
      </c>
      <c r="X40" s="11" cm="1">
        <f t="array" ref="X40">INDEX(W_psid!$B$2:$CZ$104,W_!$A40,W_!X$1)/Ns!$B$1</f>
        <v>0.12003669485915777</v>
      </c>
      <c r="Y40" s="11" cm="1">
        <f t="array" ref="Y40">INDEX(W_psid!$B$2:$CZ$104,W_!$A40,W_!Y$1)/Ns!$B$1</f>
        <v>9.6056304227641262E-2</v>
      </c>
      <c r="Z40" s="11" cm="1">
        <f t="array" ref="Z40">INDEX(W_psid!$B$2:$CZ$104,W_!$A40,W_!Z$1)/Ns!$B$1</f>
        <v>8.4713068621796297E-2</v>
      </c>
      <c r="AA40" s="11" cm="1">
        <f t="array" ref="AA40">INDEX(W_psid!$B$2:$CZ$104,W_!$A40,W_!AA$1)/Ns!$B$1</f>
        <v>0.10799655895447798</v>
      </c>
      <c r="AB40" s="11" cm="1">
        <f t="array" ref="AB40">INDEX(W_psid!$B$2:$CZ$104,W_!$A40,W_!AB$1)/Ns!$B$1</f>
        <v>-1.5487037140036337E-2</v>
      </c>
      <c r="AC40" s="11" cm="1">
        <f t="array" ref="AC40">INDEX(W_psid!$B$2:$CZ$104,W_!$A40,W_!AC$1)/Ns!$B$1</f>
        <v>3.4114758644484045E-3</v>
      </c>
      <c r="AD40" s="11" cm="1">
        <f t="array" ref="AD40">INDEX(W_psid!$B$2:$CZ$104,W_!$A40,W_!AD$1)/Ns!$B$1</f>
        <v>-7.7202256611766717E-2</v>
      </c>
      <c r="AE40" s="11" cm="1">
        <f t="array" ref="AE40">INDEX(W_psid!$B$2:$CZ$104,W_!$A40,W_!AE$1)/Ns!$B$1</f>
        <v>8.680033457916729E-3</v>
      </c>
      <c r="AF40" s="11" cm="1">
        <f t="array" ref="AF40">INDEX(W_psid!$B$2:$CZ$104,W_!$A40,W_!AF$1)/Ns!$B$1</f>
        <v>0.94663516478498999</v>
      </c>
      <c r="AG40" s="11" cm="1">
        <f t="array" ref="AG40">INDEX(W_psid!$B$2:$CZ$104,W_!$A40,W_!AG$1)/Ns!$B$1</f>
        <v>0.89765985895699385</v>
      </c>
      <c r="AH40" s="11" cm="1">
        <f t="array" ref="AH40">INDEX(W_psid!$B$2:$CZ$104,W_!$A40,W_!AH$1)/Ns!$B$1</f>
        <v>2.0632847841990072E-3</v>
      </c>
      <c r="AI40" s="11" cm="1">
        <f t="array" ref="AI40">INDEX(W_psid!$B$2:$CZ$104,W_!$A40,W_!AI$1)/Ns!$B$1</f>
        <v>-1.0180908356931886</v>
      </c>
      <c r="AJ40" s="11" cm="1">
        <f t="array" ref="AJ40">INDEX(W_psid!$B$2:$CZ$104,W_!$A40,W_!AJ$1)/Ns!$B$1</f>
        <v>5.5071357707618335E-3</v>
      </c>
      <c r="AK40" s="11" cm="1">
        <f t="array" ref="AK40">INDEX(W_psid!$B$2:$CZ$104,W_!$A40,W_!AK$1)/Ns!$B$1</f>
        <v>26.228217581913196</v>
      </c>
      <c r="AL40" s="11" cm="1">
        <f t="array" ref="AL40">INDEX(W_psid!$B$2:$CZ$104,W_!$A40,W_!AL$1)/Ns!$B$1</f>
        <v>34.12888723669068</v>
      </c>
      <c r="AM40" s="11" cm="1">
        <f t="array" ref="AM40">INDEX(W_psid!$B$2:$CZ$104,W_!$A40,W_!AM$1)/Ns!$B$1</f>
        <v>-9.1748140779880245</v>
      </c>
      <c r="AN40" s="11" cm="1">
        <f t="array" ref="AN40">INDEX(W_psid!$B$2:$CZ$104,W_!$A40,W_!AN$1)/Ns!$B$1</f>
        <v>0.54702309526369475</v>
      </c>
      <c r="AO40" s="11" cm="1">
        <f t="array" ref="AO40">INDEX(W_psid!$B$2:$CZ$104,W_!$A40,W_!AO$1)/Ns!$B$1</f>
        <v>-2.9419404854007106E-3</v>
      </c>
      <c r="AP40" s="11" cm="1">
        <f t="array" ref="AP40">INDEX(W_psid!$B$2:$CZ$104,W_!$A40,W_!AP$1)/Ns!$B$1</f>
        <v>-14.066834381830979</v>
      </c>
      <c r="AQ40" s="11" cm="1">
        <f t="array" ref="AQ40">INDEX(W_psid!$B$2:$CZ$104,W_!$A40,W_!AQ$1)/Ns!$B$1</f>
        <v>-18.020994992728717</v>
      </c>
      <c r="AR40" s="11" cm="1">
        <f t="array" ref="AR40">INDEX(W_psid!$B$2:$CZ$104,W_!$A40,W_!AR$1)/Ns!$B$1</f>
        <v>4.9981445009904357</v>
      </c>
      <c r="AS40" s="11" cm="1">
        <f t="array" ref="AS40">INDEX(W_psid!$B$2:$CZ$104,W_!$A40,W_!AS$1)/Ns!$B$1</f>
        <v>-2.5492595426118924E-3</v>
      </c>
      <c r="AT40" s="11" cm="1">
        <f t="array" ref="AT40">INDEX(W_psid!$B$2:$CZ$104,W_!$A40,W_!AT$1)/Ns!$B$1</f>
        <v>1.3613219993927133E-3</v>
      </c>
      <c r="AU40" s="11" cm="1">
        <f t="array" ref="AU40">INDEX(W_psid!$B$2:$CZ$104,W_!$A40,W_!AU$1)/Ns!$B$1</f>
        <v>0</v>
      </c>
      <c r="AV40" s="11" cm="1">
        <f t="array" ref="AV40">INDEX(W_psid!$B$2:$CZ$104,W_!$A40,W_!AV$1)/Ns!$B$1</f>
        <v>-1.0815378701130609</v>
      </c>
      <c r="AW40" s="11" cm="1">
        <f t="array" ref="AW40">INDEX(W_psid!$B$2:$CZ$104,W_!$A40,W_!AW$1)/Ns!$B$1</f>
        <v>-2.603914069368967E-2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</row>
    <row r="41" spans="1:57" x14ac:dyDescent="0.35">
      <c r="A41">
        <f>MATCH(C41,W_psid!$A$2:$A$104,0)</f>
        <v>89</v>
      </c>
      <c r="B41" t="str">
        <f>MOMS!$A$39</f>
        <v>betalfp</v>
      </c>
      <c r="C41" t="str">
        <f>MOMS!$B$39</f>
        <v>betalfp</v>
      </c>
      <c r="D41" s="11" cm="1">
        <f t="array" ref="D41">INDEX(W_psid!$B$2:$CZ$104,W_!$A41,W_!D$1)/Ns!$B$1</f>
        <v>1.4975522719250028E-4</v>
      </c>
      <c r="E41" s="11" cm="1">
        <f t="array" ref="E41">INDEX(W_psid!$B$2:$CZ$104,W_!$A41,W_!E$1)/Ns!$B$1</f>
        <v>9.9637229865548048E-4</v>
      </c>
      <c r="F41" s="11" cm="1">
        <f t="array" ref="F41">INDEX(W_psid!$B$2:$CZ$104,W_!$A41,W_!F$1)/Ns!$B$1</f>
        <v>1.8309420103255049E-3</v>
      </c>
      <c r="G41" s="11" cm="1">
        <f t="array" ref="G41">INDEX(W_psid!$B$2:$CZ$104,W_!$A41,W_!G$1)/Ns!$B$1</f>
        <v>6.1641044284796137E-2</v>
      </c>
      <c r="H41" s="11" cm="1">
        <f t="array" ref="H41">INDEX(W_psid!$B$2:$CZ$104,W_!$A41,W_!H$1)/Ns!$B$1</f>
        <v>-7.5134601408515895E-3</v>
      </c>
      <c r="I41" s="11" cm="1">
        <f t="array" ref="I41">INDEX(W_psid!$B$2:$CZ$104,W_!$A41,W_!I$1)/Ns!$B$1</f>
        <v>-2.7175229342418564E-2</v>
      </c>
      <c r="J41" s="11" cm="1">
        <f t="array" ref="J41">INDEX(W_psid!$B$2:$CZ$104,W_!$A41,W_!J$1)/Ns!$B$1</f>
        <v>-3.2909805040499063E-2</v>
      </c>
      <c r="K41" s="11" cm="1">
        <f t="array" ref="K41">INDEX(W_psid!$B$2:$CZ$104,W_!$A41,W_!K$1)/Ns!$B$1</f>
        <v>-3.1279254631665913E-2</v>
      </c>
      <c r="L41" s="11" cm="1">
        <f t="array" ref="L41">INDEX(W_psid!$B$2:$CZ$104,W_!$A41,W_!L$1)/Ns!$B$1</f>
        <v>2.0907059883270914E-6</v>
      </c>
      <c r="M41" s="11" cm="1">
        <f t="array" ref="M41">INDEX(W_psid!$B$2:$CZ$104,W_!$A41,W_!M$1)/Ns!$B$1</f>
        <v>-1.9653511873181085E-2</v>
      </c>
      <c r="N41" s="11" cm="1">
        <f t="array" ref="N41">INDEX(W_psid!$B$2:$CZ$104,W_!$A41,W_!N$1)/Ns!$B$1</f>
        <v>9.0659628044587985E-3</v>
      </c>
      <c r="O41" s="11" cm="1">
        <f t="array" ref="O41">INDEX(W_psid!$B$2:$CZ$104,W_!$A41,W_!O$1)/Ns!$B$1</f>
        <v>-8.5897121169078439E-3</v>
      </c>
      <c r="P41" s="11" cm="1">
        <f t="array" ref="P41">INDEX(W_psid!$B$2:$CZ$104,W_!$A41,W_!P$1)/Ns!$B$1</f>
        <v>5.7631335286267545E-3</v>
      </c>
      <c r="Q41" s="11" cm="1">
        <f t="array" ref="Q41">INDEX(W_psid!$B$2:$CZ$104,W_!$A41,W_!Q$1)/Ns!$B$1</f>
        <v>-6.3969472355909149E-2</v>
      </c>
      <c r="R41" s="11" cm="1">
        <f t="array" ref="R41">INDEX(W_psid!$B$2:$CZ$104,W_!$A41,W_!R$1)/Ns!$B$1</f>
        <v>3.1852628068217689E-2</v>
      </c>
      <c r="S41" s="11" cm="1">
        <f t="array" ref="S41">INDEX(W_psid!$B$2:$CZ$104,W_!$A41,W_!S$1)/Ns!$B$1</f>
        <v>2.4340681023366604E-5</v>
      </c>
      <c r="T41" s="11" cm="1">
        <f t="array" ref="T41">INDEX(W_psid!$B$2:$CZ$104,W_!$A41,W_!T$1)/Ns!$B$1</f>
        <v>-1.2729948790884534E-7</v>
      </c>
      <c r="U41" s="11" cm="1">
        <f t="array" ref="U41">INDEX(W_psid!$B$2:$CZ$104,W_!$A41,W_!U$1)/Ns!$B$1</f>
        <v>3.1551707341881102E-5</v>
      </c>
      <c r="V41" s="11" cm="1">
        <f t="array" ref="V41">INDEX(W_psid!$B$2:$CZ$104,W_!$A41,W_!V$1)/Ns!$B$1</f>
        <v>-2.4450118687629483E-3</v>
      </c>
      <c r="W41" s="11" cm="1">
        <f t="array" ref="W41">INDEX(W_psid!$B$2:$CZ$104,W_!$A41,W_!W$1)/Ns!$B$1</f>
        <v>-2.343658731886621E-3</v>
      </c>
      <c r="X41" s="11" cm="1">
        <f t="array" ref="X41">INDEX(W_psid!$B$2:$CZ$104,W_!$A41,W_!X$1)/Ns!$B$1</f>
        <v>-1.5332110527078808E-3</v>
      </c>
      <c r="Y41" s="11" cm="1">
        <f t="array" ref="Y41">INDEX(W_psid!$B$2:$CZ$104,W_!$A41,W_!Y$1)/Ns!$B$1</f>
        <v>-1.2625249943064121E-3</v>
      </c>
      <c r="Z41" s="11" cm="1">
        <f t="array" ref="Z41">INDEX(W_psid!$B$2:$CZ$104,W_!$A41,W_!Z$1)/Ns!$B$1</f>
        <v>-1.0337375915359683E-3</v>
      </c>
      <c r="AA41" s="11" cm="1">
        <f t="array" ref="AA41">INDEX(W_psid!$B$2:$CZ$104,W_!$A41,W_!AA$1)/Ns!$B$1</f>
        <v>-1.3065059825837823E-3</v>
      </c>
      <c r="AB41" s="11" cm="1">
        <f t="array" ref="AB41">INDEX(W_psid!$B$2:$CZ$104,W_!$A41,W_!AB$1)/Ns!$B$1</f>
        <v>4.5507485402445074E-4</v>
      </c>
      <c r="AC41" s="11" cm="1">
        <f t="array" ref="AC41">INDEX(W_psid!$B$2:$CZ$104,W_!$A41,W_!AC$1)/Ns!$B$1</f>
        <v>-3.3606442876288786E-5</v>
      </c>
      <c r="AD41" s="11" cm="1">
        <f t="array" ref="AD41">INDEX(W_psid!$B$2:$CZ$104,W_!$A41,W_!AD$1)/Ns!$B$1</f>
        <v>2.7656529924701014E-4</v>
      </c>
      <c r="AE41" s="11" cm="1">
        <f t="array" ref="AE41">INDEX(W_psid!$B$2:$CZ$104,W_!$A41,W_!AE$1)/Ns!$B$1</f>
        <v>-1.1859210784271893E-5</v>
      </c>
      <c r="AF41" s="11" cm="1">
        <f t="array" ref="AF41">INDEX(W_psid!$B$2:$CZ$104,W_!$A41,W_!AF$1)/Ns!$B$1</f>
        <v>-1.1799388461397957E-2</v>
      </c>
      <c r="AG41" s="11" cm="1">
        <f t="array" ref="AG41">INDEX(W_psid!$B$2:$CZ$104,W_!$A41,W_!AG$1)/Ns!$B$1</f>
        <v>-1.1163918544670101E-2</v>
      </c>
      <c r="AH41" s="11" cm="1">
        <f t="array" ref="AH41">INDEX(W_psid!$B$2:$CZ$104,W_!$A41,W_!AH$1)/Ns!$B$1</f>
        <v>-8.2164504984646863E-6</v>
      </c>
      <c r="AI41" s="11" cm="1">
        <f t="array" ref="AI41">INDEX(W_psid!$B$2:$CZ$104,W_!$A41,W_!AI$1)/Ns!$B$1</f>
        <v>5.566756214180942E-3</v>
      </c>
      <c r="AJ41" s="11" cm="1">
        <f t="array" ref="AJ41">INDEX(W_psid!$B$2:$CZ$104,W_!$A41,W_!AJ$1)/Ns!$B$1</f>
        <v>-1.5512663798154911E-4</v>
      </c>
      <c r="AK41" s="11" cm="1">
        <f t="array" ref="AK41">INDEX(W_psid!$B$2:$CZ$104,W_!$A41,W_!AK$1)/Ns!$B$1</f>
        <v>-0.35439756964557967</v>
      </c>
      <c r="AL41" s="11" cm="1">
        <f t="array" ref="AL41">INDEX(W_psid!$B$2:$CZ$104,W_!$A41,W_!AL$1)/Ns!$B$1</f>
        <v>-0.64197830668451805</v>
      </c>
      <c r="AM41" s="11" cm="1">
        <f t="array" ref="AM41">INDEX(W_psid!$B$2:$CZ$104,W_!$A41,W_!AM$1)/Ns!$B$1</f>
        <v>0.18336861470407398</v>
      </c>
      <c r="AN41" s="11" cm="1">
        <f t="array" ref="AN41">INDEX(W_psid!$B$2:$CZ$104,W_!$A41,W_!AN$1)/Ns!$B$1</f>
        <v>-2.9419404854007106E-3</v>
      </c>
      <c r="AO41" s="11" cm="1">
        <f t="array" ref="AO41">INDEX(W_psid!$B$2:$CZ$104,W_!$A41,W_!AO$1)/Ns!$B$1</f>
        <v>8.0775695342580063E-5</v>
      </c>
      <c r="AP41" s="11" cm="1">
        <f t="array" ref="AP41">INDEX(W_psid!$B$2:$CZ$104,W_!$A41,W_!AP$1)/Ns!$B$1</f>
        <v>0.18667918561746047</v>
      </c>
      <c r="AQ41" s="11" cm="1">
        <f t="array" ref="AQ41">INDEX(W_psid!$B$2:$CZ$104,W_!$A41,W_!AQ$1)/Ns!$B$1</f>
        <v>0.3339454319419784</v>
      </c>
      <c r="AR41" s="11" cm="1">
        <f t="array" ref="AR41">INDEX(W_psid!$B$2:$CZ$104,W_!$A41,W_!AR$1)/Ns!$B$1</f>
        <v>-9.800182023128777E-2</v>
      </c>
      <c r="AS41" s="11" cm="1">
        <f t="array" ref="AS41">INDEX(W_psid!$B$2:$CZ$104,W_!$A41,W_!AS$1)/Ns!$B$1</f>
        <v>2.9644503477165804E-5</v>
      </c>
      <c r="AT41" s="11" cm="1">
        <f t="array" ref="AT41">INDEX(W_psid!$B$2:$CZ$104,W_!$A41,W_!AT$1)/Ns!$B$1</f>
        <v>-1.5645820010581742E-5</v>
      </c>
      <c r="AU41" s="11" cm="1">
        <f t="array" ref="AU41">INDEX(W_psid!$B$2:$CZ$104,W_!$A41,W_!AU$1)/Ns!$B$1</f>
        <v>0</v>
      </c>
      <c r="AV41" s="11" cm="1">
        <f t="array" ref="AV41">INDEX(W_psid!$B$2:$CZ$104,W_!$A41,W_!AV$1)/Ns!$B$1</f>
        <v>-4.4065440168103379E-3</v>
      </c>
      <c r="AW41" s="11" cm="1">
        <f t="array" ref="AW41">INDEX(W_psid!$B$2:$CZ$104,W_!$A41,W_!AW$1)/Ns!$B$1</f>
        <v>2.682026602918913E-4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</row>
    <row r="42" spans="1:57" x14ac:dyDescent="0.35">
      <c r="A42">
        <f>MATCH(C42,W_psid!$A$2:$A$104,0)</f>
        <v>85</v>
      </c>
      <c r="B42" t="str">
        <f>MOMS!$A$40</f>
        <v>betahrs</v>
      </c>
      <c r="C42" t="str">
        <f>MOMS!$B$40</f>
        <v>betahrs</v>
      </c>
      <c r="D42" s="11" cm="1">
        <f t="array" ref="D42">INDEX(W_psid!$B$2:$CZ$104,W_!$A42,W_!D$1)/Ns!$B$1</f>
        <v>5.2797938205596351</v>
      </c>
      <c r="E42" s="11" cm="1">
        <f t="array" ref="E42">INDEX(W_psid!$B$2:$CZ$104,W_!$A42,W_!E$1)/Ns!$B$1</f>
        <v>10.356418571345214</v>
      </c>
      <c r="F42" s="11" cm="1">
        <f t="array" ref="F42">INDEX(W_psid!$B$2:$CZ$104,W_!$A42,W_!F$1)/Ns!$B$1</f>
        <v>9.4140641871961765</v>
      </c>
      <c r="G42" s="11" cm="1">
        <f t="array" ref="G42">INDEX(W_psid!$B$2:$CZ$104,W_!$A42,W_!G$1)/Ns!$B$1</f>
        <v>524.27416939885438</v>
      </c>
      <c r="H42" s="11" cm="1">
        <f t="array" ref="H42">INDEX(W_psid!$B$2:$CZ$104,W_!$A42,W_!H$1)/Ns!$B$1</f>
        <v>-75.297052404070115</v>
      </c>
      <c r="I42" s="11" cm="1">
        <f t="array" ref="I42">INDEX(W_psid!$B$2:$CZ$104,W_!$A42,W_!I$1)/Ns!$B$1</f>
        <v>-147.02044525468639</v>
      </c>
      <c r="J42" s="11" cm="1">
        <f t="array" ref="J42">INDEX(W_psid!$B$2:$CZ$104,W_!$A42,W_!J$1)/Ns!$B$1</f>
        <v>-301.04453345569152</v>
      </c>
      <c r="K42" s="11" cm="1">
        <f t="array" ref="K42">INDEX(W_psid!$B$2:$CZ$104,W_!$A42,W_!K$1)/Ns!$B$1</f>
        <v>-121.11571993031674</v>
      </c>
      <c r="L42" s="11" cm="1">
        <f t="array" ref="L42">INDEX(W_psid!$B$2:$CZ$104,W_!$A42,W_!L$1)/Ns!$B$1</f>
        <v>-1.2163045104466834</v>
      </c>
      <c r="M42" s="11" cm="1">
        <f t="array" ref="M42">INDEX(W_psid!$B$2:$CZ$104,W_!$A42,W_!M$1)/Ns!$B$1</f>
        <v>20.589163565856708</v>
      </c>
      <c r="N42" s="11" cm="1">
        <f t="array" ref="N42">INDEX(W_psid!$B$2:$CZ$104,W_!$A42,W_!N$1)/Ns!$B$1</f>
        <v>-127.30689448094499</v>
      </c>
      <c r="O42" s="11" cm="1">
        <f t="array" ref="O42">INDEX(W_psid!$B$2:$CZ$104,W_!$A42,W_!O$1)/Ns!$B$1</f>
        <v>47.318447388726391</v>
      </c>
      <c r="P42" s="11" cm="1">
        <f t="array" ref="P42">INDEX(W_psid!$B$2:$CZ$104,W_!$A42,W_!P$1)/Ns!$B$1</f>
        <v>19.353760087100774</v>
      </c>
      <c r="Q42" s="11" cm="1">
        <f t="array" ref="Q42">INDEX(W_psid!$B$2:$CZ$104,W_!$A42,W_!Q$1)/Ns!$B$1</f>
        <v>-237.50830716427268</v>
      </c>
      <c r="R42" s="11" cm="1">
        <f t="array" ref="R42">INDEX(W_psid!$B$2:$CZ$104,W_!$A42,W_!R$1)/Ns!$B$1</f>
        <v>185.05865498720934</v>
      </c>
      <c r="S42" s="11" cm="1">
        <f t="array" ref="S42">INDEX(W_psid!$B$2:$CZ$104,W_!$A42,W_!S$1)/Ns!$B$1</f>
        <v>0.10437517669090268</v>
      </c>
      <c r="T42" s="11" cm="1">
        <f t="array" ref="T42">INDEX(W_psid!$B$2:$CZ$104,W_!$A42,W_!T$1)/Ns!$B$1</f>
        <v>-1.8267802053376324E-2</v>
      </c>
      <c r="U42" s="11" cm="1">
        <f t="array" ref="U42">INDEX(W_psid!$B$2:$CZ$104,W_!$A42,W_!U$1)/Ns!$B$1</f>
        <v>0.21046642828631834</v>
      </c>
      <c r="V42" s="11" cm="1">
        <f t="array" ref="V42">INDEX(W_psid!$B$2:$CZ$104,W_!$A42,W_!V$1)/Ns!$B$1</f>
        <v>-13.484943281713829</v>
      </c>
      <c r="W42" s="11" cm="1">
        <f t="array" ref="W42">INDEX(W_psid!$B$2:$CZ$104,W_!$A42,W_!W$1)/Ns!$B$1</f>
        <v>-13.141992555052447</v>
      </c>
      <c r="X42" s="11" cm="1">
        <f t="array" ref="X42">INDEX(W_psid!$B$2:$CZ$104,W_!$A42,W_!X$1)/Ns!$B$1</f>
        <v>-11.859582957536279</v>
      </c>
      <c r="Y42" s="11" cm="1">
        <f t="array" ref="Y42">INDEX(W_psid!$B$2:$CZ$104,W_!$A42,W_!Y$1)/Ns!$B$1</f>
        <v>-9.5880001243205211</v>
      </c>
      <c r="Z42" s="11" cm="1">
        <f t="array" ref="Z42">INDEX(W_psid!$B$2:$CZ$104,W_!$A42,W_!Z$1)/Ns!$B$1</f>
        <v>-8.0812876712246364</v>
      </c>
      <c r="AA42" s="11" cm="1">
        <f t="array" ref="AA42">INDEX(W_psid!$B$2:$CZ$104,W_!$A42,W_!AA$1)/Ns!$B$1</f>
        <v>-10.90763469183673</v>
      </c>
      <c r="AB42" s="11" cm="1">
        <f t="array" ref="AB42">INDEX(W_psid!$B$2:$CZ$104,W_!$A42,W_!AB$1)/Ns!$B$1</f>
        <v>0.49848691394424954</v>
      </c>
      <c r="AC42" s="11" cm="1">
        <f t="array" ref="AC42">INDEX(W_psid!$B$2:$CZ$104,W_!$A42,W_!AC$1)/Ns!$B$1</f>
        <v>-9.2266139917108719E-2</v>
      </c>
      <c r="AD42" s="11" cm="1">
        <f t="array" ref="AD42">INDEX(W_psid!$B$2:$CZ$104,W_!$A42,W_!AD$1)/Ns!$B$1</f>
        <v>3.2555752386952559</v>
      </c>
      <c r="AE42" s="11" cm="1">
        <f t="array" ref="AE42">INDEX(W_psid!$B$2:$CZ$104,W_!$A42,W_!AE$1)/Ns!$B$1</f>
        <v>-1.143060943870724</v>
      </c>
      <c r="AF42" s="11" cm="1">
        <f t="array" ref="AF42">INDEX(W_psid!$B$2:$CZ$104,W_!$A42,W_!AF$1)/Ns!$B$1</f>
        <v>-102.28885487511907</v>
      </c>
      <c r="AG42" s="11" cm="1">
        <f t="array" ref="AG42">INDEX(W_psid!$B$2:$CZ$104,W_!$A42,W_!AG$1)/Ns!$B$1</f>
        <v>-91.906397158877994</v>
      </c>
      <c r="AH42" s="11" cm="1">
        <f t="array" ref="AH42">INDEX(W_psid!$B$2:$CZ$104,W_!$A42,W_!AH$1)/Ns!$B$1</f>
        <v>-0.18264229332786935</v>
      </c>
      <c r="AI42" s="11" cm="1">
        <f t="array" ref="AI42">INDEX(W_psid!$B$2:$CZ$104,W_!$A42,W_!AI$1)/Ns!$B$1</f>
        <v>26.280210251208917</v>
      </c>
      <c r="AJ42" s="11" cm="1">
        <f t="array" ref="AJ42">INDEX(W_psid!$B$2:$CZ$104,W_!$A42,W_!AJ$1)/Ns!$B$1</f>
        <v>-0.36243384866714978</v>
      </c>
      <c r="AK42" s="11" cm="1">
        <f t="array" ref="AK42">INDEX(W_psid!$B$2:$CZ$104,W_!$A42,W_!AK$1)/Ns!$B$1</f>
        <v>-2940.6878479146144</v>
      </c>
      <c r="AL42" s="11" cm="1">
        <f t="array" ref="AL42">INDEX(W_psid!$B$2:$CZ$104,W_!$A42,W_!AL$1)/Ns!$B$1</f>
        <v>-3371.1500153556899</v>
      </c>
      <c r="AM42" s="11" cm="1">
        <f t="array" ref="AM42">INDEX(W_psid!$B$2:$CZ$104,W_!$A42,W_!AM$1)/Ns!$B$1</f>
        <v>1062.424854585953</v>
      </c>
      <c r="AN42" s="11" cm="1">
        <f t="array" ref="AN42">INDEX(W_psid!$B$2:$CZ$104,W_!$A42,W_!AN$1)/Ns!$B$1</f>
        <v>-14.066834381830979</v>
      </c>
      <c r="AO42" s="11" cm="1">
        <f t="array" ref="AO42">INDEX(W_psid!$B$2:$CZ$104,W_!$A42,W_!AO$1)/Ns!$B$1</f>
        <v>0.18667918561746047</v>
      </c>
      <c r="AP42" s="11" cm="1">
        <f t="array" ref="AP42">INDEX(W_psid!$B$2:$CZ$104,W_!$A42,W_!AP$1)/Ns!$B$1</f>
        <v>1568.5717020648594</v>
      </c>
      <c r="AQ42" s="11" cm="1">
        <f t="array" ref="AQ42">INDEX(W_psid!$B$2:$CZ$104,W_!$A42,W_!AQ$1)/Ns!$B$1</f>
        <v>1763.1840093704454</v>
      </c>
      <c r="AR42" s="11" cm="1">
        <f t="array" ref="AR42">INDEX(W_psid!$B$2:$CZ$104,W_!$A42,W_!AR$1)/Ns!$B$1</f>
        <v>-568.10092143102315</v>
      </c>
      <c r="AS42" s="11" cm="1">
        <f t="array" ref="AS42">INDEX(W_psid!$B$2:$CZ$104,W_!$A42,W_!AS$1)/Ns!$B$1</f>
        <v>-5.1141718171901572E-2</v>
      </c>
      <c r="AT42" s="11" cm="1">
        <f t="array" ref="AT42">INDEX(W_psid!$B$2:$CZ$104,W_!$A42,W_!AT$1)/Ns!$B$1</f>
        <v>2.8116227361705957E-2</v>
      </c>
      <c r="AU42" s="11" cm="1">
        <f t="array" ref="AU42">INDEX(W_psid!$B$2:$CZ$104,W_!$A42,W_!AU$1)/Ns!$B$1</f>
        <v>0</v>
      </c>
      <c r="AV42" s="11" cm="1">
        <f t="array" ref="AV42">INDEX(W_psid!$B$2:$CZ$104,W_!$A42,W_!AV$1)/Ns!$B$1</f>
        <v>-117.46735971824071</v>
      </c>
      <c r="AW42" s="11" cm="1">
        <f t="array" ref="AW42">INDEX(W_psid!$B$2:$CZ$104,W_!$A42,W_!AW$1)/Ns!$B$1</f>
        <v>1.0708061005171146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</row>
    <row r="43" spans="1:57" x14ac:dyDescent="0.35">
      <c r="A43">
        <f>MATCH(C43,W_psid!$A$2:$A$104,0)</f>
        <v>93</v>
      </c>
      <c r="B43" t="str">
        <f>MOMS!$A$41</f>
        <v>betahrs0</v>
      </c>
      <c r="C43" t="str">
        <f>MOMS!$B$41</f>
        <v>betahrs0</v>
      </c>
      <c r="D43" s="11" cm="1">
        <f t="array" ref="D43">INDEX(W_psid!$B$2:$CZ$104,W_!$A43,W_!D$1)/Ns!$B$1</f>
        <v>5.3232639458714441</v>
      </c>
      <c r="E43" s="11" cm="1">
        <f t="array" ref="E43">INDEX(W_psid!$B$2:$CZ$104,W_!$A43,W_!E$1)/Ns!$B$1</f>
        <v>11.228863140385918</v>
      </c>
      <c r="F43" s="11" cm="1">
        <f t="array" ref="F43">INDEX(W_psid!$B$2:$CZ$104,W_!$A43,W_!F$1)/Ns!$B$1</f>
        <v>12.933893422837496</v>
      </c>
      <c r="G43" s="11" cm="1">
        <f t="array" ref="G43">INDEX(W_psid!$B$2:$CZ$104,W_!$A43,W_!G$1)/Ns!$B$1</f>
        <v>589.72612223960095</v>
      </c>
      <c r="H43" s="11" cm="1">
        <f t="array" ref="H43">INDEX(W_psid!$B$2:$CZ$104,W_!$A43,W_!H$1)/Ns!$B$1</f>
        <v>-90.154948026094345</v>
      </c>
      <c r="I43" s="11" cm="1">
        <f t="array" ref="I43">INDEX(W_psid!$B$2:$CZ$104,W_!$A43,W_!I$1)/Ns!$B$1</f>
        <v>-209.57181197672796</v>
      </c>
      <c r="J43" s="11" cm="1">
        <f t="array" ref="J43">INDEX(W_psid!$B$2:$CZ$104,W_!$A43,W_!J$1)/Ns!$B$1</f>
        <v>-328.98817330371662</v>
      </c>
      <c r="K43" s="11" cm="1">
        <f t="array" ref="K43">INDEX(W_psid!$B$2:$CZ$104,W_!$A43,W_!K$1)/Ns!$B$1</f>
        <v>-170.18754693450447</v>
      </c>
      <c r="L43" s="11" cm="1">
        <f t="array" ref="L43">INDEX(W_psid!$B$2:$CZ$104,W_!$A43,W_!L$1)/Ns!$B$1</f>
        <v>-4.4999433938360589E-2</v>
      </c>
      <c r="M43" s="11" cm="1">
        <f t="array" ref="M43">INDEX(W_psid!$B$2:$CZ$104,W_!$A43,W_!M$1)/Ns!$B$1</f>
        <v>-32.709399608827738</v>
      </c>
      <c r="N43" s="11" cm="1">
        <f t="array" ref="N43">INDEX(W_psid!$B$2:$CZ$104,W_!$A43,W_!N$1)/Ns!$B$1</f>
        <v>-85.798484852085664</v>
      </c>
      <c r="O43" s="11" cm="1">
        <f t="array" ref="O43">INDEX(W_psid!$B$2:$CZ$104,W_!$A43,W_!O$1)/Ns!$B$1</f>
        <v>22.842204499889338</v>
      </c>
      <c r="P43" s="11" cm="1">
        <f t="array" ref="P43">INDEX(W_psid!$B$2:$CZ$104,W_!$A43,W_!P$1)/Ns!$B$1</f>
        <v>29.157646656918001</v>
      </c>
      <c r="Q43" s="11" cm="1">
        <f t="array" ref="Q43">INDEX(W_psid!$B$2:$CZ$104,W_!$A43,W_!Q$1)/Ns!$B$1</f>
        <v>-321.98489640810499</v>
      </c>
      <c r="R43" s="11" cm="1">
        <f t="array" ref="R43">INDEX(W_psid!$B$2:$CZ$104,W_!$A43,W_!R$1)/Ns!$B$1</f>
        <v>231.9574135656662</v>
      </c>
      <c r="S43" s="11" cm="1">
        <f t="array" ref="S43">INDEX(W_psid!$B$2:$CZ$104,W_!$A43,W_!S$1)/Ns!$B$1</f>
        <v>0.13213700223965485</v>
      </c>
      <c r="T43" s="11" cm="1">
        <f t="array" ref="T43">INDEX(W_psid!$B$2:$CZ$104,W_!$A43,W_!T$1)/Ns!$B$1</f>
        <v>-2.0539758970679542E-2</v>
      </c>
      <c r="U43" s="11" cm="1">
        <f t="array" ref="U43">INDEX(W_psid!$B$2:$CZ$104,W_!$A43,W_!U$1)/Ns!$B$1</f>
        <v>0.24125562249911386</v>
      </c>
      <c r="V43" s="11" cm="1">
        <f t="array" ref="V43">INDEX(W_psid!$B$2:$CZ$104,W_!$A43,W_!V$1)/Ns!$B$1</f>
        <v>-16.785713626538868</v>
      </c>
      <c r="W43" s="11" cm="1">
        <f t="array" ref="W43">INDEX(W_psid!$B$2:$CZ$104,W_!$A43,W_!W$1)/Ns!$B$1</f>
        <v>-16.209322582133147</v>
      </c>
      <c r="X43" s="11" cm="1">
        <f t="array" ref="X43">INDEX(W_psid!$B$2:$CZ$104,W_!$A43,W_!X$1)/Ns!$B$1</f>
        <v>-13.513371377783773</v>
      </c>
      <c r="Y43" s="11" cm="1">
        <f t="array" ref="Y43">INDEX(W_psid!$B$2:$CZ$104,W_!$A43,W_!Y$1)/Ns!$B$1</f>
        <v>-10.994556597855578</v>
      </c>
      <c r="Z43" s="11" cm="1">
        <f t="array" ref="Z43">INDEX(W_psid!$B$2:$CZ$104,W_!$A43,W_!Z$1)/Ns!$B$1</f>
        <v>-9.1528717569744575</v>
      </c>
      <c r="AA43" s="11" cm="1">
        <f t="array" ref="AA43">INDEX(W_psid!$B$2:$CZ$104,W_!$A43,W_!AA$1)/Ns!$B$1</f>
        <v>-12.140073074367637</v>
      </c>
      <c r="AB43" s="11" cm="1">
        <f t="array" ref="AB43">INDEX(W_psid!$B$2:$CZ$104,W_!$A43,W_!AB$1)/Ns!$B$1</f>
        <v>2.1960692258187531</v>
      </c>
      <c r="AC43" s="11" cm="1">
        <f t="array" ref="AC43">INDEX(W_psid!$B$2:$CZ$104,W_!$A43,W_!AC$1)/Ns!$B$1</f>
        <v>-0.15982886817538888</v>
      </c>
      <c r="AD43" s="11" cm="1">
        <f t="array" ref="AD43">INDEX(W_psid!$B$2:$CZ$104,W_!$A43,W_!AD$1)/Ns!$B$1</f>
        <v>3.6013244379958413</v>
      </c>
      <c r="AE43" s="11" cm="1">
        <f t="array" ref="AE43">INDEX(W_psid!$B$2:$CZ$104,W_!$A43,W_!AE$1)/Ns!$B$1</f>
        <v>-1.082340772105542</v>
      </c>
      <c r="AF43" s="11" cm="1">
        <f t="array" ref="AF43">INDEX(W_psid!$B$2:$CZ$104,W_!$A43,W_!AF$1)/Ns!$B$1</f>
        <v>-117.76206867326755</v>
      </c>
      <c r="AG43" s="11" cm="1">
        <f t="array" ref="AG43">INDEX(W_psid!$B$2:$CZ$104,W_!$A43,W_!AG$1)/Ns!$B$1</f>
        <v>-107.43633121602889</v>
      </c>
      <c r="AH43" s="11" cm="1">
        <f t="array" ref="AH43">INDEX(W_psid!$B$2:$CZ$104,W_!$A43,W_!AH$1)/Ns!$B$1</f>
        <v>-0.2098589999780153</v>
      </c>
      <c r="AI43" s="11" cm="1">
        <f t="array" ref="AI43">INDEX(W_psid!$B$2:$CZ$104,W_!$A43,W_!AI$1)/Ns!$B$1</f>
        <v>33.874919080834616</v>
      </c>
      <c r="AJ43" s="11" cm="1">
        <f t="array" ref="AJ43">INDEX(W_psid!$B$2:$CZ$104,W_!$A43,W_!AJ$1)/Ns!$B$1</f>
        <v>-0.64740469272844958</v>
      </c>
      <c r="AK43" s="11" cm="1">
        <f t="array" ref="AK43">INDEX(W_psid!$B$2:$CZ$104,W_!$A43,W_!AK$1)/Ns!$B$1</f>
        <v>-3313.0964510664212</v>
      </c>
      <c r="AL43" s="11" cm="1">
        <f t="array" ref="AL43">INDEX(W_psid!$B$2:$CZ$104,W_!$A43,W_!AL$1)/Ns!$B$1</f>
        <v>-4401.167445404194</v>
      </c>
      <c r="AM43" s="11" cm="1">
        <f t="array" ref="AM43">INDEX(W_psid!$B$2:$CZ$104,W_!$A43,W_!AM$1)/Ns!$B$1</f>
        <v>1313.0883583612517</v>
      </c>
      <c r="AN43" s="11" cm="1">
        <f t="array" ref="AN43">INDEX(W_psid!$B$2:$CZ$104,W_!$A43,W_!AN$1)/Ns!$B$1</f>
        <v>-18.020994992728717</v>
      </c>
      <c r="AO43" s="11" cm="1">
        <f t="array" ref="AO43">INDEX(W_psid!$B$2:$CZ$104,W_!$A43,W_!AO$1)/Ns!$B$1</f>
        <v>0.3339454319419784</v>
      </c>
      <c r="AP43" s="11" cm="1">
        <f t="array" ref="AP43">INDEX(W_psid!$B$2:$CZ$104,W_!$A43,W_!AP$1)/Ns!$B$1</f>
        <v>1763.1840093704454</v>
      </c>
      <c r="AQ43" s="11" cm="1">
        <f t="array" ref="AQ43">INDEX(W_psid!$B$2:$CZ$104,W_!$A43,W_!AQ$1)/Ns!$B$1</f>
        <v>2298.0605309161074</v>
      </c>
      <c r="AR43" s="11" cm="1">
        <f t="array" ref="AR43">INDEX(W_psid!$B$2:$CZ$104,W_!$A43,W_!AR$1)/Ns!$B$1</f>
        <v>-701.75855763872062</v>
      </c>
      <c r="AS43" s="11" cm="1">
        <f t="array" ref="AS43">INDEX(W_psid!$B$2:$CZ$104,W_!$A43,W_!AS$1)/Ns!$B$1</f>
        <v>-1.7860689167723443E-3</v>
      </c>
      <c r="AT43" s="11" cm="1">
        <f t="array" ref="AT43">INDEX(W_psid!$B$2:$CZ$104,W_!$A43,W_!AT$1)/Ns!$B$1</f>
        <v>2.1389821354440338E-3</v>
      </c>
      <c r="AU43" s="11" cm="1">
        <f t="array" ref="AU43">INDEX(W_psid!$B$2:$CZ$104,W_!$A43,W_!AU$1)/Ns!$B$1</f>
        <v>0</v>
      </c>
      <c r="AV43" s="11" cm="1">
        <f t="array" ref="AV43">INDEX(W_psid!$B$2:$CZ$104,W_!$A43,W_!AV$1)/Ns!$B$1</f>
        <v>-115.69705301714977</v>
      </c>
      <c r="AW43" s="11" cm="1">
        <f t="array" ref="AW43">INDEX(W_psid!$B$2:$CZ$104,W_!$A43,W_!AW$1)/Ns!$B$1</f>
        <v>1.0362433306533667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</row>
    <row r="44" spans="1:57" x14ac:dyDescent="0.35">
      <c r="A44">
        <f>MATCH(C44,W_psid!$A$2:$A$104,0)</f>
        <v>95</v>
      </c>
      <c r="B44" t="str">
        <f>MOMS!$A$42</f>
        <v>betahwk</v>
      </c>
      <c r="C44" t="str">
        <f>MOMS!$B$42</f>
        <v>betahwk</v>
      </c>
      <c r="D44" s="11" cm="1">
        <f t="array" ref="D44">INDEX(W_psid!$B$2:$CZ$104,W_!$A44,W_!D$1)/Ns!$B$1</f>
        <v>-2.7942573244046147</v>
      </c>
      <c r="E44" s="11" cm="1">
        <f t="array" ref="E44">INDEX(W_psid!$B$2:$CZ$104,W_!$A44,W_!E$1)/Ns!$B$1</f>
        <v>-1.9282397193109404</v>
      </c>
      <c r="F44" s="11" cm="1">
        <f t="array" ref="F44">INDEX(W_psid!$B$2:$CZ$104,W_!$A44,W_!F$1)/Ns!$B$1</f>
        <v>-5.5916262093774529</v>
      </c>
      <c r="G44" s="11" cm="1">
        <f t="array" ref="G44">INDEX(W_psid!$B$2:$CZ$104,W_!$A44,W_!G$1)/Ns!$B$1</f>
        <v>-211.30141923339218</v>
      </c>
      <c r="H44" s="11" cm="1">
        <f t="array" ref="H44">INDEX(W_psid!$B$2:$CZ$104,W_!$A44,W_!H$1)/Ns!$B$1</f>
        <v>11.957490418677887</v>
      </c>
      <c r="I44" s="11" cm="1">
        <f t="array" ref="I44">INDEX(W_psid!$B$2:$CZ$104,W_!$A44,W_!I$1)/Ns!$B$1</f>
        <v>73.620088502439629</v>
      </c>
      <c r="J44" s="11" cm="1">
        <f t="array" ref="J44">INDEX(W_psid!$B$2:$CZ$104,W_!$A44,W_!J$1)/Ns!$B$1</f>
        <v>101.33075077941011</v>
      </c>
      <c r="K44" s="11" cm="1">
        <f t="array" ref="K44">INDEX(W_psid!$B$2:$CZ$104,W_!$A44,W_!K$1)/Ns!$B$1</f>
        <v>31.075729862315068</v>
      </c>
      <c r="L44" s="11" cm="1">
        <f t="array" ref="L44">INDEX(W_psid!$B$2:$CZ$104,W_!$A44,W_!L$1)/Ns!$B$1</f>
        <v>115.10740771448714</v>
      </c>
      <c r="M44" s="11" cm="1">
        <f t="array" ref="M44">INDEX(W_psid!$B$2:$CZ$104,W_!$A44,W_!M$1)/Ns!$B$1</f>
        <v>46.823785685435425</v>
      </c>
      <c r="N44" s="11" cm="1">
        <f t="array" ref="N44">INDEX(W_psid!$B$2:$CZ$104,W_!$A44,W_!N$1)/Ns!$B$1</f>
        <v>-28.56495763867628</v>
      </c>
      <c r="O44" s="11" cm="1">
        <f t="array" ref="O44">INDEX(W_psid!$B$2:$CZ$104,W_!$A44,W_!O$1)/Ns!$B$1</f>
        <v>-127.6787808320332</v>
      </c>
      <c r="P44" s="11" cm="1">
        <f t="array" ref="P44">INDEX(W_psid!$B$2:$CZ$104,W_!$A44,W_!P$1)/Ns!$B$1</f>
        <v>-17.99329815882259</v>
      </c>
      <c r="Q44" s="11" cm="1">
        <f t="array" ref="Q44">INDEX(W_psid!$B$2:$CZ$104,W_!$A44,W_!Q$1)/Ns!$B$1</f>
        <v>73.57291854687702</v>
      </c>
      <c r="R44" s="11" cm="1">
        <f t="array" ref="R44">INDEX(W_psid!$B$2:$CZ$104,W_!$A44,W_!R$1)/Ns!$B$1</f>
        <v>-60.996895257536984</v>
      </c>
      <c r="S44" s="11" cm="1">
        <f t="array" ref="S44">INDEX(W_psid!$B$2:$CZ$104,W_!$A44,W_!S$1)/Ns!$B$1</f>
        <v>-5.4563297311719099E-2</v>
      </c>
      <c r="T44" s="11" cm="1">
        <f t="array" ref="T44">INDEX(W_psid!$B$2:$CZ$104,W_!$A44,W_!T$1)/Ns!$B$1</f>
        <v>3.0809364778536003E-3</v>
      </c>
      <c r="U44" s="11" cm="1">
        <f t="array" ref="U44">INDEX(W_psid!$B$2:$CZ$104,W_!$A44,W_!U$1)/Ns!$B$1</f>
        <v>-0.10173489646599192</v>
      </c>
      <c r="V44" s="11" cm="1">
        <f t="array" ref="V44">INDEX(W_psid!$B$2:$CZ$104,W_!$A44,W_!V$1)/Ns!$B$1</f>
        <v>3.9039584534518803</v>
      </c>
      <c r="W44" s="11" cm="1">
        <f t="array" ref="W44">INDEX(W_psid!$B$2:$CZ$104,W_!$A44,W_!W$1)/Ns!$B$1</f>
        <v>3.8913106117669463</v>
      </c>
      <c r="X44" s="11" cm="1">
        <f t="array" ref="X44">INDEX(W_psid!$B$2:$CZ$104,W_!$A44,W_!X$1)/Ns!$B$1</f>
        <v>1.8997221387395582</v>
      </c>
      <c r="Y44" s="11" cm="1">
        <f t="array" ref="Y44">INDEX(W_psid!$B$2:$CZ$104,W_!$A44,W_!Y$1)/Ns!$B$1</f>
        <v>0.99824818716135155</v>
      </c>
      <c r="Z44" s="11" cm="1">
        <f t="array" ref="Z44">INDEX(W_psid!$B$2:$CZ$104,W_!$A44,W_!Z$1)/Ns!$B$1</f>
        <v>0.96783340289978026</v>
      </c>
      <c r="AA44" s="11" cm="1">
        <f t="array" ref="AA44">INDEX(W_psid!$B$2:$CZ$104,W_!$A44,W_!AA$1)/Ns!$B$1</f>
        <v>1.6728524669573277</v>
      </c>
      <c r="AB44" s="11" cm="1">
        <f t="array" ref="AB44">INDEX(W_psid!$B$2:$CZ$104,W_!$A44,W_!AB$1)/Ns!$B$1</f>
        <v>-0.56100057310974805</v>
      </c>
      <c r="AC44" s="11" cm="1">
        <f t="array" ref="AC44">INDEX(W_psid!$B$2:$CZ$104,W_!$A44,W_!AC$1)/Ns!$B$1</f>
        <v>6.4699636306792697E-3</v>
      </c>
      <c r="AD44" s="11" cm="1">
        <f t="array" ref="AD44">INDEX(W_psid!$B$2:$CZ$104,W_!$A44,W_!AD$1)/Ns!$B$1</f>
        <v>-0.5884274323673474</v>
      </c>
      <c r="AE44" s="11" cm="1">
        <f t="array" ref="AE44">INDEX(W_psid!$B$2:$CZ$104,W_!$A44,W_!AE$1)/Ns!$B$1</f>
        <v>0.39822885562543558</v>
      </c>
      <c r="AF44" s="11" cm="1">
        <f t="array" ref="AF44">INDEX(W_psid!$B$2:$CZ$104,W_!$A44,W_!AF$1)/Ns!$B$1</f>
        <v>39.93247590756279</v>
      </c>
      <c r="AG44" s="11" cm="1">
        <f t="array" ref="AG44">INDEX(W_psid!$B$2:$CZ$104,W_!$A44,W_!AG$1)/Ns!$B$1</f>
        <v>36.247129410439051</v>
      </c>
      <c r="AH44" s="11" cm="1">
        <f t="array" ref="AH44">INDEX(W_psid!$B$2:$CZ$104,W_!$A44,W_!AH$1)/Ns!$B$1</f>
        <v>-8.2101367873843398E-3</v>
      </c>
      <c r="AI44" s="11" cm="1">
        <f t="array" ref="AI44">INDEX(W_psid!$B$2:$CZ$104,W_!$A44,W_!AI$1)/Ns!$B$1</f>
        <v>-9.4767088511904305</v>
      </c>
      <c r="AJ44" s="11" cm="1">
        <f t="array" ref="AJ44">INDEX(W_psid!$B$2:$CZ$104,W_!$A44,W_!AJ$1)/Ns!$B$1</f>
        <v>0.18811911673914675</v>
      </c>
      <c r="AK44" s="11" cm="1">
        <f t="array" ref="AK44">INDEX(W_psid!$B$2:$CZ$104,W_!$A44,W_!AK$1)/Ns!$B$1</f>
        <v>1068.3947156148856</v>
      </c>
      <c r="AL44" s="11" cm="1">
        <f t="array" ref="AL44">INDEX(W_psid!$B$2:$CZ$104,W_!$A44,W_!AL$1)/Ns!$B$1</f>
        <v>1340.2594630499275</v>
      </c>
      <c r="AM44" s="11" cm="1">
        <f t="array" ref="AM44">INDEX(W_psid!$B$2:$CZ$104,W_!$A44,W_!AM$1)/Ns!$B$1</f>
        <v>-811.63735040907227</v>
      </c>
      <c r="AN44" s="11" cm="1">
        <f t="array" ref="AN44">INDEX(W_psid!$B$2:$CZ$104,W_!$A44,W_!AN$1)/Ns!$B$1</f>
        <v>4.9981445009904357</v>
      </c>
      <c r="AO44" s="11" cm="1">
        <f t="array" ref="AO44">INDEX(W_psid!$B$2:$CZ$104,W_!$A44,W_!AO$1)/Ns!$B$1</f>
        <v>-9.800182023128777E-2</v>
      </c>
      <c r="AP44" s="11" cm="1">
        <f t="array" ref="AP44">INDEX(W_psid!$B$2:$CZ$104,W_!$A44,W_!AP$1)/Ns!$B$1</f>
        <v>-568.10092143102315</v>
      </c>
      <c r="AQ44" s="11" cm="1">
        <f t="array" ref="AQ44">INDEX(W_psid!$B$2:$CZ$104,W_!$A44,W_!AQ$1)/Ns!$B$1</f>
        <v>-701.75855763872062</v>
      </c>
      <c r="AR44" s="11" cm="1">
        <f t="array" ref="AR44">INDEX(W_psid!$B$2:$CZ$104,W_!$A44,W_!AR$1)/Ns!$B$1</f>
        <v>430.24937553898894</v>
      </c>
      <c r="AS44" s="11" cm="1">
        <f t="array" ref="AS44">INDEX(W_psid!$B$2:$CZ$104,W_!$A44,W_!AS$1)/Ns!$B$1</f>
        <v>3.0436972629051928E-2</v>
      </c>
      <c r="AT44" s="11" cm="1">
        <f t="array" ref="AT44">INDEX(W_psid!$B$2:$CZ$104,W_!$A44,W_!AT$1)/Ns!$B$1</f>
        <v>-2.1518354241038668E-2</v>
      </c>
      <c r="AU44" s="11" cm="1">
        <f t="array" ref="AU44">INDEX(W_psid!$B$2:$CZ$104,W_!$A44,W_!AU$1)/Ns!$B$1</f>
        <v>0</v>
      </c>
      <c r="AV44" s="11" cm="1">
        <f t="array" ref="AV44">INDEX(W_psid!$B$2:$CZ$104,W_!$A44,W_!AV$1)/Ns!$B$1</f>
        <v>46.30025903218278</v>
      </c>
      <c r="AW44" s="11" cm="1">
        <f t="array" ref="AW44">INDEX(W_psid!$B$2:$CZ$104,W_!$A44,W_!AW$1)/Ns!$B$1</f>
        <v>-0.76082596409849357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</row>
    <row r="45" spans="1:57" x14ac:dyDescent="0.35">
      <c r="A45">
        <f>MATCH(C45,W_psid!$A$2:$A$104,0)</f>
        <v>100</v>
      </c>
      <c r="B45" t="str">
        <f>MOMS!$A$43</f>
        <v>betalwg_w</v>
      </c>
      <c r="C45" t="str">
        <f>MOMS!$B$43</f>
        <v>betalwg_w</v>
      </c>
      <c r="D45" s="11" cm="1">
        <f t="array" ref="D45">INDEX(W_psid!$B$2:$CZ$104,W_!$A45,W_!D$1)/Ns!$B$1</f>
        <v>5.0124182963143954E-4</v>
      </c>
      <c r="E45" s="11" cm="1">
        <f t="array" ref="E45">INDEX(W_psid!$B$2:$CZ$104,W_!$A45,W_!E$1)/Ns!$B$1</f>
        <v>5.033614692341622E-3</v>
      </c>
      <c r="F45" s="11" cm="1">
        <f t="array" ref="F45">INDEX(W_psid!$B$2:$CZ$104,W_!$A45,W_!F$1)/Ns!$B$1</f>
        <v>-8.5150781112878625E-4</v>
      </c>
      <c r="G45" s="11" cm="1">
        <f t="array" ref="G45">INDEX(W_psid!$B$2:$CZ$104,W_!$A45,W_!G$1)/Ns!$B$1</f>
        <v>-8.7604811279954023E-2</v>
      </c>
      <c r="H45" s="11" cm="1">
        <f t="array" ref="H45">INDEX(W_psid!$B$2:$CZ$104,W_!$A45,W_!H$1)/Ns!$B$1</f>
        <v>-5.4713803069823758E-3</v>
      </c>
      <c r="I45" s="11" cm="1">
        <f t="array" ref="I45">INDEX(W_psid!$B$2:$CZ$104,W_!$A45,W_!I$1)/Ns!$B$1</f>
        <v>-5.9066568401930496E-2</v>
      </c>
      <c r="J45" s="11" cm="1">
        <f t="array" ref="J45">INDEX(W_psid!$B$2:$CZ$104,W_!$A45,W_!J$1)/Ns!$B$1</f>
        <v>5.5622584870298822E-3</v>
      </c>
      <c r="K45" s="11" cm="1">
        <f t="array" ref="K45">INDEX(W_psid!$B$2:$CZ$104,W_!$A45,W_!K$1)/Ns!$B$1</f>
        <v>-0.16271453261992777</v>
      </c>
      <c r="L45" s="11" cm="1">
        <f t="array" ref="L45">INDEX(W_psid!$B$2:$CZ$104,W_!$A45,W_!L$1)/Ns!$B$1</f>
        <v>7.2134472639882513E-2</v>
      </c>
      <c r="M45" s="11" cm="1">
        <f t="array" ref="M45">INDEX(W_psid!$B$2:$CZ$104,W_!$A45,W_!M$1)/Ns!$B$1</f>
        <v>9.8258712732183492E-2</v>
      </c>
      <c r="N45" s="11" cm="1">
        <f t="array" ref="N45">INDEX(W_psid!$B$2:$CZ$104,W_!$A45,W_!N$1)/Ns!$B$1</f>
        <v>7.8709128636654607E-2</v>
      </c>
      <c r="O45" s="11" cm="1">
        <f t="array" ref="O45">INDEX(W_psid!$B$2:$CZ$104,W_!$A45,W_!O$1)/Ns!$B$1</f>
        <v>-1.5838116764432413E-2</v>
      </c>
      <c r="P45" s="11" cm="1">
        <f t="array" ref="P45">INDEX(W_psid!$B$2:$CZ$104,W_!$A45,W_!P$1)/Ns!$B$1</f>
        <v>2.6720259915161165E-2</v>
      </c>
      <c r="Q45" s="11" cm="1">
        <f t="array" ref="Q45">INDEX(W_psid!$B$2:$CZ$104,W_!$A45,W_!Q$1)/Ns!$B$1</f>
        <v>-0.18315948247360189</v>
      </c>
      <c r="R45" s="11" cm="1">
        <f t="array" ref="R45">INDEX(W_psid!$B$2:$CZ$104,W_!$A45,W_!R$1)/Ns!$B$1</f>
        <v>9.9567600658840474E-2</v>
      </c>
      <c r="S45" s="11" cm="1">
        <f t="array" ref="S45">INDEX(W_psid!$B$2:$CZ$104,W_!$A45,W_!S$1)/Ns!$B$1</f>
        <v>-6.5774381803777385E-6</v>
      </c>
      <c r="T45" s="11" cm="1">
        <f t="array" ref="T45">INDEX(W_psid!$B$2:$CZ$104,W_!$A45,W_!T$1)/Ns!$B$1</f>
        <v>4.9802728913189651E-6</v>
      </c>
      <c r="U45" s="11" cm="1">
        <f t="array" ref="U45">INDEX(W_psid!$B$2:$CZ$104,W_!$A45,W_!U$1)/Ns!$B$1</f>
        <v>1.9869681822985504E-4</v>
      </c>
      <c r="V45" s="11" cm="1">
        <f t="array" ref="V45">INDEX(W_psid!$B$2:$CZ$104,W_!$A45,W_!V$1)/Ns!$B$1</f>
        <v>-4.3084211244246683E-3</v>
      </c>
      <c r="W45" s="11" cm="1">
        <f t="array" ref="W45">INDEX(W_psid!$B$2:$CZ$104,W_!$A45,W_!W$1)/Ns!$B$1</f>
        <v>-4.0176943943251303E-3</v>
      </c>
      <c r="X45" s="11" cm="1">
        <f t="array" ref="X45">INDEX(W_psid!$B$2:$CZ$104,W_!$A45,W_!X$1)/Ns!$B$1</f>
        <v>-4.7654297029334335E-3</v>
      </c>
      <c r="Y45" s="11" cm="1">
        <f t="array" ref="Y45">INDEX(W_psid!$B$2:$CZ$104,W_!$A45,W_!Y$1)/Ns!$B$1</f>
        <v>-4.8256934796234311E-3</v>
      </c>
      <c r="Z45" s="11" cm="1">
        <f t="array" ref="Z45">INDEX(W_psid!$B$2:$CZ$104,W_!$A45,W_!Z$1)/Ns!$B$1</f>
        <v>-4.6890308049591422E-3</v>
      </c>
      <c r="AA45" s="11" cm="1">
        <f t="array" ref="AA45">INDEX(W_psid!$B$2:$CZ$104,W_!$A45,W_!AA$1)/Ns!$B$1</f>
        <v>-5.0074828148668126E-3</v>
      </c>
      <c r="AB45" s="11" cm="1">
        <f t="array" ref="AB45">INDEX(W_psid!$B$2:$CZ$104,W_!$A45,W_!AB$1)/Ns!$B$1</f>
        <v>-1.7284542128404837E-3</v>
      </c>
      <c r="AC45" s="11" cm="1">
        <f t="array" ref="AC45">INDEX(W_psid!$B$2:$CZ$104,W_!$A45,W_!AC$1)/Ns!$B$1</f>
        <v>3.3068668813907206E-5</v>
      </c>
      <c r="AD45" s="11" cm="1">
        <f t="array" ref="AD45">INDEX(W_psid!$B$2:$CZ$104,W_!$A45,W_!AD$1)/Ns!$B$1</f>
        <v>4.797290464624228E-4</v>
      </c>
      <c r="AE45" s="11" cm="1">
        <f t="array" ref="AE45">INDEX(W_psid!$B$2:$CZ$104,W_!$A45,W_!AE$1)/Ns!$B$1</f>
        <v>-2.50544034558144E-4</v>
      </c>
      <c r="AF45" s="11" cm="1">
        <f t="array" ref="AF45">INDEX(W_psid!$B$2:$CZ$104,W_!$A45,W_!AF$1)/Ns!$B$1</f>
        <v>-1.0748391438534451E-2</v>
      </c>
      <c r="AG45" s="11" cm="1">
        <f t="array" ref="AG45">INDEX(W_psid!$B$2:$CZ$104,W_!$A45,W_!AG$1)/Ns!$B$1</f>
        <v>-6.2441315272168188E-3</v>
      </c>
      <c r="AH45" s="11" cm="1">
        <f t="array" ref="AH45">INDEX(W_psid!$B$2:$CZ$104,W_!$A45,W_!AH$1)/Ns!$B$1</f>
        <v>-6.2609005816984437E-5</v>
      </c>
      <c r="AI45" s="11" cm="1">
        <f t="array" ref="AI45">INDEX(W_psid!$B$2:$CZ$104,W_!$A45,W_!AI$1)/Ns!$B$1</f>
        <v>4.7041512903812999E-3</v>
      </c>
      <c r="AJ45" s="11" cm="1">
        <f t="array" ref="AJ45">INDEX(W_psid!$B$2:$CZ$104,W_!$A45,W_!AJ$1)/Ns!$B$1</f>
        <v>-6.2062312195290049E-5</v>
      </c>
      <c r="AK45" s="11" cm="1">
        <f t="array" ref="AK45">INDEX(W_psid!$B$2:$CZ$104,W_!$A45,W_!AK$1)/Ns!$B$1</f>
        <v>9.9568691126822678E-2</v>
      </c>
      <c r="AL45" s="11" cm="1">
        <f t="array" ref="AL45">INDEX(W_psid!$B$2:$CZ$104,W_!$A45,W_!AL$1)/Ns!$B$1</f>
        <v>-3.2783165587112781E-3</v>
      </c>
      <c r="AM45" s="11" cm="1">
        <f t="array" ref="AM45">INDEX(W_psid!$B$2:$CZ$104,W_!$A45,W_!AM$1)/Ns!$B$1</f>
        <v>-6.1655298277314217E-2</v>
      </c>
      <c r="AN45" s="11" cm="1">
        <f t="array" ref="AN45">INDEX(W_psid!$B$2:$CZ$104,W_!$A45,W_!AN$1)/Ns!$B$1</f>
        <v>-2.5492595426118924E-3</v>
      </c>
      <c r="AO45" s="11" cm="1">
        <f t="array" ref="AO45">INDEX(W_psid!$B$2:$CZ$104,W_!$A45,W_!AO$1)/Ns!$B$1</f>
        <v>2.9644503477165804E-5</v>
      </c>
      <c r="AP45" s="11" cm="1">
        <f t="array" ref="AP45">INDEX(W_psid!$B$2:$CZ$104,W_!$A45,W_!AP$1)/Ns!$B$1</f>
        <v>-5.1141718171901572E-2</v>
      </c>
      <c r="AQ45" s="11" cm="1">
        <f t="array" ref="AQ45">INDEX(W_psid!$B$2:$CZ$104,W_!$A45,W_!AQ$1)/Ns!$B$1</f>
        <v>-1.7860689167723443E-3</v>
      </c>
      <c r="AR45" s="11" cm="1">
        <f t="array" ref="AR45">INDEX(W_psid!$B$2:$CZ$104,W_!$A45,W_!AR$1)/Ns!$B$1</f>
        <v>3.0436972629051928E-2</v>
      </c>
      <c r="AS45" s="11" cm="1">
        <f t="array" ref="AS45">INDEX(W_psid!$B$2:$CZ$104,W_!$A45,W_!AS$1)/Ns!$B$1</f>
        <v>8.7144521573422399E-4</v>
      </c>
      <c r="AT45" s="11" cm="1">
        <f t="array" ref="AT45">INDEX(W_psid!$B$2:$CZ$104,W_!$A45,W_!AT$1)/Ns!$B$1</f>
        <v>-4.6291652160110119E-4</v>
      </c>
      <c r="AU45" s="11" cm="1">
        <f t="array" ref="AU45">INDEX(W_psid!$B$2:$CZ$104,W_!$A45,W_!AU$1)/Ns!$B$1</f>
        <v>0</v>
      </c>
      <c r="AV45" s="11" cm="1">
        <f t="array" ref="AV45">INDEX(W_psid!$B$2:$CZ$104,W_!$A45,W_!AV$1)/Ns!$B$1</f>
        <v>-3.567075264406646E-2</v>
      </c>
      <c r="AW45" s="11" cm="1">
        <f t="array" ref="AW45">INDEX(W_psid!$B$2:$CZ$104,W_!$A45,W_!AW$1)/Ns!$B$1</f>
        <v>-6.4017578060660593E-4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</row>
    <row r="46" spans="1:57" x14ac:dyDescent="0.35">
      <c r="A46">
        <f>MATCH(C46,W_psid!$A$2:$A$104,0)</f>
        <v>99</v>
      </c>
      <c r="B46" t="str">
        <f>MOMS!$A$44</f>
        <v>betalwg</v>
      </c>
      <c r="C46" t="str">
        <f>MOMS!$B$44</f>
        <v>betalwg</v>
      </c>
      <c r="D46" s="11" cm="1">
        <f t="array" ref="D46">INDEX(W_psid!$B$2:$CZ$104,W_!$A46,W_!D$1)/Ns!$B$1</f>
        <v>-2.4539634995494951E-4</v>
      </c>
      <c r="E46" s="11" cm="1">
        <f t="array" ref="E46">INDEX(W_psid!$B$2:$CZ$104,W_!$A46,W_!E$1)/Ns!$B$1</f>
        <v>-2.8424344588463876E-3</v>
      </c>
      <c r="F46" s="11" cm="1">
        <f t="array" ref="F46">INDEX(W_psid!$B$2:$CZ$104,W_!$A46,W_!F$1)/Ns!$B$1</f>
        <v>4.2976884985427682E-4</v>
      </c>
      <c r="G46" s="11" cm="1">
        <f t="array" ref="G46">INDEX(W_psid!$B$2:$CZ$104,W_!$A46,W_!G$1)/Ns!$B$1</f>
        <v>5.0925987869129559E-2</v>
      </c>
      <c r="H46" s="11" cm="1">
        <f t="array" ref="H46">INDEX(W_psid!$B$2:$CZ$104,W_!$A46,W_!H$1)/Ns!$B$1</f>
        <v>1.2862911662788602E-3</v>
      </c>
      <c r="I46" s="11" cm="1">
        <f t="array" ref="I46">INDEX(W_psid!$B$2:$CZ$104,W_!$A46,W_!I$1)/Ns!$B$1</f>
        <v>3.0292278672133268E-2</v>
      </c>
      <c r="J46" s="11" cm="1">
        <f t="array" ref="J46">INDEX(W_psid!$B$2:$CZ$104,W_!$A46,W_!J$1)/Ns!$B$1</f>
        <v>-6.2360439785684079E-3</v>
      </c>
      <c r="K46" s="11" cm="1">
        <f t="array" ref="K46">INDEX(W_psid!$B$2:$CZ$104,W_!$A46,W_!K$1)/Ns!$B$1</f>
        <v>8.5693700947602258E-2</v>
      </c>
      <c r="L46" s="11" cm="1">
        <f t="array" ref="L46">INDEX(W_psid!$B$2:$CZ$104,W_!$A46,W_!L$1)/Ns!$B$1</f>
        <v>-3.9253046825761778E-2</v>
      </c>
      <c r="M46" s="11" cm="1">
        <f t="array" ref="M46">INDEX(W_psid!$B$2:$CZ$104,W_!$A46,W_!M$1)/Ns!$B$1</f>
        <v>-4.9535414988894397E-2</v>
      </c>
      <c r="N46" s="11" cm="1">
        <f t="array" ref="N46">INDEX(W_psid!$B$2:$CZ$104,W_!$A46,W_!N$1)/Ns!$B$1</f>
        <v>-4.1857470741297607E-2</v>
      </c>
      <c r="O46" s="11" cm="1">
        <f t="array" ref="O46">INDEX(W_psid!$B$2:$CZ$104,W_!$A46,W_!O$1)/Ns!$B$1</f>
        <v>1.0508109622717591E-2</v>
      </c>
      <c r="P46" s="11" cm="1">
        <f t="array" ref="P46">INDEX(W_psid!$B$2:$CZ$104,W_!$A46,W_!P$1)/Ns!$B$1</f>
        <v>-1.4051065633767172E-2</v>
      </c>
      <c r="Q46" s="11" cm="1">
        <f t="array" ref="Q46">INDEX(W_psid!$B$2:$CZ$104,W_!$A46,W_!Q$1)/Ns!$B$1</f>
        <v>0.10663089471080375</v>
      </c>
      <c r="R46" s="11" cm="1">
        <f t="array" ref="R46">INDEX(W_psid!$B$2:$CZ$104,W_!$A46,W_!R$1)/Ns!$B$1</f>
        <v>-4.9997029054094921E-2</v>
      </c>
      <c r="S46" s="11" cm="1">
        <f t="array" ref="S46">INDEX(W_psid!$B$2:$CZ$104,W_!$A46,W_!S$1)/Ns!$B$1</f>
        <v>3.2006766873150301E-6</v>
      </c>
      <c r="T46" s="11" cm="1">
        <f t="array" ref="T46">INDEX(W_psid!$B$2:$CZ$104,W_!$A46,W_!T$1)/Ns!$B$1</f>
        <v>-2.6887122730866516E-6</v>
      </c>
      <c r="U46" s="11" cm="1">
        <f t="array" ref="U46">INDEX(W_psid!$B$2:$CZ$104,W_!$A46,W_!U$1)/Ns!$B$1</f>
        <v>-1.0401453563577732E-4</v>
      </c>
      <c r="V46" s="11" cm="1">
        <f t="array" ref="V46">INDEX(W_psid!$B$2:$CZ$104,W_!$A46,W_!V$1)/Ns!$B$1</f>
        <v>2.3109967081836125E-3</v>
      </c>
      <c r="W46" s="11" cm="1">
        <f t="array" ref="W46">INDEX(W_psid!$B$2:$CZ$104,W_!$A46,W_!W$1)/Ns!$B$1</f>
        <v>2.1620910093765934E-3</v>
      </c>
      <c r="X46" s="11" cm="1">
        <f t="array" ref="X46">INDEX(W_psid!$B$2:$CZ$104,W_!$A46,W_!X$1)/Ns!$B$1</f>
        <v>2.5648873556789291E-3</v>
      </c>
      <c r="Y46" s="11" cm="1">
        <f t="array" ref="Y46">INDEX(W_psid!$B$2:$CZ$104,W_!$A46,W_!Y$1)/Ns!$B$1</f>
        <v>2.6092686341621651E-3</v>
      </c>
      <c r="Z46" s="11" cm="1">
        <f t="array" ref="Z46">INDEX(W_psid!$B$2:$CZ$104,W_!$A46,W_!Z$1)/Ns!$B$1</f>
        <v>2.5337896892853591E-3</v>
      </c>
      <c r="AA46" s="11" cm="1">
        <f t="array" ref="AA46">INDEX(W_psid!$B$2:$CZ$104,W_!$A46,W_!AA$1)/Ns!$B$1</f>
        <v>2.7127073347101688E-3</v>
      </c>
      <c r="AB46" s="11" cm="1">
        <f t="array" ref="AB46">INDEX(W_psid!$B$2:$CZ$104,W_!$A46,W_!AB$1)/Ns!$B$1</f>
        <v>9.6233578370306396E-4</v>
      </c>
      <c r="AC46" s="11" cm="1">
        <f t="array" ref="AC46">INDEX(W_psid!$B$2:$CZ$104,W_!$A46,W_!AC$1)/Ns!$B$1</f>
        <v>-1.654262998991334E-5</v>
      </c>
      <c r="AD46" s="11" cm="1">
        <f t="array" ref="AD46">INDEX(W_psid!$B$2:$CZ$104,W_!$A46,W_!AD$1)/Ns!$B$1</f>
        <v>-2.7493102646198485E-4</v>
      </c>
      <c r="AE46" s="11" cm="1">
        <f t="array" ref="AE46">INDEX(W_psid!$B$2:$CZ$104,W_!$A46,W_!AE$1)/Ns!$B$1</f>
        <v>1.1672426919997213E-4</v>
      </c>
      <c r="AF46" s="11" cm="1">
        <f t="array" ref="AF46">INDEX(W_psid!$B$2:$CZ$104,W_!$A46,W_!AF$1)/Ns!$B$1</f>
        <v>5.2124983952514005E-3</v>
      </c>
      <c r="AG46" s="11" cm="1">
        <f t="array" ref="AG46">INDEX(W_psid!$B$2:$CZ$104,W_!$A46,W_!AG$1)/Ns!$B$1</f>
        <v>2.9367545299667699E-3</v>
      </c>
      <c r="AH46" s="11" cm="1">
        <f t="array" ref="AH46">INDEX(W_psid!$B$2:$CZ$104,W_!$A46,W_!AH$1)/Ns!$B$1</f>
        <v>3.8660994490644727E-5</v>
      </c>
      <c r="AI46" s="11" cm="1">
        <f t="array" ref="AI46">INDEX(W_psid!$B$2:$CZ$104,W_!$A46,W_!AI$1)/Ns!$B$1</f>
        <v>-2.5033458678467117E-3</v>
      </c>
      <c r="AJ46" s="11" cm="1">
        <f t="array" ref="AJ46">INDEX(W_psid!$B$2:$CZ$104,W_!$A46,W_!AJ$1)/Ns!$B$1</f>
        <v>3.3014635760797793E-5</v>
      </c>
      <c r="AK46" s="11" cm="1">
        <f t="array" ref="AK46">INDEX(W_psid!$B$2:$CZ$104,W_!$A46,W_!AK$1)/Ns!$B$1</f>
        <v>-5.4054250667207558E-2</v>
      </c>
      <c r="AL46" s="11" cm="1">
        <f t="array" ref="AL46">INDEX(W_psid!$B$2:$CZ$104,W_!$A46,W_!AL$1)/Ns!$B$1</f>
        <v>3.2556494684127398E-4</v>
      </c>
      <c r="AM46" s="11" cm="1">
        <f t="array" ref="AM46">INDEX(W_psid!$B$2:$CZ$104,W_!$A46,W_!AM$1)/Ns!$B$1</f>
        <v>4.2621514898831668E-2</v>
      </c>
      <c r="AN46" s="11" cm="1">
        <f t="array" ref="AN46">INDEX(W_psid!$B$2:$CZ$104,W_!$A46,W_!AN$1)/Ns!$B$1</f>
        <v>1.3613219993927133E-3</v>
      </c>
      <c r="AO46" s="11" cm="1">
        <f t="array" ref="AO46">INDEX(W_psid!$B$2:$CZ$104,W_!$A46,W_!AO$1)/Ns!$B$1</f>
        <v>-1.5645820010581742E-5</v>
      </c>
      <c r="AP46" s="11" cm="1">
        <f t="array" ref="AP46">INDEX(W_psid!$B$2:$CZ$104,W_!$A46,W_!AP$1)/Ns!$B$1</f>
        <v>2.8116227361705957E-2</v>
      </c>
      <c r="AQ46" s="11" cm="1">
        <f t="array" ref="AQ46">INDEX(W_psid!$B$2:$CZ$104,W_!$A46,W_!AQ$1)/Ns!$B$1</f>
        <v>2.1389821354440338E-3</v>
      </c>
      <c r="AR46" s="11" cm="1">
        <f t="array" ref="AR46">INDEX(W_psid!$B$2:$CZ$104,W_!$A46,W_!AR$1)/Ns!$B$1</f>
        <v>-2.1518354241038668E-2</v>
      </c>
      <c r="AS46" s="11" cm="1">
        <f t="array" ref="AS46">INDEX(W_psid!$B$2:$CZ$104,W_!$A46,W_!AS$1)/Ns!$B$1</f>
        <v>-4.6291652160110119E-4</v>
      </c>
      <c r="AT46" s="11" cm="1">
        <f t="array" ref="AT46">INDEX(W_psid!$B$2:$CZ$104,W_!$A46,W_!AT$1)/Ns!$B$1</f>
        <v>2.4723379702044511E-4</v>
      </c>
      <c r="AU46" s="11" cm="1">
        <f t="array" ref="AU46">INDEX(W_psid!$B$2:$CZ$104,W_!$A46,W_!AU$1)/Ns!$B$1</f>
        <v>0</v>
      </c>
      <c r="AV46" s="11" cm="1">
        <f t="array" ref="AV46">INDEX(W_psid!$B$2:$CZ$104,W_!$A46,W_!AV$1)/Ns!$B$1</f>
        <v>1.9292547643326243E-2</v>
      </c>
      <c r="AW46" s="11" cm="1">
        <f t="array" ref="AW46">INDEX(W_psid!$B$2:$CZ$104,W_!$A46,W_!AW$1)/Ns!$B$1</f>
        <v>3.5940734792158446E-4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</row>
    <row r="47" spans="1:57" x14ac:dyDescent="0.35">
      <c r="A47">
        <f>MATCH(C47,W_psid!$A$2:$A$104,0)</f>
        <v>17</v>
      </c>
      <c r="B47" t="str">
        <f>MOMS!$A$45</f>
        <v>b</v>
      </c>
      <c r="C47" t="str">
        <f>MOMS!$B$45</f>
        <v>beta_meansmm</v>
      </c>
      <c r="D47" s="11" cm="1">
        <f t="array" ref="D47">INDEX(W_psid!$B$2:$CZ$104,W_!$A47,W_!D$1)/Ns!$B$1</f>
        <v>0</v>
      </c>
      <c r="E47" s="11" cm="1">
        <f t="array" ref="E47">INDEX(W_psid!$B$2:$CZ$104,W_!$A47,W_!E$1)/Ns!$B$1</f>
        <v>0</v>
      </c>
      <c r="F47" s="11" cm="1">
        <f t="array" ref="F47">INDEX(W_psid!$B$2:$CZ$104,W_!$A47,W_!F$1)/Ns!$B$1</f>
        <v>0</v>
      </c>
      <c r="G47" s="11" cm="1">
        <f t="array" ref="G47">INDEX(W_psid!$B$2:$CZ$104,W_!$A47,W_!G$1)/Ns!$B$1</f>
        <v>0</v>
      </c>
      <c r="H47" s="11" cm="1">
        <f t="array" ref="H47">INDEX(W_psid!$B$2:$CZ$104,W_!$A47,W_!H$1)/Ns!$B$1</f>
        <v>0</v>
      </c>
      <c r="I47" s="11" cm="1">
        <f t="array" ref="I47">INDEX(W_psid!$B$2:$CZ$104,W_!$A47,W_!I$1)/Ns!$B$1</f>
        <v>0</v>
      </c>
      <c r="J47" s="11" cm="1">
        <f t="array" ref="J47">INDEX(W_psid!$B$2:$CZ$104,W_!$A47,W_!J$1)/Ns!$B$1</f>
        <v>0</v>
      </c>
      <c r="K47" s="11" cm="1">
        <f t="array" ref="K47">INDEX(W_psid!$B$2:$CZ$104,W_!$A47,W_!K$1)/Ns!$B$1</f>
        <v>0</v>
      </c>
      <c r="L47" s="11" cm="1">
        <f t="array" ref="L47">INDEX(W_psid!$B$2:$CZ$104,W_!$A47,W_!L$1)/Ns!$B$1</f>
        <v>0</v>
      </c>
      <c r="M47" s="11" cm="1">
        <f t="array" ref="M47">INDEX(W_psid!$B$2:$CZ$104,W_!$A47,W_!M$1)/Ns!$B$1</f>
        <v>0</v>
      </c>
      <c r="N47" s="11" cm="1">
        <f t="array" ref="N47">INDEX(W_psid!$B$2:$CZ$104,W_!$A47,W_!N$1)/Ns!$B$1</f>
        <v>0</v>
      </c>
      <c r="O47" s="11" cm="1">
        <f t="array" ref="O47">INDEX(W_psid!$B$2:$CZ$104,W_!$A47,W_!O$1)/Ns!$B$1</f>
        <v>0</v>
      </c>
      <c r="P47" s="11" cm="1">
        <f t="array" ref="P47">INDEX(W_psid!$B$2:$CZ$104,W_!$A47,W_!P$1)/Ns!$B$1</f>
        <v>0</v>
      </c>
      <c r="Q47" s="11" cm="1">
        <f t="array" ref="Q47">INDEX(W_psid!$B$2:$CZ$104,W_!$A47,W_!Q$1)/Ns!$B$1</f>
        <v>0</v>
      </c>
      <c r="R47" s="11" cm="1">
        <f t="array" ref="R47">INDEX(W_psid!$B$2:$CZ$104,W_!$A47,W_!R$1)/Ns!$B$1</f>
        <v>0</v>
      </c>
      <c r="S47" s="11" cm="1">
        <f t="array" ref="S47">INDEX(W_psid!$B$2:$CZ$104,W_!$A47,W_!S$1)/Ns!$B$1</f>
        <v>0</v>
      </c>
      <c r="T47" s="11" cm="1">
        <f t="array" ref="T47">INDEX(W_psid!$B$2:$CZ$104,W_!$A47,W_!T$1)/Ns!$B$1</f>
        <v>0</v>
      </c>
      <c r="U47" s="11" cm="1">
        <f t="array" ref="U47">INDEX(W_psid!$B$2:$CZ$104,W_!$A47,W_!U$1)/Ns!$B$1</f>
        <v>0</v>
      </c>
      <c r="V47" s="11" cm="1">
        <f t="array" ref="V47">INDEX(W_psid!$B$2:$CZ$104,W_!$A47,W_!V$1)/Ns!$B$1</f>
        <v>0</v>
      </c>
      <c r="W47" s="11" cm="1">
        <f t="array" ref="W47">INDEX(W_psid!$B$2:$CZ$104,W_!$A47,W_!W$1)/Ns!$B$1</f>
        <v>0</v>
      </c>
      <c r="X47" s="11" cm="1">
        <f t="array" ref="X47">INDEX(W_psid!$B$2:$CZ$104,W_!$A47,W_!X$1)/Ns!$B$1</f>
        <v>0</v>
      </c>
      <c r="Y47" s="11" cm="1">
        <f t="array" ref="Y47">INDEX(W_psid!$B$2:$CZ$104,W_!$A47,W_!Y$1)/Ns!$B$1</f>
        <v>0</v>
      </c>
      <c r="Z47" s="11" cm="1">
        <f t="array" ref="Z47">INDEX(W_psid!$B$2:$CZ$104,W_!$A47,W_!Z$1)/Ns!$B$1</f>
        <v>0</v>
      </c>
      <c r="AA47" s="11" cm="1">
        <f t="array" ref="AA47">INDEX(W_psid!$B$2:$CZ$104,W_!$A47,W_!AA$1)/Ns!$B$1</f>
        <v>0</v>
      </c>
      <c r="AB47" s="11" cm="1">
        <f t="array" ref="AB47">INDEX(W_psid!$B$2:$CZ$104,W_!$A47,W_!AB$1)/Ns!$B$1</f>
        <v>0</v>
      </c>
      <c r="AC47" s="11" cm="1">
        <f t="array" ref="AC47">INDEX(W_psid!$B$2:$CZ$104,W_!$A47,W_!AC$1)/Ns!$B$1</f>
        <v>0</v>
      </c>
      <c r="AD47" s="11" cm="1">
        <f t="array" ref="AD47">INDEX(W_psid!$B$2:$CZ$104,W_!$A47,W_!AD$1)/Ns!$B$1</f>
        <v>0</v>
      </c>
      <c r="AE47" s="11" cm="1">
        <f t="array" ref="AE47">INDEX(W_psid!$B$2:$CZ$104,W_!$A47,W_!AE$1)/Ns!$B$1</f>
        <v>0</v>
      </c>
      <c r="AF47" s="11" cm="1">
        <f t="array" ref="AF47">INDEX(W_psid!$B$2:$CZ$104,W_!$A47,W_!AF$1)/Ns!$B$1</f>
        <v>0</v>
      </c>
      <c r="AG47" s="11" cm="1">
        <f t="array" ref="AG47">INDEX(W_psid!$B$2:$CZ$104,W_!$A47,W_!AG$1)/Ns!$B$1</f>
        <v>0</v>
      </c>
      <c r="AH47" s="11" cm="1">
        <f t="array" ref="AH47">INDEX(W_psid!$B$2:$CZ$104,W_!$A47,W_!AH$1)/Ns!$B$1</f>
        <v>0</v>
      </c>
      <c r="AI47" s="11" cm="1">
        <f t="array" ref="AI47">INDEX(W_psid!$B$2:$CZ$104,W_!$A47,W_!AI$1)/Ns!$B$1</f>
        <v>0</v>
      </c>
      <c r="AJ47" s="11" cm="1">
        <f t="array" ref="AJ47">INDEX(W_psid!$B$2:$CZ$104,W_!$A47,W_!AJ$1)/Ns!$B$1</f>
        <v>0</v>
      </c>
      <c r="AK47" s="11" cm="1">
        <f t="array" ref="AK47">INDEX(W_psid!$B$2:$CZ$104,W_!$A47,W_!AK$1)/Ns!$B$1</f>
        <v>0</v>
      </c>
      <c r="AL47" s="11" cm="1">
        <f t="array" ref="AL47">INDEX(W_psid!$B$2:$CZ$104,W_!$A47,W_!AL$1)/Ns!$B$1</f>
        <v>0</v>
      </c>
      <c r="AM47" s="11" cm="1">
        <f t="array" ref="AM47">INDEX(W_psid!$B$2:$CZ$104,W_!$A47,W_!AM$1)/Ns!$B$1</f>
        <v>0</v>
      </c>
      <c r="AN47" s="11" cm="1">
        <f t="array" ref="AN47">INDEX(W_psid!$B$2:$CZ$104,W_!$A47,W_!AN$1)/Ns!$B$1</f>
        <v>0</v>
      </c>
      <c r="AO47" s="11" cm="1">
        <f t="array" ref="AO47">INDEX(W_psid!$B$2:$CZ$104,W_!$A47,W_!AO$1)/Ns!$B$1</f>
        <v>0</v>
      </c>
      <c r="AP47" s="11" cm="1">
        <f t="array" ref="AP47">INDEX(W_psid!$B$2:$CZ$104,W_!$A47,W_!AP$1)/Ns!$B$1</f>
        <v>0</v>
      </c>
      <c r="AQ47" s="11" cm="1">
        <f t="array" ref="AQ47">INDEX(W_psid!$B$2:$CZ$104,W_!$A47,W_!AQ$1)/Ns!$B$1</f>
        <v>0</v>
      </c>
      <c r="AR47" s="11" cm="1">
        <f t="array" ref="AR47">INDEX(W_psid!$B$2:$CZ$104,W_!$A47,W_!AR$1)/Ns!$B$1</f>
        <v>0</v>
      </c>
      <c r="AS47" s="11" cm="1">
        <f t="array" ref="AS47">INDEX(W_psid!$B$2:$CZ$104,W_!$A47,W_!AS$1)/Ns!$B$1</f>
        <v>0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0</v>
      </c>
      <c r="AV47" s="11" cm="1">
        <f t="array" ref="AV47">INDEX(W_psid!$B$2:$CZ$104,W_!$A47,W_!AV$1)/Ns!$B$1</f>
        <v>0</v>
      </c>
      <c r="AW47" s="11" cm="1">
        <f t="array" ref="AW47">INDEX(W_psid!$B$2:$CT$98,W_!$A47,W_!AW$1)/Ns!$B$1</f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</row>
    <row r="48" spans="1:57" x14ac:dyDescent="0.35">
      <c r="A48">
        <f>MATCH(C48,W_psid!$A$2:$A$104,0)</f>
        <v>67</v>
      </c>
      <c r="B48" t="str">
        <f>MOMS!$A$46</f>
        <v>commiles_sd</v>
      </c>
      <c r="C48" t="str">
        <f>MOMS!$B$46</f>
        <v>commiles_sd_inmsa</v>
      </c>
      <c r="D48" s="11" cm="1">
        <f t="array" ref="D48">INDEX(W_psid!$B$2:$CZ$104,W_!$A48,W_!D$1)/Ns!$B$1</f>
        <v>-0.75203841737907162</v>
      </c>
      <c r="E48" s="11" cm="1">
        <f t="array" ref="E48">INDEX(W_psid!$B$2:$CZ$104,W_!$A48,W_!E$1)/Ns!$B$1</f>
        <v>-2.1089472621393845</v>
      </c>
      <c r="F48" s="11" cm="1">
        <f t="array" ref="F48">INDEX(W_psid!$B$2:$CZ$104,W_!$A48,W_!F$1)/Ns!$B$1</f>
        <v>-1.7457760031887333</v>
      </c>
      <c r="G48" s="11" cm="1">
        <f t="array" ref="G48">INDEX(W_psid!$B$2:$CZ$104,W_!$A48,W_!G$1)/Ns!$B$1</f>
        <v>-41.980501409028804</v>
      </c>
      <c r="H48" s="11" cm="1">
        <f t="array" ref="H48">INDEX(W_psid!$B$2:$CZ$104,W_!$A48,W_!H$1)/Ns!$B$1</f>
        <v>21.083875855888987</v>
      </c>
      <c r="I48" s="11" cm="1">
        <f t="array" ref="I48">INDEX(W_psid!$B$2:$CZ$104,W_!$A48,W_!I$1)/Ns!$B$1</f>
        <v>28.933851303652077</v>
      </c>
      <c r="J48" s="11" cm="1">
        <f t="array" ref="J48">INDEX(W_psid!$B$2:$CZ$104,W_!$A48,W_!J$1)/Ns!$B$1</f>
        <v>10.868734369082313</v>
      </c>
      <c r="K48" s="11" cm="1">
        <f t="array" ref="K48">INDEX(W_psid!$B$2:$CZ$104,W_!$A48,W_!K$1)/Ns!$B$1</f>
        <v>24.342941174552308</v>
      </c>
      <c r="L48" s="11" cm="1">
        <f t="array" ref="L48">INDEX(W_psid!$B$2:$CZ$104,W_!$A48,W_!L$1)/Ns!$B$1</f>
        <v>-9.7978525834385035</v>
      </c>
      <c r="M48" s="11" cm="1">
        <f t="array" ref="M48">INDEX(W_psid!$B$2:$CZ$104,W_!$A48,W_!M$1)/Ns!$B$1</f>
        <v>-30.738607960682348</v>
      </c>
      <c r="N48" s="11" cm="1">
        <f t="array" ref="N48">INDEX(W_psid!$B$2:$CZ$104,W_!$A48,W_!N$1)/Ns!$B$1</f>
        <v>34.364013326924955</v>
      </c>
      <c r="O48" s="11" cm="1">
        <f t="array" ref="O48">INDEX(W_psid!$B$2:$CZ$104,W_!$A48,W_!O$1)/Ns!$B$1</f>
        <v>-13.674304087935614</v>
      </c>
      <c r="P48" s="11" cm="1">
        <f t="array" ref="P48">INDEX(W_psid!$B$2:$CZ$104,W_!$A48,W_!P$1)/Ns!$B$1</f>
        <v>-17.022605713569408</v>
      </c>
      <c r="Q48" s="11" cm="1">
        <f t="array" ref="Q48">INDEX(W_psid!$B$2:$CZ$104,W_!$A48,W_!Q$1)/Ns!$B$1</f>
        <v>-14.553826217828986</v>
      </c>
      <c r="R48" s="11" cm="1">
        <f t="array" ref="R48">INDEX(W_psid!$B$2:$CZ$104,W_!$A48,W_!R$1)/Ns!$B$1</f>
        <v>-32.777396461746335</v>
      </c>
      <c r="S48" s="11" cm="1">
        <f t="array" ref="S48">INDEX(W_psid!$B$2:$CZ$104,W_!$A48,W_!S$1)/Ns!$B$1</f>
        <v>-8.5241078093201781E-3</v>
      </c>
      <c r="T48" s="11" cm="1">
        <f t="array" ref="T48">INDEX(W_psid!$B$2:$CZ$104,W_!$A48,W_!T$1)/Ns!$B$1</f>
        <v>9.3726301881778254E-4</v>
      </c>
      <c r="U48" s="11" cm="1">
        <f t="array" ref="U48">INDEX(W_psid!$B$2:$CZ$104,W_!$A48,W_!U$1)/Ns!$B$1</f>
        <v>-5.2785064728685466E-2</v>
      </c>
      <c r="V48" s="11" cm="1">
        <f t="array" ref="V48">INDEX(W_psid!$B$2:$CZ$104,W_!$A48,W_!V$1)/Ns!$B$1</f>
        <v>2.8187793135093999</v>
      </c>
      <c r="W48" s="11" cm="1">
        <f t="array" ref="W48">INDEX(W_psid!$B$2:$CZ$104,W_!$A48,W_!W$1)/Ns!$B$1</f>
        <v>2.8068029882544985</v>
      </c>
      <c r="X48" s="11" cm="1">
        <f t="array" ref="X48">INDEX(W_psid!$B$2:$CZ$104,W_!$A48,W_!X$1)/Ns!$B$1</f>
        <v>1.6078698461093113</v>
      </c>
      <c r="Y48" s="11" cm="1">
        <f t="array" ref="Y48">INDEX(W_psid!$B$2:$CZ$104,W_!$A48,W_!Y$1)/Ns!$B$1</f>
        <v>1.3396017330991077</v>
      </c>
      <c r="Z48" s="11" cm="1">
        <f t="array" ref="Z48">INDEX(W_psid!$B$2:$CZ$104,W_!$A48,W_!Z$1)/Ns!$B$1</f>
        <v>1.3020409533576343</v>
      </c>
      <c r="AA48" s="11" cm="1">
        <f t="array" ref="AA48">INDEX(W_psid!$B$2:$CZ$104,W_!$A48,W_!AA$1)/Ns!$B$1</f>
        <v>1.6033184824466469</v>
      </c>
      <c r="AB48" s="11" cm="1">
        <f t="array" ref="AB48">INDEX(W_psid!$B$2:$CZ$104,W_!$A48,W_!AB$1)/Ns!$B$1</f>
        <v>0.5799435470778852</v>
      </c>
      <c r="AC48" s="11" cm="1">
        <f t="array" ref="AC48">INDEX(W_psid!$B$2:$CZ$104,W_!$A48,W_!AC$1)/Ns!$B$1</f>
        <v>-7.3126956846785969E-3</v>
      </c>
      <c r="AD48" s="11" cm="1">
        <f t="array" ref="AD48">INDEX(W_psid!$B$2:$CZ$104,W_!$A48,W_!AD$1)/Ns!$B$1</f>
        <v>-0.29102308310642011</v>
      </c>
      <c r="AE48" s="11" cm="1">
        <f t="array" ref="AE48">INDEX(W_psid!$B$2:$CZ$104,W_!$A48,W_!AE$1)/Ns!$B$1</f>
        <v>0.18720492532930316</v>
      </c>
      <c r="AF48" s="11" cm="1">
        <f t="array" ref="AF48">INDEX(W_psid!$B$2:$CZ$104,W_!$A48,W_!AF$1)/Ns!$B$1</f>
        <v>23.339458451592538</v>
      </c>
      <c r="AG48" s="11" cm="1">
        <f t="array" ref="AG48">INDEX(W_psid!$B$2:$CZ$104,W_!$A48,W_!AG$1)/Ns!$B$1</f>
        <v>20.699929086782475</v>
      </c>
      <c r="AH48" s="11" cm="1">
        <f t="array" ref="AH48">INDEX(W_psid!$B$2:$CZ$104,W_!$A48,W_!AH$1)/Ns!$B$1</f>
        <v>7.1680757332346773E-2</v>
      </c>
      <c r="AI48" s="11" cm="1">
        <f t="array" ref="AI48">INDEX(W_psid!$B$2:$CZ$104,W_!$A48,W_!AI$1)/Ns!$B$1</f>
        <v>1.9456297177060942</v>
      </c>
      <c r="AJ48" s="11" cm="1">
        <f t="array" ref="AJ48">INDEX(W_psid!$B$2:$CZ$104,W_!$A48,W_!AJ$1)/Ns!$B$1</f>
        <v>1.0157695011750911E-2</v>
      </c>
      <c r="AK48" s="11" cm="1">
        <f t="array" ref="AK48">INDEX(W_psid!$B$2:$CZ$104,W_!$A48,W_!AK$1)/Ns!$B$1</f>
        <v>218.25659323325675</v>
      </c>
      <c r="AL48" s="11" cm="1">
        <f t="array" ref="AL48">INDEX(W_psid!$B$2:$CZ$104,W_!$A48,W_!AL$1)/Ns!$B$1</f>
        <v>221.14962958502946</v>
      </c>
      <c r="AM48" s="11" cm="1">
        <f t="array" ref="AM48">INDEX(W_psid!$B$2:$CZ$104,W_!$A48,W_!AM$1)/Ns!$B$1</f>
        <v>-88.336794850781061</v>
      </c>
      <c r="AN48" s="11" cm="1">
        <f t="array" ref="AN48">INDEX(W_psid!$B$2:$CZ$104,W_!$A48,W_!AN$1)/Ns!$B$1</f>
        <v>-1.0815378701130609</v>
      </c>
      <c r="AO48" s="11" cm="1">
        <f t="array" ref="AO48">INDEX(W_psid!$B$2:$CZ$104,W_!$A48,W_!AO$1)/Ns!$B$1</f>
        <v>-4.4065440168103379E-3</v>
      </c>
      <c r="AP48" s="11" cm="1">
        <f t="array" ref="AP48">INDEX(W_psid!$B$2:$CZ$104,W_!$A48,W_!AP$1)/Ns!$B$1</f>
        <v>-117.46735971824071</v>
      </c>
      <c r="AQ48" s="11" cm="1">
        <f t="array" ref="AQ48">INDEX(W_psid!$B$2:$CZ$104,W_!$A48,W_!AQ$1)/Ns!$B$1</f>
        <v>-115.69705301714977</v>
      </c>
      <c r="AR48" s="11" cm="1">
        <f t="array" ref="AR48">INDEX(W_psid!$B$2:$CZ$104,W_!$A48,W_!AR$1)/Ns!$B$1</f>
        <v>46.30025903218278</v>
      </c>
      <c r="AS48" s="11" cm="1">
        <f t="array" ref="AS48">INDEX(W_psid!$B$2:$CZ$104,W_!$A48,W_!AS$1)/Ns!$B$1</f>
        <v>-3.567075264406646E-2</v>
      </c>
      <c r="AT48" s="11" cm="1">
        <f t="array" ref="AT48">INDEX(W_psid!$B$2:$CZ$104,W_!$A48,W_!AT$1)/Ns!$B$1</f>
        <v>1.9292547643326243E-2</v>
      </c>
      <c r="AU48" s="11" cm="1">
        <f t="array" ref="AU48">INDEX(W_psid!$B$2:$CZ$104,W_!$A48,W_!AU$1)/Ns!$B$1</f>
        <v>0</v>
      </c>
      <c r="AV48" s="11" cm="1">
        <f t="array" ref="AV48">INDEX(W_psid!$B$2:$CZ$104,W_!$A48,W_!AV$1)/Ns!$B$1</f>
        <v>67.229585247183721</v>
      </c>
      <c r="AW48" s="11" cm="1">
        <f t="array" ref="AW48">INDEX(W_psid!$B$2:$CT$98,W_!$A48,W_!AW$1)/Ns!$B$1</f>
        <v>0.39251292838774959</v>
      </c>
      <c r="AX48" s="11">
        <v>0</v>
      </c>
      <c r="AY48" s="11" cm="1">
        <f t="array" ref="AY48">INDEX(W_other!$B$2:$CT$98,W_!$A48,W_!AY$1)</f>
        <v>0</v>
      </c>
      <c r="AZ48" s="11" cm="1">
        <f t="array" ref="AZ48">INDEX(W_other!$B$2:$CT$98,W_!$A48,W_!AZ$1)</f>
        <v>0</v>
      </c>
      <c r="BA48" s="11" cm="1">
        <f t="array" ref="BA48">INDEX(W_other!$B$2:$CT$98,W_!$A48,W_!BA$1)</f>
        <v>0</v>
      </c>
      <c r="BB48" s="11" cm="1">
        <f t="array" ref="BB48">INDEX(W_other!$B$2:$CT$98,W_!$A48,W_!BB$1)</f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  <c r="BE48" s="11" cm="1">
        <f t="array" ref="BE48">INDEX(W_other!$B$2:$CT$98,W_!$A48,W_!BE$1)</f>
        <v>0</v>
      </c>
    </row>
    <row r="49" spans="1:57" x14ac:dyDescent="0.35">
      <c r="A49">
        <f>MATCH(C49,W_psid!$A$2:$A$104,0)</f>
        <v>70</v>
      </c>
      <c r="B49" t="str">
        <f>MOMS!$A$47</f>
        <v>sd_hdo_wdo</v>
      </c>
      <c r="C49" t="str">
        <f>MOMS!$B$47</f>
        <v>sd_hdo_wdo_inmsa</v>
      </c>
      <c r="D49" s="11" cm="1">
        <f t="array" ref="D49">INDEX(W_psid!$B$2:$CZ$104,W_!$A49,W_!D$1)/Ns!$B$1</f>
        <v>-2.1061570695268374E-3</v>
      </c>
      <c r="E49" s="11" cm="1">
        <f t="array" ref="E49">INDEX(W_psid!$B$2:$CZ$104,W_!$A49,W_!E$1)/Ns!$B$1</f>
        <v>-2.7445917179061138E-2</v>
      </c>
      <c r="F49" s="11" cm="1">
        <f t="array" ref="F49">INDEX(W_psid!$B$2:$CZ$104,W_!$A49,W_!F$1)/Ns!$B$1</f>
        <v>1.6441553207015996E-3</v>
      </c>
      <c r="G49" s="11" cm="1">
        <f t="array" ref="G49">INDEX(W_psid!$B$2:$CZ$104,W_!$A49,W_!G$1)/Ns!$B$1</f>
        <v>0.15402059287478631</v>
      </c>
      <c r="H49" s="11" cm="1">
        <f t="array" ref="H49">INDEX(W_psid!$B$2:$CZ$104,W_!$A49,W_!H$1)/Ns!$B$1</f>
        <v>0.52293522469135845</v>
      </c>
      <c r="I49" s="11" cm="1">
        <f t="array" ref="I49">INDEX(W_psid!$B$2:$CZ$104,W_!$A49,W_!I$1)/Ns!$B$1</f>
        <v>0.24516102434613729</v>
      </c>
      <c r="J49" s="11" cm="1">
        <f t="array" ref="J49">INDEX(W_psid!$B$2:$CZ$104,W_!$A49,W_!J$1)/Ns!$B$1</f>
        <v>-0.1356291184306963</v>
      </c>
      <c r="K49" s="11" cm="1">
        <f t="array" ref="K49">INDEX(W_psid!$B$2:$CZ$104,W_!$A49,W_!K$1)/Ns!$B$1</f>
        <v>0.34599050228452222</v>
      </c>
      <c r="L49" s="11" cm="1">
        <f t="array" ref="L49">INDEX(W_psid!$B$2:$CZ$104,W_!$A49,W_!L$1)/Ns!$B$1</f>
        <v>-0.48875684585539686</v>
      </c>
      <c r="M49" s="11" cm="1">
        <f t="array" ref="M49">INDEX(W_psid!$B$2:$CZ$104,W_!$A49,W_!M$1)/Ns!$B$1</f>
        <v>-0.29725795864542404</v>
      </c>
      <c r="N49" s="11" cm="1">
        <f t="array" ref="N49">INDEX(W_psid!$B$2:$CZ$104,W_!$A49,W_!N$1)/Ns!$B$1</f>
        <v>6.3921544966220878E-2</v>
      </c>
      <c r="O49" s="11" cm="1">
        <f t="array" ref="O49">INDEX(W_psid!$B$2:$CZ$104,W_!$A49,W_!O$1)/Ns!$B$1</f>
        <v>0.38914829600926804</v>
      </c>
      <c r="P49" s="11" cm="1">
        <f t="array" ref="P49">INDEX(W_psid!$B$2:$CZ$104,W_!$A49,W_!P$1)/Ns!$B$1</f>
        <v>-0.34876419668573122</v>
      </c>
      <c r="Q49" s="11" cm="1">
        <f t="array" ref="Q49">INDEX(W_psid!$B$2:$CZ$104,W_!$A49,W_!Q$1)/Ns!$B$1</f>
        <v>-0.54742736791236235</v>
      </c>
      <c r="R49" s="11" cm="1">
        <f t="array" ref="R49">INDEX(W_psid!$B$2:$CZ$104,W_!$A49,W_!R$1)/Ns!$B$1</f>
        <v>-0.27870750304926251</v>
      </c>
      <c r="S49" s="11" cm="1">
        <f t="array" ref="S49">INDEX(W_psid!$B$2:$CZ$104,W_!$A49,W_!S$1)/Ns!$B$1</f>
        <v>2.1722632054988036E-4</v>
      </c>
      <c r="T49" s="11" cm="1">
        <f t="array" ref="T49">INDEX(W_psid!$B$2:$CZ$104,W_!$A49,W_!T$1)/Ns!$B$1</f>
        <v>6.5178626513781845E-5</v>
      </c>
      <c r="U49" s="11" cm="1">
        <f t="array" ref="U49">INDEX(W_psid!$B$2:$CZ$104,W_!$A49,W_!U$1)/Ns!$B$1</f>
        <v>-1.4707596936400138E-4</v>
      </c>
      <c r="V49" s="11" cm="1">
        <f t="array" ref="V49">INDEX(W_psid!$B$2:$CZ$104,W_!$A49,W_!V$1)/Ns!$B$1</f>
        <v>3.7416139756071068E-2</v>
      </c>
      <c r="W49" s="11" cm="1">
        <f t="array" ref="W49">INDEX(W_psid!$B$2:$CZ$104,W_!$A49,W_!W$1)/Ns!$B$1</f>
        <v>3.5031756453618661E-2</v>
      </c>
      <c r="X49" s="11" cm="1">
        <f t="array" ref="X49">INDEX(W_psid!$B$2:$CZ$104,W_!$A49,W_!X$1)/Ns!$B$1</f>
        <v>3.733633595664871E-2</v>
      </c>
      <c r="Y49" s="11" cm="1">
        <f t="array" ref="Y49">INDEX(W_psid!$B$2:$CZ$104,W_!$A49,W_!Y$1)/Ns!$B$1</f>
        <v>3.7951262260980535E-2</v>
      </c>
      <c r="Z49" s="11" cm="1">
        <f t="array" ref="Z49">INDEX(W_psid!$B$2:$CZ$104,W_!$A49,W_!Z$1)/Ns!$B$1</f>
        <v>3.7492092288842101E-2</v>
      </c>
      <c r="AA49" s="11" cm="1">
        <f t="array" ref="AA49">INDEX(W_psid!$B$2:$CZ$104,W_!$A49,W_!AA$1)/Ns!$B$1</f>
        <v>4.160612923535438E-2</v>
      </c>
      <c r="AB49" s="11" cm="1">
        <f t="array" ref="AB49">INDEX(W_psid!$B$2:$CZ$104,W_!$A49,W_!AB$1)/Ns!$B$1</f>
        <v>1.0284873603132523E-2</v>
      </c>
      <c r="AC49" s="11" cm="1">
        <f t="array" ref="AC49">INDEX(W_psid!$B$2:$CZ$104,W_!$A49,W_!AC$1)/Ns!$B$1</f>
        <v>4.9893771999062629E-5</v>
      </c>
      <c r="AD49" s="11" cm="1">
        <f t="array" ref="AD49">INDEX(W_psid!$B$2:$CZ$104,W_!$A49,W_!AD$1)/Ns!$B$1</f>
        <v>-1.076934048510427E-2</v>
      </c>
      <c r="AE49" s="11" cm="1">
        <f t="array" ref="AE49">INDEX(W_psid!$B$2:$CZ$104,W_!$A49,W_!AE$1)/Ns!$B$1</f>
        <v>2.514467583397803E-3</v>
      </c>
      <c r="AF49" s="11" cm="1">
        <f t="array" ref="AF49">INDEX(W_psid!$B$2:$CZ$104,W_!$A49,W_!AF$1)/Ns!$B$1</f>
        <v>0.16892458306993691</v>
      </c>
      <c r="AG49" s="11" cm="1">
        <f t="array" ref="AG49">INDEX(W_psid!$B$2:$CZ$104,W_!$A49,W_!AG$1)/Ns!$B$1</f>
        <v>0.13737746536555867</v>
      </c>
      <c r="AH49" s="11" cm="1">
        <f t="array" ref="AH49">INDEX(W_psid!$B$2:$CZ$104,W_!$A49,W_!AH$1)/Ns!$B$1</f>
        <v>5.9159775542377896E-3</v>
      </c>
      <c r="AI49" s="11" cm="1">
        <f t="array" ref="AI49">INDEX(W_psid!$B$2:$CZ$104,W_!$A49,W_!AI$1)/Ns!$B$1</f>
        <v>4.8316332144040422E-2</v>
      </c>
      <c r="AJ49" s="11" cm="1">
        <f t="array" ref="AJ49">INDEX(W_psid!$B$2:$CZ$104,W_!$A49,W_!AJ$1)/Ns!$B$1</f>
        <v>-5.0610406536077436E-4</v>
      </c>
      <c r="AK49" s="11" cm="1">
        <f t="array" ref="AK49">INDEX(W_psid!$B$2:$CZ$104,W_!$A49,W_!AK$1)/Ns!$B$1</f>
        <v>-2.1212199587293576</v>
      </c>
      <c r="AL49" s="11" cm="1">
        <f t="array" ref="AL49">INDEX(W_psid!$B$2:$CZ$104,W_!$A49,W_!AL$1)/Ns!$B$1</f>
        <v>-2.0639005749962931</v>
      </c>
      <c r="AM49" s="11" cm="1">
        <f t="array" ref="AM49">INDEX(W_psid!$B$2:$CZ$104,W_!$A49,W_!AM$1)/Ns!$B$1</f>
        <v>1.5067542436425081</v>
      </c>
      <c r="AN49" s="11" cm="1">
        <f t="array" ref="AN49">INDEX(W_psid!$B$2:$CZ$104,W_!$A49,W_!AN$1)/Ns!$B$1</f>
        <v>-2.603914069368967E-2</v>
      </c>
      <c r="AO49" s="11" cm="1">
        <f t="array" ref="AO49">INDEX(W_psid!$B$2:$CZ$104,W_!$A49,W_!AO$1)/Ns!$B$1</f>
        <v>2.682026602918913E-4</v>
      </c>
      <c r="AP49" s="11" cm="1">
        <f t="array" ref="AP49">INDEX(W_psid!$B$2:$CZ$104,W_!$A49,W_!AP$1)/Ns!$B$1</f>
        <v>1.0708061005171146</v>
      </c>
      <c r="AQ49" s="11" cm="1">
        <f t="array" ref="AQ49">INDEX(W_psid!$B$2:$CZ$104,W_!$A49,W_!AQ$1)/Ns!$B$1</f>
        <v>1.0362433306533667</v>
      </c>
      <c r="AR49" s="11" cm="1">
        <f t="array" ref="AR49">INDEX(W_psid!$B$2:$CZ$104,W_!$A49,W_!AR$1)/Ns!$B$1</f>
        <v>-0.76082596409849357</v>
      </c>
      <c r="AS49" s="11" cm="1">
        <f t="array" ref="AS49">INDEX(W_psid!$B$2:$CZ$104,W_!$A49,W_!AS$1)/Ns!$B$1</f>
        <v>-6.4017578060660593E-4</v>
      </c>
      <c r="AT49" s="11" cm="1">
        <f t="array" ref="AT49">INDEX(W_psid!$B$2:$CZ$104,W_!$A49,W_!AT$1)/Ns!$B$1</f>
        <v>3.5940734792158446E-4</v>
      </c>
      <c r="AU49" s="11" cm="1">
        <f t="array" ref="AU49">INDEX(W_psid!$B$2:$CZ$104,W_!$A49,W_!AU$1)/Ns!$B$1</f>
        <v>0</v>
      </c>
      <c r="AV49" s="11" cm="1">
        <f t="array" ref="AV49">INDEX(W_psid!$B$2:$CZ$104,W_!$A49,W_!AV$1)/Ns!$B$1</f>
        <v>0.39251292838774959</v>
      </c>
      <c r="AW49" s="11" cm="1">
        <f t="array" ref="AW49">INDEX(W_psid!$B$2:$CT$98,W_!$A49,W_!AW$1)/Ns!$B$1</f>
        <v>4.5081390668204366E-2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 cm="1">
        <f t="array" ref="BD49">INDEX(W_other!$B$2:$CT$98,W_!$A49,W_!BD$1)</f>
        <v>0</v>
      </c>
      <c r="BE49" s="11" cm="1">
        <f t="array" ref="BE49">INDEX(W_other!$B$2:$CT$98,W_!$A49,W_!BE$1)</f>
        <v>0</v>
      </c>
    </row>
    <row r="50" spans="1:57" x14ac:dyDescent="0.35">
      <c r="A50">
        <f>MATCH(C50,W_other!$A$2:$A$98,0)</f>
        <v>7</v>
      </c>
      <c r="B50" t="str">
        <f>MOMS!$A$48</f>
        <v>NLY_</v>
      </c>
      <c r="C50" t="str">
        <f>MOMS!$B$48</f>
        <v>NLY_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  <c r="BE50" s="11" cm="1">
        <f t="array" ref="BE50">INDEX(W_other!$B$2:$CT$98,W_!$A50,W_!BE$1)</f>
        <v>0</v>
      </c>
    </row>
    <row r="51" spans="1:57" x14ac:dyDescent="0.35">
      <c r="A51">
        <f>MATCH(C51,W_other!$A$2:$A$98,0)</f>
        <v>5</v>
      </c>
      <c r="B51" t="str">
        <f>MOMS!$A$49</f>
        <v>shouseexp</v>
      </c>
      <c r="C51" t="str">
        <f>MOMS!$B$49</f>
        <v>shouseexp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1" cm="1">
        <f t="array" ref="AX51">INDEX(W_other!$B$2:$CT$98,W_!$A51,W_!AX$1)</f>
        <v>0</v>
      </c>
      <c r="AY51" s="11" cm="1">
        <f t="array" ref="AY51">INDEX(W_other!$B$2:$CT$98,W_!$A51,W_!AY$1)</f>
        <v>1E-4</v>
      </c>
      <c r="AZ51" s="11" cm="1">
        <f t="array" ref="AZ51">INDEX(W_other!$B$2:$CT$98,W_!$A51,W_!AZ$1)</f>
        <v>0</v>
      </c>
      <c r="BA51" s="11" cm="1">
        <f t="array" ref="BA51">INDEX(W_other!$B$2:$CT$98,W_!$A51,W_!BA$1)</f>
        <v>0</v>
      </c>
      <c r="BB51" s="11" cm="1">
        <f t="array" ref="BB51">INDEX(W_other!$B$2:$CT$98,W_!$A51,W_!BB$1)</f>
        <v>0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  <c r="BE51" s="11" cm="1">
        <f t="array" ref="BE51">INDEX(W_other!$B$2:$CT$98,W_!$A51,W_!BE$1)</f>
        <v>0</v>
      </c>
    </row>
    <row r="52" spans="1:57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1" cm="1">
        <f t="array" ref="AX52">INDEX(W_other!$B$2:$CT$98,W_!$A52,W_!AX$1)</f>
        <v>0</v>
      </c>
      <c r="AY52" s="11" cm="1">
        <f t="array" ref="AY52">INDEX(W_other!$B$2:$CT$98,W_!$A52,W_!AY$1)</f>
        <v>0</v>
      </c>
      <c r="AZ52" s="15" cm="1">
        <f t="array" ref="AZ52">INDEX(W_other!$B$2:$CT$98,W_!$A52,W_!AZ$1)/Ns!$B$2</f>
        <v>3.9262297701702086E-4</v>
      </c>
      <c r="BA52" s="15" cm="1">
        <f t="array" ref="BA52">INDEX(W_other!$B$2:$CT$98,W_!$A52,W_!BA$1)/Ns!$B$2</f>
        <v>5.2458658101740558E-4</v>
      </c>
      <c r="BB52" s="15" cm="1">
        <f t="array" ref="BB52">INDEX(W_other!$B$2:$CT$98,W_!$A52,W_!BB$1)/Ns!$B$2</f>
        <v>-1.059771510722185E-5</v>
      </c>
      <c r="BC52" s="15" cm="1">
        <f t="array" ref="BC52">INDEX(W_other!$B$2:$CT$98,W_!$A52,W_!BC$1)/Ns!$B$2</f>
        <v>2.7317085315895759E-5</v>
      </c>
      <c r="BD52" s="11" cm="1">
        <f t="array" ref="BD52">INDEX(W_other!$B$2:$CT$98,W_!$A52,W_!BD$1)</f>
        <v>0</v>
      </c>
      <c r="BE52" s="11" cm="1">
        <f t="array" ref="BE52">INDEX(W_other!$B$2:$CT$98,W_!$A52,W_!BE$1)</f>
        <v>0</v>
      </c>
    </row>
    <row r="53" spans="1:57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1" cm="1">
        <f t="array" ref="AX53">INDEX(W_other!$B$2:$CT$98,W_!$A53,W_!AX$1)</f>
        <v>0</v>
      </c>
      <c r="AY53" s="11" cm="1">
        <f t="array" ref="AY53">INDEX(W_other!$B$2:$CT$98,W_!$A53,W_!AY$1)</f>
        <v>0</v>
      </c>
      <c r="AZ53" s="15" cm="1">
        <f t="array" ref="AZ53">INDEX(W_other!$B$2:$CT$98,W_!$A53,W_!AZ$1)/Ns!$B$2</f>
        <v>5.2458658101740558E-4</v>
      </c>
      <c r="BA53" s="15" cm="1">
        <f t="array" ref="BA53">INDEX(W_other!$B$2:$CT$98,W_!$A53,W_!BA$1)/Ns!$B$2</f>
        <v>7.8351114857197804E-4</v>
      </c>
      <c r="BB53" s="15" cm="1">
        <f t="array" ref="BB53">INDEX(W_other!$B$2:$CT$98,W_!$A53,W_!BB$1)/Ns!$B$2</f>
        <v>-3.0097721877103564E-5</v>
      </c>
      <c r="BC53" s="15" cm="1">
        <f t="array" ref="BC53">INDEX(W_other!$B$2:$CT$98,W_!$A53,W_!BC$1)/Ns!$B$2</f>
        <v>1.4776707306471775E-4</v>
      </c>
      <c r="BD53" s="11" cm="1">
        <f t="array" ref="BD53">INDEX(W_other!$B$2:$CT$98,W_!$A53,W_!BD$1)</f>
        <v>0</v>
      </c>
      <c r="BE53" s="11" cm="1">
        <f t="array" ref="BE53">INDEX(W_other!$B$2:$CT$98,W_!$A53,W_!BE$1)</f>
        <v>0</v>
      </c>
    </row>
    <row r="54" spans="1:57" x14ac:dyDescent="0.35">
      <c r="A54">
        <f>MATCH(C54,W_other!$A$2:$A$98,0)</f>
        <v>4</v>
      </c>
      <c r="B54" t="str">
        <f>MOMS!$A$52</f>
        <v>p_gradient</v>
      </c>
      <c r="C54" t="str">
        <f>MOMS!$B$52</f>
        <v>p_gradient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1" cm="1">
        <f t="array" ref="AX54">INDEX(W_other!$B$2:$CT$98,W_!$A54,W_!AX$1)</f>
        <v>0</v>
      </c>
      <c r="AY54" s="11" cm="1">
        <f t="array" ref="AY54">INDEX(W_other!$B$2:$CT$98,W_!$A54,W_!AY$1)</f>
        <v>0</v>
      </c>
      <c r="AZ54" s="15" cm="1">
        <f t="array" ref="AZ54">INDEX(W_other!$B$2:$CT$98,W_!$A54,W_!AZ$1)/Ns!$B$2</f>
        <v>-1.059771510722185E-5</v>
      </c>
      <c r="BA54" s="15" cm="1">
        <f t="array" ref="BA54">INDEX(W_other!$B$2:$CT$98,W_!$A54,W_!BA$1)/Ns!$B$2</f>
        <v>-3.0097721877103564E-5</v>
      </c>
      <c r="BB54" s="15" cm="1">
        <f t="array" ref="BB54">INDEX(W_other!$B$2:$CT$98,W_!$A54,W_!BB$1)/Ns!$B$2</f>
        <v>6.3318484854312911E-6</v>
      </c>
      <c r="BC54" s="15" cm="1">
        <f t="array" ref="BC54">INDEX(W_other!$B$2:$CT$98,W_!$A54,W_!BC$1)/Ns!$B$2</f>
        <v>-3.3326383056063078E-5</v>
      </c>
      <c r="BD54" s="11" cm="1">
        <f t="array" ref="BD54">INDEX(W_other!$B$2:$CT$98,W_!$A54,W_!BD$1)</f>
        <v>0</v>
      </c>
      <c r="BE54" s="11" cm="1">
        <f t="array" ref="BE54">INDEX(W_other!$B$2:$CT$98,W_!$A54,W_!BE$1)</f>
        <v>0</v>
      </c>
    </row>
    <row r="55" spans="1:57" x14ac:dyDescent="0.35">
      <c r="A55">
        <f>MATCH(C55,W_other!$A$2:$A$98,0)</f>
        <v>3</v>
      </c>
      <c r="B55" t="str">
        <f>MOMS!$A$53</f>
        <v>p_gradient_simple</v>
      </c>
      <c r="C55" t="str">
        <f>MOMS!$B$53</f>
        <v>p_gradient_simple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5" cm="1">
        <f t="array" ref="AZ55">INDEX(W_other!$B$2:$CT$98,W_!$A55,W_!AZ$1)/Ns!$B$2</f>
        <v>2.7317085315895759E-5</v>
      </c>
      <c r="BA55" s="15" cm="1">
        <f t="array" ref="BA55">INDEX(W_other!$B$2:$CT$98,W_!$A55,W_!BA$1)/Ns!$B$2</f>
        <v>1.4776707306471775E-4</v>
      </c>
      <c r="BB55" s="15" cm="1">
        <f t="array" ref="BB55">INDEX(W_other!$B$2:$CT$98,W_!$A55,W_!BB$1)/Ns!$B$2</f>
        <v>-3.3326383056063078E-5</v>
      </c>
      <c r="BC55" s="15" cm="1">
        <f t="array" ref="BC55">INDEX(W_other!$B$2:$CT$98,W_!$A55,W_!BC$1)/Ns!$B$2</f>
        <v>3.5392960919319167E-4</v>
      </c>
      <c r="BD55" s="11" cm="1">
        <f t="array" ref="BD55">INDEX(W_other!$B$2:$CT$98,W_!$A55,W_!BD$1)</f>
        <v>0</v>
      </c>
      <c r="BE55" s="11" cm="1">
        <f t="array" ref="BE55">INDEX(W_other!$B$2:$CT$98,W_!$A55,W_!BE$1)</f>
        <v>0</v>
      </c>
    </row>
    <row r="56" spans="1:57" x14ac:dyDescent="0.35">
      <c r="A56">
        <f>MATCH(C56,W_other!$A$2:$A$98,0)</f>
        <v>6</v>
      </c>
      <c r="B56" t="str">
        <f>MOMS!$A$54</f>
        <v>L</v>
      </c>
      <c r="C56" t="str">
        <f>MOMS!$B$54</f>
        <v>L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INDEX(W_other!$B$2:$CT$98,W_!$A56,W_!BD$1)/Ns!B3</f>
        <v>2.7888951807228914E-2</v>
      </c>
      <c r="BE56" s="11" cm="1">
        <f t="array" ref="BE56">INDEX(W_other!$B$2:$CT$98,W_!$A56,W_!BE$1)</f>
        <v>0</v>
      </c>
    </row>
    <row r="57" spans="1:57" x14ac:dyDescent="0.35">
      <c r="A57">
        <f>MATCH(C57,W_other!$A$2:$A$98,0)</f>
        <v>8</v>
      </c>
      <c r="B57" t="str">
        <f>MOMS!$A$55</f>
        <v>snmarried</v>
      </c>
      <c r="C57" t="str">
        <f>MOMS!$B$55</f>
        <v>snmarried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1" cm="1">
        <f t="array" ref="AX57">INDEX(W_other!$B$2:$CT$98,W_!$A57,W_!AX$1)</f>
        <v>0</v>
      </c>
      <c r="AY57" s="11" cm="1">
        <f t="array" ref="AY57">INDEX(W_other!$B$2:$CT$98,W_!$A57,W_!AY$1)</f>
        <v>0</v>
      </c>
      <c r="AZ57" s="11" cm="1">
        <f t="array" ref="AZ57">INDEX(W_other!$B$2:$CT$98,W_!$A57,W_!AZ$1)</f>
        <v>0</v>
      </c>
      <c r="BA57" s="11" cm="1">
        <f t="array" ref="BA57">INDEX(W_other!$B$2:$CT$98,W_!$A57,W_!BA$1)</f>
        <v>0</v>
      </c>
      <c r="BB57" s="11" cm="1">
        <f t="array" ref="BB57">INDEX(W_other!$B$2:$CT$98,W_!$A57,W_!BB$1)</f>
        <v>0</v>
      </c>
      <c r="BC57" s="11" cm="1">
        <f t="array" ref="BC57">INDEX(W_other!$B$2:$CT$98,W_!$A57,W_!BC$1)</f>
        <v>0</v>
      </c>
      <c r="BD57" s="11" cm="1">
        <f t="array" ref="BD57">INDEX(W_other!$B$2:$CT$98,W_!$A57,W_!BD$1)</f>
        <v>0</v>
      </c>
      <c r="BE57" s="11" cm="1">
        <f t="array" ref="BE57">INDEX(W_other!$B$2:$CT$98,W_!$A57,W_!BE$1)/Ns!B4</f>
        <v>4.4348065476190477E-6</v>
      </c>
    </row>
  </sheetData>
  <conditionalFormatting sqref="D4:BE57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28</v>
      </c>
      <c r="B1" t="str">
        <f>A1</f>
        <v>hrs0_dif_citysub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174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175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60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187</v>
      </c>
      <c r="B10" s="10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D104"/>
  <sheetViews>
    <sheetView topLeftCell="A18" workbookViewId="0">
      <selection activeCell="D27" sqref="D27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123</v>
      </c>
      <c r="C1" t="s">
        <v>1</v>
      </c>
    </row>
    <row r="2" spans="1:3" x14ac:dyDescent="0.35">
      <c r="A2" t="s">
        <v>124</v>
      </c>
      <c r="B2">
        <v>1</v>
      </c>
      <c r="C2">
        <v>12.15999517122788</v>
      </c>
    </row>
    <row r="3" spans="1:3" x14ac:dyDescent="0.35">
      <c r="A3" t="s">
        <v>125</v>
      </c>
      <c r="B3">
        <v>2</v>
      </c>
      <c r="C3">
        <v>-3.861997079160544</v>
      </c>
    </row>
    <row r="4" spans="1:3" x14ac:dyDescent="0.35">
      <c r="A4" t="s">
        <v>126</v>
      </c>
      <c r="B4">
        <v>3</v>
      </c>
      <c r="C4">
        <v>-3.0873847385719864</v>
      </c>
    </row>
    <row r="5" spans="1:3" x14ac:dyDescent="0.35">
      <c r="A5" t="s">
        <v>26</v>
      </c>
      <c r="B5">
        <v>4</v>
      </c>
      <c r="C5">
        <v>-3.0225488018735542</v>
      </c>
    </row>
    <row r="6" spans="1:3" x14ac:dyDescent="0.35">
      <c r="A6" t="s">
        <v>27</v>
      </c>
      <c r="B6">
        <v>5</v>
      </c>
      <c r="C6">
        <v>-0.11303417539098579</v>
      </c>
    </row>
    <row r="7" spans="1:3" x14ac:dyDescent="0.35">
      <c r="A7" t="s">
        <v>127</v>
      </c>
      <c r="B7">
        <v>6</v>
      </c>
      <c r="C7">
        <v>0.36030751060892358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128</v>
      </c>
      <c r="B9">
        <v>8</v>
      </c>
      <c r="C9">
        <v>-1.8066067213854717</v>
      </c>
    </row>
    <row r="10" spans="1:3" x14ac:dyDescent="0.35">
      <c r="A10" t="s">
        <v>129</v>
      </c>
      <c r="B10">
        <v>9</v>
      </c>
      <c r="C10">
        <v>-1.8615985945475741</v>
      </c>
    </row>
    <row r="11" spans="1:3" x14ac:dyDescent="0.35">
      <c r="A11" t="s">
        <v>119</v>
      </c>
      <c r="B11">
        <v>10</v>
      </c>
      <c r="C11">
        <v>-2.3628717358738442</v>
      </c>
    </row>
    <row r="12" spans="1:3" x14ac:dyDescent="0.35">
      <c r="A12" t="s">
        <v>120</v>
      </c>
      <c r="B12">
        <v>11</v>
      </c>
      <c r="C12">
        <v>-0.11499820885638209</v>
      </c>
    </row>
    <row r="13" spans="1:3" x14ac:dyDescent="0.35">
      <c r="A13" t="s">
        <v>130</v>
      </c>
      <c r="B13">
        <v>12</v>
      </c>
      <c r="C13">
        <v>0.53125214244041696</v>
      </c>
    </row>
    <row r="14" spans="1:3" x14ac:dyDescent="0.35">
      <c r="A14" t="s">
        <v>131</v>
      </c>
      <c r="B14">
        <v>13</v>
      </c>
      <c r="C14">
        <v>-2.6967358682803724</v>
      </c>
    </row>
    <row r="15" spans="1:3" x14ac:dyDescent="0.35">
      <c r="A15" t="s">
        <v>121</v>
      </c>
      <c r="B15">
        <v>14</v>
      </c>
      <c r="C15">
        <v>-2.7084940999921852</v>
      </c>
    </row>
    <row r="16" spans="1:3" x14ac:dyDescent="0.35">
      <c r="A16" t="s">
        <v>122</v>
      </c>
      <c r="B16">
        <v>15</v>
      </c>
      <c r="C16">
        <v>-0.29730104993288531</v>
      </c>
    </row>
    <row r="17" spans="1:4" x14ac:dyDescent="0.35">
      <c r="A17" t="s">
        <v>132</v>
      </c>
      <c r="B17">
        <v>16</v>
      </c>
      <c r="C17">
        <v>0.37207329147337387</v>
      </c>
    </row>
    <row r="18" spans="1:4" x14ac:dyDescent="0.35">
      <c r="A18" t="s">
        <v>133</v>
      </c>
      <c r="B18">
        <v>17</v>
      </c>
      <c r="C18">
        <v>1.858023032880175E-3</v>
      </c>
    </row>
    <row r="19" spans="1:4" x14ac:dyDescent="0.35">
      <c r="A19" t="s">
        <v>134</v>
      </c>
      <c r="B19">
        <v>18</v>
      </c>
      <c r="C19">
        <v>1.8814014327029097E-3</v>
      </c>
    </row>
    <row r="20" spans="1:4" x14ac:dyDescent="0.35">
      <c r="A20" t="s">
        <v>135</v>
      </c>
      <c r="B20">
        <v>19</v>
      </c>
      <c r="C20">
        <v>1.9666306282818055E-3</v>
      </c>
    </row>
    <row r="21" spans="1:4" x14ac:dyDescent="0.35">
      <c r="A21" t="s">
        <v>136</v>
      </c>
      <c r="B21">
        <v>20</v>
      </c>
      <c r="C21">
        <v>1.9010739631001277E-3</v>
      </c>
    </row>
    <row r="22" spans="1:4" x14ac:dyDescent="0.35">
      <c r="A22" t="s">
        <v>137</v>
      </c>
      <c r="B22">
        <v>21</v>
      </c>
      <c r="C22">
        <v>9.9917849898722749E-4</v>
      </c>
    </row>
    <row r="23" spans="1:4" x14ac:dyDescent="0.35">
      <c r="A23" t="s">
        <v>138</v>
      </c>
      <c r="B23">
        <v>22</v>
      </c>
      <c r="C23">
        <v>1.0295415592160683E-3</v>
      </c>
    </row>
    <row r="24" spans="1:4" x14ac:dyDescent="0.35">
      <c r="A24" t="s">
        <v>40</v>
      </c>
      <c r="B24">
        <v>23</v>
      </c>
      <c r="C24">
        <v>127.55650702409324</v>
      </c>
      <c r="D24">
        <f>SQRT(C24)</f>
        <v>11.29409168654537</v>
      </c>
    </row>
    <row r="25" spans="1:4" x14ac:dyDescent="0.35">
      <c r="A25" t="s">
        <v>139</v>
      </c>
      <c r="B25">
        <v>24</v>
      </c>
      <c r="C25">
        <v>12</v>
      </c>
    </row>
    <row r="26" spans="1:4" x14ac:dyDescent="0.35">
      <c r="A26" t="s">
        <v>140</v>
      </c>
      <c r="B26">
        <v>25</v>
      </c>
      <c r="C26">
        <v>152.82676676750708</v>
      </c>
    </row>
    <row r="27" spans="1:4" x14ac:dyDescent="0.35">
      <c r="A27" t="s">
        <v>141</v>
      </c>
      <c r="B27">
        <v>26</v>
      </c>
      <c r="C27">
        <v>19570.859179726365</v>
      </c>
    </row>
    <row r="28" spans="1:4" x14ac:dyDescent="0.35">
      <c r="A28" t="s">
        <v>142</v>
      </c>
      <c r="B28">
        <v>27</v>
      </c>
      <c r="C28">
        <v>159</v>
      </c>
    </row>
    <row r="29" spans="1:4" x14ac:dyDescent="0.35">
      <c r="A29" t="s">
        <v>37</v>
      </c>
      <c r="B29">
        <v>28</v>
      </c>
      <c r="C29">
        <v>12.44396883514832</v>
      </c>
    </row>
    <row r="30" spans="1:4" x14ac:dyDescent="0.35">
      <c r="A30" t="s">
        <v>38</v>
      </c>
      <c r="B30">
        <v>29</v>
      </c>
      <c r="C30">
        <v>5.1252961163707582E-2</v>
      </c>
    </row>
    <row r="31" spans="1:4" x14ac:dyDescent="0.35">
      <c r="A31" t="s">
        <v>39</v>
      </c>
      <c r="B31">
        <v>30</v>
      </c>
      <c r="C31">
        <v>-1.1007650138021456</v>
      </c>
    </row>
    <row r="32" spans="1:4" x14ac:dyDescent="0.35">
      <c r="A32" t="s">
        <v>143</v>
      </c>
      <c r="B32">
        <v>31</v>
      </c>
      <c r="C32">
        <v>1.736209688555819E-2</v>
      </c>
    </row>
    <row r="33" spans="1:3" x14ac:dyDescent="0.35">
      <c r="A33" t="s">
        <v>144</v>
      </c>
      <c r="B33">
        <v>32</v>
      </c>
      <c r="C33">
        <v>-1.0520267687112621</v>
      </c>
    </row>
    <row r="34" spans="1:3" x14ac:dyDescent="0.35">
      <c r="A34" t="s">
        <v>25</v>
      </c>
      <c r="B34">
        <v>33</v>
      </c>
      <c r="C34">
        <v>12.599508797755121</v>
      </c>
    </row>
    <row r="35" spans="1:3" x14ac:dyDescent="0.35">
      <c r="A35" t="s">
        <v>145</v>
      </c>
      <c r="B35">
        <v>34</v>
      </c>
      <c r="C35">
        <v>-0.87605777732597212</v>
      </c>
    </row>
    <row r="36" spans="1:3" x14ac:dyDescent="0.35">
      <c r="A36" t="s">
        <v>146</v>
      </c>
      <c r="B36">
        <v>35</v>
      </c>
      <c r="C36">
        <v>-0.9702414561635655</v>
      </c>
    </row>
    <row r="37" spans="1:3" x14ac:dyDescent="0.35">
      <c r="A37" t="s">
        <v>41</v>
      </c>
      <c r="B37">
        <v>36</v>
      </c>
      <c r="C37">
        <v>51.619423226464122</v>
      </c>
    </row>
    <row r="38" spans="1:3" x14ac:dyDescent="0.35">
      <c r="A38" t="s">
        <v>42</v>
      </c>
      <c r="B38">
        <v>37</v>
      </c>
      <c r="C38">
        <v>47.767288868610905</v>
      </c>
    </row>
    <row r="39" spans="1:3" x14ac:dyDescent="0.35">
      <c r="A39" t="s">
        <v>147</v>
      </c>
      <c r="B39">
        <v>38</v>
      </c>
      <c r="C39">
        <v>9.652543979375891E-2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-0.22074335511107743</v>
      </c>
    </row>
    <row r="43" spans="1:3" x14ac:dyDescent="0.35">
      <c r="A43" t="s">
        <v>148</v>
      </c>
      <c r="B43">
        <v>42</v>
      </c>
      <c r="C43">
        <v>0.93260040414320899</v>
      </c>
    </row>
    <row r="44" spans="1:3" x14ac:dyDescent="0.35">
      <c r="A44" t="s">
        <v>149</v>
      </c>
      <c r="B44">
        <v>43</v>
      </c>
      <c r="C44">
        <v>-0.25520335289941354</v>
      </c>
    </row>
    <row r="45" spans="1:3" x14ac:dyDescent="0.35">
      <c r="A45" t="s">
        <v>45</v>
      </c>
      <c r="B45">
        <v>44</v>
      </c>
      <c r="C45">
        <v>1873.126070137658</v>
      </c>
    </row>
    <row r="46" spans="1:3" x14ac:dyDescent="0.35">
      <c r="A46" t="s">
        <v>62</v>
      </c>
      <c r="B46">
        <v>45</v>
      </c>
      <c r="C46">
        <v>495.34145665939718</v>
      </c>
    </row>
    <row r="47" spans="1:3" x14ac:dyDescent="0.35">
      <c r="A47" t="s">
        <v>150</v>
      </c>
      <c r="B47">
        <v>46</v>
      </c>
      <c r="C47">
        <v>1965.336546713233</v>
      </c>
    </row>
    <row r="48" spans="1:3" x14ac:dyDescent="0.35">
      <c r="A48" t="s">
        <v>151</v>
      </c>
      <c r="B48">
        <v>47</v>
      </c>
      <c r="C48">
        <v>-151.6344770370616</v>
      </c>
    </row>
    <row r="49" spans="1:3" x14ac:dyDescent="0.35">
      <c r="A49" t="s">
        <v>152</v>
      </c>
      <c r="B49">
        <v>48</v>
      </c>
      <c r="C49">
        <v>593.16349855375722</v>
      </c>
    </row>
    <row r="50" spans="1:3" x14ac:dyDescent="0.35">
      <c r="A50" t="s">
        <v>153</v>
      </c>
      <c r="B50">
        <v>49</v>
      </c>
      <c r="C50">
        <v>188.31892785785749</v>
      </c>
    </row>
    <row r="51" spans="1:3" x14ac:dyDescent="0.35">
      <c r="A51" t="s">
        <v>46</v>
      </c>
      <c r="B51">
        <v>50</v>
      </c>
      <c r="C51">
        <v>2206.542127027375</v>
      </c>
    </row>
    <row r="52" spans="1:3" x14ac:dyDescent="0.35">
      <c r="A52" t="s">
        <v>47</v>
      </c>
      <c r="B52">
        <v>51</v>
      </c>
      <c r="C52">
        <v>63.102838742636663</v>
      </c>
    </row>
    <row r="53" spans="1:3" x14ac:dyDescent="0.35">
      <c r="A53" t="s">
        <v>23</v>
      </c>
      <c r="B53">
        <v>52</v>
      </c>
      <c r="C53">
        <v>-671.54653071480561</v>
      </c>
    </row>
    <row r="54" spans="1:3" x14ac:dyDescent="0.35">
      <c r="A54" t="s">
        <v>48</v>
      </c>
      <c r="B54">
        <v>53</v>
      </c>
      <c r="C54">
        <v>105.92467385866674</v>
      </c>
    </row>
    <row r="55" spans="1:3" x14ac:dyDescent="0.35">
      <c r="A55" t="s">
        <v>154</v>
      </c>
      <c r="B55">
        <v>54</v>
      </c>
      <c r="C55">
        <v>-617.09437937111409</v>
      </c>
    </row>
    <row r="56" spans="1:3" x14ac:dyDescent="0.35">
      <c r="A56" t="s">
        <v>155</v>
      </c>
      <c r="B56">
        <v>55</v>
      </c>
      <c r="C56">
        <v>-558.4590458999968</v>
      </c>
    </row>
    <row r="57" spans="1:3" x14ac:dyDescent="0.35">
      <c r="A57" t="s">
        <v>52</v>
      </c>
      <c r="B57">
        <v>56</v>
      </c>
      <c r="C57">
        <v>-604.50613192106164</v>
      </c>
    </row>
    <row r="58" spans="1:3" x14ac:dyDescent="0.35">
      <c r="A58" t="s">
        <v>53</v>
      </c>
      <c r="B58">
        <v>57</v>
      </c>
      <c r="C58">
        <v>-50.524167685204183</v>
      </c>
    </row>
    <row r="59" spans="1:3" x14ac:dyDescent="0.35">
      <c r="A59" t="s">
        <v>54</v>
      </c>
      <c r="B59">
        <v>58</v>
      </c>
      <c r="C59">
        <v>277.39608436846476</v>
      </c>
    </row>
    <row r="60" spans="1:3" x14ac:dyDescent="0.35">
      <c r="A60" t="s">
        <v>49</v>
      </c>
      <c r="B60">
        <v>59</v>
      </c>
      <c r="C60">
        <v>973.91420861085408</v>
      </c>
    </row>
    <row r="61" spans="1:3" x14ac:dyDescent="0.35">
      <c r="A61" t="s">
        <v>50</v>
      </c>
      <c r="B61">
        <v>60</v>
      </c>
      <c r="C61">
        <v>683.00321899695871</v>
      </c>
    </row>
    <row r="62" spans="1:3" x14ac:dyDescent="0.35">
      <c r="A62" t="s">
        <v>51</v>
      </c>
      <c r="B62">
        <v>61</v>
      </c>
      <c r="C62">
        <v>-109.15475557571985</v>
      </c>
    </row>
    <row r="63" spans="1:3" x14ac:dyDescent="0.35">
      <c r="A63" t="s">
        <v>55</v>
      </c>
      <c r="B63">
        <v>62</v>
      </c>
      <c r="C63">
        <v>10.749750534236171</v>
      </c>
    </row>
    <row r="64" spans="1:3" x14ac:dyDescent="0.35">
      <c r="A64" t="s">
        <v>56</v>
      </c>
      <c r="B64">
        <v>63</v>
      </c>
      <c r="C64">
        <v>10.20215423913753</v>
      </c>
    </row>
    <row r="65" spans="1:3" x14ac:dyDescent="0.35">
      <c r="A65" t="s">
        <v>156</v>
      </c>
      <c r="B65">
        <v>64</v>
      </c>
      <c r="C65">
        <v>10.10766490513001</v>
      </c>
    </row>
    <row r="66" spans="1:3" x14ac:dyDescent="0.35">
      <c r="A66" t="s">
        <v>157</v>
      </c>
      <c r="B66">
        <v>65</v>
      </c>
      <c r="C66">
        <v>10.173847774176989</v>
      </c>
    </row>
    <row r="67" spans="1:3" x14ac:dyDescent="0.35">
      <c r="A67" t="s">
        <v>57</v>
      </c>
      <c r="B67">
        <v>66</v>
      </c>
      <c r="C67">
        <v>10.2556641220316</v>
      </c>
    </row>
    <row r="68" spans="1:3" x14ac:dyDescent="0.35">
      <c r="A68" t="s">
        <v>58</v>
      </c>
      <c r="B68">
        <v>67</v>
      </c>
      <c r="C68">
        <v>9.7404941422592</v>
      </c>
    </row>
    <row r="69" spans="1:3" x14ac:dyDescent="0.35">
      <c r="A69" t="s">
        <v>59</v>
      </c>
      <c r="B69">
        <v>68</v>
      </c>
      <c r="C69">
        <v>1.157144280275159</v>
      </c>
    </row>
    <row r="70" spans="1:3" x14ac:dyDescent="0.35">
      <c r="A70" t="s">
        <v>29</v>
      </c>
      <c r="B70">
        <v>69</v>
      </c>
      <c r="C70">
        <v>1.1368768064623165</v>
      </c>
    </row>
    <row r="71" spans="1:3" x14ac:dyDescent="0.35">
      <c r="A71" t="s">
        <v>30</v>
      </c>
      <c r="B71">
        <v>70</v>
      </c>
      <c r="C71">
        <v>-0.16954406250368551</v>
      </c>
    </row>
    <row r="72" spans="1:3" x14ac:dyDescent="0.35">
      <c r="A72" t="s">
        <v>31</v>
      </c>
      <c r="B72">
        <v>71</v>
      </c>
      <c r="C72">
        <v>-3.0939100009194508E-3</v>
      </c>
    </row>
    <row r="73" spans="1:3" x14ac:dyDescent="0.35">
      <c r="A73" t="s">
        <v>32</v>
      </c>
      <c r="B73">
        <v>72</v>
      </c>
      <c r="C73">
        <v>-2.556595072362184E-3</v>
      </c>
    </row>
    <row r="74" spans="1:3" x14ac:dyDescent="0.35">
      <c r="A74" t="s">
        <v>158</v>
      </c>
      <c r="B74">
        <v>73</v>
      </c>
      <c r="C74">
        <v>-3.0105688513929942E-3</v>
      </c>
    </row>
    <row r="75" spans="1:3" x14ac:dyDescent="0.35">
      <c r="A75" t="s">
        <v>159</v>
      </c>
      <c r="B75">
        <v>74</v>
      </c>
      <c r="C75">
        <v>-2.2894618403046657E-3</v>
      </c>
    </row>
    <row r="76" spans="1:3" x14ac:dyDescent="0.35">
      <c r="A76" t="s">
        <v>33</v>
      </c>
      <c r="B76">
        <v>75</v>
      </c>
      <c r="C76">
        <v>-8.7903812532399481</v>
      </c>
    </row>
    <row r="77" spans="1:3" x14ac:dyDescent="0.35">
      <c r="A77" t="s">
        <v>34</v>
      </c>
      <c r="B77">
        <v>76</v>
      </c>
      <c r="C77">
        <v>-8.2817295655450867</v>
      </c>
    </row>
    <row r="78" spans="1:3" x14ac:dyDescent="0.35">
      <c r="A78" t="s">
        <v>35</v>
      </c>
      <c r="B78">
        <v>77</v>
      </c>
      <c r="C78">
        <v>-7.94157992226146</v>
      </c>
    </row>
    <row r="79" spans="1:3" x14ac:dyDescent="0.35">
      <c r="A79" t="s">
        <v>36</v>
      </c>
      <c r="B79">
        <v>78</v>
      </c>
      <c r="C79">
        <v>-3.9984408904219109</v>
      </c>
    </row>
    <row r="80" spans="1:3" x14ac:dyDescent="0.35">
      <c r="A80" t="s">
        <v>116</v>
      </c>
      <c r="B80">
        <v>79</v>
      </c>
      <c r="C80">
        <v>-1.71230335362176</v>
      </c>
    </row>
    <row r="81" spans="1:3" x14ac:dyDescent="0.35">
      <c r="A81" t="s">
        <v>117</v>
      </c>
      <c r="B81">
        <v>80</v>
      </c>
      <c r="C81">
        <v>5.2860668593272644</v>
      </c>
    </row>
    <row r="82" spans="1:3" x14ac:dyDescent="0.35">
      <c r="A82" t="s">
        <v>160</v>
      </c>
      <c r="B82">
        <v>81</v>
      </c>
      <c r="C82">
        <v>8.6070781124664784</v>
      </c>
    </row>
    <row r="83" spans="1:3" x14ac:dyDescent="0.35">
      <c r="A83" t="s">
        <v>161</v>
      </c>
      <c r="B83">
        <v>82</v>
      </c>
      <c r="C83">
        <v>-2.3781418707111426</v>
      </c>
    </row>
    <row r="84" spans="1:3" x14ac:dyDescent="0.35">
      <c r="A84" t="s">
        <v>43</v>
      </c>
      <c r="B84">
        <v>83</v>
      </c>
      <c r="C84">
        <v>2.3340746736978842E-3</v>
      </c>
    </row>
    <row r="85" spans="1:3" x14ac:dyDescent="0.35">
      <c r="A85" t="s">
        <v>44</v>
      </c>
      <c r="B85">
        <v>84</v>
      </c>
      <c r="C85">
        <v>-1.8968135394908277E-3</v>
      </c>
    </row>
    <row r="86" spans="1:3" x14ac:dyDescent="0.35">
      <c r="A86" t="s">
        <v>162</v>
      </c>
      <c r="B86">
        <v>85</v>
      </c>
      <c r="C86">
        <v>27.92188509805143</v>
      </c>
    </row>
    <row r="87" spans="1:3" x14ac:dyDescent="0.35">
      <c r="A87" t="s">
        <v>163</v>
      </c>
      <c r="B87">
        <v>86</v>
      </c>
      <c r="C87">
        <v>25.127687734127111</v>
      </c>
    </row>
    <row r="88" spans="1:3" x14ac:dyDescent="0.35">
      <c r="A88" t="s">
        <v>164</v>
      </c>
      <c r="B88">
        <v>87</v>
      </c>
      <c r="C88">
        <v>122.548474987894</v>
      </c>
    </row>
    <row r="89" spans="1:3" x14ac:dyDescent="0.35">
      <c r="A89" t="s">
        <v>165</v>
      </c>
      <c r="B89">
        <v>89</v>
      </c>
      <c r="C89">
        <v>142.5528382120342</v>
      </c>
    </row>
    <row r="90" spans="1:3" x14ac:dyDescent="0.35">
      <c r="A90" t="s">
        <v>166</v>
      </c>
      <c r="B90">
        <v>90</v>
      </c>
      <c r="C90">
        <v>18478.29340157317</v>
      </c>
    </row>
    <row r="91" spans="1:3" x14ac:dyDescent="0.35">
      <c r="A91" t="s">
        <v>199</v>
      </c>
      <c r="C91">
        <v>-0.23237462229539668</v>
      </c>
    </row>
    <row r="92" spans="1:3" x14ac:dyDescent="0.35">
      <c r="A92" t="s">
        <v>200</v>
      </c>
      <c r="C92">
        <v>-0.2885949120223249</v>
      </c>
    </row>
    <row r="93" spans="1:3" x14ac:dyDescent="0.35">
      <c r="A93" t="s">
        <v>201</v>
      </c>
      <c r="C93">
        <v>-0.26293418832561893</v>
      </c>
    </row>
    <row r="94" spans="1:3" x14ac:dyDescent="0.35">
      <c r="A94" t="s">
        <v>202</v>
      </c>
      <c r="C94">
        <v>-0.29549068412733248</v>
      </c>
    </row>
    <row r="95" spans="1:3" x14ac:dyDescent="0.35">
      <c r="A95" t="s">
        <v>203</v>
      </c>
      <c r="C95">
        <v>-0.34749104115171398</v>
      </c>
    </row>
    <row r="96" spans="1:3" x14ac:dyDescent="0.35">
      <c r="A96" t="s">
        <v>204</v>
      </c>
      <c r="C96">
        <v>-0.32539548393483481</v>
      </c>
    </row>
    <row r="97" spans="1:3" x14ac:dyDescent="0.35">
      <c r="A97" t="s">
        <v>167</v>
      </c>
      <c r="B97">
        <v>92</v>
      </c>
      <c r="C97">
        <v>-0.24229407501972869</v>
      </c>
    </row>
    <row r="98" spans="1:3" x14ac:dyDescent="0.35">
      <c r="A98" t="s">
        <v>168</v>
      </c>
      <c r="B98">
        <v>93</v>
      </c>
      <c r="C98">
        <v>-0.27005117509554516</v>
      </c>
    </row>
    <row r="99" spans="1:3" x14ac:dyDescent="0.35">
      <c r="A99" t="s">
        <v>118</v>
      </c>
      <c r="B99">
        <v>94</v>
      </c>
      <c r="C99">
        <v>-0.24397495405798156</v>
      </c>
    </row>
    <row r="100" spans="1:3" x14ac:dyDescent="0.35">
      <c r="A100" t="s">
        <v>169</v>
      </c>
      <c r="B100">
        <v>95</v>
      </c>
      <c r="C100">
        <v>-0.29782014109595623</v>
      </c>
    </row>
    <row r="101" spans="1:3" x14ac:dyDescent="0.35">
      <c r="A101" t="s">
        <v>170</v>
      </c>
      <c r="B101">
        <v>96</v>
      </c>
      <c r="C101">
        <v>-0.32810689174601754</v>
      </c>
    </row>
    <row r="102" spans="1:3" x14ac:dyDescent="0.35">
      <c r="A102" t="s">
        <v>171</v>
      </c>
      <c r="B102">
        <v>97</v>
      </c>
      <c r="C102">
        <v>-0.30802326104585137</v>
      </c>
    </row>
    <row r="103" spans="1:3" x14ac:dyDescent="0.35">
      <c r="A103" t="s">
        <v>172</v>
      </c>
      <c r="B103">
        <v>98</v>
      </c>
      <c r="C103">
        <v>3.1781313988501392</v>
      </c>
    </row>
    <row r="104" spans="1:3" x14ac:dyDescent="0.35">
      <c r="A104" t="s">
        <v>173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253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1-[1]pinc08!$B$14</f>
        <v>0.15652701064259733</v>
      </c>
      <c r="C4">
        <v>1</v>
      </c>
      <c r="E4" t="s">
        <v>210</v>
      </c>
      <c r="F4" t="s">
        <v>176</v>
      </c>
    </row>
    <row r="5" spans="1:10" x14ac:dyDescent="0.35">
      <c r="A5" t="s">
        <v>187</v>
      </c>
      <c r="B5" s="2">
        <f>1-15.13%</f>
        <v>0.84870000000000001</v>
      </c>
      <c r="C5">
        <v>7.4833220000000006E-2</v>
      </c>
      <c r="E5" t="s">
        <v>11</v>
      </c>
      <c r="F5" t="s">
        <v>240</v>
      </c>
    </row>
    <row r="6" spans="1:10" x14ac:dyDescent="0.35">
      <c r="A6" s="3" t="s">
        <v>12</v>
      </c>
      <c r="E6" t="s">
        <v>13</v>
      </c>
      <c r="F6" t="s">
        <v>112</v>
      </c>
    </row>
    <row r="7" spans="1:10" x14ac:dyDescent="0.35">
      <c r="A7" s="8" t="s">
        <v>14</v>
      </c>
      <c r="E7" t="s">
        <v>241</v>
      </c>
    </row>
    <row r="8" spans="1:10" x14ac:dyDescent="0.35">
      <c r="A8" s="8" t="s">
        <v>15</v>
      </c>
      <c r="E8" t="s">
        <v>16</v>
      </c>
    </row>
    <row r="9" spans="1:10" x14ac:dyDescent="0.35">
      <c r="A9" s="8" t="s">
        <v>17</v>
      </c>
      <c r="E9" t="s">
        <v>18</v>
      </c>
    </row>
    <row r="11" spans="1:10" x14ac:dyDescent="0.35">
      <c r="A11" t="s">
        <v>114</v>
      </c>
      <c r="E11" t="s">
        <v>19</v>
      </c>
    </row>
    <row r="12" spans="1:10" x14ac:dyDescent="0.35">
      <c r="A12" t="s">
        <v>113</v>
      </c>
      <c r="B12" s="9">
        <v>0.4</v>
      </c>
      <c r="E12" t="s">
        <v>19</v>
      </c>
    </row>
    <row r="14" spans="1:10" x14ac:dyDescent="0.35">
      <c r="F14" t="s">
        <v>227</v>
      </c>
    </row>
    <row r="15" spans="1:10" x14ac:dyDescent="0.35">
      <c r="C15" t="s">
        <v>214</v>
      </c>
      <c r="F15" t="s">
        <v>215</v>
      </c>
      <c r="H15" t="s">
        <v>244</v>
      </c>
      <c r="I15" t="s">
        <v>251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3.5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217</v>
      </c>
      <c r="H18" t="s">
        <v>219</v>
      </c>
      <c r="J18" t="s">
        <v>220</v>
      </c>
    </row>
    <row r="19" spans="3:10" x14ac:dyDescent="0.35">
      <c r="F19">
        <f>0.5*(((2206.542/(24*365)+EXP(-0.244)*(2206.542/(24*365)-671.547/(24*365)))*(1-0.22) + (2269/(24*365))*(0.22)))*EXP(I16*H16)</f>
        <v>0.18027108726604746</v>
      </c>
      <c r="H19">
        <f>F19*G27</f>
        <v>4.0299572245607616</v>
      </c>
      <c r="J19">
        <f>H19*(1/(1-0.16))</f>
        <v>4.7975681244770971</v>
      </c>
    </row>
    <row r="20" spans="3:10" x14ac:dyDescent="0.35">
      <c r="F20" t="s">
        <v>216</v>
      </c>
    </row>
    <row r="21" spans="3:10" x14ac:dyDescent="0.35">
      <c r="F21">
        <f>1873/(24*365)*EXP(I16*H16)</f>
        <v>0.21381278538812784</v>
      </c>
      <c r="H21">
        <f>F21*G27</f>
        <v>4.7797813406799774</v>
      </c>
      <c r="J21">
        <f>H21*(1/(1-0.16))</f>
        <v>5.690215881761878</v>
      </c>
    </row>
    <row r="23" spans="3:10" x14ac:dyDescent="0.35">
      <c r="F23" t="s">
        <v>218</v>
      </c>
    </row>
    <row r="24" spans="3:10" x14ac:dyDescent="0.35">
      <c r="F24">
        <f>(F19*(1-F16)+F21*F16)/(1-0.16)</f>
        <v>0.23177593017301654</v>
      </c>
      <c r="J24">
        <f>J19*(1-F16)+J21*F16</f>
        <v>5.1813471502590671</v>
      </c>
    </row>
    <row r="26" spans="3:10" x14ac:dyDescent="0.35">
      <c r="F26" t="s">
        <v>78</v>
      </c>
      <c r="J26" t="s">
        <v>221</v>
      </c>
    </row>
    <row r="27" spans="3:10" x14ac:dyDescent="0.35">
      <c r="F27">
        <f>1/(F24*0.193)</f>
        <v>22.35498373964581</v>
      </c>
      <c r="G27">
        <v>22.35498373964581</v>
      </c>
      <c r="J27">
        <f>J24*0.193</f>
        <v>1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S85" sqref="CS85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124</v>
      </c>
      <c r="C1" t="s">
        <v>125</v>
      </c>
      <c r="D1" t="s">
        <v>26</v>
      </c>
      <c r="E1" t="s">
        <v>27</v>
      </c>
      <c r="F1" t="s">
        <v>127</v>
      </c>
      <c r="G1" t="s">
        <v>24</v>
      </c>
      <c r="H1" t="s">
        <v>128</v>
      </c>
      <c r="I1" t="s">
        <v>129</v>
      </c>
      <c r="J1" t="s">
        <v>119</v>
      </c>
      <c r="K1" t="s">
        <v>120</v>
      </c>
      <c r="L1" t="s">
        <v>130</v>
      </c>
      <c r="M1" t="s">
        <v>131</v>
      </c>
      <c r="N1" t="s">
        <v>121</v>
      </c>
      <c r="O1" t="s">
        <v>122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142</v>
      </c>
      <c r="Y1" t="s">
        <v>37</v>
      </c>
      <c r="Z1" t="s">
        <v>38</v>
      </c>
      <c r="AA1" t="s">
        <v>39</v>
      </c>
      <c r="AB1" t="s">
        <v>143</v>
      </c>
      <c r="AC1" t="s">
        <v>144</v>
      </c>
      <c r="AD1" t="s">
        <v>25</v>
      </c>
      <c r="AE1" t="s">
        <v>145</v>
      </c>
      <c r="AF1" t="s">
        <v>146</v>
      </c>
      <c r="AG1" t="s">
        <v>147</v>
      </c>
      <c r="AH1" t="s">
        <v>20</v>
      </c>
      <c r="AI1" t="s">
        <v>22</v>
      </c>
      <c r="AJ1" t="s">
        <v>21</v>
      </c>
      <c r="AK1" t="s">
        <v>148</v>
      </c>
      <c r="AL1" t="s">
        <v>149</v>
      </c>
      <c r="AM1" t="s">
        <v>45</v>
      </c>
      <c r="AN1" t="s">
        <v>62</v>
      </c>
      <c r="AO1" t="s">
        <v>150</v>
      </c>
      <c r="AP1" t="s">
        <v>151</v>
      </c>
      <c r="AQ1" t="s">
        <v>152</v>
      </c>
      <c r="AR1" t="s">
        <v>46</v>
      </c>
      <c r="AS1" t="s">
        <v>47</v>
      </c>
      <c r="AT1" t="s">
        <v>23</v>
      </c>
      <c r="AU1" t="s">
        <v>48</v>
      </c>
      <c r="AV1" t="s">
        <v>154</v>
      </c>
      <c r="AW1" t="s">
        <v>155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157</v>
      </c>
      <c r="BG1" t="s">
        <v>57</v>
      </c>
      <c r="BH1" t="s">
        <v>58</v>
      </c>
      <c r="BI1" t="s">
        <v>59</v>
      </c>
      <c r="BJ1" t="s">
        <v>41</v>
      </c>
      <c r="BK1" t="s">
        <v>42</v>
      </c>
      <c r="BL1" t="s">
        <v>162</v>
      </c>
      <c r="BM1" t="s">
        <v>163</v>
      </c>
      <c r="BN1" t="s">
        <v>40</v>
      </c>
      <c r="BO1" t="s">
        <v>140</v>
      </c>
      <c r="BP1" t="s">
        <v>164</v>
      </c>
      <c r="BQ1" t="s">
        <v>165</v>
      </c>
      <c r="BR1" t="s">
        <v>172</v>
      </c>
      <c r="BS1" t="s">
        <v>173</v>
      </c>
      <c r="BT1" t="s">
        <v>126</v>
      </c>
      <c r="BU1" t="s">
        <v>156</v>
      </c>
      <c r="BV1" t="s">
        <v>153</v>
      </c>
      <c r="BW1" t="s">
        <v>169</v>
      </c>
      <c r="BX1" t="s">
        <v>170</v>
      </c>
      <c r="BY1" t="s">
        <v>167</v>
      </c>
      <c r="BZ1" t="s">
        <v>168</v>
      </c>
      <c r="CA1" t="s">
        <v>202</v>
      </c>
      <c r="CB1" t="s">
        <v>203</v>
      </c>
      <c r="CC1" t="s">
        <v>199</v>
      </c>
      <c r="CD1" t="s">
        <v>200</v>
      </c>
      <c r="CE1" t="s">
        <v>204</v>
      </c>
      <c r="CF1" t="s">
        <v>171</v>
      </c>
      <c r="CG1" t="s">
        <v>118</v>
      </c>
      <c r="CH1" t="s">
        <v>35</v>
      </c>
      <c r="CI1" t="s">
        <v>36</v>
      </c>
      <c r="CJ1" t="s">
        <v>29</v>
      </c>
      <c r="CK1" t="s">
        <v>30</v>
      </c>
      <c r="CL1" t="s">
        <v>31</v>
      </c>
      <c r="CM1" t="s">
        <v>32</v>
      </c>
      <c r="CN1" t="s">
        <v>158</v>
      </c>
      <c r="CO1" t="s">
        <v>159</v>
      </c>
      <c r="CP1" s="12" t="s">
        <v>33</v>
      </c>
      <c r="CQ1" t="s">
        <v>34</v>
      </c>
      <c r="CR1" t="s">
        <v>116</v>
      </c>
      <c r="CS1" t="s">
        <v>117</v>
      </c>
      <c r="CT1" t="s">
        <v>160</v>
      </c>
      <c r="CU1" t="s">
        <v>161</v>
      </c>
      <c r="CV1" t="s">
        <v>43</v>
      </c>
      <c r="CW1" t="s">
        <v>44</v>
      </c>
      <c r="CX1" t="s">
        <v>201</v>
      </c>
      <c r="CY1" t="s">
        <v>141</v>
      </c>
      <c r="CZ1" t="s">
        <v>166</v>
      </c>
    </row>
    <row r="2" spans="1:104" x14ac:dyDescent="0.35">
      <c r="A2" t="s">
        <v>124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125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26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27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127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24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128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129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119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120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130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131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121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122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132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133</v>
      </c>
      <c r="AM17"/>
    </row>
    <row r="18" spans="1:104" x14ac:dyDescent="0.35">
      <c r="A18" t="s">
        <v>134</v>
      </c>
      <c r="AM18"/>
    </row>
    <row r="19" spans="1:104" x14ac:dyDescent="0.35">
      <c r="A19" t="s">
        <v>135</v>
      </c>
      <c r="AM19"/>
    </row>
    <row r="20" spans="1:104" x14ac:dyDescent="0.35">
      <c r="A20" t="s">
        <v>136</v>
      </c>
      <c r="AM20"/>
    </row>
    <row r="21" spans="1:104" x14ac:dyDescent="0.35">
      <c r="A21" t="s">
        <v>137</v>
      </c>
      <c r="AM21"/>
    </row>
    <row r="22" spans="1:104" x14ac:dyDescent="0.35">
      <c r="A22" t="s">
        <v>138</v>
      </c>
      <c r="AM22"/>
    </row>
    <row r="23" spans="1:104" x14ac:dyDescent="0.35">
      <c r="A23" t="s">
        <v>139</v>
      </c>
      <c r="AM23"/>
    </row>
    <row r="24" spans="1:104" x14ac:dyDescent="0.35">
      <c r="A24" t="s">
        <v>142</v>
      </c>
      <c r="AM24"/>
    </row>
    <row r="25" spans="1:104" x14ac:dyDescent="0.35">
      <c r="A25" t="s">
        <v>37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38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39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143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144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25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145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146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147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20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22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21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148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149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45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62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150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151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152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46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47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23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48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154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155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49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50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51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52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53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54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55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56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157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57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58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59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41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42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162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163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40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140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164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165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172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173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126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156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153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169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170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167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168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202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203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199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200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204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171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118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35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36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29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30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31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32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158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159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33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205</v>
      </c>
    </row>
    <row r="95" spans="1:106" x14ac:dyDescent="0.35">
      <c r="A95" t="s">
        <v>34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116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117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160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161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43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44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201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141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166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tabSelected="1" workbookViewId="0">
      <selection activeCell="H8" sqref="H8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174</v>
      </c>
      <c r="C1" t="s">
        <v>17</v>
      </c>
      <c r="D1" t="s">
        <v>15</v>
      </c>
      <c r="E1" t="s">
        <v>14</v>
      </c>
      <c r="F1" t="s">
        <v>60</v>
      </c>
      <c r="G1" t="s">
        <v>9</v>
      </c>
      <c r="H1" t="s">
        <v>10</v>
      </c>
      <c r="I1" t="s">
        <v>187</v>
      </c>
      <c r="J1" t="s">
        <v>226</v>
      </c>
    </row>
    <row r="2" spans="1:10" x14ac:dyDescent="0.35">
      <c r="A2" t="s">
        <v>174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60</v>
      </c>
      <c r="B6">
        <v>0</v>
      </c>
      <c r="C6">
        <v>0</v>
      </c>
      <c r="D6">
        <v>0</v>
      </c>
      <c r="E6">
        <v>0</v>
      </c>
      <c r="F6">
        <f>0.0001</f>
        <v>1E-4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195</v>
      </c>
      <c r="B1">
        <v>256413</v>
      </c>
    </row>
    <row r="2" spans="1:2" x14ac:dyDescent="0.35">
      <c r="A2" t="s">
        <v>196</v>
      </c>
      <c r="B2">
        <v>51995</v>
      </c>
    </row>
    <row r="3" spans="1:2" x14ac:dyDescent="0.35">
      <c r="A3" t="s">
        <v>197</v>
      </c>
      <c r="B3">
        <v>664</v>
      </c>
    </row>
    <row r="4" spans="1:2" x14ac:dyDescent="0.35">
      <c r="A4" t="s">
        <v>198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228</v>
      </c>
      <c r="C1" t="s">
        <v>229</v>
      </c>
      <c r="D1" t="s">
        <v>230</v>
      </c>
      <c r="E1" t="s">
        <v>85</v>
      </c>
      <c r="F1" t="s">
        <v>22</v>
      </c>
      <c r="G1" t="s">
        <v>231</v>
      </c>
    </row>
    <row r="2" spans="1:7" x14ac:dyDescent="0.35">
      <c r="A2" t="s">
        <v>232</v>
      </c>
      <c r="B2">
        <f>(1-E2)*G2</f>
        <v>0.22169516780848486</v>
      </c>
      <c r="C2">
        <f>(E2)*G2</f>
        <v>0.53134036798435902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0.75303553579284388</v>
      </c>
    </row>
    <row r="3" spans="1:7" x14ac:dyDescent="0.35">
      <c r="A3" t="s">
        <v>233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234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235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236</v>
      </c>
      <c r="B9">
        <f>G2*((1-B5)*D2+(1-C5)*(1-D2))</f>
        <v>0.39920943552015231</v>
      </c>
      <c r="C9">
        <f>B9/G2</f>
        <v>0.53013359469130383</v>
      </c>
    </row>
    <row r="11" spans="1:7" x14ac:dyDescent="0.35">
      <c r="A11" t="s">
        <v>237</v>
      </c>
      <c r="B11">
        <f>(B8+B9)/(F2+G2)</f>
        <v>0.59019788715857813</v>
      </c>
    </row>
    <row r="13" spans="1:7" x14ac:dyDescent="0.35">
      <c r="A13" t="s">
        <v>226</v>
      </c>
      <c r="B13">
        <f>MOMS!C59</f>
        <v>0.59019820000000001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PARSTEST</vt:lpstr>
      <vt:lpstr>PARS</vt:lpstr>
      <vt:lpstr>PARS4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2022-07-30T14:53:17Z</dcterms:modified>
</cp:coreProperties>
</file>