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56" documentId="106_{EE60F3CE-7022-45B5-A135-9CB16431E931}" xr6:coauthVersionLast="47" xr6:coauthVersionMax="47" xr10:uidLastSave="{266B7E2C-6D56-4EA0-854D-887F5E8B9159}"/>
  <bookViews>
    <workbookView minimized="1" xWindow="3000" yWindow="3000" windowWidth="17280" windowHeight="9420" firstSheet="1" activeTab="4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parskickedout" sheetId="5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W_psid_old" sheetId="16" r:id="rId15"/>
    <sheet name="calibration of jseg" sheetId="13" r:id="rId16"/>
    <sheet name="Moments_psid (2)" sheetId="15" r:id="rId17"/>
  </sheets>
  <externalReferences>
    <externalReference r:id="rId18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8" l="1"/>
  <c r="D2" i="18"/>
  <c r="C2" i="18"/>
  <c r="B2" i="18"/>
  <c r="B1" i="18"/>
  <c r="F25" i="3"/>
  <c r="C23" i="3"/>
  <c r="D23" i="3"/>
  <c r="E34" i="3"/>
  <c r="V35" i="3"/>
  <c r="V34" i="3"/>
  <c r="J34" i="3"/>
  <c r="D34" i="3"/>
  <c r="C34" i="3"/>
  <c r="S4" i="3"/>
  <c r="P48" i="3"/>
  <c r="P38" i="3"/>
  <c r="S48" i="3" l="1"/>
  <c r="D29" i="3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D29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T48" i="3" l="1"/>
  <c r="U48" i="3" s="1"/>
  <c r="B39" i="1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J9" i="14" l="1"/>
  <c r="F21" i="1"/>
  <c r="H21" i="1" s="1"/>
  <c r="J21" i="1" s="1"/>
  <c r="J24" i="1" s="1"/>
  <c r="J27" i="1" s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1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T4" i="3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1" i="11" l="1"/>
  <c r="B38" i="11"/>
  <c r="B8" i="11"/>
  <c r="B27" i="11"/>
  <c r="B32" i="11"/>
  <c r="B25" i="11"/>
  <c r="B47" i="11"/>
  <c r="E47" i="11" s="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5" i="2"/>
  <c r="BB3" i="8"/>
  <c r="BB1" i="8" s="1"/>
  <c r="C54" i="2"/>
  <c r="C4" i="8"/>
  <c r="A4" i="8" s="1"/>
  <c r="C48" i="2"/>
  <c r="D1" i="8" l="1"/>
  <c r="D4" i="8" s="1" a="1"/>
  <c r="D4" i="8" s="1"/>
  <c r="B2" i="10" s="1"/>
  <c r="B11" i="11"/>
  <c r="Z4" i="8" a="1"/>
  <c r="Z4" i="8" s="1"/>
  <c r="X2" i="10" s="1"/>
  <c r="J4" i="3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D26" i="8" l="1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<sst xmlns="http://schemas.openxmlformats.org/spreadsheetml/2006/main" count="1016" uniqueCount="257">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</sst>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F8" sqref="F8"/>
    </sheetView>
  </sheetViews>
  <sheetFormatPr defaultRowHeight="14.4" x14ac:dyDescent="0.3"/>
  <cols>
    <col min="3" max="4" width="12.44140625" bestFit="1" customWidth="1"/>
  </cols>
  <sheetData>
    <row r="1" spans="1:9" s="18" customFormat="1" ht="13.8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0.17820494693042532</v>
      </c>
    </row>
    <row r="3" spans="1:9" x14ac:dyDescent="0.3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0.25641167188628078</v>
      </c>
    </row>
    <row r="4" spans="1:9" x14ac:dyDescent="0.3">
      <c r="A4" t="s">
        <v>75</v>
      </c>
      <c r="B4">
        <f>PARS!B4*$I$7+G4*(1-$I$7)*C4+(1-G4)*(1-$I$7)*D4</f>
        <v>-0.24496070520887248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0</v>
      </c>
      <c r="G4">
        <v>0.38912849591084697</v>
      </c>
      <c r="H4">
        <f t="shared" ca="1" si="1"/>
        <v>0.74114946699169804</v>
      </c>
    </row>
    <row r="5" spans="1:9" x14ac:dyDescent="0.3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9.8103907568407256E-2</v>
      </c>
    </row>
    <row r="6" spans="1:9" x14ac:dyDescent="0.3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0.13296327054282187</v>
      </c>
      <c r="I6" t="s">
        <v>253</v>
      </c>
    </row>
    <row r="7" spans="1:9" x14ac:dyDescent="0.3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0.59811838318845167</v>
      </c>
      <c r="I7">
        <v>0.6</v>
      </c>
    </row>
    <row r="8" spans="1:9" x14ac:dyDescent="0.3">
      <c r="A8" t="s">
        <v>74</v>
      </c>
      <c r="B8">
        <f>PARS!B8*$I$7+G8*(1-$I$7)*C8+(1-G8)*(1-$I$7)*D8</f>
        <v>-1.4133529232973967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0.28807711595320451</v>
      </c>
    </row>
    <row r="9" spans="1:9" x14ac:dyDescent="0.3">
      <c r="A9" t="s">
        <v>92</v>
      </c>
      <c r="B9">
        <f>PARS!B9*$I$7+G9*(1-$I$7)*C9+(1-G9)*(1-$I$7)*D9</f>
        <v>2.9325965881646057E-2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9.9375682386908415E-2</v>
      </c>
    </row>
    <row r="10" spans="1:9" x14ac:dyDescent="0.3">
      <c r="A10" t="s">
        <v>93</v>
      </c>
      <c r="B10">
        <f>PARS!B10*$I$7+G10*(1-$I$7)*C10+(1-G10)*(1-$I$7)*D10</f>
        <v>1.4997062018982894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0.77756242352616056</v>
      </c>
    </row>
    <row r="11" spans="1:9" x14ac:dyDescent="0.3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0.63507468406452039</v>
      </c>
    </row>
    <row r="12" spans="1:9" x14ac:dyDescent="0.3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0.10173971482819533</v>
      </c>
    </row>
    <row r="13" spans="1:9" x14ac:dyDescent="0.3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0.6133433220160518</v>
      </c>
    </row>
    <row r="14" spans="1:9" x14ac:dyDescent="0.3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0.38196980269568981</v>
      </c>
    </row>
    <row r="15" spans="1:9" x14ac:dyDescent="0.3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0.33558468318292256</v>
      </c>
    </row>
    <row r="16" spans="1:9" x14ac:dyDescent="0.3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0.36122933644117361</v>
      </c>
    </row>
    <row r="17" spans="1:8" x14ac:dyDescent="0.3">
      <c r="A17" t="s">
        <v>77</v>
      </c>
      <c r="B17">
        <f>PARS!B17*$I$7+G17*(1-$I$7)*C17+(1-G17)*(1-$I$7)*D17</f>
        <v>-1.4832573640075009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0.95903389483644352</v>
      </c>
    </row>
    <row r="18" spans="1:8" x14ac:dyDescent="0.3">
      <c r="A18" t="s">
        <v>96</v>
      </c>
      <c r="B18">
        <f>PARS!B18*$I$7+G18*(1-$I$7)*C18+(1-G18)*(1-$I$7)*D18</f>
        <v>-0.6433237813942323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0.60711175644986648</v>
      </c>
    </row>
    <row r="19" spans="1:8" x14ac:dyDescent="0.3">
      <c r="A19" t="s">
        <v>71</v>
      </c>
      <c r="B19">
        <f>PARS!B19*$I$7+G19*(1-$I$7)*C19+(1-G19)*(1-$I$7)*D19</f>
        <v>1.8362317159622292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0.39355826134820682</v>
      </c>
    </row>
    <row r="20" spans="1:8" x14ac:dyDescent="0.3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0.58053390254865078</v>
      </c>
    </row>
    <row r="21" spans="1:8" x14ac:dyDescent="0.3">
      <c r="A21" t="s">
        <v>73</v>
      </c>
      <c r="B21">
        <f>PARS!B21*$I$7+G21*(1-$I$7)*C21+(1-G21)*(1-$I$7)*D21</f>
        <v>0.8696759487928728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0.27755969994814433</v>
      </c>
    </row>
    <row r="22" spans="1:8" x14ac:dyDescent="0.3">
      <c r="A22" t="s">
        <v>68</v>
      </c>
      <c r="B22">
        <f>PARS!B22*$I$7+G22*(1-$I$7)*C22+(1-G22)*(1-$I$7)*D22</f>
        <v>1.0193349236396194</v>
      </c>
      <c r="C22">
        <f>PARS!C22</f>
        <v>0.7</v>
      </c>
      <c r="D22">
        <f>PARS!D22</f>
        <v>1.3</v>
      </c>
      <c r="E22" t="b">
        <f t="shared" si="0"/>
        <v>1</v>
      </c>
      <c r="F22">
        <v>1</v>
      </c>
      <c r="G22">
        <v>0.11165963934177736</v>
      </c>
      <c r="H22">
        <f t="shared" ca="1" si="1"/>
        <v>0.6012651550781174</v>
      </c>
    </row>
    <row r="23" spans="1:8" x14ac:dyDescent="0.3">
      <c r="A23" t="s">
        <v>79</v>
      </c>
      <c r="B23">
        <f>PARS!B23*$I$7+G23*(1-$I$7)*C23+(1-G23)*(1-$I$7)*D23</f>
        <v>2.4369825725427692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0.27588518288118469</v>
      </c>
    </row>
    <row r="24" spans="1:8" x14ac:dyDescent="0.3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0.83431399138494211</v>
      </c>
    </row>
    <row r="25" spans="1:8" x14ac:dyDescent="0.3">
      <c r="A25" t="s">
        <v>190</v>
      </c>
      <c r="B25">
        <f>PARS!B25*$I$7+G25*(1-$I$7)*C25+(1-G25)*(1-$I$7)*D25</f>
        <v>-0.16246133656170875</v>
      </c>
      <c r="C25">
        <f>PARS!C25</f>
        <v>-0.35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0.37736434580959488</v>
      </c>
    </row>
    <row r="26" spans="1:8" x14ac:dyDescent="0.3">
      <c r="A26" t="s">
        <v>81</v>
      </c>
      <c r="B26">
        <f>PARS!B26*$I$7+G26*(1-$I$7)*C26+(1-G26)*(1-$I$7)*D26</f>
        <v>0.30251119418022798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0.90187212608393141</v>
      </c>
    </row>
    <row r="27" spans="1:8" x14ac:dyDescent="0.3">
      <c r="A27" t="s">
        <v>82</v>
      </c>
      <c r="B27">
        <f>PARS!B27*$I$7+G27*(1-$I$7)*C27+(1-G27)*(1-$I$7)*D27</f>
        <v>-0.53094219105530305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8.0824306938489521E-3</v>
      </c>
    </row>
    <row r="28" spans="1:8" x14ac:dyDescent="0.3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0.22531702819894972</v>
      </c>
    </row>
    <row r="29" spans="1:8" x14ac:dyDescent="0.3">
      <c r="A29" t="s">
        <v>103</v>
      </c>
      <c r="B29">
        <f>PARS!B29*$I$7+G29*(1-$I$7)*C29+(1-G29)*(1-$I$7)*D29</f>
        <v>0.1210955134541192</v>
      </c>
      <c r="C29">
        <f>PARS!C29</f>
        <v>0</v>
      </c>
      <c r="D29">
        <f>PARS!D29</f>
        <v>0.3</v>
      </c>
      <c r="E29" t="b">
        <f t="shared" si="0"/>
        <v>1</v>
      </c>
      <c r="F29">
        <v>1</v>
      </c>
      <c r="G29">
        <v>9.142069164412836E-2</v>
      </c>
      <c r="H29">
        <f t="shared" ca="1" si="1"/>
        <v>0.45238479480794913</v>
      </c>
    </row>
    <row r="30" spans="1:8" x14ac:dyDescent="0.3">
      <c r="A30" t="s">
        <v>86</v>
      </c>
      <c r="B30">
        <f>PARS!B30*$I$7+G30*(1-$I$7)*C30+(1-G30)*(1-$I$7)*D30</f>
        <v>0.92606779374505921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0.12297029001194015</v>
      </c>
    </row>
    <row r="31" spans="1:8" x14ac:dyDescent="0.3">
      <c r="A31" t="s">
        <v>83</v>
      </c>
      <c r="B31">
        <f>PARS!B31*$I$7+G31*(1-$I$7)*C31+(1-G31)*(1-$I$7)*D31</f>
        <v>1.4998684492293637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v>1</v>
      </c>
      <c r="G31">
        <v>0.13579284125938318</v>
      </c>
      <c r="H31">
        <f t="shared" ca="1" si="1"/>
        <v>0.82472191063517641</v>
      </c>
    </row>
    <row r="32" spans="1:8" x14ac:dyDescent="0.3">
      <c r="A32" t="s">
        <v>84</v>
      </c>
      <c r="B32">
        <f>PARS!B32*$I$7+G32*(1-$I$7)*C32+(1-G32)*(1-$I$7)*D32</f>
        <v>0.83253377489569069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0.87207836189774024</v>
      </c>
    </row>
    <row r="33" spans="1:8" x14ac:dyDescent="0.3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0.75052152296756336</v>
      </c>
    </row>
    <row r="34" spans="1:8" x14ac:dyDescent="0.3">
      <c r="A34" t="s">
        <v>87</v>
      </c>
      <c r="B34">
        <f>PARS!B34*$I$7+G34*(1-$I$7)*C34+(1-G34)*(1-$I$7)*D34</f>
        <v>0.63031360616188037</v>
      </c>
      <c r="C34">
        <f>PARS!C34</f>
        <v>0</v>
      </c>
      <c r="D34">
        <f>PARS!D34</f>
        <v>2</v>
      </c>
      <c r="E34" t="b">
        <f t="shared" si="0"/>
        <v>1</v>
      </c>
      <c r="F34">
        <v>1</v>
      </c>
      <c r="G34">
        <v>0.74361854552866957</v>
      </c>
      <c r="H34">
        <f t="shared" ca="1" si="1"/>
        <v>0.66250329553250964</v>
      </c>
    </row>
    <row r="35" spans="1:8" x14ac:dyDescent="0.3">
      <c r="A35" t="s">
        <v>88</v>
      </c>
      <c r="B35">
        <f>PARS!B35*$I$7+G35*(1-$I$7)*C35+(1-G35)*(1-$I$7)*D35</f>
        <v>-0.74651858518701864</v>
      </c>
      <c r="C35">
        <f>PARS!C35</f>
        <v>-2.3025850929940455</v>
      </c>
      <c r="D35">
        <f>PARS!D35</f>
        <v>-9.4310679471241415E-2</v>
      </c>
      <c r="E35" t="b">
        <f t="shared" si="0"/>
        <v>1</v>
      </c>
      <c r="F35">
        <v>1</v>
      </c>
      <c r="G35">
        <v>0.66453732192708659</v>
      </c>
      <c r="H35">
        <f t="shared" ca="1" si="1"/>
        <v>0.70709226886303977</v>
      </c>
    </row>
    <row r="36" spans="1:8" x14ac:dyDescent="0.3">
      <c r="A36" t="s">
        <v>89</v>
      </c>
      <c r="B36">
        <f>PARS!B36*$I$7+G36*(1-$I$7)*C36+(1-G36)*(1-$I$7)*D36</f>
        <v>-1.5562753849135071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v>1</v>
      </c>
      <c r="G36">
        <v>0.99363966578890262</v>
      </c>
      <c r="H36">
        <f t="shared" ca="1" si="1"/>
        <v>0.45111139568009684</v>
      </c>
    </row>
    <row r="37" spans="1:8" x14ac:dyDescent="0.3">
      <c r="A37" t="s">
        <v>102</v>
      </c>
      <c r="B37">
        <f>PARS!B37*$I$7+G37*(1-$I$7)*C37+(1-G37)*(1-$I$7)*D37</f>
        <v>2.9330800154782788E-2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0.57868590707928802</v>
      </c>
    </row>
    <row r="38" spans="1:8" x14ac:dyDescent="0.3">
      <c r="A38" s="5" t="s">
        <v>69</v>
      </c>
      <c r="B38">
        <f>PARS!B38*$I$7+G38*(1-$I$7)*C38+(1-G38)*(1-$I$7)*D38</f>
        <v>0.3927738651595778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0.14655414993570137</v>
      </c>
    </row>
    <row r="39" spans="1:8" x14ac:dyDescent="0.3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0.22381422882893198</v>
      </c>
    </row>
    <row r="40" spans="1:8" x14ac:dyDescent="0.3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9.1649143211364748E-2</v>
      </c>
    </row>
    <row r="41" spans="1:8" x14ac:dyDescent="0.3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0.69287386697378917</v>
      </c>
    </row>
    <row r="42" spans="1:8" s="3" customFormat="1" x14ac:dyDescent="0.3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0.48835938916313948</v>
      </c>
    </row>
    <row r="43" spans="1:8" x14ac:dyDescent="0.3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2.8049429765612977E-2</v>
      </c>
    </row>
    <row r="44" spans="1:8" x14ac:dyDescent="0.3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0.12896540875965024</v>
      </c>
    </row>
    <row r="45" spans="1:8" x14ac:dyDescent="0.3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0.93295616656087443</v>
      </c>
    </row>
    <row r="46" spans="1:8" x14ac:dyDescent="0.3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8.0957802401743217E-2</v>
      </c>
    </row>
    <row r="47" spans="1:8" x14ac:dyDescent="0.3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0.41044334334486121</v>
      </c>
    </row>
    <row r="48" spans="1:8" x14ac:dyDescent="0.3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0.7318599813384008</v>
      </c>
    </row>
    <row r="49" spans="1:8" x14ac:dyDescent="0.3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0.25364079227533298</v>
      </c>
    </row>
    <row r="50" spans="1:8" x14ac:dyDescent="0.3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0.61824678735957028</v>
      </c>
    </row>
    <row r="51" spans="1:8" x14ac:dyDescent="0.3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0.93479053414306157</v>
      </c>
    </row>
    <row r="52" spans="1:8" x14ac:dyDescent="0.3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0.12480970290535076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zoomScale="57" zoomScaleNormal="43" workbookViewId="0">
      <selection activeCell="B9" sqref="B9"/>
    </sheetView>
  </sheetViews>
  <sheetFormatPr defaultRowHeight="14.4" x14ac:dyDescent="0.3"/>
  <cols>
    <col min="2" max="4" width="21.88671875" bestFit="1" customWidth="1"/>
    <col min="5" max="5" width="25.44140625" style="16" bestFit="1" customWidth="1"/>
    <col min="6" max="7" width="21.88671875" bestFit="1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3" x14ac:dyDescent="0.3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hidden="1" x14ac:dyDescent="0.3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hidden="1" x14ac:dyDescent="0.3">
      <c r="A4" t="s">
        <v>75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hidden="1" x14ac:dyDescent="0.3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">
      <c r="A8" t="s">
        <v>74</v>
      </c>
      <c r="B8">
        <v>-1.4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0.24659696394160649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4.0551999668446745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0.24659696394160649</v>
      </c>
    </row>
    <row r="9" spans="1:23" x14ac:dyDescent="0.3">
      <c r="A9" t="s">
        <v>92</v>
      </c>
      <c r="B9">
        <v>-1.0083953529614E-2</v>
      </c>
      <c r="C9">
        <f t="shared" si="6"/>
        <v>-0.16251892949777494</v>
      </c>
      <c r="D9">
        <f t="shared" si="6"/>
        <v>0.69314718055994529</v>
      </c>
      <c r="E9" s="16">
        <f t="shared" si="7"/>
        <v>0.98996671906006561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1.010134967920397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0.98996671906006561</v>
      </c>
    </row>
    <row r="10" spans="1:23" x14ac:dyDescent="0.3">
      <c r="A10" t="s">
        <v>93</v>
      </c>
      <c r="B10">
        <v>1.4227101209661801</v>
      </c>
      <c r="C10">
        <f t="shared" si="6"/>
        <v>0.69314718055994529</v>
      </c>
      <c r="D10">
        <f t="shared" si="6"/>
        <v>1.791759469228055</v>
      </c>
      <c r="E10" s="16">
        <f t="shared" si="7"/>
        <v>4.1483477438998202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0.24105982953586963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4.1483477438998202</v>
      </c>
    </row>
    <row r="11" spans="1:23" hidden="1" x14ac:dyDescent="0.3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0.98996671906006561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1.010134967920397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">
      <c r="A17" t="s">
        <v>77</v>
      </c>
      <c r="B17">
        <v>-1.4544818561425099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-0.23352133020230928</v>
      </c>
      <c r="F17">
        <v>-0.312</v>
      </c>
      <c r="G17">
        <v>-0.1</v>
      </c>
      <c r="H17">
        <v>1.4</v>
      </c>
      <c r="I17">
        <v>1.4</v>
      </c>
      <c r="J17">
        <f t="shared" si="9"/>
        <v>-4.2822640618467629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-0.23352133020230928</v>
      </c>
    </row>
    <row r="18" spans="1:26" x14ac:dyDescent="0.3">
      <c r="A18" t="s">
        <v>96</v>
      </c>
      <c r="B18">
        <v>-0.43042352437661902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0.6502336465981039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1.5379087274732794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0.6502336465981039</v>
      </c>
    </row>
    <row r="19" spans="1:26" x14ac:dyDescent="0.3">
      <c r="A19" t="s">
        <v>71</v>
      </c>
      <c r="B19">
        <v>1.5573806768426299</v>
      </c>
      <c r="C19">
        <f t="shared" si="11"/>
        <v>1.6094379124341003</v>
      </c>
      <c r="D19">
        <f t="shared" si="11"/>
        <v>2.341805806147327</v>
      </c>
      <c r="E19" s="16">
        <f t="shared" si="10"/>
        <v>4.7463726649931282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0.21068720696448892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4.7463726649931282</v>
      </c>
    </row>
    <row r="20" spans="1:26" hidden="1" x14ac:dyDescent="0.3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">
      <c r="A21" t="s">
        <v>73</v>
      </c>
      <c r="B21">
        <v>0.152065250770552</v>
      </c>
      <c r="C21">
        <f>-LN(1/F21 -1)*10</f>
        <v>0</v>
      </c>
      <c r="D21">
        <f>-LN(1/G21 -1)*10</f>
        <v>2.0067069546215124</v>
      </c>
      <c r="E21" s="16">
        <f t="shared" ref="E21:E23" si="12">V21</f>
        <v>0.50380155801402848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40.002312428608867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0.50380155801402848</v>
      </c>
      <c r="W21" t="s">
        <v>242</v>
      </c>
      <c r="Z21" s="15"/>
    </row>
    <row r="22" spans="1:26" x14ac:dyDescent="0.3">
      <c r="A22" t="s">
        <v>68</v>
      </c>
      <c r="B22">
        <v>0.87688872846941002</v>
      </c>
      <c r="C22">
        <v>0.7</v>
      </c>
      <c r="D22">
        <v>1.3</v>
      </c>
      <c r="E22" s="16">
        <f t="shared" si="12"/>
        <v>24.034103994726465</v>
      </c>
      <c r="F22">
        <v>14.5</v>
      </c>
      <c r="G22">
        <v>18.5</v>
      </c>
      <c r="H22">
        <v>4</v>
      </c>
      <c r="I22">
        <v>4</v>
      </c>
      <c r="J22">
        <f t="shared" si="9"/>
        <v>4.1607542358118234E-2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24.034103994726465</v>
      </c>
    </row>
    <row r="23" spans="1:26" x14ac:dyDescent="0.3">
      <c r="A23" t="s">
        <v>79</v>
      </c>
      <c r="B23">
        <v>1.1946831255289501</v>
      </c>
      <c r="C23">
        <f>1-LN(1/(F23-1) -1)</f>
        <v>1</v>
      </c>
      <c r="D23">
        <f>1-LN(1/(G23-1) -1)</f>
        <v>7.9067547786486871</v>
      </c>
      <c r="E23" s="16">
        <f t="shared" si="12"/>
        <v>1.5485176370826303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4.0380213811392185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1.5485176370826303</v>
      </c>
    </row>
    <row r="24" spans="1:26" hidden="1" x14ac:dyDescent="0.3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">
      <c r="A25" t="s">
        <v>190</v>
      </c>
      <c r="B25">
        <v>-5.9904011353915002E-2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-5.9904011353915002E-2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-5.9904011353915002E-2</v>
      </c>
    </row>
    <row r="26" spans="1:26" x14ac:dyDescent="0.3">
      <c r="A26" t="s">
        <v>81</v>
      </c>
      <c r="B26">
        <v>0.173087761769294</v>
      </c>
      <c r="C26">
        <f t="shared" si="13"/>
        <v>0</v>
      </c>
      <c r="D26">
        <f t="shared" si="13"/>
        <v>0.5</v>
      </c>
      <c r="E26" s="16">
        <f t="shared" si="14"/>
        <v>0.173087761769294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0.173087761769294</v>
      </c>
    </row>
    <row r="27" spans="1:26" x14ac:dyDescent="0.3">
      <c r="A27" t="s">
        <v>82</v>
      </c>
      <c r="B27">
        <v>-0.51639543725520098</v>
      </c>
      <c r="C27">
        <f>LN(F27)</f>
        <v>-1.2039728043259361</v>
      </c>
      <c r="D27">
        <f>LN(G27)</f>
        <v>0.69314718055994529</v>
      </c>
      <c r="E27" s="16">
        <f t="shared" si="14"/>
        <v>0.59666740149806541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1.6759755895651061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0.59666740149806541</v>
      </c>
    </row>
    <row r="28" spans="1:26" hidden="1" x14ac:dyDescent="0.3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">
      <c r="A29" t="s">
        <v>103</v>
      </c>
      <c r="B29">
        <v>2.0109994085690999E-2</v>
      </c>
      <c r="C29">
        <f>F29</f>
        <v>0</v>
      </c>
      <c r="D29">
        <f>G29</f>
        <v>0.3</v>
      </c>
      <c r="E29" s="16">
        <f t="shared" ref="E29:E32" si="16">V29</f>
        <v>2.0109994085690999E-2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2.0109994085690999E-2</v>
      </c>
    </row>
    <row r="30" spans="1:26" x14ac:dyDescent="0.3">
      <c r="A30" t="s">
        <v>86</v>
      </c>
      <c r="B30">
        <v>0.98535369550143803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2.6787591819558294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0.37330716651799767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2.6787591819558294</v>
      </c>
    </row>
    <row r="31" spans="1:26" x14ac:dyDescent="0.3">
      <c r="A31" t="s">
        <v>83</v>
      </c>
      <c r="B31">
        <v>1.11996225387806</v>
      </c>
      <c r="C31">
        <f t="shared" si="17"/>
        <v>0.58778666490211906</v>
      </c>
      <c r="D31">
        <f t="shared" si="17"/>
        <v>2.3025850929940459</v>
      </c>
      <c r="E31" s="16">
        <f t="shared" si="16"/>
        <v>3.0647385191158447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0.32629211065239355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3.0647385191158447</v>
      </c>
    </row>
    <row r="32" spans="1:26" x14ac:dyDescent="0.3">
      <c r="A32" t="s">
        <v>84</v>
      </c>
      <c r="B32">
        <v>0.40370537197344603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0.59957758910350145</v>
      </c>
      <c r="F32">
        <v>0.2</v>
      </c>
      <c r="G32">
        <v>0.999</v>
      </c>
      <c r="H32">
        <v>5.01</v>
      </c>
      <c r="I32">
        <v>5.03</v>
      </c>
      <c r="J32">
        <f>1/(E32*(1-E32))</f>
        <v>4.1652035738589523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0.59957758910350145</v>
      </c>
    </row>
    <row r="33" spans="1:22" hidden="1" x14ac:dyDescent="0.3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">
      <c r="A34" t="s">
        <v>87</v>
      </c>
      <c r="B34" s="3">
        <v>0.70868073764135997</v>
      </c>
      <c r="C34">
        <f>F34</f>
        <v>0</v>
      </c>
      <c r="D34">
        <f>G34</f>
        <v>2</v>
      </c>
      <c r="E34" s="16">
        <f>B34</f>
        <v>0.70868073764135997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0.70868073764135997</v>
      </c>
    </row>
    <row r="35" spans="1:22" x14ac:dyDescent="0.3">
      <c r="A35" t="s">
        <v>88</v>
      </c>
      <c r="B35">
        <v>-0.20300334576916901</v>
      </c>
      <c r="C35">
        <f t="shared" ref="C35:D37" si="20">LN(F35)</f>
        <v>-2.3025850929940455</v>
      </c>
      <c r="D35">
        <f t="shared" si="20"/>
        <v>-9.4310679471241415E-2</v>
      </c>
      <c r="E35" s="16">
        <f t="shared" ref="E35:E38" si="21">V35</f>
        <v>0.81627551035160517</v>
      </c>
      <c r="F35">
        <v>0.1</v>
      </c>
      <c r="G35">
        <v>0.90999999999999992</v>
      </c>
      <c r="H35">
        <v>6.01</v>
      </c>
      <c r="I35">
        <v>6</v>
      </c>
      <c r="J35">
        <f t="shared" ref="J35:J37" si="22">1/E35</f>
        <v>1.2250765670640502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0.81627551035160517</v>
      </c>
    </row>
    <row r="36" spans="1:22" x14ac:dyDescent="0.3">
      <c r="A36" t="s">
        <v>89</v>
      </c>
      <c r="B36">
        <v>1.96256050866247</v>
      </c>
      <c r="C36">
        <f t="shared" si="20"/>
        <v>-6.9077552789821368</v>
      </c>
      <c r="D36">
        <f t="shared" si="20"/>
        <v>4.6051701859880918</v>
      </c>
      <c r="E36" s="16">
        <f t="shared" si="21"/>
        <v>7.1175282458008065</v>
      </c>
      <c r="F36">
        <v>1E-3</v>
      </c>
      <c r="G36">
        <v>100</v>
      </c>
      <c r="H36">
        <v>6.02</v>
      </c>
      <c r="I36">
        <v>6</v>
      </c>
      <c r="J36">
        <f t="shared" si="22"/>
        <v>0.14049821306855778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7.1175282458008065</v>
      </c>
    </row>
    <row r="37" spans="1:22" x14ac:dyDescent="0.3">
      <c r="A37" t="s">
        <v>102</v>
      </c>
      <c r="B37">
        <v>1.98493748416456</v>
      </c>
      <c r="C37">
        <f t="shared" si="20"/>
        <v>-6.9077552789821368</v>
      </c>
      <c r="D37">
        <f t="shared" si="20"/>
        <v>3.1010977891993172</v>
      </c>
      <c r="E37" s="16">
        <f t="shared" si="21"/>
        <v>7.2785923439487012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0.13738920284928213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7.2785923439487012</v>
      </c>
    </row>
    <row r="38" spans="1:22" x14ac:dyDescent="0.3">
      <c r="A38" s="5" t="s">
        <v>69</v>
      </c>
      <c r="B38">
        <v>0.14550336570817099</v>
      </c>
      <c r="C38">
        <f>-LN(1/F38 -1)</f>
        <v>-4.0005334613699206E-2</v>
      </c>
      <c r="D38">
        <f>-LN(1/G38 -1)</f>
        <v>0.84729786038720356</v>
      </c>
      <c r="E38" s="16">
        <f t="shared" si="21"/>
        <v>0.53631180023298686</v>
      </c>
      <c r="F38">
        <v>0.49</v>
      </c>
      <c r="G38">
        <v>0.7</v>
      </c>
      <c r="H38">
        <v>87</v>
      </c>
      <c r="I38">
        <v>87</v>
      </c>
      <c r="J38">
        <f>1/(E38*(1-E38))</f>
        <v>4.0212086075480933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0.53631180023298686</v>
      </c>
    </row>
    <row r="39" spans="1:22" hidden="1" x14ac:dyDescent="0.3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hidden="1" x14ac:dyDescent="0.3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K48">
        <v>1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hidden="1" x14ac:dyDescent="0.3">
      <c r="A49" t="s">
        <v>249</v>
      </c>
      <c r="B49" s="14">
        <v>0</v>
      </c>
      <c r="C49" s="14">
        <f t="shared" ref="C49:D49" si="27">F49</f>
        <v>1</v>
      </c>
      <c r="D49" s="14">
        <f t="shared" si="27"/>
        <v>1</v>
      </c>
      <c r="E49" s="14">
        <f>IF(E48=3.5,0.0135,IF(OR(E48=3.7,E48=7),0,1))</f>
        <v>0</v>
      </c>
      <c r="F49" s="14">
        <f t="shared" ref="F49:G49" si="28">IF(F48=3.5,0.0135,1)</f>
        <v>1</v>
      </c>
      <c r="G49" s="14">
        <f t="shared" si="28"/>
        <v>1</v>
      </c>
      <c r="O49">
        <v>1</v>
      </c>
      <c r="P49">
        <f t="shared" ref="P49" si="29">SUM(L49:O49)</f>
        <v>1</v>
      </c>
      <c r="S49">
        <f t="shared" ref="S49" si="30">L49-Q49</f>
        <v>0</v>
      </c>
      <c r="T49">
        <f t="shared" ref="T49" si="31">S49+N49+Q49+M49</f>
        <v>0</v>
      </c>
      <c r="U49">
        <f t="shared" ref="U49" si="32">T49</f>
        <v>0</v>
      </c>
    </row>
    <row r="50" spans="1:21" hidden="1" x14ac:dyDescent="0.3">
      <c r="A50" t="s">
        <v>179</v>
      </c>
      <c r="B50">
        <v>1.0696163149411613</v>
      </c>
      <c r="C50">
        <f t="shared" ref="C50:D52" si="33">B50</f>
        <v>1.0696163149411613</v>
      </c>
      <c r="D50">
        <f t="shared" si="33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">
      <c r="A51" t="s">
        <v>180</v>
      </c>
      <c r="B51">
        <v>0.99381918034015848</v>
      </c>
      <c r="C51">
        <f t="shared" si="33"/>
        <v>0.99381918034015848</v>
      </c>
      <c r="D51">
        <f t="shared" si="33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">
      <c r="A52" t="s">
        <v>181</v>
      </c>
      <c r="B52">
        <v>0.9618468890261952</v>
      </c>
      <c r="C52">
        <f t="shared" si="33"/>
        <v>0.9618468890261952</v>
      </c>
      <c r="D52">
        <f t="shared" si="33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6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75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">
      <c r="A5" t="s">
        <v>76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">
      <c r="A8" t="s">
        <v>74</v>
      </c>
      <c r="B8">
        <f t="shared" ref="B8:D10" si="6">LN(E8)</f>
        <v>-1.4</v>
      </c>
      <c r="C8">
        <f t="shared" si="6"/>
        <v>-2.3025850929940455</v>
      </c>
      <c r="D8">
        <f t="shared" si="6"/>
        <v>-0.916290731874155</v>
      </c>
      <c r="E8" s="16">
        <f>PARS!E8</f>
        <v>0.24659696394160649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4.0551999668446745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0.24659696394160649</v>
      </c>
    </row>
    <row r="9" spans="1:22" x14ac:dyDescent="0.3">
      <c r="A9" t="s">
        <v>92</v>
      </c>
      <c r="B9">
        <f t="shared" si="6"/>
        <v>-1.0083953529614017E-2</v>
      </c>
      <c r="C9">
        <f t="shared" si="6"/>
        <v>-0.16251892949777494</v>
      </c>
      <c r="D9">
        <f t="shared" si="6"/>
        <v>0.69314718055994529</v>
      </c>
      <c r="E9" s="16">
        <f>PARS!E9</f>
        <v>0.98996671906006561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1.010134967920397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0.98996671906006561</v>
      </c>
    </row>
    <row r="10" spans="1:22" x14ac:dyDescent="0.3">
      <c r="A10" t="s">
        <v>93</v>
      </c>
      <c r="B10">
        <f t="shared" si="6"/>
        <v>1.4227101209661801</v>
      </c>
      <c r="C10">
        <f t="shared" si="6"/>
        <v>0.69314718055994529</v>
      </c>
      <c r="D10">
        <f t="shared" si="6"/>
        <v>1.791759469228055</v>
      </c>
      <c r="E10" s="16">
        <f>PARS!E10</f>
        <v>4.1483477438998202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0.24105982953586963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4.1483477438998202</v>
      </c>
    </row>
    <row r="11" spans="1:22" x14ac:dyDescent="0.3">
      <c r="A11" t="s">
        <v>98</v>
      </c>
      <c r="B11">
        <f>LN(E11)</f>
        <v>-1.0083953529614017E-2</v>
      </c>
      <c r="C11">
        <f>C4</f>
        <v>-0.51082562376599072</v>
      </c>
      <c r="D11">
        <f>D4</f>
        <v>0.18232155679395459</v>
      </c>
      <c r="E11" s="16">
        <f>PARS!E11</f>
        <v>0.98996671906006561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1.010134967920397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">
      <c r="A17" t="s">
        <v>77</v>
      </c>
      <c r="B17">
        <f>LN(-E17)</f>
        <v>-1.4544818561425099</v>
      </c>
      <c r="C17">
        <f>LN(-G17)</f>
        <v>-2.3025850929940455</v>
      </c>
      <c r="D17">
        <f>LN(-F17)</f>
        <v>-1.1647520911726548</v>
      </c>
      <c r="E17" s="16">
        <f>PARS!E17</f>
        <v>-0.23352133020230928</v>
      </c>
      <c r="F17">
        <v>-0.312</v>
      </c>
      <c r="G17">
        <v>-0.1</v>
      </c>
      <c r="H17">
        <v>1.4</v>
      </c>
      <c r="I17">
        <v>1.4</v>
      </c>
      <c r="J17">
        <f t="shared" si="8"/>
        <v>-4.2822640618467629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-0.23352133020230928</v>
      </c>
    </row>
    <row r="18" spans="1:26" x14ac:dyDescent="0.3">
      <c r="A18" t="s">
        <v>96</v>
      </c>
      <c r="B18">
        <f t="shared" ref="B18:D19" si="9">LN(E18)</f>
        <v>-0.43042352437661907</v>
      </c>
      <c r="C18">
        <f t="shared" si="9"/>
        <v>-1.2039728043259361</v>
      </c>
      <c r="D18">
        <f t="shared" si="9"/>
        <v>-0.43078291609245423</v>
      </c>
      <c r="E18" s="16">
        <f>PARS!E18</f>
        <v>0.6502336465981039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1.5379087274732794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0.6502336465981039</v>
      </c>
    </row>
    <row r="19" spans="1:26" x14ac:dyDescent="0.3">
      <c r="A19" t="s">
        <v>71</v>
      </c>
      <c r="B19">
        <f t="shared" si="9"/>
        <v>1.5573806768426299</v>
      </c>
      <c r="C19">
        <f t="shared" si="9"/>
        <v>1.6094379124341003</v>
      </c>
      <c r="D19">
        <f t="shared" si="9"/>
        <v>2.341805806147327</v>
      </c>
      <c r="E19" s="16">
        <f>PARS!E19</f>
        <v>4.7463726649931282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0.21068720696448892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4.7463726649931282</v>
      </c>
    </row>
    <row r="20" spans="1:26" x14ac:dyDescent="0.3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73</v>
      </c>
      <c r="B21">
        <f>-LN(1/E21 -1)*1000</f>
        <v>15.206525077055021</v>
      </c>
      <c r="C21">
        <f>-LN(1/F21 -1)</f>
        <v>0</v>
      </c>
      <c r="D21">
        <f>-LN(1/G21 -1)</f>
        <v>0.40546510810816427</v>
      </c>
      <c r="E21" s="16">
        <f>PARS!E21</f>
        <v>0.50380155801402848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4000.2312428608866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0.50380155801402848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">
      <c r="A22" t="s">
        <v>68</v>
      </c>
      <c r="B22">
        <f>LN(E22/10)</f>
        <v>0.87688872846941013</v>
      </c>
      <c r="C22">
        <f>LN(F22/10)</f>
        <v>0.37156355643248301</v>
      </c>
      <c r="D22">
        <f>LN(G22/10)</f>
        <v>0.61518563909023349</v>
      </c>
      <c r="E22" s="16">
        <f>PARS!E22</f>
        <v>24.034103994726465</v>
      </c>
      <c r="F22">
        <v>14.5</v>
      </c>
      <c r="G22">
        <v>18.5</v>
      </c>
      <c r="H22">
        <v>4</v>
      </c>
      <c r="I22">
        <v>4</v>
      </c>
      <c r="J22">
        <f t="shared" si="8"/>
        <v>4.1607542358118234E-2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24.034103994726465</v>
      </c>
    </row>
    <row r="23" spans="1:26" x14ac:dyDescent="0.3">
      <c r="A23" t="s">
        <v>79</v>
      </c>
      <c r="B23">
        <f>1-LN(1/(E23-1) -1)</f>
        <v>1.1946831255289503</v>
      </c>
      <c r="C23">
        <f>1-LN(1/(F23-1) -1)</f>
        <v>1</v>
      </c>
      <c r="D23">
        <f>1-LN(1/(G23-1) -1)</f>
        <v>7.9067547786486871</v>
      </c>
      <c r="E23" s="16">
        <f>PARS!E23</f>
        <v>1.5485176370826303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4.0380213811392185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1.5485176370826303</v>
      </c>
    </row>
    <row r="24" spans="1:26" x14ac:dyDescent="0.3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190</v>
      </c>
      <c r="B25">
        <f t="shared" ref="B25:D26" si="10">E25</f>
        <v>-5.9904011353915002E-2</v>
      </c>
      <c r="C25">
        <f t="shared" si="10"/>
        <v>-0.15</v>
      </c>
      <c r="D25">
        <f t="shared" si="10"/>
        <v>0.05</v>
      </c>
      <c r="E25" s="16">
        <f>PARS!E25</f>
        <v>-5.9904011353915002E-2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81</v>
      </c>
      <c r="B26">
        <f t="shared" si="10"/>
        <v>0.173087761769294</v>
      </c>
      <c r="C26">
        <f t="shared" si="10"/>
        <v>0</v>
      </c>
      <c r="D26">
        <f t="shared" si="10"/>
        <v>0.5</v>
      </c>
      <c r="E26" s="16">
        <f>PARS!E26</f>
        <v>0.173087761769294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82</v>
      </c>
      <c r="B27">
        <f>LN(E27)</f>
        <v>-0.51639543725520098</v>
      </c>
      <c r="C27">
        <f>LN(F27)</f>
        <v>-0.35667494393873245</v>
      </c>
      <c r="D27">
        <f>LN(G27)</f>
        <v>1.0986122886681098</v>
      </c>
      <c r="E27" s="16">
        <f>PARS!E27</f>
        <v>0.59666740149806541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1.6759755895651061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0.59666740149806541</v>
      </c>
    </row>
    <row r="28" spans="1:26" x14ac:dyDescent="0.3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2.0109994085690999E-2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86</v>
      </c>
      <c r="B30">
        <f t="shared" ref="B30:D31" si="12">LN(E30)</f>
        <v>0.98535369550143803</v>
      </c>
      <c r="C30">
        <f t="shared" si="12"/>
        <v>0</v>
      </c>
      <c r="D30">
        <f t="shared" si="12"/>
        <v>2.3025850929940459</v>
      </c>
      <c r="E30" s="16">
        <f>PARS!E30</f>
        <v>2.6787591819558294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0.37330716651799767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2.6787591819558294</v>
      </c>
    </row>
    <row r="31" spans="1:26" x14ac:dyDescent="0.3">
      <c r="A31" t="s">
        <v>83</v>
      </c>
      <c r="B31">
        <f t="shared" si="12"/>
        <v>1.11996225387806</v>
      </c>
      <c r="C31">
        <f t="shared" si="12"/>
        <v>0.58778666490211906</v>
      </c>
      <c r="D31">
        <f t="shared" si="12"/>
        <v>1.3862943611198906</v>
      </c>
      <c r="E31" s="16">
        <f>PARS!E31</f>
        <v>3.0647385191158447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0.32629211065239355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3.0647385191158447</v>
      </c>
    </row>
    <row r="32" spans="1:26" x14ac:dyDescent="0.3">
      <c r="A32" t="s">
        <v>84</v>
      </c>
      <c r="B32">
        <f t="shared" ref="B32:D32" si="14">-LN(1/E32 -1)</f>
        <v>0.40370537197344614</v>
      </c>
      <c r="C32">
        <f t="shared" si="14"/>
        <v>-2.1972245773362196</v>
      </c>
      <c r="D32">
        <f t="shared" si="14"/>
        <v>6.9067547786484651</v>
      </c>
      <c r="E32" s="16">
        <f>PARS!E32</f>
        <v>0.59957758910350145</v>
      </c>
      <c r="F32">
        <v>0.1</v>
      </c>
      <c r="G32">
        <v>0.999</v>
      </c>
      <c r="H32">
        <v>5.01</v>
      </c>
      <c r="I32">
        <v>5.03</v>
      </c>
      <c r="J32">
        <f>1/(E32*(1-E32))</f>
        <v>4.1652035738589523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0.59957758910350145</v>
      </c>
    </row>
    <row r="33" spans="1:22" x14ac:dyDescent="0.3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">
      <c r="A34" t="s">
        <v>87</v>
      </c>
      <c r="B34">
        <f t="shared" ref="B34:D37" si="15">LN(E34)</f>
        <v>-0.34435015338381691</v>
      </c>
      <c r="C34">
        <f t="shared" si="15"/>
        <v>-2.3025850929940455</v>
      </c>
      <c r="D34">
        <f t="shared" si="15"/>
        <v>0.69314718055994529</v>
      </c>
      <c r="E34" s="16">
        <f>PARS!E34</f>
        <v>0.70868073764135997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1.4110726408738192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0.70868073764135997</v>
      </c>
    </row>
    <row r="35" spans="1:22" x14ac:dyDescent="0.3">
      <c r="A35" t="s">
        <v>88</v>
      </c>
      <c r="B35">
        <f t="shared" si="15"/>
        <v>-0.20300334576916906</v>
      </c>
      <c r="C35">
        <f t="shared" si="15"/>
        <v>-0.71334988787746489</v>
      </c>
      <c r="D35">
        <f t="shared" si="15"/>
        <v>-9.4310679471241415E-2</v>
      </c>
      <c r="E35" s="16">
        <f>PARS!E35</f>
        <v>0.81627551035160517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1.2250765670640502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0.81627551035160517</v>
      </c>
    </row>
    <row r="36" spans="1:22" x14ac:dyDescent="0.3">
      <c r="A36" t="s">
        <v>89</v>
      </c>
      <c r="B36">
        <f t="shared" si="15"/>
        <v>1.96256050866247</v>
      </c>
      <c r="C36">
        <f t="shared" si="15"/>
        <v>-6.9077552789821368</v>
      </c>
      <c r="D36">
        <f t="shared" si="15"/>
        <v>2.9957322735539909</v>
      </c>
      <c r="E36" s="16">
        <f>PARS!E36</f>
        <v>7.1175282458008065</v>
      </c>
      <c r="F36">
        <v>1E-3</v>
      </c>
      <c r="G36">
        <v>20</v>
      </c>
      <c r="H36">
        <v>6.02</v>
      </c>
      <c r="I36">
        <v>6</v>
      </c>
      <c r="J36">
        <f t="shared" si="16"/>
        <v>0.14049821306855778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7.1175282458008065</v>
      </c>
    </row>
    <row r="37" spans="1:22" x14ac:dyDescent="0.3">
      <c r="A37" t="s">
        <v>102</v>
      </c>
      <c r="B37">
        <f t="shared" si="15"/>
        <v>1.98493748416456</v>
      </c>
      <c r="C37">
        <f t="shared" si="15"/>
        <v>-6.9077552789821368</v>
      </c>
      <c r="D37">
        <f t="shared" si="15"/>
        <v>3.1010977891993172</v>
      </c>
      <c r="E37" s="16">
        <f>PARS!E37</f>
        <v>7.2785923439487012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0.13738920284928213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7.2785923439487012</v>
      </c>
    </row>
    <row r="38" spans="1:22" x14ac:dyDescent="0.3">
      <c r="A38" s="5" t="s">
        <v>69</v>
      </c>
      <c r="B38">
        <f>-LN(1/E38 -1)</f>
        <v>0.14550336570817113</v>
      </c>
      <c r="C38">
        <f>-LN(1/F38 -1)</f>
        <v>-4.0005334613699206E-2</v>
      </c>
      <c r="D38">
        <f>-LN(1/G38 -1)</f>
        <v>0.84729786038720356</v>
      </c>
      <c r="E38" s="16">
        <f>PARS!E38</f>
        <v>0.53631180023298686</v>
      </c>
      <c r="F38">
        <v>0.49</v>
      </c>
      <c r="G38">
        <v>0.7</v>
      </c>
      <c r="H38">
        <v>87</v>
      </c>
      <c r="I38">
        <v>87</v>
      </c>
      <c r="J38">
        <f>1/(E38*(1-E38))</f>
        <v>4.0212086075480933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0.53631180023298686</v>
      </c>
    </row>
    <row r="39" spans="1:22" x14ac:dyDescent="0.3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">
      <c r="A54" t="s">
        <v>245</v>
      </c>
      <c r="B54" s="11">
        <v>0.35</v>
      </c>
      <c r="E54" s="16">
        <v>0.35</v>
      </c>
    </row>
    <row r="55" spans="1:21" x14ac:dyDescent="0.3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workbookViewId="0">
      <selection activeCell="I9" sqref="I9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9" x14ac:dyDescent="0.3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">
      <c r="A8" t="s">
        <v>48</v>
      </c>
      <c r="B8" t="str">
        <f t="shared" si="0"/>
        <v>whours_pnw_difwpww</v>
      </c>
      <c r="C8" s="3">
        <f>VLOOKUP(B8,Moments_psid!A:C,3,0)</f>
        <v>105.92467385866679</v>
      </c>
      <c r="D8">
        <f>1</f>
        <v>1</v>
      </c>
      <c r="F8">
        <v>1.01</v>
      </c>
      <c r="G8">
        <v>7</v>
      </c>
    </row>
    <row r="9" spans="1:9" x14ac:dyDescent="0.3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">
      <c r="A12" t="s">
        <v>51</v>
      </c>
      <c r="B12" t="str">
        <f t="shared" si="0"/>
        <v>whwk_pnw_dif</v>
      </c>
      <c r="C12" s="3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9" x14ac:dyDescent="0.3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9" x14ac:dyDescent="0.3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tabSelected="1"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255</v>
      </c>
      <c r="B1">
        <f>24*365-(MOMS!C6+MOMS!C5)-MOMS!C10-MOMS!C45*9*24*365</f>
        <v>6102.7605061222803</v>
      </c>
    </row>
    <row r="2" spans="1:4" x14ac:dyDescent="0.3">
      <c r="A2" t="s">
        <v>256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8" width="8.88671875" bestFit="1" customWidth="1"/>
    <col min="49" max="52" width="15.5546875" bestFit="1" customWidth="1"/>
    <col min="53" max="53" width="8.88671875" bestFit="1" customWidth="1"/>
    <col min="54" max="54" width="14.77734375" bestFit="1" customWidth="1"/>
  </cols>
  <sheetData>
    <row r="1" spans="1:55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bestFit="1" customWidth="1"/>
    <col min="5" max="5" width="16.77734375" bestFit="1" customWidth="1"/>
    <col min="6" max="24" width="10.6640625" customWidth="1"/>
    <col min="25" max="25" width="19.6640625" bestFit="1" customWidth="1"/>
    <col min="26" max="26" width="19" customWidth="1"/>
    <col min="27" max="27" width="14.44140625" bestFit="1" customWidth="1"/>
    <col min="28" max="36" width="10.6640625" customWidth="1"/>
    <col min="37" max="37" width="14.33203125" bestFit="1" customWidth="1"/>
    <col min="38" max="39" width="10.6640625" customWidth="1"/>
    <col min="40" max="40" width="19.21875" bestFit="1" customWidth="1"/>
    <col min="41" max="46" width="10.6640625" customWidth="1"/>
    <col min="47" max="47" width="23.88671875" bestFit="1" customWidth="1"/>
    <col min="48" max="49" width="17.5546875" bestFit="1" customWidth="1"/>
    <col min="50" max="50" width="11.33203125" bestFit="1" customWidth="1"/>
    <col min="51" max="51" width="12.5546875" bestFit="1" customWidth="1"/>
    <col min="52" max="52" width="12" bestFit="1" customWidth="1"/>
    <col min="53" max="53" width="12.88671875" bestFit="1" customWidth="1"/>
    <col min="54" max="54" width="13.44140625" bestFit="1" customWidth="1"/>
    <col min="55" max="55" width="12" bestFit="1" customWidth="1"/>
    <col min="56" max="56" width="11.33203125" bestFit="1" customWidth="1"/>
    <col min="57" max="57" width="12.5546875" bestFit="1" customWidth="1"/>
  </cols>
  <sheetData>
    <row r="1" spans="1:57" x14ac:dyDescent="0.3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174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175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60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123</v>
      </c>
      <c r="C1" t="s">
        <v>1</v>
      </c>
    </row>
    <row r="2" spans="1:3" x14ac:dyDescent="0.3">
      <c r="A2" t="s">
        <v>124</v>
      </c>
      <c r="B2">
        <v>1</v>
      </c>
      <c r="C2">
        <v>12.15999517122788</v>
      </c>
    </row>
    <row r="3" spans="1:3" x14ac:dyDescent="0.3">
      <c r="A3" t="s">
        <v>125</v>
      </c>
      <c r="B3">
        <v>2</v>
      </c>
      <c r="C3">
        <v>-3.8619970791605471</v>
      </c>
    </row>
    <row r="4" spans="1:3" x14ac:dyDescent="0.3">
      <c r="A4" t="s">
        <v>126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127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128</v>
      </c>
      <c r="B9">
        <v>8</v>
      </c>
      <c r="C9">
        <v>-1.806606721385478</v>
      </c>
    </row>
    <row r="10" spans="1:3" x14ac:dyDescent="0.3">
      <c r="A10" t="s">
        <v>129</v>
      </c>
      <c r="B10">
        <v>9</v>
      </c>
      <c r="C10">
        <v>-1.8615985945475739</v>
      </c>
    </row>
    <row r="11" spans="1:3" x14ac:dyDescent="0.3">
      <c r="A11" t="s">
        <v>119</v>
      </c>
      <c r="B11">
        <v>10</v>
      </c>
      <c r="C11">
        <v>-2.3628717358738478</v>
      </c>
    </row>
    <row r="12" spans="1:3" x14ac:dyDescent="0.3">
      <c r="A12" t="s">
        <v>120</v>
      </c>
      <c r="B12">
        <v>11</v>
      </c>
      <c r="C12">
        <v>-0.1149982088563825</v>
      </c>
    </row>
    <row r="13" spans="1:3" x14ac:dyDescent="0.3">
      <c r="A13" t="s">
        <v>130</v>
      </c>
      <c r="B13">
        <v>12</v>
      </c>
      <c r="C13">
        <v>0.53125214244042096</v>
      </c>
    </row>
    <row r="14" spans="1:3" x14ac:dyDescent="0.3">
      <c r="A14" t="s">
        <v>131</v>
      </c>
      <c r="B14">
        <v>13</v>
      </c>
      <c r="C14">
        <v>-2.6967358682803728</v>
      </c>
    </row>
    <row r="15" spans="1:3" x14ac:dyDescent="0.3">
      <c r="A15" t="s">
        <v>121</v>
      </c>
      <c r="B15">
        <v>14</v>
      </c>
      <c r="C15">
        <v>-2.7084940999921869</v>
      </c>
    </row>
    <row r="16" spans="1:3" x14ac:dyDescent="0.3">
      <c r="A16" t="s">
        <v>122</v>
      </c>
      <c r="B16">
        <v>15</v>
      </c>
      <c r="C16">
        <v>-0.29730104993288509</v>
      </c>
    </row>
    <row r="17" spans="1:3" x14ac:dyDescent="0.3">
      <c r="A17" t="s">
        <v>132</v>
      </c>
      <c r="B17">
        <v>16</v>
      </c>
      <c r="C17">
        <v>0.37207329147337359</v>
      </c>
    </row>
    <row r="18" spans="1:3" x14ac:dyDescent="0.3">
      <c r="A18" t="s">
        <v>133</v>
      </c>
      <c r="B18">
        <v>17</v>
      </c>
      <c r="C18">
        <v>1.858023032880175E-3</v>
      </c>
    </row>
    <row r="19" spans="1:3" x14ac:dyDescent="0.3">
      <c r="A19" t="s">
        <v>134</v>
      </c>
      <c r="B19">
        <v>18</v>
      </c>
      <c r="C19">
        <v>1.88140143270291E-3</v>
      </c>
    </row>
    <row r="20" spans="1:3" x14ac:dyDescent="0.3">
      <c r="A20" t="s">
        <v>135</v>
      </c>
      <c r="B20">
        <v>19</v>
      </c>
      <c r="C20">
        <v>1.9666306282818059E-3</v>
      </c>
    </row>
    <row r="21" spans="1:3" x14ac:dyDescent="0.3">
      <c r="A21" t="s">
        <v>136</v>
      </c>
      <c r="B21">
        <v>20</v>
      </c>
      <c r="C21">
        <v>1.9010739631001279E-3</v>
      </c>
    </row>
    <row r="22" spans="1:3" x14ac:dyDescent="0.3">
      <c r="A22" t="s">
        <v>137</v>
      </c>
      <c r="B22">
        <v>21</v>
      </c>
      <c r="C22">
        <v>9.9917849898722749E-4</v>
      </c>
    </row>
    <row r="23" spans="1:3" x14ac:dyDescent="0.3">
      <c r="A23" t="s">
        <v>138</v>
      </c>
      <c r="B23">
        <v>22</v>
      </c>
      <c r="C23">
        <v>1.0295415592160679E-3</v>
      </c>
    </row>
    <row r="24" spans="1:3" x14ac:dyDescent="0.3">
      <c r="A24" t="s">
        <v>40</v>
      </c>
      <c r="B24">
        <v>23</v>
      </c>
      <c r="C24">
        <v>127.55650702409319</v>
      </c>
    </row>
    <row r="25" spans="1:3" x14ac:dyDescent="0.3">
      <c r="A25" t="s">
        <v>139</v>
      </c>
      <c r="B25">
        <v>24</v>
      </c>
      <c r="C25">
        <v>12</v>
      </c>
    </row>
    <row r="26" spans="1:3" x14ac:dyDescent="0.3">
      <c r="A26" t="s">
        <v>140</v>
      </c>
      <c r="B26">
        <v>25</v>
      </c>
      <c r="C26">
        <v>152.82676676750711</v>
      </c>
    </row>
    <row r="27" spans="1:3" x14ac:dyDescent="0.3">
      <c r="A27" t="s">
        <v>141</v>
      </c>
      <c r="B27">
        <v>26</v>
      </c>
      <c r="C27">
        <v>19570.859179726369</v>
      </c>
    </row>
    <row r="28" spans="1:3" x14ac:dyDescent="0.3">
      <c r="A28" t="s">
        <v>142</v>
      </c>
      <c r="B28">
        <v>27</v>
      </c>
      <c r="C28">
        <v>159</v>
      </c>
    </row>
    <row r="29" spans="1:3" x14ac:dyDescent="0.3">
      <c r="A29" t="s">
        <v>37</v>
      </c>
      <c r="B29">
        <v>28</v>
      </c>
      <c r="C29">
        <v>20.026576813082229</v>
      </c>
    </row>
    <row r="30" spans="1:3" x14ac:dyDescent="0.3">
      <c r="A30" t="s">
        <v>38</v>
      </c>
      <c r="B30">
        <v>29</v>
      </c>
      <c r="C30">
        <v>8.2483445308043329E-2</v>
      </c>
    </row>
    <row r="31" spans="1:3" x14ac:dyDescent="0.3">
      <c r="A31" t="s">
        <v>39</v>
      </c>
      <c r="B31">
        <v>30</v>
      </c>
      <c r="C31">
        <v>-1.7715051525342049</v>
      </c>
    </row>
    <row r="32" spans="1:3" x14ac:dyDescent="0.3">
      <c r="A32" t="s">
        <v>143</v>
      </c>
      <c r="B32">
        <v>31</v>
      </c>
      <c r="C32">
        <v>2.7941510756567679E-2</v>
      </c>
    </row>
    <row r="33" spans="1:3" x14ac:dyDescent="0.3">
      <c r="A33" t="s">
        <v>144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145</v>
      </c>
      <c r="B35">
        <v>34</v>
      </c>
      <c r="C35">
        <v>-1.4098748233617819</v>
      </c>
    </row>
    <row r="36" spans="1:3" x14ac:dyDescent="0.3">
      <c r="A36" t="s">
        <v>146</v>
      </c>
      <c r="B36">
        <v>35</v>
      </c>
      <c r="C36">
        <v>-1.5614483850622769</v>
      </c>
    </row>
    <row r="37" spans="1:3" x14ac:dyDescent="0.3">
      <c r="A37" t="s">
        <v>41</v>
      </c>
      <c r="B37">
        <v>36</v>
      </c>
      <c r="C37">
        <v>133.69302804456299</v>
      </c>
    </row>
    <row r="38" spans="1:3" x14ac:dyDescent="0.3">
      <c r="A38" t="s">
        <v>42</v>
      </c>
      <c r="B38">
        <v>37</v>
      </c>
      <c r="C38">
        <v>123.7160952414538</v>
      </c>
    </row>
    <row r="39" spans="1:3" x14ac:dyDescent="0.3">
      <c r="A39" t="s">
        <v>147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148</v>
      </c>
      <c r="B43">
        <v>42</v>
      </c>
      <c r="C43">
        <v>0.93260040414320899</v>
      </c>
    </row>
    <row r="44" spans="1:3" x14ac:dyDescent="0.3">
      <c r="A44" t="s">
        <v>149</v>
      </c>
      <c r="B44">
        <v>43</v>
      </c>
      <c r="C44">
        <v>-0.25520335289941343</v>
      </c>
    </row>
    <row r="45" spans="1:3" x14ac:dyDescent="0.3">
      <c r="A45" t="s">
        <v>45</v>
      </c>
      <c r="B45">
        <v>44</v>
      </c>
      <c r="C45">
        <v>1873.126070137658</v>
      </c>
    </row>
    <row r="46" spans="1:3" x14ac:dyDescent="0.3">
      <c r="A46" t="s">
        <v>62</v>
      </c>
      <c r="B46">
        <v>45</v>
      </c>
      <c r="C46">
        <v>495.34145665939718</v>
      </c>
    </row>
    <row r="47" spans="1:3" x14ac:dyDescent="0.3">
      <c r="A47" t="s">
        <v>150</v>
      </c>
      <c r="B47">
        <v>46</v>
      </c>
      <c r="C47">
        <v>1965.336546713233</v>
      </c>
    </row>
    <row r="48" spans="1:3" x14ac:dyDescent="0.3">
      <c r="A48" t="s">
        <v>151</v>
      </c>
      <c r="B48">
        <v>47</v>
      </c>
      <c r="C48">
        <v>-151.63447703706171</v>
      </c>
    </row>
    <row r="49" spans="1:3" x14ac:dyDescent="0.3">
      <c r="A49" t="s">
        <v>152</v>
      </c>
      <c r="B49">
        <v>48</v>
      </c>
      <c r="C49">
        <v>593.16349855375722</v>
      </c>
    </row>
    <row r="50" spans="1:3" x14ac:dyDescent="0.3">
      <c r="A50" t="s">
        <v>153</v>
      </c>
      <c r="B50">
        <v>49</v>
      </c>
      <c r="C50">
        <v>188.3189278578576</v>
      </c>
    </row>
    <row r="51" spans="1:3" x14ac:dyDescent="0.3">
      <c r="A51" t="s">
        <v>46</v>
      </c>
      <c r="B51">
        <v>50</v>
      </c>
      <c r="C51">
        <v>2206.542127027375</v>
      </c>
    </row>
    <row r="52" spans="1:3" x14ac:dyDescent="0.3">
      <c r="A52" t="s">
        <v>47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48</v>
      </c>
      <c r="B54">
        <v>53</v>
      </c>
      <c r="C54">
        <v>105.92467385866679</v>
      </c>
    </row>
    <row r="55" spans="1:3" x14ac:dyDescent="0.3">
      <c r="A55" t="s">
        <v>154</v>
      </c>
      <c r="B55">
        <v>54</v>
      </c>
      <c r="C55">
        <v>-617.09437937111397</v>
      </c>
    </row>
    <row r="56" spans="1:3" x14ac:dyDescent="0.3">
      <c r="A56" t="s">
        <v>155</v>
      </c>
      <c r="B56">
        <v>55</v>
      </c>
      <c r="C56">
        <v>-558.45904589999702</v>
      </c>
    </row>
    <row r="57" spans="1:3" x14ac:dyDescent="0.3">
      <c r="A57" t="s">
        <v>52</v>
      </c>
      <c r="B57">
        <v>56</v>
      </c>
      <c r="C57">
        <v>-604.50613192106152</v>
      </c>
    </row>
    <row r="58" spans="1:3" x14ac:dyDescent="0.3">
      <c r="A58" t="s">
        <v>53</v>
      </c>
      <c r="B58">
        <v>57</v>
      </c>
      <c r="C58">
        <v>-50.524167685204198</v>
      </c>
    </row>
    <row r="59" spans="1:3" x14ac:dyDescent="0.3">
      <c r="A59" t="s">
        <v>54</v>
      </c>
      <c r="B59">
        <v>58</v>
      </c>
      <c r="C59">
        <v>277.3960843684647</v>
      </c>
    </row>
    <row r="60" spans="1:3" x14ac:dyDescent="0.3">
      <c r="A60" t="s">
        <v>49</v>
      </c>
      <c r="B60">
        <v>59</v>
      </c>
      <c r="C60">
        <v>973.91420861085408</v>
      </c>
    </row>
    <row r="61" spans="1:3" x14ac:dyDescent="0.3">
      <c r="A61" t="s">
        <v>50</v>
      </c>
      <c r="B61">
        <v>60</v>
      </c>
      <c r="C61">
        <v>683.00321899695848</v>
      </c>
    </row>
    <row r="62" spans="1:3" x14ac:dyDescent="0.3">
      <c r="A62" t="s">
        <v>51</v>
      </c>
      <c r="B62">
        <v>61</v>
      </c>
      <c r="C62">
        <v>-109.1547555757197</v>
      </c>
    </row>
    <row r="63" spans="1:3" x14ac:dyDescent="0.3">
      <c r="A63" t="s">
        <v>55</v>
      </c>
      <c r="B63">
        <v>62</v>
      </c>
      <c r="C63">
        <v>17.300003612584021</v>
      </c>
    </row>
    <row r="64" spans="1:3" x14ac:dyDescent="0.3">
      <c r="A64" t="s">
        <v>56</v>
      </c>
      <c r="B64">
        <v>63</v>
      </c>
      <c r="C64">
        <v>16.41873490261716</v>
      </c>
    </row>
    <row r="65" spans="1:3" x14ac:dyDescent="0.3">
      <c r="A65" t="s">
        <v>156</v>
      </c>
      <c r="B65">
        <v>64</v>
      </c>
      <c r="C65">
        <v>16.266669440742501</v>
      </c>
    </row>
    <row r="66" spans="1:3" x14ac:dyDescent="0.3">
      <c r="A66" t="s">
        <v>157</v>
      </c>
      <c r="B66">
        <v>65</v>
      </c>
      <c r="C66">
        <v>16.373180166108941</v>
      </c>
    </row>
    <row r="67" spans="1:3" x14ac:dyDescent="0.3">
      <c r="A67" t="s">
        <v>57</v>
      </c>
      <c r="B67">
        <v>66</v>
      </c>
      <c r="C67">
        <v>16.50485049313583</v>
      </c>
    </row>
    <row r="68" spans="1:3" x14ac:dyDescent="0.3">
      <c r="A68" t="s">
        <v>58</v>
      </c>
      <c r="B68">
        <v>67</v>
      </c>
      <c r="C68">
        <v>9.7404941422592</v>
      </c>
    </row>
    <row r="69" spans="1:3" x14ac:dyDescent="0.3">
      <c r="A69" t="s">
        <v>59</v>
      </c>
      <c r="B69">
        <v>68</v>
      </c>
      <c r="C69">
        <v>1.8622385753987361</v>
      </c>
    </row>
    <row r="70" spans="1:3" x14ac:dyDescent="0.3">
      <c r="A70" t="s">
        <v>29</v>
      </c>
      <c r="B70">
        <v>69</v>
      </c>
      <c r="C70">
        <v>0.70642425961924049</v>
      </c>
    </row>
    <row r="71" spans="1:3" x14ac:dyDescent="0.3">
      <c r="A71" t="s">
        <v>30</v>
      </c>
      <c r="B71">
        <v>70</v>
      </c>
      <c r="C71">
        <v>-0.1053500575262209</v>
      </c>
    </row>
    <row r="72" spans="1:3" x14ac:dyDescent="0.3">
      <c r="A72" t="s">
        <v>31</v>
      </c>
      <c r="B72">
        <v>71</v>
      </c>
      <c r="C72">
        <v>-1.9224712072771601E-3</v>
      </c>
    </row>
    <row r="73" spans="1:3" x14ac:dyDescent="0.3">
      <c r="A73" t="s">
        <v>32</v>
      </c>
      <c r="B73">
        <v>72</v>
      </c>
      <c r="C73">
        <v>-1.588598449141954E-3</v>
      </c>
    </row>
    <row r="74" spans="1:3" x14ac:dyDescent="0.3">
      <c r="A74" t="s">
        <v>158</v>
      </c>
      <c r="B74">
        <v>73</v>
      </c>
      <c r="C74">
        <v>-1.870685337031015E-3</v>
      </c>
    </row>
    <row r="75" spans="1:3" x14ac:dyDescent="0.3">
      <c r="A75" t="s">
        <v>159</v>
      </c>
      <c r="B75">
        <v>74</v>
      </c>
      <c r="C75">
        <v>-1.4226091377864509E-3</v>
      </c>
    </row>
    <row r="76" spans="1:3" x14ac:dyDescent="0.3">
      <c r="A76" t="s">
        <v>33</v>
      </c>
      <c r="B76">
        <v>75</v>
      </c>
      <c r="C76">
        <v>-5.4621031206579556</v>
      </c>
    </row>
    <row r="77" spans="1:3" x14ac:dyDescent="0.3">
      <c r="A77" t="s">
        <v>34</v>
      </c>
      <c r="B77">
        <v>76</v>
      </c>
      <c r="C77">
        <v>-5.1460408600554093</v>
      </c>
    </row>
    <row r="78" spans="1:3" x14ac:dyDescent="0.3">
      <c r="A78" t="s">
        <v>35</v>
      </c>
      <c r="B78">
        <v>77</v>
      </c>
      <c r="C78">
        <v>-4.9346811983424637</v>
      </c>
    </row>
    <row r="79" spans="1:3" x14ac:dyDescent="0.3">
      <c r="A79" t="s">
        <v>36</v>
      </c>
      <c r="B79">
        <v>78</v>
      </c>
      <c r="C79">
        <v>-2.4845220850313421</v>
      </c>
    </row>
    <row r="80" spans="1:3" x14ac:dyDescent="0.3">
      <c r="A80" t="s">
        <v>116</v>
      </c>
      <c r="B80">
        <v>79</v>
      </c>
      <c r="C80">
        <v>-1.0639787156140439</v>
      </c>
    </row>
    <row r="81" spans="1:3" x14ac:dyDescent="0.3">
      <c r="A81" t="s">
        <v>117</v>
      </c>
      <c r="B81">
        <v>80</v>
      </c>
      <c r="C81">
        <v>3.284617791136256</v>
      </c>
    </row>
    <row r="82" spans="1:3" x14ac:dyDescent="0.3">
      <c r="A82" t="s">
        <v>160</v>
      </c>
      <c r="B82">
        <v>81</v>
      </c>
      <c r="C82">
        <v>5.3482037056109188</v>
      </c>
    </row>
    <row r="83" spans="1:3" x14ac:dyDescent="0.3">
      <c r="A83" t="s">
        <v>161</v>
      </c>
      <c r="B83">
        <v>82</v>
      </c>
      <c r="C83">
        <v>-1.4777125461852829</v>
      </c>
    </row>
    <row r="84" spans="1:3" x14ac:dyDescent="0.3">
      <c r="A84" t="s">
        <v>43</v>
      </c>
      <c r="B84">
        <v>83</v>
      </c>
      <c r="C84">
        <v>1.4503303731614511E-3</v>
      </c>
    </row>
    <row r="85" spans="1:3" x14ac:dyDescent="0.3">
      <c r="A85" t="s">
        <v>44</v>
      </c>
      <c r="B85">
        <v>84</v>
      </c>
      <c r="C85">
        <v>-1.178628214930753E-3</v>
      </c>
    </row>
    <row r="86" spans="1:3" x14ac:dyDescent="0.3">
      <c r="A86" t="s">
        <v>162</v>
      </c>
      <c r="B86">
        <v>85</v>
      </c>
      <c r="C86">
        <v>72.316991346232982</v>
      </c>
    </row>
    <row r="87" spans="1:3" x14ac:dyDescent="0.3">
      <c r="A87" t="s">
        <v>163</v>
      </c>
      <c r="B87">
        <v>86</v>
      </c>
      <c r="C87">
        <v>65.080088675771051</v>
      </c>
    </row>
    <row r="88" spans="1:3" x14ac:dyDescent="0.3">
      <c r="A88" t="s">
        <v>164</v>
      </c>
      <c r="B88">
        <v>87</v>
      </c>
      <c r="C88">
        <v>122.548474987894</v>
      </c>
    </row>
    <row r="89" spans="1:3" x14ac:dyDescent="0.3">
      <c r="A89" t="s">
        <v>165</v>
      </c>
      <c r="B89">
        <v>89</v>
      </c>
      <c r="C89">
        <v>142.5528382120342</v>
      </c>
    </row>
    <row r="90" spans="1:3" x14ac:dyDescent="0.3">
      <c r="A90" t="s">
        <v>166</v>
      </c>
      <c r="B90">
        <v>90</v>
      </c>
      <c r="C90">
        <v>18478.29340157317</v>
      </c>
    </row>
    <row r="91" spans="1:3" x14ac:dyDescent="0.3">
      <c r="A91" t="s">
        <v>199</v>
      </c>
      <c r="C91">
        <v>-0.23237462229539671</v>
      </c>
    </row>
    <row r="92" spans="1:3" x14ac:dyDescent="0.3">
      <c r="A92" t="s">
        <v>200</v>
      </c>
      <c r="C92">
        <v>-0.28859491202232501</v>
      </c>
    </row>
    <row r="93" spans="1:3" x14ac:dyDescent="0.3">
      <c r="A93" t="s">
        <v>201</v>
      </c>
      <c r="C93">
        <v>-0.26293418832561888</v>
      </c>
    </row>
    <row r="94" spans="1:3" x14ac:dyDescent="0.3">
      <c r="A94" t="s">
        <v>202</v>
      </c>
      <c r="C94">
        <v>-0.29549068412733248</v>
      </c>
    </row>
    <row r="95" spans="1:3" x14ac:dyDescent="0.3">
      <c r="A95" t="s">
        <v>203</v>
      </c>
      <c r="C95">
        <v>-0.34749104115171359</v>
      </c>
    </row>
    <row r="96" spans="1:3" x14ac:dyDescent="0.3">
      <c r="A96" t="s">
        <v>204</v>
      </c>
      <c r="C96">
        <v>-0.32539548393483092</v>
      </c>
    </row>
    <row r="97" spans="1:3" x14ac:dyDescent="0.3">
      <c r="A97" t="s">
        <v>167</v>
      </c>
      <c r="B97">
        <v>92</v>
      </c>
      <c r="C97">
        <v>-0.24229407501972891</v>
      </c>
    </row>
    <row r="98" spans="1:3" x14ac:dyDescent="0.3">
      <c r="A98" t="s">
        <v>168</v>
      </c>
      <c r="B98">
        <v>93</v>
      </c>
      <c r="C98">
        <v>-0.27005117509554499</v>
      </c>
    </row>
    <row r="99" spans="1:3" x14ac:dyDescent="0.3">
      <c r="A99" t="s">
        <v>118</v>
      </c>
      <c r="B99">
        <v>94</v>
      </c>
      <c r="C99">
        <v>-0.24397495405798261</v>
      </c>
    </row>
    <row r="100" spans="1:3" x14ac:dyDescent="0.3">
      <c r="A100" t="s">
        <v>169</v>
      </c>
      <c r="B100">
        <v>95</v>
      </c>
      <c r="C100">
        <v>-0.29782014109595578</v>
      </c>
    </row>
    <row r="101" spans="1:3" x14ac:dyDescent="0.3">
      <c r="A101" t="s">
        <v>170</v>
      </c>
      <c r="B101">
        <v>96</v>
      </c>
      <c r="C101">
        <v>-0.32810689174601743</v>
      </c>
    </row>
    <row r="102" spans="1:3" x14ac:dyDescent="0.3">
      <c r="A102" t="s">
        <v>171</v>
      </c>
      <c r="B102">
        <v>97</v>
      </c>
      <c r="C102">
        <v>-0.30802326104584432</v>
      </c>
    </row>
    <row r="103" spans="1:3" x14ac:dyDescent="0.3">
      <c r="A103" t="s">
        <v>172</v>
      </c>
      <c r="B103">
        <v>98</v>
      </c>
      <c r="C103">
        <v>8.2312817882667151</v>
      </c>
    </row>
    <row r="104" spans="1:3" x14ac:dyDescent="0.3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">
      <c r="A6" s="3" t="s">
        <v>12</v>
      </c>
      <c r="E6" t="s">
        <v>13</v>
      </c>
      <c r="F6" t="s">
        <v>112</v>
      </c>
    </row>
    <row r="7" spans="1:10" x14ac:dyDescent="0.3">
      <c r="A7" s="8" t="s">
        <v>14</v>
      </c>
      <c r="E7" t="s">
        <v>240</v>
      </c>
    </row>
    <row r="8" spans="1:10" x14ac:dyDescent="0.3">
      <c r="A8" s="8" t="s">
        <v>15</v>
      </c>
      <c r="E8" t="s">
        <v>16</v>
      </c>
    </row>
    <row r="9" spans="1:10" x14ac:dyDescent="0.3">
      <c r="A9" s="8" t="s">
        <v>17</v>
      </c>
      <c r="E9" t="s">
        <v>18</v>
      </c>
    </row>
    <row r="11" spans="1:10" x14ac:dyDescent="0.3">
      <c r="A11" t="s">
        <v>114</v>
      </c>
      <c r="E11" t="s">
        <v>19</v>
      </c>
    </row>
    <row r="12" spans="1:10" x14ac:dyDescent="0.3">
      <c r="A12" t="s">
        <v>113</v>
      </c>
      <c r="B12" s="9">
        <v>0.4</v>
      </c>
      <c r="E12" t="s">
        <v>19</v>
      </c>
    </row>
    <row r="14" spans="1:10" x14ac:dyDescent="0.3">
      <c r="F14" t="s">
        <v>226</v>
      </c>
    </row>
    <row r="15" spans="1:10" x14ac:dyDescent="0.3">
      <c r="C15" t="s">
        <v>213</v>
      </c>
      <c r="F15" t="s">
        <v>214</v>
      </c>
      <c r="H15" t="s">
        <v>243</v>
      </c>
      <c r="I15" t="s">
        <v>250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7.2785923439487012</v>
      </c>
      <c r="I16">
        <f>PARS!E49</f>
        <v>0</v>
      </c>
      <c r="J16">
        <f>EXP(I16*H16)</f>
        <v>1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216</v>
      </c>
      <c r="H18" t="s">
        <v>218</v>
      </c>
      <c r="J18" t="s">
        <v>219</v>
      </c>
    </row>
    <row r="19" spans="3:10" x14ac:dyDescent="0.3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">
      <c r="F20" t="s">
        <v>215</v>
      </c>
    </row>
    <row r="21" spans="3:10" x14ac:dyDescent="0.3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">
      <c r="F23" t="s">
        <v>217</v>
      </c>
    </row>
    <row r="24" spans="3:10" x14ac:dyDescent="0.3">
      <c r="F24">
        <f>(F19*(1-F16)+F21*F16)/(1-0.16)</f>
        <v>0.23177593017301654</v>
      </c>
      <c r="J24">
        <f>J19*(1-F16)+J21*F16</f>
        <v>5.1813471502590671</v>
      </c>
    </row>
    <row r="26" spans="3:10" x14ac:dyDescent="0.3">
      <c r="F26" t="s">
        <v>78</v>
      </c>
      <c r="J26" t="s">
        <v>220</v>
      </c>
    </row>
    <row r="27" spans="3:10" x14ac:dyDescent="0.3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4" x14ac:dyDescent="0.3"/>
  <cols>
    <col min="1" max="1" width="23.5546875" bestFit="1" customWidth="1"/>
    <col min="39" max="39" width="11.77734375" style="8" bestFit="1" customWidth="1"/>
    <col min="40" max="40" width="12.44140625" bestFit="1" customWidth="1"/>
    <col min="55" max="56" width="20.77734375" bestFit="1" customWidth="1"/>
    <col min="87" max="87" width="8.77734375" style="3"/>
    <col min="90" max="90" width="8.77734375" style="8"/>
    <col min="94" max="94" width="12.44140625" style="12" bestFit="1" customWidth="1"/>
  </cols>
  <sheetData>
    <row r="1" spans="1:104" x14ac:dyDescent="0.3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">
      <c r="A17" t="s">
        <v>133</v>
      </c>
      <c r="AG17" s="3"/>
      <c r="AH17" s="3"/>
      <c r="AM17"/>
      <c r="CI17"/>
      <c r="CK17" s="3"/>
      <c r="CL17"/>
      <c r="CP17"/>
    </row>
    <row r="18" spans="1:104" x14ac:dyDescent="0.3">
      <c r="A18" t="s">
        <v>134</v>
      </c>
      <c r="AG18" s="3"/>
      <c r="AH18" s="3"/>
      <c r="AM18"/>
      <c r="CI18"/>
      <c r="CK18" s="3"/>
      <c r="CL18"/>
      <c r="CP18"/>
    </row>
    <row r="19" spans="1:104" x14ac:dyDescent="0.3">
      <c r="A19" t="s">
        <v>135</v>
      </c>
      <c r="AG19" s="3"/>
      <c r="AH19" s="3"/>
      <c r="AM19"/>
      <c r="CI19"/>
      <c r="CK19" s="3"/>
      <c r="CL19"/>
      <c r="CP19"/>
    </row>
    <row r="20" spans="1:104" x14ac:dyDescent="0.3">
      <c r="A20" t="s">
        <v>136</v>
      </c>
      <c r="AG20" s="3"/>
      <c r="AH20" s="3"/>
      <c r="AM20"/>
      <c r="CI20"/>
      <c r="CK20" s="3"/>
      <c r="CL20"/>
      <c r="CP20"/>
    </row>
    <row r="21" spans="1:104" x14ac:dyDescent="0.3">
      <c r="A21" t="s">
        <v>137</v>
      </c>
      <c r="AG21" s="3"/>
      <c r="AH21" s="3"/>
      <c r="AM21"/>
      <c r="CI21"/>
      <c r="CK21" s="3"/>
      <c r="CL21"/>
      <c r="CP21"/>
    </row>
    <row r="22" spans="1:104" x14ac:dyDescent="0.3">
      <c r="A22" t="s">
        <v>138</v>
      </c>
      <c r="AG22" s="3"/>
      <c r="AH22" s="3"/>
      <c r="AM22"/>
      <c r="CI22"/>
      <c r="CK22" s="3"/>
      <c r="CL22"/>
      <c r="CP22"/>
    </row>
    <row r="23" spans="1:104" x14ac:dyDescent="0.3">
      <c r="A23" t="s">
        <v>139</v>
      </c>
      <c r="AG23" s="3"/>
      <c r="AH23" s="3"/>
      <c r="AM23"/>
      <c r="CI23"/>
      <c r="CK23" s="3"/>
      <c r="CL23"/>
      <c r="CP23"/>
    </row>
    <row r="24" spans="1:104" x14ac:dyDescent="0.3">
      <c r="A24" t="s">
        <v>142</v>
      </c>
      <c r="AG24" s="3"/>
      <c r="AH24" s="3"/>
      <c r="AM24"/>
      <c r="CI24"/>
      <c r="CK24" s="3"/>
      <c r="CL24"/>
      <c r="CP24"/>
    </row>
    <row r="25" spans="1:104" x14ac:dyDescent="0.3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195</v>
      </c>
      <c r="B1">
        <v>256413</v>
      </c>
    </row>
    <row r="2" spans="1:2" x14ac:dyDescent="0.3">
      <c r="A2" t="s">
        <v>196</v>
      </c>
      <c r="B2">
        <v>51995</v>
      </c>
    </row>
    <row r="3" spans="1:2" x14ac:dyDescent="0.3">
      <c r="A3" t="s">
        <v>197</v>
      </c>
      <c r="B3">
        <v>664</v>
      </c>
    </row>
    <row r="4" spans="1:2" x14ac:dyDescent="0.3">
      <c r="A4" t="s">
        <v>198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4" x14ac:dyDescent="0.3"/>
  <cols>
    <col min="1" max="1" width="23.5546875" bestFit="1" customWidth="1"/>
    <col min="39" max="39" width="11.77734375" style="8" bestFit="1" customWidth="1"/>
    <col min="40" max="40" width="12.44140625" bestFit="1" customWidth="1"/>
    <col min="55" max="56" width="20.77734375" bestFit="1" customWidth="1"/>
    <col min="94" max="94" width="12.44140625" style="12" bestFit="1" customWidth="1"/>
  </cols>
  <sheetData>
    <row r="1" spans="1:104" x14ac:dyDescent="0.3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">
      <c r="A17" t="s">
        <v>133</v>
      </c>
      <c r="AM17"/>
    </row>
    <row r="18" spans="1:104" x14ac:dyDescent="0.3">
      <c r="A18" t="s">
        <v>134</v>
      </c>
      <c r="AM18"/>
    </row>
    <row r="19" spans="1:104" x14ac:dyDescent="0.3">
      <c r="A19" t="s">
        <v>135</v>
      </c>
      <c r="AM19"/>
    </row>
    <row r="20" spans="1:104" x14ac:dyDescent="0.3">
      <c r="A20" t="s">
        <v>136</v>
      </c>
      <c r="AM20"/>
    </row>
    <row r="21" spans="1:104" x14ac:dyDescent="0.3">
      <c r="A21" t="s">
        <v>137</v>
      </c>
      <c r="AM21"/>
    </row>
    <row r="22" spans="1:104" x14ac:dyDescent="0.3">
      <c r="A22" t="s">
        <v>138</v>
      </c>
      <c r="AM22"/>
    </row>
    <row r="23" spans="1:104" x14ac:dyDescent="0.3">
      <c r="A23" t="s">
        <v>139</v>
      </c>
      <c r="AM23"/>
    </row>
    <row r="24" spans="1:104" x14ac:dyDescent="0.3">
      <c r="A24" t="s">
        <v>142</v>
      </c>
      <c r="AM24"/>
    </row>
    <row r="25" spans="1:104" x14ac:dyDescent="0.3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236</v>
      </c>
      <c r="B11">
        <f>(B8+B9)/(F2+G2)</f>
        <v>0.59019788715857813</v>
      </c>
    </row>
    <row r="13" spans="1:7" x14ac:dyDescent="0.3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123</v>
      </c>
      <c r="C1" t="s">
        <v>1</v>
      </c>
      <c r="D1" t="s">
        <v>254</v>
      </c>
    </row>
    <row r="2" spans="1:4" x14ac:dyDescent="0.3">
      <c r="A2" t="s">
        <v>124</v>
      </c>
      <c r="B2">
        <v>1</v>
      </c>
      <c r="C2">
        <v>12.15999517122788</v>
      </c>
    </row>
    <row r="3" spans="1:4" x14ac:dyDescent="0.3">
      <c r="A3" t="s">
        <v>125</v>
      </c>
      <c r="B3">
        <v>2</v>
      </c>
      <c r="C3">
        <v>-3.861997079160544</v>
      </c>
    </row>
    <row r="4" spans="1:4" x14ac:dyDescent="0.3">
      <c r="A4" t="s">
        <v>126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127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128</v>
      </c>
      <c r="B9">
        <v>8</v>
      </c>
      <c r="C9">
        <v>-1.8066067213854717</v>
      </c>
    </row>
    <row r="10" spans="1:4" x14ac:dyDescent="0.3">
      <c r="A10" t="s">
        <v>129</v>
      </c>
      <c r="B10">
        <v>9</v>
      </c>
      <c r="C10">
        <v>-1.8615985945475741</v>
      </c>
    </row>
    <row r="11" spans="1:4" x14ac:dyDescent="0.3">
      <c r="A11" t="s">
        <v>119</v>
      </c>
      <c r="B11">
        <v>10</v>
      </c>
      <c r="C11">
        <v>-2.3628717358738442</v>
      </c>
    </row>
    <row r="12" spans="1:4" x14ac:dyDescent="0.3">
      <c r="A12" t="s">
        <v>120</v>
      </c>
      <c r="B12">
        <v>11</v>
      </c>
      <c r="C12">
        <v>-0.11499820885638209</v>
      </c>
    </row>
    <row r="13" spans="1:4" x14ac:dyDescent="0.3">
      <c r="A13" t="s">
        <v>130</v>
      </c>
      <c r="B13">
        <v>12</v>
      </c>
      <c r="C13">
        <v>0.53125214244041696</v>
      </c>
    </row>
    <row r="14" spans="1:4" x14ac:dyDescent="0.3">
      <c r="A14" t="s">
        <v>131</v>
      </c>
      <c r="B14">
        <v>13</v>
      </c>
      <c r="C14">
        <v>-2.6967358682803724</v>
      </c>
    </row>
    <row r="15" spans="1:4" x14ac:dyDescent="0.3">
      <c r="A15" t="s">
        <v>121</v>
      </c>
      <c r="B15">
        <v>14</v>
      </c>
      <c r="C15">
        <v>-2.7084940999921852</v>
      </c>
    </row>
    <row r="16" spans="1:4" x14ac:dyDescent="0.3">
      <c r="A16" t="s">
        <v>122</v>
      </c>
      <c r="B16">
        <v>15</v>
      </c>
      <c r="C16">
        <v>-0.29730104993288531</v>
      </c>
    </row>
    <row r="17" spans="1:4" x14ac:dyDescent="0.3">
      <c r="A17" t="s">
        <v>132</v>
      </c>
      <c r="B17">
        <v>16</v>
      </c>
      <c r="C17">
        <v>0.37207329147337387</v>
      </c>
    </row>
    <row r="18" spans="1:4" x14ac:dyDescent="0.3">
      <c r="A18" t="s">
        <v>133</v>
      </c>
      <c r="B18">
        <v>17</v>
      </c>
      <c r="C18">
        <v>1.858023032880175E-3</v>
      </c>
    </row>
    <row r="19" spans="1:4" x14ac:dyDescent="0.3">
      <c r="A19" t="s">
        <v>134</v>
      </c>
      <c r="B19">
        <v>18</v>
      </c>
      <c r="C19">
        <v>1.8814014327029097E-3</v>
      </c>
    </row>
    <row r="20" spans="1:4" x14ac:dyDescent="0.3">
      <c r="A20" t="s">
        <v>135</v>
      </c>
      <c r="B20">
        <v>19</v>
      </c>
      <c r="C20">
        <v>1.9666306282818055E-3</v>
      </c>
    </row>
    <row r="21" spans="1:4" x14ac:dyDescent="0.3">
      <c r="A21" t="s">
        <v>136</v>
      </c>
      <c r="B21">
        <v>20</v>
      </c>
      <c r="C21">
        <v>1.9010739631001277E-3</v>
      </c>
    </row>
    <row r="22" spans="1:4" x14ac:dyDescent="0.3">
      <c r="A22" t="s">
        <v>137</v>
      </c>
      <c r="B22">
        <v>21</v>
      </c>
      <c r="C22">
        <v>9.9917849898722749E-4</v>
      </c>
    </row>
    <row r="23" spans="1:4" x14ac:dyDescent="0.3">
      <c r="A23" t="s">
        <v>138</v>
      </c>
      <c r="B23">
        <v>22</v>
      </c>
      <c r="C23">
        <v>1.0295415592160683E-3</v>
      </c>
    </row>
    <row r="24" spans="1:4" x14ac:dyDescent="0.3">
      <c r="A24" t="s">
        <v>40</v>
      </c>
      <c r="B24">
        <v>23</v>
      </c>
      <c r="C24">
        <v>127.55650702409324</v>
      </c>
    </row>
    <row r="25" spans="1:4" x14ac:dyDescent="0.3">
      <c r="A25" t="s">
        <v>139</v>
      </c>
      <c r="B25">
        <v>24</v>
      </c>
      <c r="C25">
        <v>12</v>
      </c>
    </row>
    <row r="26" spans="1:4" x14ac:dyDescent="0.3">
      <c r="A26" t="s">
        <v>140</v>
      </c>
      <c r="B26">
        <v>25</v>
      </c>
      <c r="C26">
        <v>152.82676676750708</v>
      </c>
    </row>
    <row r="27" spans="1:4" x14ac:dyDescent="0.3">
      <c r="A27" t="s">
        <v>141</v>
      </c>
      <c r="B27">
        <v>26</v>
      </c>
      <c r="C27">
        <v>19570.859179726365</v>
      </c>
    </row>
    <row r="28" spans="1:4" x14ac:dyDescent="0.3">
      <c r="A28" t="s">
        <v>142</v>
      </c>
      <c r="B28">
        <v>27</v>
      </c>
      <c r="C28">
        <v>159</v>
      </c>
    </row>
    <row r="29" spans="1:4" x14ac:dyDescent="0.3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147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148</v>
      </c>
      <c r="B43">
        <v>42</v>
      </c>
      <c r="C43">
        <v>0.93260040414320899</v>
      </c>
    </row>
    <row r="44" spans="1:4" x14ac:dyDescent="0.3">
      <c r="A44" t="s">
        <v>149</v>
      </c>
      <c r="B44">
        <v>43</v>
      </c>
      <c r="C44">
        <v>-0.25520335289941354</v>
      </c>
    </row>
    <row r="45" spans="1:4" x14ac:dyDescent="0.3">
      <c r="A45" t="s">
        <v>45</v>
      </c>
      <c r="B45">
        <v>44</v>
      </c>
      <c r="C45">
        <v>1873.126070137658</v>
      </c>
    </row>
    <row r="46" spans="1:4" x14ac:dyDescent="0.3">
      <c r="A46" t="s">
        <v>62</v>
      </c>
      <c r="B46">
        <v>45</v>
      </c>
      <c r="C46">
        <v>495.34145665939718</v>
      </c>
    </row>
    <row r="47" spans="1:4" x14ac:dyDescent="0.3">
      <c r="A47" t="s">
        <v>150</v>
      </c>
      <c r="B47">
        <v>46</v>
      </c>
      <c r="C47">
        <v>1965.336546713233</v>
      </c>
    </row>
    <row r="48" spans="1:4" x14ac:dyDescent="0.3">
      <c r="A48" t="s">
        <v>151</v>
      </c>
      <c r="B48">
        <v>47</v>
      </c>
      <c r="C48">
        <v>-151.6344770370616</v>
      </c>
    </row>
    <row r="49" spans="1:4" x14ac:dyDescent="0.3">
      <c r="A49" t="s">
        <v>152</v>
      </c>
      <c r="B49">
        <v>48</v>
      </c>
      <c r="C49">
        <v>593.16349855375722</v>
      </c>
    </row>
    <row r="50" spans="1:4" x14ac:dyDescent="0.3">
      <c r="A50" t="s">
        <v>153</v>
      </c>
      <c r="B50">
        <v>49</v>
      </c>
      <c r="C50">
        <v>188.31892785785749</v>
      </c>
    </row>
    <row r="51" spans="1:4" x14ac:dyDescent="0.3">
      <c r="A51" t="s">
        <v>46</v>
      </c>
      <c r="B51">
        <v>50</v>
      </c>
      <c r="C51">
        <v>2206.542127027375</v>
      </c>
    </row>
    <row r="52" spans="1:4" x14ac:dyDescent="0.3">
      <c r="A52" t="s">
        <v>47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48</v>
      </c>
      <c r="B54">
        <v>53</v>
      </c>
      <c r="C54">
        <v>105.92467385866674</v>
      </c>
    </row>
    <row r="55" spans="1:4" x14ac:dyDescent="0.3">
      <c r="A55" t="s">
        <v>154</v>
      </c>
      <c r="B55">
        <v>54</v>
      </c>
      <c r="C55">
        <v>-617.09437937111409</v>
      </c>
    </row>
    <row r="56" spans="1:4" x14ac:dyDescent="0.3">
      <c r="A56" t="s">
        <v>155</v>
      </c>
      <c r="B56">
        <v>55</v>
      </c>
      <c r="C56">
        <v>-558.4590458999968</v>
      </c>
    </row>
    <row r="57" spans="1:4" x14ac:dyDescent="0.3">
      <c r="A57" t="s">
        <v>52</v>
      </c>
      <c r="B57">
        <v>56</v>
      </c>
      <c r="C57">
        <v>-604.50613192106164</v>
      </c>
    </row>
    <row r="58" spans="1:4" x14ac:dyDescent="0.3">
      <c r="A58" t="s">
        <v>53</v>
      </c>
      <c r="B58">
        <v>57</v>
      </c>
      <c r="C58">
        <v>-50.524167685204183</v>
      </c>
    </row>
    <row r="59" spans="1:4" x14ac:dyDescent="0.3">
      <c r="A59" t="s">
        <v>54</v>
      </c>
      <c r="B59">
        <v>58</v>
      </c>
      <c r="C59">
        <v>277.39608436846476</v>
      </c>
    </row>
    <row r="60" spans="1:4" x14ac:dyDescent="0.3">
      <c r="A60" t="s">
        <v>49</v>
      </c>
      <c r="B60">
        <v>59</v>
      </c>
      <c r="C60">
        <v>973.91420861085408</v>
      </c>
    </row>
    <row r="61" spans="1:4" x14ac:dyDescent="0.3">
      <c r="A61" t="s">
        <v>50</v>
      </c>
      <c r="B61">
        <v>60</v>
      </c>
      <c r="C61">
        <v>683.00321899695871</v>
      </c>
    </row>
    <row r="62" spans="1:4" x14ac:dyDescent="0.3">
      <c r="A62" t="s">
        <v>51</v>
      </c>
      <c r="B62">
        <v>61</v>
      </c>
      <c r="C62">
        <v>-109.15475557571985</v>
      </c>
    </row>
    <row r="63" spans="1:4" x14ac:dyDescent="0.3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164</v>
      </c>
      <c r="B88">
        <v>87</v>
      </c>
      <c r="C88">
        <v>122.548474987894</v>
      </c>
    </row>
    <row r="89" spans="1:4" x14ac:dyDescent="0.3">
      <c r="A89" t="s">
        <v>165</v>
      </c>
      <c r="B89">
        <v>89</v>
      </c>
      <c r="C89">
        <v>142.5528382120342</v>
      </c>
    </row>
    <row r="90" spans="1:4" x14ac:dyDescent="0.3">
      <c r="A90" t="s">
        <v>166</v>
      </c>
      <c r="B90">
        <v>90</v>
      </c>
      <c r="C90">
        <v>18478.29340157317</v>
      </c>
    </row>
    <row r="91" spans="1:4" x14ac:dyDescent="0.3">
      <c r="A91" t="s">
        <v>199</v>
      </c>
      <c r="C91">
        <v>-0.23237462229539668</v>
      </c>
    </row>
    <row r="92" spans="1:4" x14ac:dyDescent="0.3">
      <c r="A92" t="s">
        <v>200</v>
      </c>
      <c r="C92">
        <v>-0.2885949120223249</v>
      </c>
    </row>
    <row r="93" spans="1:4" x14ac:dyDescent="0.3">
      <c r="A93" t="s">
        <v>201</v>
      </c>
      <c r="C93">
        <v>-0.26293418832561893</v>
      </c>
    </row>
    <row r="94" spans="1:4" x14ac:dyDescent="0.3">
      <c r="A94" t="s">
        <v>202</v>
      </c>
      <c r="C94">
        <v>-0.29549068412733248</v>
      </c>
    </row>
    <row r="95" spans="1:4" x14ac:dyDescent="0.3">
      <c r="A95" t="s">
        <v>203</v>
      </c>
      <c r="C95">
        <v>-0.34749104115171398</v>
      </c>
    </row>
    <row r="96" spans="1:4" x14ac:dyDescent="0.3">
      <c r="A96" t="s">
        <v>204</v>
      </c>
      <c r="C96">
        <v>-0.32539548393483481</v>
      </c>
    </row>
    <row r="97" spans="1:4" x14ac:dyDescent="0.3">
      <c r="A97" t="s">
        <v>167</v>
      </c>
      <c r="B97">
        <v>92</v>
      </c>
      <c r="C97">
        <v>-0.24229407501972869</v>
      </c>
    </row>
    <row r="98" spans="1:4" x14ac:dyDescent="0.3">
      <c r="A98" t="s">
        <v>168</v>
      </c>
      <c r="B98">
        <v>93</v>
      </c>
      <c r="C98">
        <v>-0.27005117509554516</v>
      </c>
    </row>
    <row r="99" spans="1:4" x14ac:dyDescent="0.3">
      <c r="A99" t="s">
        <v>118</v>
      </c>
      <c r="B99">
        <v>94</v>
      </c>
      <c r="C99">
        <v>-0.24397495405798156</v>
      </c>
    </row>
    <row r="100" spans="1:4" x14ac:dyDescent="0.3">
      <c r="A100" t="s">
        <v>169</v>
      </c>
      <c r="B100">
        <v>95</v>
      </c>
      <c r="C100">
        <v>-0.29782014109595623</v>
      </c>
    </row>
    <row r="101" spans="1:4" x14ac:dyDescent="0.3">
      <c r="A101" t="s">
        <v>170</v>
      </c>
      <c r="B101">
        <v>96</v>
      </c>
      <c r="C101">
        <v>-0.32810689174601754</v>
      </c>
    </row>
    <row r="102" spans="1:4" x14ac:dyDescent="0.3">
      <c r="A102" t="s">
        <v>171</v>
      </c>
      <c r="B102">
        <v>97</v>
      </c>
      <c r="C102">
        <v>-0.30802326104585137</v>
      </c>
    </row>
    <row r="103" spans="1:4" x14ac:dyDescent="0.3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PARSTEST</vt:lpstr>
      <vt:lpstr>PARS</vt:lpstr>
      <vt:lpstr>PARS4</vt:lpstr>
      <vt:lpstr>MOMS</vt:lpstr>
      <vt:lpstr>Sheet2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2022-08-08T22:52:40Z</dcterms:modified>
</cp:coreProperties>
</file>