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278" documentId="13_ncr:1_{1F6193A1-24F7-47AE-86D6-8C72A9FF5A62}" xr6:coauthVersionLast="47" xr6:coauthVersionMax="47" xr10:uidLastSave="{6B2BD72C-E6CE-417E-8833-21901B1D8278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  <sheet name="calibration of jseg" sheetId="13" r:id="rId13"/>
  </sheets>
  <externalReferences>
    <externalReference r:id="rId14"/>
  </externalReferences>
  <definedNames>
    <definedName name="_xlnm._FilterDatabase" localSheetId="2" hidden="1">MOMS!$A$1:$I$59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1" l="1"/>
  <c r="F24" i="3"/>
  <c r="F32" i="3"/>
  <c r="E2" i="13"/>
  <c r="B13" i="13"/>
  <c r="G2" i="13"/>
  <c r="F2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X1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G36" i="3"/>
  <c r="Q2" i="11"/>
  <c r="S4" i="11"/>
  <c r="G5" i="3"/>
  <c r="E7" i="3"/>
  <c r="B33" i="2"/>
  <c r="D33" i="3"/>
  <c r="D16" i="3"/>
  <c r="C16" i="3"/>
  <c r="B16" i="3"/>
  <c r="U16" i="3" s="1"/>
  <c r="C45" i="11"/>
  <c r="B2" i="3"/>
  <c r="G2" i="3"/>
  <c r="D2" i="3" s="1"/>
  <c r="F2" i="3"/>
  <c r="C2" i="3" s="1"/>
  <c r="B22" i="3"/>
  <c r="E5" i="3"/>
  <c r="B5" i="3" s="1"/>
  <c r="F21" i="1"/>
  <c r="H21" i="1" s="1"/>
  <c r="H19" i="1"/>
  <c r="F19" i="1"/>
  <c r="C16" i="1"/>
  <c r="B48" i="3"/>
  <c r="B49" i="3"/>
  <c r="B47" i="3"/>
  <c r="B24" i="3"/>
  <c r="F16" i="1"/>
  <c r="G6" i="3"/>
  <c r="F6" i="3"/>
  <c r="B6" i="3"/>
  <c r="C17" i="1"/>
  <c r="C58" i="2"/>
  <c r="B40" i="3"/>
  <c r="B39" i="3"/>
  <c r="B57" i="8"/>
  <c r="A55" i="10" s="1"/>
  <c r="B56" i="8"/>
  <c r="A54" i="10" s="1"/>
  <c r="BE2" i="8"/>
  <c r="BC1" i="10" s="1"/>
  <c r="BD2" i="8"/>
  <c r="BB1" i="10" s="1"/>
  <c r="O27" i="3"/>
  <c r="B44" i="3"/>
  <c r="B43" i="3"/>
  <c r="B10" i="3"/>
  <c r="Z26" i="8" l="1" a="1"/>
  <c r="Z26" i="8" s="1"/>
  <c r="X24" i="10" s="1"/>
  <c r="F24" i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C19" i="3" l="1"/>
  <c r="D19" i="3"/>
  <c r="B19" i="3"/>
  <c r="B17" i="2" l="1"/>
  <c r="C17" i="2" s="1"/>
  <c r="D45" i="3"/>
  <c r="D45" i="11" s="1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D44" i="11" s="1"/>
  <c r="F43" i="3"/>
  <c r="G43" i="3" s="1"/>
  <c r="D43" i="3" s="1"/>
  <c r="D43" i="11" s="1"/>
  <c r="U19" i="3"/>
  <c r="C21" i="3"/>
  <c r="C21" i="11" s="1"/>
  <c r="D21" i="3"/>
  <c r="D21" i="11" s="1"/>
  <c r="B21" i="3"/>
  <c r="U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U22" i="3"/>
  <c r="B20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3"/>
  <c r="D32" i="11" s="1"/>
  <c r="C32" i="3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T24" i="3" s="1"/>
  <c r="O24" i="3"/>
  <c r="B55" i="2"/>
  <c r="B10" i="7"/>
  <c r="R47" i="3"/>
  <c r="S47" i="3" s="1"/>
  <c r="R48" i="3"/>
  <c r="S48" i="3" s="1"/>
  <c r="R49" i="3"/>
  <c r="S49" i="3" s="1"/>
  <c r="O47" i="3"/>
  <c r="K47" i="11" s="1"/>
  <c r="O48" i="3"/>
  <c r="K48" i="11" s="1"/>
  <c r="O49" i="3"/>
  <c r="K49" i="11" s="1"/>
  <c r="O21" i="3"/>
  <c r="R21" i="3"/>
  <c r="S21" i="3" s="1"/>
  <c r="T21" i="3" s="1"/>
  <c r="O37" i="3"/>
  <c r="R37" i="3"/>
  <c r="S37" i="3" s="1"/>
  <c r="T37" i="3" s="1"/>
  <c r="O15" i="3"/>
  <c r="R15" i="3"/>
  <c r="O18" i="3"/>
  <c r="R18" i="3"/>
  <c r="S18" i="3" s="1"/>
  <c r="T18" i="3" s="1"/>
  <c r="O19" i="3"/>
  <c r="R19" i="3"/>
  <c r="S19" i="3" s="1"/>
  <c r="T19" i="3" s="1"/>
  <c r="O20" i="3"/>
  <c r="R20" i="3"/>
  <c r="S20" i="3" s="1"/>
  <c r="T20" i="3" s="1"/>
  <c r="O7" i="3"/>
  <c r="R7" i="3"/>
  <c r="O4" i="3"/>
  <c r="R4" i="3"/>
  <c r="S4" i="3" s="1"/>
  <c r="T4" i="3" s="1"/>
  <c r="O5" i="3"/>
  <c r="R5" i="3"/>
  <c r="S5" i="3" s="1"/>
  <c r="T5" i="3" s="1"/>
  <c r="O16" i="3"/>
  <c r="R16" i="3"/>
  <c r="S16" i="3" s="1"/>
  <c r="T16" i="3" s="1"/>
  <c r="O2" i="3"/>
  <c r="R2" i="3"/>
  <c r="O22" i="3"/>
  <c r="R22" i="3"/>
  <c r="S22" i="3" s="1"/>
  <c r="T22" i="3" s="1"/>
  <c r="O23" i="3"/>
  <c r="R23" i="3"/>
  <c r="S23" i="3" s="1"/>
  <c r="T23" i="3" s="1"/>
  <c r="O25" i="3"/>
  <c r="R25" i="3"/>
  <c r="S25" i="3" s="1"/>
  <c r="T25" i="3" s="1"/>
  <c r="O26" i="3"/>
  <c r="R26" i="3"/>
  <c r="O30" i="3"/>
  <c r="R30" i="3"/>
  <c r="S30" i="3" s="1"/>
  <c r="T30" i="3" s="1"/>
  <c r="O31" i="3"/>
  <c r="R31" i="3"/>
  <c r="S31" i="3" s="1"/>
  <c r="T31" i="3" s="1"/>
  <c r="O32" i="3"/>
  <c r="R32" i="3"/>
  <c r="S32" i="3" s="1"/>
  <c r="T32" i="3" s="1"/>
  <c r="O29" i="3"/>
  <c r="R29" i="3"/>
  <c r="O33" i="3"/>
  <c r="R33" i="3"/>
  <c r="S33" i="3" s="1"/>
  <c r="O34" i="3"/>
  <c r="R34" i="3"/>
  <c r="S34" i="3" s="1"/>
  <c r="T34" i="3" s="1"/>
  <c r="O35" i="3"/>
  <c r="R35" i="3"/>
  <c r="S35" i="3" s="1"/>
  <c r="T35" i="3" s="1"/>
  <c r="O43" i="3"/>
  <c r="R43" i="3"/>
  <c r="O44" i="3"/>
  <c r="R44" i="3"/>
  <c r="S44" i="3" s="1"/>
  <c r="T44" i="3" s="1"/>
  <c r="O8" i="3"/>
  <c r="R8" i="3"/>
  <c r="S8" i="3" s="1"/>
  <c r="T8" i="3" s="1"/>
  <c r="O9" i="3"/>
  <c r="R9" i="3"/>
  <c r="S9" i="3" s="1"/>
  <c r="T9" i="3" s="1"/>
  <c r="O12" i="3"/>
  <c r="R12" i="3"/>
  <c r="O11" i="3"/>
  <c r="R11" i="3"/>
  <c r="S11" i="3" s="1"/>
  <c r="T11" i="3" s="1"/>
  <c r="O17" i="3"/>
  <c r="R17" i="3"/>
  <c r="S17" i="3" s="1"/>
  <c r="T17" i="3" s="1"/>
  <c r="O13" i="3"/>
  <c r="R13" i="3"/>
  <c r="S13" i="3" s="1"/>
  <c r="T13" i="3" s="1"/>
  <c r="O10" i="3"/>
  <c r="R10" i="3"/>
  <c r="C14" i="3"/>
  <c r="D14" i="3"/>
  <c r="O14" i="3"/>
  <c r="R14" i="3"/>
  <c r="S14" i="3" s="1"/>
  <c r="T14" i="3" s="1"/>
  <c r="R27" i="3"/>
  <c r="S27" i="3" s="1"/>
  <c r="T27" i="3" s="1"/>
  <c r="O45" i="3"/>
  <c r="R45" i="3"/>
  <c r="S45" i="3" s="1"/>
  <c r="T45" i="3" s="1"/>
  <c r="O36" i="3"/>
  <c r="R36" i="3"/>
  <c r="O28" i="3"/>
  <c r="R28" i="3"/>
  <c r="S28" i="3" s="1"/>
  <c r="T28" i="3" s="1"/>
  <c r="O46" i="3"/>
  <c r="R46" i="3"/>
  <c r="S46" i="3" s="1"/>
  <c r="T46" i="3" s="1"/>
  <c r="B41" i="3"/>
  <c r="C41" i="3" s="1"/>
  <c r="C41" i="11" s="1"/>
  <c r="O41" i="3"/>
  <c r="R41" i="3"/>
  <c r="S41" i="3" s="1"/>
  <c r="T41" i="3" s="1"/>
  <c r="O6" i="3"/>
  <c r="R6" i="3"/>
  <c r="O38" i="3"/>
  <c r="R38" i="3"/>
  <c r="S38" i="3" s="1"/>
  <c r="T38" i="3" s="1"/>
  <c r="O39" i="3"/>
  <c r="R39" i="3"/>
  <c r="S39" i="3" s="1"/>
  <c r="T39" i="3" s="1"/>
  <c r="O40" i="3"/>
  <c r="R40" i="3"/>
  <c r="S40" i="3" s="1"/>
  <c r="O42" i="3"/>
  <c r="R42" i="3"/>
  <c r="O3" i="3"/>
  <c r="R3" i="3"/>
  <c r="S3" i="3" s="1"/>
  <c r="T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Z7" i="8" l="1" a="1"/>
  <c r="Z7" i="8" s="1"/>
  <c r="X5" i="10" s="1"/>
  <c r="C37" i="11"/>
  <c r="C30" i="11"/>
  <c r="C28" i="11"/>
  <c r="C32" i="11"/>
  <c r="D35" i="11"/>
  <c r="D33" i="11"/>
  <c r="B33" i="11" s="1"/>
  <c r="D24" i="11"/>
  <c r="C22" i="1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E21" i="11" s="1"/>
  <c r="D15" i="11"/>
  <c r="D19" i="11"/>
  <c r="O49" i="11"/>
  <c r="T49" i="3"/>
  <c r="O22" i="11"/>
  <c r="T33" i="3"/>
  <c r="O48" i="11"/>
  <c r="T48" i="3"/>
  <c r="D39" i="3"/>
  <c r="D39" i="11" s="1"/>
  <c r="C39" i="11"/>
  <c r="O47" i="11"/>
  <c r="T47" i="3"/>
  <c r="D40" i="3"/>
  <c r="C40" i="11"/>
  <c r="C57" i="8"/>
  <c r="A57" i="8" s="1"/>
  <c r="C56" i="8"/>
  <c r="A56" i="8" s="1"/>
  <c r="C2" i="1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4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0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U34" i="3"/>
  <c r="U36" i="3"/>
  <c r="D5" i="11"/>
  <c r="D2" i="11"/>
  <c r="C9" i="11"/>
  <c r="D9" i="11"/>
  <c r="U37" i="3"/>
  <c r="S15" i="3"/>
  <c r="U20" i="3"/>
  <c r="S29" i="3"/>
  <c r="D8" i="11"/>
  <c r="S42" i="3"/>
  <c r="S26" i="3"/>
  <c r="O24" i="11" s="1"/>
  <c r="U7" i="3"/>
  <c r="S12" i="3"/>
  <c r="T12" i="3" s="1"/>
  <c r="S36" i="3"/>
  <c r="O34" i="11" s="1"/>
  <c r="S2" i="3"/>
  <c r="O39" i="11" s="1"/>
  <c r="U11" i="3"/>
  <c r="S6" i="3"/>
  <c r="O41" i="11" s="1"/>
  <c r="S43" i="3"/>
  <c r="S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S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4" i="2"/>
  <c r="BB3" i="8"/>
  <c r="BB1" i="8" s="1"/>
  <c r="C55" i="2"/>
  <c r="C4" i="8"/>
  <c r="A4" i="8" s="1"/>
  <c r="Z4" i="8" s="1" a="1"/>
  <c r="Z4" i="8" s="1"/>
  <c r="X2" i="10" s="1"/>
  <c r="C48" i="2"/>
  <c r="Y7" i="8" l="1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B7" i="11"/>
  <c r="E2" i="11"/>
  <c r="C5" i="11"/>
  <c r="D38" i="11"/>
  <c r="B38" i="11" s="1"/>
  <c r="E38" i="11" s="1"/>
  <c r="D37" i="11"/>
  <c r="O9" i="11"/>
  <c r="O8" i="11"/>
  <c r="T7" i="3"/>
  <c r="O3" i="11"/>
  <c r="T2" i="3"/>
  <c r="O17" i="11"/>
  <c r="T26" i="3"/>
  <c r="D49" i="11"/>
  <c r="B49" i="11" s="1"/>
  <c r="E49" i="11" s="1"/>
  <c r="D48" i="11"/>
  <c r="B48" i="11" s="1"/>
  <c r="E48" i="11" s="1"/>
  <c r="D47" i="11"/>
  <c r="B47" i="11" s="1"/>
  <c r="E47" i="11" s="1"/>
  <c r="O25" i="11"/>
  <c r="T43" i="3"/>
  <c r="O37" i="11"/>
  <c r="T36" i="3"/>
  <c r="O45" i="11"/>
  <c r="T42" i="3"/>
  <c r="O4" i="11"/>
  <c r="T15" i="3"/>
  <c r="O33" i="11"/>
  <c r="T10" i="3"/>
  <c r="O21" i="11"/>
  <c r="T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B24" i="11"/>
  <c r="E24" i="11" s="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B13" i="11"/>
  <c r="E13" i="11" s="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B27" i="11"/>
  <c r="E27" i="11" s="1"/>
  <c r="E7" i="11"/>
  <c r="B18" i="11"/>
  <c r="E18" i="11" s="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4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AW48" i="8" a="1"/>
  <c r="AW48" i="8" s="1"/>
  <c r="AU46" i="10" s="1"/>
  <c r="C10" i="11"/>
  <c r="B10" i="11" s="1"/>
  <c r="E10" i="11" s="1"/>
  <c r="B26" i="11"/>
  <c r="E26" i="11" s="1"/>
  <c r="AX50" i="8" a="1"/>
  <c r="AX50" i="8" s="1"/>
  <c r="AV48" i="10" s="1"/>
  <c r="AY50" i="8" a="1"/>
  <c r="AY50" i="8" s="1"/>
  <c r="AW48" i="10" s="1"/>
  <c r="W25" i="8" l="1" a="1"/>
  <c r="W25" i="8" s="1"/>
  <c r="U23" i="10" s="1"/>
  <c r="D40" i="11"/>
  <c r="B40" i="11" s="1"/>
  <c r="E40" i="11" s="1"/>
  <c r="B4" i="11"/>
  <c r="E4" i="11" s="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B44" i="11"/>
  <c r="E44" i="11" s="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B14" i="11"/>
  <c r="E14" i="11" s="1"/>
  <c r="B43" i="11"/>
  <c r="E43" i="11" s="1"/>
  <c r="C12" i="11"/>
  <c r="D12" i="11"/>
  <c r="B12" i="11" l="1"/>
  <c r="E12" i="11" s="1"/>
  <c r="C3" i="13" l="1"/>
  <c r="C2" i="13"/>
  <c r="B3" i="13"/>
  <c r="D3" i="13" s="1"/>
  <c r="B2" i="13"/>
  <c r="D2" i="13" s="1"/>
  <c r="C4" i="13" l="1"/>
  <c r="C5" i="13" s="1"/>
  <c r="B4" i="13"/>
  <c r="B5" i="13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<sst xmlns="http://schemas.openxmlformats.org/spreadsheetml/2006/main" count="612" uniqueCount="245">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</sst>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abSelected="1" workbookViewId="0">
      <selection activeCell="N1" sqref="N1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  <c r="P1" t="s">
        <v>228</v>
      </c>
      <c r="Q1" t="s">
        <v>229</v>
      </c>
    </row>
    <row r="2" spans="1:19" x14ac:dyDescent="0.35">
      <c r="A2" t="s">
        <v>80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  <c r="P2">
        <v>0.45026571891530132</v>
      </c>
      <c r="Q2">
        <f ca="1">RAND()</f>
        <v>0.28477414224768816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P3">
        <v>0.64258992231765177</v>
      </c>
      <c r="Q3">
        <f t="shared" ref="Q3:Q49" ca="1" si="1">RAND()</f>
        <v>8.2042866273712711E-2</v>
      </c>
      <c r="R3" t="s">
        <v>193</v>
      </c>
    </row>
    <row r="4" spans="1:19" x14ac:dyDescent="0.35">
      <c r="A4" t="s">
        <v>77</v>
      </c>
      <c r="B4">
        <f>(D4*$R$4+C4*(1-$R$4))*$R$7 +(1-$R$7)*PARS!B4</f>
        <v>-0.12856167933664459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P4">
        <v>0.2109069498418551</v>
      </c>
      <c r="Q4">
        <f t="shared" ca="1" si="1"/>
        <v>0.21046249038058373</v>
      </c>
      <c r="R4">
        <v>0.6</v>
      </c>
      <c r="S4">
        <f ca="1">RAND()</f>
        <v>0.99392940237387262</v>
      </c>
    </row>
    <row r="5" spans="1:19" x14ac:dyDescent="0.35">
      <c r="A5" t="s">
        <v>78</v>
      </c>
      <c r="B5">
        <f>(D5*$R$4+C5*(1-$R$4))*$R$7 +(1-$R$7)*PARS!B5</f>
        <v>-0.12856167933664459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  <c r="P5">
        <v>0.87848651193353577</v>
      </c>
      <c r="Q5">
        <f t="shared" ca="1" si="1"/>
        <v>0.24879745472244175</v>
      </c>
    </row>
    <row r="6" spans="1:19" x14ac:dyDescent="0.35">
      <c r="A6" t="s">
        <v>108</v>
      </c>
      <c r="B6">
        <f>(D6*$R$4+C6*(1-$R$4))*$R$7 +(1-$R$7)*PARS!B6</f>
        <v>1.6156999999999999</v>
      </c>
      <c r="C6">
        <f>PARS!C6</f>
        <v>1.6156999999999999</v>
      </c>
      <c r="D6">
        <f>PARS!D6</f>
        <v>1.6156999999999999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P6">
        <v>0.91265842292054944</v>
      </c>
      <c r="Q6">
        <f t="shared" ca="1" si="1"/>
        <v>0.79265428046257702</v>
      </c>
      <c r="R6" t="s">
        <v>211</v>
      </c>
    </row>
    <row r="7" spans="1:19" x14ac:dyDescent="0.35">
      <c r="A7" t="s">
        <v>76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P7">
        <v>0.91249787974659524</v>
      </c>
      <c r="Q7">
        <f t="shared" ca="1" si="1"/>
        <v>0.26791255269307646</v>
      </c>
      <c r="R7">
        <v>0.5</v>
      </c>
    </row>
    <row r="8" spans="1:19" x14ac:dyDescent="0.35">
      <c r="A8" t="s">
        <v>94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  <c r="P8">
        <v>3.3046308219545684E-2</v>
      </c>
      <c r="Q8">
        <f t="shared" ca="1" si="1"/>
        <v>0.13098500541705105</v>
      </c>
    </row>
    <row r="9" spans="1:19" x14ac:dyDescent="0.35">
      <c r="A9" t="s">
        <v>95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  <c r="P9">
        <v>0.97768082688193647</v>
      </c>
      <c r="Q9">
        <f t="shared" ca="1" si="1"/>
        <v>0.77091111760547348</v>
      </c>
    </row>
    <row r="10" spans="1:19" x14ac:dyDescent="0.35">
      <c r="A10" t="s">
        <v>100</v>
      </c>
      <c r="B10">
        <f>(D10*$R$4+C10*(1-$R$4))*$R$7 +(1-$R$7)*PARS!B10</f>
        <v>-1.6989903679539745E-2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  <c r="P10">
        <v>0.74086429990454716</v>
      </c>
      <c r="Q10">
        <f t="shared" ca="1" si="1"/>
        <v>0.36706652648934657</v>
      </c>
    </row>
    <row r="11" spans="1:19" x14ac:dyDescent="0.35">
      <c r="A11" t="s">
        <v>97</v>
      </c>
      <c r="B11">
        <f>(D11*$R$4+C11*(1-$R$4))*$R$7 +(1-$R$7)*PARS!B11</f>
        <v>-1.7084430789493015</v>
      </c>
      <c r="C11">
        <f>PARS!C11</f>
        <v>-2.0949020741686528</v>
      </c>
      <c r="D11">
        <f>PARS!D11</f>
        <v>-1.1786113422944979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  <c r="P11">
        <v>0.86037898330286977</v>
      </c>
      <c r="Q11">
        <f t="shared" ca="1" si="1"/>
        <v>0.38204213023683209</v>
      </c>
    </row>
    <row r="12" spans="1:19" x14ac:dyDescent="0.35">
      <c r="A12" t="s">
        <v>96</v>
      </c>
      <c r="B12">
        <f>(D12*$R$4+C12*(1-$R$4))*$R$7 +(1-$R$7)*PARS!B12</f>
        <v>0.56591674112182688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  <c r="P12">
        <v>0.41521169452629747</v>
      </c>
      <c r="Q12">
        <f t="shared" ca="1" si="1"/>
        <v>0.34915192005465057</v>
      </c>
    </row>
    <row r="13" spans="1:19" x14ac:dyDescent="0.35">
      <c r="A13" t="s">
        <v>99</v>
      </c>
      <c r="B13">
        <f>(D13*$R$4+C13*(1-$R$4))*$R$7 +(1-$R$7)*PARS!B13</f>
        <v>0.93298012000000008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  <c r="P13">
        <v>0.46557314041903575</v>
      </c>
      <c r="Q13">
        <f t="shared" ca="1" si="1"/>
        <v>0.6311871065814042</v>
      </c>
    </row>
    <row r="14" spans="1:19" x14ac:dyDescent="0.35">
      <c r="A14" t="s">
        <v>101</v>
      </c>
      <c r="B14">
        <f>(D14*$R$4+C14*(1-$R$4))*$R$7 +(1-$R$7)*PARS!B14</f>
        <v>1.333232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  <c r="P14">
        <v>0.61372102254729277</v>
      </c>
      <c r="Q14">
        <f t="shared" ca="1" si="1"/>
        <v>0.97935290304736278</v>
      </c>
    </row>
    <row r="15" spans="1:19" x14ac:dyDescent="0.35">
      <c r="A15" t="s">
        <v>72</v>
      </c>
      <c r="B15">
        <f>(D15*$R$4+C15*(1-$R$4))*$R$7 +(1-$R$7)*PARS!B15</f>
        <v>-2.47397645757514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  <c r="P15">
        <v>3.2897363898112042E-2</v>
      </c>
      <c r="Q15">
        <f t="shared" ca="1" si="1"/>
        <v>0.26114978601364947</v>
      </c>
    </row>
    <row r="16" spans="1:19" x14ac:dyDescent="0.35">
      <c r="A16" t="s">
        <v>79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  <c r="P16">
        <v>0.15850360539381858</v>
      </c>
      <c r="Q16">
        <f t="shared" ca="1" si="1"/>
        <v>0.26877303849706413</v>
      </c>
    </row>
    <row r="17" spans="1:17" x14ac:dyDescent="0.35">
      <c r="A17" t="s">
        <v>98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  <c r="P17">
        <v>4.0815182308573172E-2</v>
      </c>
      <c r="Q17">
        <f t="shared" ca="1" si="1"/>
        <v>0.79098455723465111</v>
      </c>
    </row>
    <row r="18" spans="1:17" x14ac:dyDescent="0.35">
      <c r="A18" t="s">
        <v>73</v>
      </c>
      <c r="B18">
        <f>(D18*$R$4+C18*(1-$R$4))*$R$7 +(1-$R$7)*PARS!B18</f>
        <v>1.9203090589450456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  <c r="P18">
        <v>0.79134419092871022</v>
      </c>
      <c r="Q18">
        <f t="shared" ca="1" si="1"/>
        <v>0.59283190850621126</v>
      </c>
    </row>
    <row r="19" spans="1:17" x14ac:dyDescent="0.35">
      <c r="A19" s="6" t="s">
        <v>74</v>
      </c>
      <c r="B19">
        <f>(D19*$R$4+C19*(1-$R$4))*$R$7 +(1-$R$7)*PARS!B19</f>
        <v>1.7034386382832476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  <c r="P19">
        <v>0.44473108790054128</v>
      </c>
      <c r="Q19">
        <f t="shared" ca="1" si="1"/>
        <v>0.52302607239351184</v>
      </c>
    </row>
    <row r="20" spans="1:17" x14ac:dyDescent="0.35">
      <c r="A20" t="s">
        <v>75</v>
      </c>
      <c r="B20">
        <f>(D20*$R$4+C20*(1-$R$4))*$R$7 +(1-$R$7)*PARS!B20</f>
        <v>0.26423969649504248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  <c r="P20">
        <v>0.3174370251684232</v>
      </c>
      <c r="Q20">
        <f t="shared" ca="1" si="1"/>
        <v>0.91776264848263844</v>
      </c>
    </row>
    <row r="21" spans="1:17" x14ac:dyDescent="0.35">
      <c r="A21" t="s">
        <v>70</v>
      </c>
      <c r="B21">
        <f>(D21*$R$4+C21*(1-$R$4))*$R$7 +(1-$R$7)*PARS!B21</f>
        <v>0.46822357044265916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  <c r="P21">
        <v>0.17040591722738896</v>
      </c>
      <c r="Q21">
        <f t="shared" ca="1" si="1"/>
        <v>0.48823579786159965</v>
      </c>
    </row>
    <row r="22" spans="1:17" x14ac:dyDescent="0.35">
      <c r="A22" t="s">
        <v>81</v>
      </c>
      <c r="B22">
        <f>(D22*$R$4+C22*(1-$R$4))*$R$7 +(1-$R$7)*PARS!B22</f>
        <v>4.1706387222627157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  <c r="P22">
        <v>0.70575014646886558</v>
      </c>
      <c r="Q22">
        <f t="shared" ca="1" si="1"/>
        <v>0.7534503937088497</v>
      </c>
    </row>
    <row r="23" spans="1:17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  <c r="P23">
        <v>0.42139635307234813</v>
      </c>
      <c r="Q23">
        <f t="shared" ca="1" si="1"/>
        <v>0.40199130163445973</v>
      </c>
    </row>
    <row r="24" spans="1:17" x14ac:dyDescent="0.35">
      <c r="A24" t="s">
        <v>192</v>
      </c>
      <c r="B24">
        <f>(D24*$R$4+C24*(1-$R$4))*$R$7 +(1-$R$7)*PARS!B24</f>
        <v>-2.4E-2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  <c r="P24">
        <v>0.29415573760612745</v>
      </c>
      <c r="Q24">
        <f t="shared" ca="1" si="1"/>
        <v>0.41558691537936243</v>
      </c>
    </row>
    <row r="25" spans="1:17" x14ac:dyDescent="0.35">
      <c r="A25" t="s">
        <v>83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  <c r="P25">
        <v>0.39589873077261617</v>
      </c>
      <c r="Q25">
        <f t="shared" ca="1" si="1"/>
        <v>6.8529350821679991E-3</v>
      </c>
    </row>
    <row r="26" spans="1:17" x14ac:dyDescent="0.35">
      <c r="A26" t="s">
        <v>84</v>
      </c>
      <c r="B26">
        <f>(D26*$R$4+C26*(1-$R$4))*$R$7 +(1-$R$7)*PARS!B26</f>
        <v>2.8358859296910843E-3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  <c r="P26">
        <v>0.85407752402478287</v>
      </c>
      <c r="Q26">
        <f t="shared" ca="1" si="1"/>
        <v>0.41446502306090549</v>
      </c>
    </row>
    <row r="27" spans="1:17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  <c r="P27">
        <v>0.95518315060389447</v>
      </c>
      <c r="Q27">
        <f t="shared" ca="1" si="1"/>
        <v>4.0149167983366207E-2</v>
      </c>
    </row>
    <row r="28" spans="1:17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  <c r="P28">
        <v>0.13397480163273179</v>
      </c>
      <c r="Q28">
        <f t="shared" ca="1" si="1"/>
        <v>0.68948950449965729</v>
      </c>
    </row>
    <row r="29" spans="1:17" x14ac:dyDescent="0.35">
      <c r="A29" t="s">
        <v>88</v>
      </c>
      <c r="B29">
        <f>(D29*$R$4+C29*(1-$R$4))*$R$7 +(1-$R$7)*PARS!B29</f>
        <v>1.1489208938352913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  <c r="P29">
        <v>6.4860324881191644E-2</v>
      </c>
      <c r="Q29">
        <f t="shared" ca="1" si="1"/>
        <v>0.4291362963542894</v>
      </c>
    </row>
    <row r="30" spans="1:17" x14ac:dyDescent="0.35">
      <c r="A30" t="s">
        <v>85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  <c r="P30">
        <v>0.39311826378521897</v>
      </c>
      <c r="Q30">
        <f t="shared" ca="1" si="1"/>
        <v>0.61389929374771657</v>
      </c>
    </row>
    <row r="31" spans="1:17" x14ac:dyDescent="0.35">
      <c r="A31" t="s">
        <v>86</v>
      </c>
      <c r="B31">
        <f>(D31*$R$4+C31*(1-$R$4))*$R$7 +(1-$R$7)*PARS!B31</f>
        <v>1.2089325879336936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  <c r="P31">
        <v>0.14659968919594335</v>
      </c>
      <c r="Q31">
        <f t="shared" ca="1" si="1"/>
        <v>0.23344567590006071</v>
      </c>
    </row>
    <row r="32" spans="1:17" x14ac:dyDescent="0.35">
      <c r="A32" t="s">
        <v>87</v>
      </c>
      <c r="B32">
        <f>(D32*$R$4+C32*(1-$R$4))*$R$7 +(1-$R$7)*PARS!B32</f>
        <v>2.5563659357799589</v>
      </c>
      <c r="C32">
        <f>PARS!C32</f>
        <v>0.87409948991153752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0</v>
      </c>
      <c r="H32">
        <f>PARS!L32</f>
        <v>0</v>
      </c>
      <c r="I32">
        <f>PARS!M32</f>
        <v>1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0</v>
      </c>
      <c r="O32">
        <f>PARS!S32</f>
        <v>1</v>
      </c>
      <c r="P32">
        <v>0.51457617192938376</v>
      </c>
      <c r="Q32">
        <f t="shared" ca="1" si="1"/>
        <v>0.28410799706631995</v>
      </c>
    </row>
    <row r="33" spans="1:17" x14ac:dyDescent="0.35">
      <c r="A33" t="s">
        <v>89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  <c r="P33">
        <v>0.73560584996787559</v>
      </c>
      <c r="Q33">
        <f t="shared" ca="1" si="1"/>
        <v>0.45286202206894877</v>
      </c>
    </row>
    <row r="34" spans="1:17" x14ac:dyDescent="0.35">
      <c r="A34" t="s">
        <v>90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  <c r="P34">
        <v>0.4314723347972258</v>
      </c>
      <c r="Q34">
        <f t="shared" ca="1" si="1"/>
        <v>7.526301798707602E-2</v>
      </c>
    </row>
    <row r="35" spans="1:17" x14ac:dyDescent="0.35">
      <c r="A35" t="s">
        <v>91</v>
      </c>
      <c r="B35">
        <f>(D35*$R$4+C35*(1-$R$4))*$R$7 +(1-$R$7)*PARS!B35</f>
        <v>0.69285625485150859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  <c r="P35">
        <v>0.95444575195163173</v>
      </c>
      <c r="Q35">
        <f t="shared" ca="1" si="1"/>
        <v>0.37101923503926348</v>
      </c>
    </row>
    <row r="36" spans="1:17" x14ac:dyDescent="0.35">
      <c r="A36" t="s">
        <v>104</v>
      </c>
      <c r="B36">
        <f>(D36*$R$4+C36*(1-$R$4))*$R$7 +(1-$R$7)*PARS!B36</f>
        <v>0.40115232708258031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  <c r="P36">
        <v>0.15027616064651761</v>
      </c>
      <c r="Q36">
        <f t="shared" ca="1" si="1"/>
        <v>0.25961583930148791</v>
      </c>
    </row>
    <row r="37" spans="1:17" x14ac:dyDescent="0.35">
      <c r="A37" s="5" t="s">
        <v>71</v>
      </c>
      <c r="B37">
        <f>(D37*$R$4+C37*(1-$R$4))*$R$7 +(1-$R$7)*PARS!B37</f>
        <v>0.31730795701037634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  <c r="P37">
        <v>0.24114897377650391</v>
      </c>
      <c r="Q37">
        <f t="shared" ca="1" si="1"/>
        <v>9.4552370651967532E-2</v>
      </c>
    </row>
    <row r="38" spans="1:17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  <c r="P38">
        <v>0.5751532464632032</v>
      </c>
      <c r="Q38">
        <f t="shared" ca="1" si="1"/>
        <v>0.53937404481595708</v>
      </c>
    </row>
    <row r="39" spans="1:17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  <c r="P39">
        <v>0.83052896155391343</v>
      </c>
      <c r="Q39">
        <f t="shared" ca="1" si="1"/>
        <v>0.74193465115939961</v>
      </c>
    </row>
    <row r="40" spans="1:17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  <c r="P40">
        <v>0.57179882711031738</v>
      </c>
      <c r="Q40">
        <f t="shared" ca="1" si="1"/>
        <v>0.889899905471641</v>
      </c>
    </row>
    <row r="41" spans="1:17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  <c r="P41">
        <v>9.6052509766449634E-2</v>
      </c>
      <c r="Q41">
        <f t="shared" ca="1" si="1"/>
        <v>0.29369962368942715</v>
      </c>
    </row>
    <row r="42" spans="1:17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>
        <v>0.45865485006919537</v>
      </c>
      <c r="Q42">
        <f t="shared" ca="1" si="1"/>
        <v>7.5242050926083937E-2</v>
      </c>
    </row>
    <row r="43" spans="1:17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  <c r="P43">
        <v>0.9123383309457741</v>
      </c>
      <c r="Q43">
        <f t="shared" ca="1" si="1"/>
        <v>0.29494173748039398</v>
      </c>
    </row>
    <row r="44" spans="1:17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  <c r="P44">
        <v>1.6941175439559863E-3</v>
      </c>
      <c r="Q44">
        <f t="shared" ca="1" si="1"/>
        <v>0.81997542716375882</v>
      </c>
    </row>
    <row r="45" spans="1:17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  <c r="P45">
        <v>0.2115941042882471</v>
      </c>
      <c r="Q45">
        <f t="shared" ca="1" si="1"/>
        <v>5.7646489773358844E-2</v>
      </c>
    </row>
    <row r="46" spans="1:17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  <c r="P46">
        <v>0.72975034123159543</v>
      </c>
      <c r="Q46">
        <f t="shared" ca="1" si="1"/>
        <v>0.81270813506686845</v>
      </c>
    </row>
    <row r="47" spans="1:17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  <c r="P47">
        <v>0.80782005028098203</v>
      </c>
      <c r="Q47">
        <f t="shared" ca="1" si="1"/>
        <v>0.76388423984595688</v>
      </c>
    </row>
    <row r="48" spans="1:17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  <c r="P48">
        <v>7.2670121740322058E-2</v>
      </c>
      <c r="Q48">
        <f t="shared" ca="1" si="1"/>
        <v>0.24814597039256658</v>
      </c>
    </row>
    <row r="49" spans="1:17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  <c r="P49">
        <v>0.14486889267994729</v>
      </c>
      <c r="Q49">
        <f t="shared" ca="1" si="1"/>
        <v>0.57464335113589393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workbookViewId="0">
      <selection activeCell="J10" sqref="J10"/>
    </sheetView>
  </sheetViews>
  <sheetFormatPr defaultRowHeight="14.5" x14ac:dyDescent="0.35"/>
  <cols>
    <col min="2" max="2" width="12.453125" bestFit="1" customWidth="1"/>
    <col min="3" max="4" width="6.36328125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>S4-M4</f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1.6156999999999999</v>
      </c>
      <c r="C6">
        <f>B6</f>
        <v>1.6156999999999999</v>
      </c>
      <c r="D6">
        <f>B6</f>
        <v>1.6156999999999999</v>
      </c>
      <c r="E6">
        <v>1.6156999999999999</v>
      </c>
      <c r="F6">
        <f>E6</f>
        <v>1.6156999999999999</v>
      </c>
      <c r="G6">
        <f>E6</f>
        <v>1.6156999999999999</v>
      </c>
      <c r="H6">
        <v>1.41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ref="T7:T39" si="4">S7-M7</f>
        <v>1</v>
      </c>
      <c r="U7">
        <f>EXP(B7)</f>
        <v>0.23749999999999999</v>
      </c>
    </row>
    <row r="8" spans="1:21" x14ac:dyDescent="0.35">
      <c r="A8" t="s">
        <v>94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1.1100000000000001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4"/>
        <v>1</v>
      </c>
      <c r="U8">
        <f>EXP(B8)</f>
        <v>1</v>
      </c>
    </row>
    <row r="9" spans="1:21" x14ac:dyDescent="0.35">
      <c r="A9" t="s">
        <v>95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1.1200000000000001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4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4"/>
        <v>0</v>
      </c>
    </row>
    <row r="11" spans="1:21" x14ac:dyDescent="0.35">
      <c r="A11" t="s">
        <v>97</v>
      </c>
      <c r="B11">
        <f>LN(E11)</f>
        <v>-1.8717585228544431</v>
      </c>
      <c r="C11">
        <f>LN(F11)</f>
        <v>-2.0949020741686528</v>
      </c>
      <c r="D11">
        <f>LN(G11)</f>
        <v>-1.1786113422944979</v>
      </c>
      <c r="E11">
        <v>0.15385287</v>
      </c>
      <c r="F11">
        <f>E11*0.8</f>
        <v>0.12308229600000001</v>
      </c>
      <c r="G11">
        <f>E11*2</f>
        <v>0.30770574000000001</v>
      </c>
      <c r="H11">
        <v>1.2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4"/>
        <v>1</v>
      </c>
      <c r="U11">
        <f>EXP(B11)</f>
        <v>0.15385287</v>
      </c>
    </row>
    <row r="12" spans="1:21" x14ac:dyDescent="0.35">
      <c r="A12" t="s">
        <v>96</v>
      </c>
      <c r="B12">
        <f>-LN(1/E12 -1)</f>
        <v>0.66187853969184696</v>
      </c>
      <c r="C12">
        <f>-LN(1/F12 -1)</f>
        <v>-0.40790273033909435</v>
      </c>
      <c r="D12">
        <f>-LN(1/G12 -1)</f>
        <v>1.0551933911457412</v>
      </c>
      <c r="E12">
        <v>0.65968225000000003</v>
      </c>
      <c r="F12">
        <v>0.39941511352741998</v>
      </c>
      <c r="G12">
        <v>0.74177092512235143</v>
      </c>
      <c r="H12">
        <v>1.21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4"/>
        <v>1</v>
      </c>
      <c r="U12">
        <f>1/(1+EXP(-B12))</f>
        <v>0.65968225000000003</v>
      </c>
    </row>
    <row r="13" spans="1:21" x14ac:dyDescent="0.35">
      <c r="A13" t="s">
        <v>99</v>
      </c>
      <c r="B13">
        <f>E13</f>
        <v>0.91482224000000001</v>
      </c>
      <c r="C13">
        <f>F13</f>
        <v>0.62810999999999995</v>
      </c>
      <c r="D13">
        <f>G13</f>
        <v>1.16649</v>
      </c>
      <c r="E13">
        <v>0.91482224000000001</v>
      </c>
      <c r="F13">
        <v>0.62810999999999995</v>
      </c>
      <c r="G13">
        <v>1.16649</v>
      </c>
      <c r="H13">
        <v>1.22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4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1.2934243000000001</v>
      </c>
      <c r="G14">
        <v>1.68272</v>
      </c>
      <c r="H14">
        <v>1.23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4"/>
        <v>1</v>
      </c>
    </row>
    <row r="15" spans="1:21" x14ac:dyDescent="0.35">
      <c r="A15" t="s">
        <v>72</v>
      </c>
      <c r="B15">
        <f>LN(E15)</f>
        <v>-2.364330292423122</v>
      </c>
      <c r="C15">
        <f>LN(F15)</f>
        <v>-2.5836226227271579</v>
      </c>
      <c r="D15">
        <f>LN(G15)</f>
        <v>-2.5836226227271579</v>
      </c>
      <c r="E15">
        <v>9.4012239999999997E-2</v>
      </c>
      <c r="F15">
        <v>7.5499999999999998E-2</v>
      </c>
      <c r="G15">
        <v>7.5499999999999998E-2</v>
      </c>
      <c r="H15">
        <v>1.24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4"/>
        <v>1</v>
      </c>
      <c r="U15">
        <f>EXP(B15)</f>
        <v>9.4012240000000011E-2</v>
      </c>
    </row>
    <row r="16" spans="1:21" x14ac:dyDescent="0.35">
      <c r="A16" t="s">
        <v>79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>
        <v>-0.24199999999999999</v>
      </c>
      <c r="F16">
        <v>-0.312</v>
      </c>
      <c r="G16">
        <v>-0.1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4"/>
        <v>1</v>
      </c>
      <c r="U16">
        <f>-EXP(B16)</f>
        <v>-0.24199999999999997</v>
      </c>
    </row>
    <row r="17" spans="1:21" x14ac:dyDescent="0.35">
      <c r="A17" t="s">
        <v>98</v>
      </c>
      <c r="B17">
        <f t="shared" ref="B17:D18" si="5">LN(E17)</f>
        <v>-0.69314718055994529</v>
      </c>
      <c r="C17">
        <f t="shared" si="5"/>
        <v>-1.0498221244986778</v>
      </c>
      <c r="D17">
        <f t="shared" si="5"/>
        <v>-0.43078291609245423</v>
      </c>
      <c r="E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4"/>
        <v>1</v>
      </c>
      <c r="U17">
        <f>EXP(B17)</f>
        <v>0.5</v>
      </c>
    </row>
    <row r="18" spans="1:21" x14ac:dyDescent="0.35">
      <c r="A18" t="s">
        <v>73</v>
      </c>
      <c r="B18">
        <f t="shared" si="5"/>
        <v>1.791759469228055</v>
      </c>
      <c r="C18">
        <f t="shared" si="5"/>
        <v>1.6094379124341003</v>
      </c>
      <c r="D18">
        <f t="shared" si="5"/>
        <v>2.341805806147327</v>
      </c>
      <c r="E18">
        <v>6</v>
      </c>
      <c r="F18">
        <v>5</v>
      </c>
      <c r="G18">
        <v>10.4</v>
      </c>
      <c r="H18">
        <v>4.0999999999999996</v>
      </c>
      <c r="I18">
        <v>4.0999999999999996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4"/>
        <v>1</v>
      </c>
      <c r="U18">
        <f>EXP(B18)</f>
        <v>6</v>
      </c>
    </row>
    <row r="19" spans="1:21" x14ac:dyDescent="0.35">
      <c r="A19" s="6" t="s">
        <v>74</v>
      </c>
      <c r="B19">
        <f>LN(E19/100)</f>
        <v>2.3025850929940459</v>
      </c>
      <c r="C19">
        <f>LN(F19/100)</f>
        <v>-0.69314718055994529</v>
      </c>
      <c r="D19">
        <f>LN(G19/100)</f>
        <v>2.3025850929940459</v>
      </c>
      <c r="E19">
        <v>1000</v>
      </c>
      <c r="F19">
        <v>50</v>
      </c>
      <c r="G19">
        <v>1000</v>
      </c>
      <c r="H19">
        <v>4.0999999999999996</v>
      </c>
      <c r="I19">
        <v>4.0999999999999996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4"/>
        <v>1</v>
      </c>
      <c r="U19">
        <f>EXP(B19)*100</f>
        <v>1000.0000000000002</v>
      </c>
    </row>
    <row r="20" spans="1:21" x14ac:dyDescent="0.35">
      <c r="A20" t="s">
        <v>75</v>
      </c>
      <c r="B20">
        <f>-LN(1/E20 -1)</f>
        <v>2.0100676757762812E-2</v>
      </c>
      <c r="C20">
        <f>-LN(1/F20 -1)</f>
        <v>0</v>
      </c>
      <c r="D20">
        <f>-LN(1/G20 -1)</f>
        <v>0.84729786038720356</v>
      </c>
      <c r="E20">
        <v>0.50502499999999995</v>
      </c>
      <c r="F20">
        <v>0.5</v>
      </c>
      <c r="G20">
        <v>0.7</v>
      </c>
      <c r="H20">
        <v>4.0999999999999996</v>
      </c>
      <c r="I20">
        <v>4.0999999999999996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4"/>
        <v>1</v>
      </c>
      <c r="U20">
        <f>1/(1+EXP(-B20))</f>
        <v>0.50502499999999995</v>
      </c>
    </row>
    <row r="21" spans="1:21" x14ac:dyDescent="0.35">
      <c r="A21" t="s">
        <v>70</v>
      </c>
      <c r="B21">
        <f>LN(E21/10)</f>
        <v>0.41871033485818504</v>
      </c>
      <c r="C21">
        <f>LN(F21/10)</f>
        <v>0.37156355643248301</v>
      </c>
      <c r="D21">
        <f>LN(G21/10)</f>
        <v>0.61518563909023349</v>
      </c>
      <c r="E21">
        <v>15.2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4"/>
        <v>1</v>
      </c>
      <c r="U21">
        <f>EXP(B21)*10</f>
        <v>15.2</v>
      </c>
    </row>
    <row r="22" spans="1:21" x14ac:dyDescent="0.35">
      <c r="A22" t="s">
        <v>81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>
        <v>1.9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4"/>
        <v>1</v>
      </c>
      <c r="U22">
        <f>1+1/(1+EXP(-(B22-1)))</f>
        <v>1.9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4.0519999999999996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4"/>
        <v>0</v>
      </c>
    </row>
    <row r="24" spans="1:21" x14ac:dyDescent="0.35">
      <c r="A24" t="s">
        <v>192</v>
      </c>
      <c r="B24">
        <f t="shared" ref="B24:D25" si="6">E24</f>
        <v>-1.7999999999999999E-2</v>
      </c>
      <c r="C24">
        <f t="shared" si="6"/>
        <v>-0.15</v>
      </c>
      <c r="D24">
        <f t="shared" si="6"/>
        <v>0.05</v>
      </c>
      <c r="E24">
        <v>-1.7999999999999999E-2</v>
      </c>
      <c r="F24">
        <f>-0.15</f>
        <v>-0.15</v>
      </c>
      <c r="G24">
        <v>0.05</v>
      </c>
      <c r="H24">
        <v>4.0510000000000002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4"/>
        <v>1</v>
      </c>
    </row>
    <row r="25" spans="1:21" x14ac:dyDescent="0.35">
      <c r="A25" t="s">
        <v>83</v>
      </c>
      <c r="B25">
        <f t="shared" si="6"/>
        <v>0.17499999999999999</v>
      </c>
      <c r="C25">
        <f t="shared" si="6"/>
        <v>0</v>
      </c>
      <c r="D25">
        <f t="shared" si="6"/>
        <v>1</v>
      </c>
      <c r="E25">
        <v>0.17499999999999999</v>
      </c>
      <c r="F25">
        <v>0</v>
      </c>
      <c r="G25">
        <v>1</v>
      </c>
      <c r="H25">
        <v>4.0529999999999999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4"/>
        <v>1</v>
      </c>
    </row>
    <row r="26" spans="1:21" x14ac:dyDescent="0.35">
      <c r="A26" t="s">
        <v>84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>
        <v>0.6</v>
      </c>
      <c r="F26">
        <v>0.7</v>
      </c>
      <c r="G26">
        <v>3</v>
      </c>
      <c r="H26">
        <v>4.0549999999999997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4"/>
        <v>1</v>
      </c>
      <c r="U26">
        <f>EXP(B26)</f>
        <v>0.6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 t="shared" si="0"/>
        <v>1</v>
      </c>
      <c r="R27">
        <f t="shared" si="1"/>
        <v>0</v>
      </c>
      <c r="S27">
        <f t="shared" si="2"/>
        <v>0</v>
      </c>
      <c r="T27">
        <f t="shared" si="4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5.1999999999999998E-2</v>
      </c>
      <c r="F28">
        <v>0</v>
      </c>
      <c r="G28">
        <v>0.5</v>
      </c>
      <c r="H28">
        <v>4.0540000000000003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4"/>
        <v>1</v>
      </c>
    </row>
    <row r="29" spans="1:21" x14ac:dyDescent="0.35">
      <c r="A29" t="s">
        <v>88</v>
      </c>
      <c r="B29">
        <f t="shared" ref="B29:D30" si="7">LN(E29)</f>
        <v>0.91629073187415511</v>
      </c>
      <c r="C29">
        <f t="shared" si="7"/>
        <v>0</v>
      </c>
      <c r="D29">
        <f t="shared" si="7"/>
        <v>2.3025850929940459</v>
      </c>
      <c r="E29">
        <v>2.5</v>
      </c>
      <c r="F29">
        <v>1</v>
      </c>
      <c r="G29">
        <v>10</v>
      </c>
      <c r="H29">
        <v>4.0199999999999996</v>
      </c>
      <c r="I29">
        <v>5.01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4"/>
        <v>1</v>
      </c>
      <c r="U29">
        <f>EXP(B29)</f>
        <v>2.5</v>
      </c>
    </row>
    <row r="30" spans="1:21" x14ac:dyDescent="0.35">
      <c r="A30" t="s">
        <v>85</v>
      </c>
      <c r="B30">
        <f t="shared" si="7"/>
        <v>0.91629073187415511</v>
      </c>
      <c r="C30">
        <f t="shared" si="7"/>
        <v>0.58778666490211906</v>
      </c>
      <c r="D30">
        <f t="shared" si="7"/>
        <v>1.3862943611198906</v>
      </c>
      <c r="E30">
        <v>2.5</v>
      </c>
      <c r="F30">
        <v>1.8</v>
      </c>
      <c r="G30">
        <v>4</v>
      </c>
      <c r="H30">
        <v>4.01</v>
      </c>
      <c r="I30">
        <v>5.0199999999999996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4"/>
        <v>1</v>
      </c>
      <c r="U30">
        <f>EXP(B30)</f>
        <v>2.5</v>
      </c>
    </row>
    <row r="31" spans="1:21" x14ac:dyDescent="0.35">
      <c r="A31" t="s">
        <v>86</v>
      </c>
      <c r="B31">
        <f t="shared" ref="B31:D32" si="8">-LN(1/E31 -1)</f>
        <v>-0.84729786038720367</v>
      </c>
      <c r="C31">
        <f t="shared" si="8"/>
        <v>-2.1972245773362196</v>
      </c>
      <c r="D31">
        <f t="shared" si="8"/>
        <v>6.9067547786484651</v>
      </c>
      <c r="E31">
        <v>0.3</v>
      </c>
      <c r="F31">
        <v>0.1</v>
      </c>
      <c r="G31">
        <v>0.999</v>
      </c>
      <c r="H31">
        <v>5.01</v>
      </c>
      <c r="I31">
        <v>5.03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4"/>
        <v>1</v>
      </c>
      <c r="U31">
        <f>1/(1+EXP(-B31))</f>
        <v>0.3</v>
      </c>
    </row>
    <row r="32" spans="1:21" x14ac:dyDescent="0.35">
      <c r="A32" t="s">
        <v>87</v>
      </c>
      <c r="B32">
        <f t="shared" si="8"/>
        <v>0.61903920840622373</v>
      </c>
      <c r="C32">
        <f t="shared" si="8"/>
        <v>0.87409948991153752</v>
      </c>
      <c r="D32">
        <f t="shared" si="8"/>
        <v>6.9067547786484651</v>
      </c>
      <c r="E32">
        <v>0.65</v>
      </c>
      <c r="F32">
        <f>'calibration of jseg'!E2</f>
        <v>0.70559799999999995</v>
      </c>
      <c r="G32">
        <v>0.999</v>
      </c>
      <c r="H32">
        <v>999.5</v>
      </c>
      <c r="I32">
        <v>5.04</v>
      </c>
      <c r="J32">
        <v>1</v>
      </c>
      <c r="K32">
        <v>0</v>
      </c>
      <c r="M32">
        <v>1</v>
      </c>
      <c r="O32">
        <f t="shared" si="0"/>
        <v>1</v>
      </c>
      <c r="R32">
        <f t="shared" si="1"/>
        <v>0</v>
      </c>
      <c r="S32">
        <f t="shared" si="2"/>
        <v>1</v>
      </c>
      <c r="T32">
        <f t="shared" si="4"/>
        <v>0</v>
      </c>
      <c r="U32">
        <f>1/(1+EXP(-B32))</f>
        <v>0.65</v>
      </c>
    </row>
    <row r="33" spans="1:21" x14ac:dyDescent="0.35">
      <c r="A33" t="s">
        <v>89</v>
      </c>
      <c r="B33">
        <f t="shared" ref="B33:D36" si="9">LN(E33)</f>
        <v>-0.3047604139865322</v>
      </c>
      <c r="C33">
        <f t="shared" si="9"/>
        <v>-2.3025850929940455</v>
      </c>
      <c r="D33">
        <f t="shared" si="9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4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9"/>
        <v>-0.35667494393873245</v>
      </c>
      <c r="C34">
        <f t="shared" si="9"/>
        <v>-0.71334988787746489</v>
      </c>
      <c r="D34">
        <f t="shared" si="9"/>
        <v>-9.4310679471241415E-2</v>
      </c>
      <c r="E34">
        <v>0.7</v>
      </c>
      <c r="F34">
        <v>0.48999999999999994</v>
      </c>
      <c r="G34">
        <v>0.90999999999999992</v>
      </c>
      <c r="H34">
        <v>6.01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4"/>
        <v>1</v>
      </c>
      <c r="U34">
        <f>EXP(B34)</f>
        <v>0.7</v>
      </c>
    </row>
    <row r="35" spans="1:21" x14ac:dyDescent="0.35">
      <c r="A35" t="s">
        <v>91</v>
      </c>
      <c r="B35">
        <f t="shared" si="9"/>
        <v>2.3513752571634776</v>
      </c>
      <c r="C35">
        <f t="shared" si="9"/>
        <v>-6.9077552789821368</v>
      </c>
      <c r="D35">
        <f t="shared" si="9"/>
        <v>2.9957322735539909</v>
      </c>
      <c r="E35">
        <v>10.5</v>
      </c>
      <c r="F35">
        <v>1E-3</v>
      </c>
      <c r="G35">
        <v>20</v>
      </c>
      <c r="H35">
        <v>6.02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4"/>
        <v>1</v>
      </c>
      <c r="U35">
        <f>EXP(B35)</f>
        <v>10.5</v>
      </c>
    </row>
    <row r="36" spans="1:21" x14ac:dyDescent="0.35">
      <c r="A36" t="s">
        <v>104</v>
      </c>
      <c r="B36">
        <f t="shared" si="9"/>
        <v>1.7047480922384253</v>
      </c>
      <c r="C36">
        <f t="shared" si="9"/>
        <v>-6.9077552789821368</v>
      </c>
      <c r="D36">
        <f t="shared" si="9"/>
        <v>3.1010977891993172</v>
      </c>
      <c r="E36">
        <v>5.5</v>
      </c>
      <c r="F36">
        <v>1E-3</v>
      </c>
      <c r="G36">
        <f>66.667/3</f>
        <v>22.222333333333335</v>
      </c>
      <c r="H36">
        <v>6.03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4"/>
        <v>1</v>
      </c>
      <c r="U36">
        <f>EXP(B36)</f>
        <v>5.5</v>
      </c>
    </row>
    <row r="37" spans="1:21" x14ac:dyDescent="0.35">
      <c r="A37" s="5" t="s">
        <v>71</v>
      </c>
      <c r="B37">
        <f>-LN(1/E37 -1)</f>
        <v>0.14223933163391023</v>
      </c>
      <c r="C37">
        <f>-LN(1/F37 -1)</f>
        <v>-4.0005334613699206E-2</v>
      </c>
      <c r="D37">
        <f>-LN(1/G37 -1)</f>
        <v>0.84729786038720356</v>
      </c>
      <c r="E37">
        <v>0.53549999999999998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4"/>
        <v>1</v>
      </c>
      <c r="U37">
        <f>1/(1+EXP(-B37))</f>
        <v>0.53549999999999998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4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4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0">S42</f>
        <v>0</v>
      </c>
      <c r="U42"/>
    </row>
    <row r="43" spans="1:21" x14ac:dyDescent="0.35">
      <c r="A43" t="s">
        <v>92</v>
      </c>
      <c r="B43">
        <f t="shared" ref="B43:D44" si="11">E43</f>
        <v>0.1449</v>
      </c>
      <c r="C43">
        <f t="shared" si="11"/>
        <v>0.1449</v>
      </c>
      <c r="D43" s="3">
        <f t="shared" si="11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0"/>
        <v>0</v>
      </c>
    </row>
    <row r="44" spans="1:21" x14ac:dyDescent="0.35">
      <c r="A44" t="s">
        <v>93</v>
      </c>
      <c r="B44">
        <f t="shared" si="11"/>
        <v>0.1449</v>
      </c>
      <c r="C44">
        <f t="shared" si="11"/>
        <v>0.1449</v>
      </c>
      <c r="D44" s="3">
        <f t="shared" si="11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0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0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0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0"/>
        <v>0</v>
      </c>
    </row>
    <row r="48" spans="1:21" x14ac:dyDescent="0.35">
      <c r="A48" t="s">
        <v>182</v>
      </c>
      <c r="B48">
        <f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0"/>
        <v>0</v>
      </c>
    </row>
    <row r="49" spans="1:20" x14ac:dyDescent="0.35">
      <c r="A49" t="s">
        <v>183</v>
      </c>
      <c r="B49">
        <f>E49</f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0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opLeftCell="A18" workbookViewId="0">
      <selection activeCell="F33" sqref="F33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8" x14ac:dyDescent="0.35">
      <c r="A21" t="s">
        <v>39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8" x14ac:dyDescent="0.35">
      <c r="A22" t="s">
        <v>57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8" x14ac:dyDescent="0.35">
      <c r="A23" t="s">
        <v>58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8" x14ac:dyDescent="0.35">
      <c r="A24" t="s">
        <v>158</v>
      </c>
      <c r="B24" t="s">
        <v>158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H24" t="s">
        <v>231</v>
      </c>
    </row>
    <row r="25" spans="1:8" x14ac:dyDescent="0.35">
      <c r="A25" t="s">
        <v>59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H25" t="s">
        <v>244</v>
      </c>
    </row>
    <row r="26" spans="1:8" x14ac:dyDescent="0.35">
      <c r="A26" t="s">
        <v>60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8" x14ac:dyDescent="0.35">
      <c r="A27" t="s">
        <v>149</v>
      </c>
      <c r="B27" t="s">
        <v>22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8" x14ac:dyDescent="0.35">
      <c r="A28" t="s">
        <v>41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8" x14ac:dyDescent="0.35">
      <c r="A29" t="s">
        <v>40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8" x14ac:dyDescent="0.35">
      <c r="A30" t="s">
        <v>43</v>
      </c>
      <c r="B30" t="s">
        <v>164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8" x14ac:dyDescent="0.35">
      <c r="A31" t="s">
        <v>44</v>
      </c>
      <c r="B31" t="s">
        <v>165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H31" t="s">
        <v>190</v>
      </c>
    </row>
    <row r="32" spans="1:8" x14ac:dyDescent="0.35">
      <c r="A32" t="s">
        <v>61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8" x14ac:dyDescent="0.35">
      <c r="A33" t="s">
        <v>32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8" x14ac:dyDescent="0.35">
      <c r="A34" t="s">
        <v>34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8" x14ac:dyDescent="0.35">
      <c r="A35" t="s">
        <v>38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8" x14ac:dyDescent="0.35">
      <c r="A36" t="s">
        <v>36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8" x14ac:dyDescent="0.35">
      <c r="A37" t="s">
        <v>119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8" x14ac:dyDescent="0.35">
      <c r="A38" t="s">
        <v>31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8" x14ac:dyDescent="0.35">
      <c r="A39" t="s">
        <v>33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8" x14ac:dyDescent="0.35">
      <c r="A40" t="s">
        <v>37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8" x14ac:dyDescent="0.35">
      <c r="A41" t="s">
        <v>35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8" x14ac:dyDescent="0.35">
      <c r="A42" t="s">
        <v>118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8" x14ac:dyDescent="0.35">
      <c r="A43" t="s">
        <v>46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8" x14ac:dyDescent="0.35">
      <c r="A44" t="s">
        <v>45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H44" t="s">
        <v>227</v>
      </c>
    </row>
    <row r="45" spans="1:8" x14ac:dyDescent="0.35">
      <c r="A45" t="s">
        <v>113</v>
      </c>
      <c r="B45" t="s">
        <v>136</v>
      </c>
      <c r="C45">
        <f>VLOOKUP(B45,Moments_psid!A:C,3,0)</f>
        <v>1.8814014327029097E-3</v>
      </c>
      <c r="D45">
        <v>0</v>
      </c>
      <c r="G45">
        <v>51</v>
      </c>
    </row>
    <row r="46" spans="1:8" x14ac:dyDescent="0.35">
      <c r="A46" t="s">
        <v>42</v>
      </c>
      <c r="B46" t="s">
        <v>166</v>
      </c>
      <c r="C46">
        <f>VLOOKUP(B46,Moments_psid!A:C,3,0)</f>
        <v>122.548474987894</v>
      </c>
      <c r="D46">
        <v>0</v>
      </c>
      <c r="G46">
        <v>54</v>
      </c>
      <c r="H46" t="s">
        <v>190</v>
      </c>
    </row>
    <row r="47" spans="1:8" x14ac:dyDescent="0.35">
      <c r="A47" t="s">
        <v>174</v>
      </c>
      <c r="B47" t="s">
        <v>175</v>
      </c>
      <c r="C47">
        <f>VLOOKUP(B47,Moments_psid!A:C,3,0)</f>
        <v>2.905856906222299</v>
      </c>
      <c r="D47">
        <v>0</v>
      </c>
      <c r="G47">
        <v>55</v>
      </c>
      <c r="H47" t="s">
        <v>190</v>
      </c>
    </row>
    <row r="48" spans="1:8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8" x14ac:dyDescent="0.35">
      <c r="A49" t="s">
        <v>62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H49" t="s">
        <v>230</v>
      </c>
    </row>
    <row r="50" spans="1:8" x14ac:dyDescent="0.35">
      <c r="A50" t="s">
        <v>176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8" x14ac:dyDescent="0.35">
      <c r="A51" t="s">
        <v>19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8" x14ac:dyDescent="0.35">
      <c r="A52" t="s">
        <v>15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8" x14ac:dyDescent="0.35">
      <c r="A53" t="s">
        <v>17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8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8" x14ac:dyDescent="0.35">
      <c r="A55" t="s">
        <v>189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8" x14ac:dyDescent="0.35">
      <c r="A56" t="s">
        <v>112</v>
      </c>
      <c r="B56" t="s">
        <v>112</v>
      </c>
      <c r="C56">
        <v>1</v>
      </c>
      <c r="D56">
        <v>0</v>
      </c>
      <c r="E56">
        <v>1</v>
      </c>
      <c r="G56">
        <v>99</v>
      </c>
    </row>
    <row r="57" spans="1:8" x14ac:dyDescent="0.35">
      <c r="A57" t="s">
        <v>217</v>
      </c>
      <c r="B57" t="s">
        <v>217</v>
      </c>
      <c r="C57">
        <v>1</v>
      </c>
      <c r="D57">
        <v>0</v>
      </c>
      <c r="E57">
        <v>1</v>
      </c>
      <c r="G57">
        <v>100</v>
      </c>
    </row>
    <row r="58" spans="1:8" x14ac:dyDescent="0.35">
      <c r="A58" t="s">
        <v>107</v>
      </c>
      <c r="B58" t="s">
        <v>107</v>
      </c>
      <c r="C58">
        <f>9*5*52/(24*365)</f>
        <v>0.26712328767123289</v>
      </c>
      <c r="G58">
        <v>101</v>
      </c>
    </row>
    <row r="59" spans="1:8" x14ac:dyDescent="0.35">
      <c r="A59" t="s">
        <v>232</v>
      </c>
      <c r="B59" t="s">
        <v>232</v>
      </c>
      <c r="C59">
        <v>0.59019820000000001</v>
      </c>
      <c r="G59">
        <v>99</v>
      </c>
    </row>
  </sheetData>
  <autoFilter ref="A1:I59" xr:uid="{A42A002A-BEAD-45BB-A257-D80A19A6BE2C}">
    <sortState xmlns:xlrd2="http://schemas.microsoft.com/office/spreadsheetml/2017/richdata2" ref="A2:I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4" workbookViewId="0">
      <selection activeCell="A65" sqref="A65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7" workbookViewId="0">
      <selection activeCell="N14" sqref="N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4" spans="1:6" x14ac:dyDescent="0.35">
      <c r="F14" t="s">
        <v>233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  <c r="J1" t="s">
        <v>232</v>
      </c>
    </row>
    <row r="2" spans="1:10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E3" sqref="E3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234</v>
      </c>
      <c r="C1" t="s">
        <v>235</v>
      </c>
      <c r="D1" t="s">
        <v>236</v>
      </c>
      <c r="E1" t="s">
        <v>87</v>
      </c>
      <c r="F1" t="s">
        <v>24</v>
      </c>
      <c r="G1" t="s">
        <v>237</v>
      </c>
    </row>
    <row r="2" spans="1:7" x14ac:dyDescent="0.35">
      <c r="A2" t="s">
        <v>238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239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240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241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242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243</v>
      </c>
      <c r="B11">
        <f>(B8+B9)/(F2+G2)</f>
        <v>0.59019788715857813</v>
      </c>
    </row>
    <row r="13" spans="1:7" x14ac:dyDescent="0.35">
      <c r="A13" t="s">
        <v>232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2022-07-15T13:25:46Z</dcterms:modified>
</cp:coreProperties>
</file>