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144" documentId="8_{1257A13C-7CDD-45B3-91A9-B5EE2763487A}" xr6:coauthVersionLast="47" xr6:coauthVersionMax="47" xr10:uidLastSave="{057F67CE-D3FD-46CD-AEB1-9E31B9B3C357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3" l="1"/>
  <c r="D37" i="3"/>
  <c r="D36" i="3"/>
  <c r="D35" i="3"/>
  <c r="D34" i="3"/>
  <c r="D32" i="3"/>
  <c r="D31" i="3"/>
  <c r="D30" i="3"/>
  <c r="D27" i="3"/>
  <c r="D26" i="3"/>
  <c r="D23" i="3"/>
  <c r="D22" i="3"/>
  <c r="D21" i="3"/>
  <c r="D19" i="3"/>
  <c r="D18" i="3"/>
  <c r="C18" i="3"/>
  <c r="D17" i="3"/>
  <c r="C17" i="3"/>
  <c r="C19" i="3"/>
  <c r="C21" i="3"/>
  <c r="D8" i="3"/>
  <c r="C8" i="3"/>
  <c r="D9" i="3"/>
  <c r="B11" i="3"/>
  <c r="B2" i="3"/>
  <c r="C27" i="3" l="1"/>
  <c r="X27" i="3"/>
  <c r="E27" i="3" s="1"/>
  <c r="C23" i="3"/>
  <c r="C10" i="3"/>
  <c r="S4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50" i="11" l="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B3" i="11" l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6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<sst xmlns="http://schemas.openxmlformats.org/spreadsheetml/2006/main" count="831" uniqueCount="272">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</sst>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7">
          <cell r="G27">
            <v>24.382751079030985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sheetPr filterMode="1"/>
  <dimension ref="A1:I52"/>
  <sheetViews>
    <sheetView zoomScale="75" zoomScaleNormal="55" workbookViewId="0">
      <selection activeCell="F1" sqref="F1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hidden="1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0.99946934971458967</v>
      </c>
    </row>
    <row r="3" spans="1:9" hidden="1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0.20213461105579267</v>
      </c>
    </row>
    <row r="4" spans="1:9" hidden="1" x14ac:dyDescent="0.35">
      <c r="A4" t="s">
        <v>74</v>
      </c>
      <c r="B4">
        <f>PARS!B4*$I$7+G4*(1-$I$7)*C4+(1-G4)*(1-$I$7)*D4</f>
        <v>-3.742849730143067E-2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0.10545487872204029</v>
      </c>
    </row>
    <row r="5" spans="1:9" hidden="1" x14ac:dyDescent="0.35">
      <c r="A5" t="s">
        <v>75</v>
      </c>
      <c r="B5">
        <f>PARS!B5*$I$7+G5*(1-$I$7)*C5+(1-G5)*(1-$I$7)*D5</f>
        <v>-7.1572501249767939E-2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0.36397999860770303</v>
      </c>
    </row>
    <row r="6" spans="1:9" hidden="1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0.15170998908499134</v>
      </c>
      <c r="I6" t="s">
        <v>251</v>
      </c>
    </row>
    <row r="7" spans="1:9" hidden="1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0.14510973256424442</v>
      </c>
      <c r="I7">
        <v>0.7</v>
      </c>
    </row>
    <row r="8" spans="1:9" x14ac:dyDescent="0.35">
      <c r="A8" t="s">
        <v>73</v>
      </c>
      <c r="B8">
        <f>PARS!B8*$I$7+G8*(1-$I$7)*C8+(1-G8)*(1-$I$7)*D8</f>
        <v>-1.5969429878018198</v>
      </c>
      <c r="C8">
        <f>PARS!C8</f>
        <v>-1.7147984280919266</v>
      </c>
      <c r="D8">
        <f>PARS!D8</f>
        <v>-1.5141277326297755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2.3627133109667242E-2</v>
      </c>
    </row>
    <row r="9" spans="1:9" x14ac:dyDescent="0.35">
      <c r="A9" t="s">
        <v>91</v>
      </c>
      <c r="B9">
        <f>PARS!B9*$I$7+G9*(1-$I$7)*C9+(1-G9)*(1-$I$7)*D9</f>
        <v>0.16853668834441288</v>
      </c>
      <c r="C9">
        <f>PARS!C9</f>
        <v>0</v>
      </c>
      <c r="D9">
        <f>PARS!D9</f>
        <v>0.69314718055994529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0.28610301650701453</v>
      </c>
    </row>
    <row r="10" spans="1:9" x14ac:dyDescent="0.35">
      <c r="A10" t="s">
        <v>92</v>
      </c>
      <c r="B10">
        <f>PARS!B10*$I$7+G10*(1-$I$7)*C10+(1-G10)*(1-$I$7)*D10</f>
        <v>0.71408420934278938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0.30723599190530837</v>
      </c>
    </row>
    <row r="11" spans="1:9" hidden="1" x14ac:dyDescent="0.35">
      <c r="A11" t="s">
        <v>97</v>
      </c>
      <c r="B11">
        <f>PARS!B11*$I$7+G11*(1-$I$7)*C11+(1-G11)*(1-$I$7)*D11</f>
        <v>2.6979474727723926E-2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0.48265701283205187</v>
      </c>
    </row>
    <row r="12" spans="1:9" hidden="1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0.13574042270498143</v>
      </c>
    </row>
    <row r="13" spans="1:9" hidden="1" x14ac:dyDescent="0.35">
      <c r="A13" t="s">
        <v>93</v>
      </c>
      <c r="B13">
        <f>PARS!B13*$I$7+G13*(1-$I$7)*C13+(1-G13)*(1-$I$7)*D13</f>
        <v>-5.4859297264334195E-2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0.65290049886011614</v>
      </c>
    </row>
    <row r="14" spans="1:9" hidden="1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0.17766785111712391</v>
      </c>
    </row>
    <row r="15" spans="1:9" hidden="1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1.6503936266651364E-2</v>
      </c>
    </row>
    <row r="16" spans="1:9" hidden="1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0.82389566096627964</v>
      </c>
    </row>
    <row r="17" spans="1:8" x14ac:dyDescent="0.35">
      <c r="A17" t="s">
        <v>76</v>
      </c>
      <c r="B17">
        <f>PARS!B17*$I$7+G17*(1-$I$7)*C17+(1-G17)*(1-$I$7)*D17</f>
        <v>-1.4536520935776625</v>
      </c>
      <c r="C17">
        <f>PARS!C17</f>
        <v>-1.3862943611198906</v>
      </c>
      <c r="D17">
        <f>PARS!D17</f>
        <v>-1.5141277326297755</v>
      </c>
      <c r="E17" t="b">
        <f t="shared" si="0"/>
        <v>0</v>
      </c>
      <c r="F17">
        <f>VLOOKUP(A17,PARS!A:X,19,0)</f>
        <v>1</v>
      </c>
      <c r="G17">
        <v>0.59832834494160281</v>
      </c>
      <c r="H17">
        <f t="shared" ca="1" si="1"/>
        <v>0.78305216145868795</v>
      </c>
    </row>
    <row r="18" spans="1:8" x14ac:dyDescent="0.35">
      <c r="A18" t="s">
        <v>95</v>
      </c>
      <c r="B18">
        <f>PARS!B18*$I$7+G18*(1-$I$7)*C18+(1-G18)*(1-$I$7)*D18</f>
        <v>0.91553117875397017</v>
      </c>
      <c r="C18">
        <f>PARS!C18</f>
        <v>0.78845736036427028</v>
      </c>
      <c r="D18">
        <f>PARS!D18</f>
        <v>0.99325177301028345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0.70349947502896415</v>
      </c>
    </row>
    <row r="19" spans="1:8" x14ac:dyDescent="0.35">
      <c r="A19" t="s">
        <v>70</v>
      </c>
      <c r="B19">
        <f>PARS!B19*$I$7+G19*(1-$I$7)*C19+(1-G19)*(1-$I$7)*D19</f>
        <v>3.5794905892864923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0.87786023590476214</v>
      </c>
    </row>
    <row r="20" spans="1:8" hidden="1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0.95434196278706407</v>
      </c>
    </row>
    <row r="21" spans="1:8" hidden="1" x14ac:dyDescent="0.35">
      <c r="A21" t="s">
        <v>72</v>
      </c>
      <c r="B21">
        <f>PARS!B21*$I$7+G21*(1-$I$7)*C21+(1-G21)*(1-$I$7)*D21</f>
        <v>-0.12310470047936539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0.1470258864334858</v>
      </c>
    </row>
    <row r="22" spans="1:8" x14ac:dyDescent="0.35">
      <c r="A22" t="s">
        <v>67</v>
      </c>
      <c r="B22">
        <f>PARS!B22*$I$7+G22*(1-$I$7)*C22+(1-G22)*(1-$I$7)*D22</f>
        <v>0.10099294951642225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8.2024124255940301E-2</v>
      </c>
    </row>
    <row r="23" spans="1:8" x14ac:dyDescent="0.35">
      <c r="A23" t="s">
        <v>78</v>
      </c>
      <c r="B23">
        <f>PARS!B23*$I$7+G23*(1-$I$7)*C23+(1-G23)*(1-$I$7)*D23</f>
        <v>-1.2441460351897111</v>
      </c>
      <c r="C23">
        <f>PARS!C23</f>
        <v>-2.3025850929940455</v>
      </c>
      <c r="D23">
        <f>PARS!D23</f>
        <v>9.5310179804324935E-2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6.7834163046713192E-2</v>
      </c>
    </row>
    <row r="24" spans="1:8" hidden="1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0.11284311719893447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0.37246547044444878</v>
      </c>
    </row>
    <row r="26" spans="1:8" x14ac:dyDescent="0.35">
      <c r="A26" t="s">
        <v>80</v>
      </c>
      <c r="B26">
        <f>PARS!B26*$I$7+G26*(1-$I$7)*C26+(1-G26)*(1-$I$7)*D26</f>
        <v>-0.87126794567874088</v>
      </c>
      <c r="C26">
        <f>PARS!C26</f>
        <v>-2.3025850929940455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0.30076529113435579</v>
      </c>
    </row>
    <row r="27" spans="1:8" x14ac:dyDescent="0.35">
      <c r="A27" t="s">
        <v>81</v>
      </c>
      <c r="B27">
        <f>PARS!B27*$I$7+G27*(1-$I$7)*C27+(1-G27)*(1-$I$7)*D27</f>
        <v>1.3434952269554619</v>
      </c>
      <c r="C27">
        <f>PARS!C27</f>
        <v>-2.3025850929940455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0.39741635607383763</v>
      </c>
    </row>
    <row r="28" spans="1:8" hidden="1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0.32710288717321723</v>
      </c>
    </row>
    <row r="29" spans="1:8" hidden="1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0.53013370224120726</v>
      </c>
    </row>
    <row r="30" spans="1:8" x14ac:dyDescent="0.35">
      <c r="A30" t="s">
        <v>85</v>
      </c>
      <c r="B30">
        <f>PARS!B30*$I$7+G30*(1-$I$7)*C30+(1-G30)*(1-$I$7)*D30</f>
        <v>1.1285517526997335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0.20360802132618039</v>
      </c>
    </row>
    <row r="31" spans="1:8" x14ac:dyDescent="0.35">
      <c r="A31" t="s">
        <v>82</v>
      </c>
      <c r="B31">
        <f>PARS!B31*$I$7+G31*(1-$I$7)*C31+(1-G31)*(1-$I$7)*D31</f>
        <v>1.7167263750615624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0.71935911079515336</v>
      </c>
    </row>
    <row r="32" spans="1:8" x14ac:dyDescent="0.35">
      <c r="A32" t="s">
        <v>83</v>
      </c>
      <c r="B32">
        <f>PARS!B32*$I$7+G32*(1-$I$7)*C32+(1-G32)*(1-$I$7)*D32</f>
        <v>2.1224664621070466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0.92709696675359887</v>
      </c>
    </row>
    <row r="33" spans="1:8" hidden="1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0.92914302505853108</v>
      </c>
    </row>
    <row r="34" spans="1:8" x14ac:dyDescent="0.35">
      <c r="A34" t="s">
        <v>86</v>
      </c>
      <c r="B34">
        <f>PARS!B34*$I$7+G34*(1-$I$7)*C34+(1-G34)*(1-$I$7)*D34</f>
        <v>0.32091852249737773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0.43223473860723294</v>
      </c>
    </row>
    <row r="35" spans="1:8" x14ac:dyDescent="0.35">
      <c r="A35" t="s">
        <v>87</v>
      </c>
      <c r="B35">
        <f>PARS!B35*$I$7+G35*(1-$I$7)*C35+(1-G35)*(1-$I$7)*D35</f>
        <v>-0.8474289581502723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0.55116510595717105</v>
      </c>
    </row>
    <row r="36" spans="1:8" x14ac:dyDescent="0.35">
      <c r="A36" t="s">
        <v>88</v>
      </c>
      <c r="B36">
        <f>PARS!B36*$I$7+G36*(1-$I$7)*C36+(1-G36)*(1-$I$7)*D36</f>
        <v>1.8516603494557107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0.66109894297421712</v>
      </c>
    </row>
    <row r="37" spans="1:8" x14ac:dyDescent="0.35">
      <c r="A37" t="s">
        <v>101</v>
      </c>
      <c r="B37">
        <f>PARS!B37*$I$7+G37*(1-$I$7)*C37+(1-G37)*(1-$I$7)*D37</f>
        <v>2.4741342280552323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0.52334673744797466</v>
      </c>
    </row>
    <row r="38" spans="1:8" x14ac:dyDescent="0.35">
      <c r="A38" s="5" t="s">
        <v>68</v>
      </c>
      <c r="B38">
        <f>PARS!B38*$I$7+G38*(1-$I$7)*C38+(1-G38)*(1-$I$7)*D38</f>
        <v>0.1933268348314251</v>
      </c>
      <c r="C38">
        <f>PARS!C38</f>
        <v>-4.0005334613699206E-2</v>
      </c>
      <c r="D38">
        <f>PARS!D38</f>
        <v>0.24116205681688824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0.13616897102995151</v>
      </c>
    </row>
    <row r="39" spans="1:8" hidden="1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0.63424496856727508</v>
      </c>
    </row>
    <row r="40" spans="1:8" hidden="1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0.37136713271679644</v>
      </c>
    </row>
    <row r="41" spans="1:8" hidden="1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0.69301063052214351</v>
      </c>
    </row>
    <row r="42" spans="1:8" s="3" customFormat="1" hidden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5.7722670528221331E-2</v>
      </c>
    </row>
    <row r="43" spans="1:8" hidden="1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0.21710966739889426</v>
      </c>
    </row>
    <row r="44" spans="1:8" hidden="1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0.93672006827058574</v>
      </c>
    </row>
    <row r="45" spans="1:8" hidden="1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0.2639211403373195</v>
      </c>
    </row>
    <row r="46" spans="1:8" hidden="1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0.67756636968139439</v>
      </c>
    </row>
    <row r="47" spans="1:8" hidden="1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0.13048511925440531</v>
      </c>
    </row>
    <row r="48" spans="1:8" hidden="1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0.87003412684494608</v>
      </c>
    </row>
    <row r="49" spans="1:8" hidden="1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0.2804042026547291</v>
      </c>
    </row>
    <row r="50" spans="1:8" hidden="1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0.70293566572129651</v>
      </c>
    </row>
    <row r="51" spans="1:8" hidden="1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5.8945247140854251E-2</v>
      </c>
    </row>
    <row r="52" spans="1:8" hidden="1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0.71082444925132848</v>
      </c>
    </row>
  </sheetData>
  <autoFilter ref="A1:I52" xr:uid="{FA45EEF9-8519-412C-B944-7FF4BEAF14F3}">
    <filterColumn colId="5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37" sqref="D37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f t="shared" ref="C8:D10" si="6">LN(F8)</f>
        <v>-1.7147984280919266</v>
      </c>
      <c r="D8">
        <f t="shared" si="6"/>
        <v>-1.5141277326297755</v>
      </c>
      <c r="E8" s="15">
        <f>X8</f>
        <v>0.19647409191330356</v>
      </c>
      <c r="F8">
        <v>0.18</v>
      </c>
      <c r="G8">
        <v>0.22</v>
      </c>
      <c r="H8">
        <v>990</v>
      </c>
      <c r="I8">
        <v>1.1000000000000001</v>
      </c>
      <c r="J8">
        <f t="shared" ref="J8:J12" si="7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si="6"/>
        <v>0</v>
      </c>
      <c r="D9">
        <f t="shared" si="6"/>
        <v>0.69314718055994529</v>
      </c>
      <c r="E9" s="15">
        <f>X9</f>
        <v>1.2134208255434669</v>
      </c>
      <c r="F9">
        <v>1</v>
      </c>
      <c r="G9">
        <v>2</v>
      </c>
      <c r="H9">
        <v>5.1100000000000003</v>
      </c>
      <c r="I9">
        <v>1.1000000000000001</v>
      </c>
      <c r="J9">
        <f t="shared" si="7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6"/>
        <v>0.40546510810816438</v>
      </c>
      <c r="D10">
        <v>0.72858791149304403</v>
      </c>
      <c r="E10" s="15">
        <f>X10</f>
        <v>2.0721524780726535</v>
      </c>
      <c r="F10">
        <v>1.5</v>
      </c>
      <c r="G10">
        <v>4</v>
      </c>
      <c r="H10">
        <v>5.12</v>
      </c>
      <c r="I10">
        <v>1.1000000000000001</v>
      </c>
      <c r="J10">
        <f t="shared" si="7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2.0721524780726535</v>
      </c>
    </row>
    <row r="11" spans="1:27" hidden="1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hidden="1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hidden="1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LN(-F17)</f>
        <v>-1.3862943611198906</v>
      </c>
      <c r="D17">
        <f>LN(-G17)</f>
        <v>-1.5141277326297755</v>
      </c>
      <c r="E17" s="15">
        <f>X17</f>
        <v>-0.23211697817935592</v>
      </c>
      <c r="F17">
        <v>-0.25</v>
      </c>
      <c r="G17">
        <v>-0.22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f>LN(F18/10)</f>
        <v>0.78845736036427028</v>
      </c>
      <c r="D18">
        <f>LN(G18/10)</f>
        <v>0.99325177301028345</v>
      </c>
      <c r="E18" s="15">
        <f>X18</f>
        <v>24.468559295668197</v>
      </c>
      <c r="F18">
        <v>22</v>
      </c>
      <c r="G18">
        <v>27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f>1-LN(1/(G19-1) -1)</f>
        <v>7.9067547786486871</v>
      </c>
      <c r="E19" s="15">
        <f>X19</f>
        <v>1.9520485704192854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1.9520485704192854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f>G21</f>
        <v>0.05</v>
      </c>
      <c r="E21" s="15">
        <f>X21</f>
        <v>-0.18050373460861199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f>G22</f>
        <v>0.5</v>
      </c>
      <c r="E22" s="15">
        <f>X22</f>
        <v>0.10465686243403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f>LN(G23)</f>
        <v>9.5310179804324935E-2</v>
      </c>
      <c r="E23" s="15">
        <f>X23</f>
        <v>0.33671944211435217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0.33671944211435217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f>LN(G26)</f>
        <v>0</v>
      </c>
      <c r="E26" s="15">
        <f>X26</f>
        <v>0.36954687101866945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-2.3025850929940455</v>
      </c>
      <c r="D27">
        <f>LN(G27)</f>
        <v>2.341805806147327</v>
      </c>
      <c r="E27" s="15">
        <f>X27</f>
        <v>2.7118925237973301</v>
      </c>
      <c r="F27">
        <v>0.1</v>
      </c>
      <c r="G27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2.7118925237973301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f>LN(G30)</f>
        <v>2.3025850929940459</v>
      </c>
      <c r="E30" s="15">
        <f>X30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f>LN(G31)</f>
        <v>2.3025850929940459</v>
      </c>
      <c r="E31" s="15">
        <f>X31</f>
        <v>4.9160214515932923</v>
      </c>
      <c r="F31">
        <v>1.8</v>
      </c>
      <c r="G31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-1.3862943611198906</v>
      </c>
      <c r="D32">
        <f>-LN(1/G32 -1)</f>
        <v>6.9067547786484651</v>
      </c>
      <c r="E32" s="15">
        <f>X32</f>
        <v>0.62363603584491722</v>
      </c>
      <c r="F32">
        <v>0.2</v>
      </c>
      <c r="G32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0.62363603584491722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f>G34</f>
        <v>2</v>
      </c>
      <c r="E34" s="15">
        <f>B34</f>
        <v>0.24085606632549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0.3690665558198527</v>
      </c>
      <c r="F35">
        <v>0.1</v>
      </c>
      <c r="G35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f t="shared" si="11"/>
        <v>4.6051701859880918</v>
      </c>
      <c r="E36" s="15">
        <f>X36</f>
        <v>5.5415744644187992</v>
      </c>
      <c r="F36">
        <v>1E-3</v>
      </c>
      <c r="G36">
        <v>100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f t="shared" si="11"/>
        <v>4.6051701859880918</v>
      </c>
      <c r="E37" s="15">
        <f>X37</f>
        <v>7.4185440872923563</v>
      </c>
      <c r="F37">
        <v>1E-3</v>
      </c>
      <c r="G37">
        <v>100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-4.0005334613699206E-2</v>
      </c>
      <c r="D38">
        <f>-LN(1/G38 -1)</f>
        <v>0.24116205681688824</v>
      </c>
      <c r="E38" s="15">
        <f>X38</f>
        <v>0.54963604156036339</v>
      </c>
      <c r="F38">
        <v>0.49</v>
      </c>
      <c r="G38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0.54963604156036339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D53"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D54"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D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D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D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D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D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2023-03-01T23:56:37Z</dcterms:modified>
</cp:coreProperties>
</file>