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51" documentId="8_{1257A13C-7CDD-45B3-91A9-B5EE2763487A}" xr6:coauthVersionLast="47" xr6:coauthVersionMax="47" xr10:uidLastSave="{4511CC9E-EE0F-4A90-A3F0-8CE8B279B3BD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MOMS!$A$1:$J$60</definedName>
    <definedName name="_xlnm._FilterDatabase" localSheetId="1" hidden="1">PARS!$A$1:$X$55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3" l="1"/>
  <c r="E21" i="3" s="1"/>
  <c r="W22" i="3"/>
  <c r="D50" i="8" a="1"/>
  <c r="D50" i="8" s="1"/>
  <c r="B48" i="10" s="1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AU3" i="10"/>
  <c r="AV3" i="10"/>
  <c r="AU4" i="10"/>
  <c r="AV4" i="10"/>
  <c r="AU5" i="10"/>
  <c r="AV5" i="10"/>
  <c r="AU6" i="10"/>
  <c r="AV6" i="10"/>
  <c r="AU7" i="10"/>
  <c r="AV7" i="10"/>
  <c r="AU8" i="10"/>
  <c r="AV8" i="10"/>
  <c r="AU9" i="10"/>
  <c r="AV9" i="10"/>
  <c r="AU10" i="10"/>
  <c r="AV10" i="10"/>
  <c r="AU11" i="10"/>
  <c r="AV11" i="10"/>
  <c r="AU12" i="10"/>
  <c r="AV12" i="10"/>
  <c r="AU13" i="10"/>
  <c r="AV13" i="10"/>
  <c r="AU14" i="10"/>
  <c r="AV14" i="10"/>
  <c r="AU15" i="10"/>
  <c r="AV15" i="10"/>
  <c r="AU16" i="10"/>
  <c r="AV16" i="10"/>
  <c r="AU17" i="10"/>
  <c r="AV17" i="10"/>
  <c r="AU18" i="10"/>
  <c r="AV18" i="10"/>
  <c r="AU19" i="10"/>
  <c r="AV19" i="10"/>
  <c r="AU20" i="10"/>
  <c r="AV20" i="10"/>
  <c r="AU21" i="10"/>
  <c r="AV21" i="10"/>
  <c r="AU22" i="10"/>
  <c r="AV22" i="10"/>
  <c r="AU23" i="10"/>
  <c r="AV23" i="10"/>
  <c r="AU24" i="10"/>
  <c r="AV24" i="10"/>
  <c r="AU25" i="10"/>
  <c r="AV25" i="10"/>
  <c r="AU26" i="10"/>
  <c r="AV26" i="10"/>
  <c r="AU27" i="10"/>
  <c r="AV27" i="10"/>
  <c r="AU28" i="10"/>
  <c r="AV28" i="10"/>
  <c r="AU29" i="10"/>
  <c r="AV29" i="10"/>
  <c r="AU30" i="10"/>
  <c r="AV30" i="10"/>
  <c r="AU31" i="10"/>
  <c r="AV31" i="10"/>
  <c r="AU32" i="10"/>
  <c r="AV32" i="10"/>
  <c r="AU33" i="10"/>
  <c r="AV33" i="10"/>
  <c r="AU34" i="10"/>
  <c r="AV34" i="10"/>
  <c r="AU35" i="10"/>
  <c r="AV35" i="10"/>
  <c r="AU36" i="10"/>
  <c r="AV36" i="10"/>
  <c r="AU37" i="10"/>
  <c r="AV37" i="10"/>
  <c r="AU38" i="10"/>
  <c r="AV38" i="10"/>
  <c r="AU39" i="10"/>
  <c r="AV39" i="10"/>
  <c r="AU40" i="10"/>
  <c r="AV40" i="10"/>
  <c r="AU41" i="10"/>
  <c r="AV41" i="10"/>
  <c r="AU42" i="10"/>
  <c r="AV42" i="10"/>
  <c r="AU43" i="10"/>
  <c r="AV43" i="10"/>
  <c r="AU44" i="10"/>
  <c r="AV44" i="10"/>
  <c r="AU45" i="10"/>
  <c r="AV45" i="10"/>
  <c r="AU46" i="10"/>
  <c r="AV46" i="10"/>
  <c r="AU47" i="10"/>
  <c r="AV47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V2" i="10"/>
  <c r="AV1" i="10"/>
  <c r="A48" i="10"/>
  <c r="AW5" i="8" a="1"/>
  <c r="AW5" i="8" s="1"/>
  <c r="AX5" i="8" a="1"/>
  <c r="AX5" i="8"/>
  <c r="AW6" i="8" a="1"/>
  <c r="AW6" i="8" s="1"/>
  <c r="AX6" i="8" a="1"/>
  <c r="AX6" i="8"/>
  <c r="AW7" i="8" a="1"/>
  <c r="AW7" i="8" s="1"/>
  <c r="AX7" i="8" a="1"/>
  <c r="AX7" i="8"/>
  <c r="AW8" i="8" a="1"/>
  <c r="AW8" i="8" s="1"/>
  <c r="AX8" i="8" a="1"/>
  <c r="AX8" i="8"/>
  <c r="AW9" i="8" a="1"/>
  <c r="AW9" i="8" s="1"/>
  <c r="AX9" i="8" a="1"/>
  <c r="AX9" i="8"/>
  <c r="AW10" i="8" a="1"/>
  <c r="AW10" i="8" s="1"/>
  <c r="AX10" i="8" a="1"/>
  <c r="AX10" i="8"/>
  <c r="AW11" i="8" a="1"/>
  <c r="AW11" i="8" s="1"/>
  <c r="AX11" i="8" a="1"/>
  <c r="AX11" i="8"/>
  <c r="AW12" i="8" a="1"/>
  <c r="AW12" i="8" s="1"/>
  <c r="AX12" i="8" a="1"/>
  <c r="AX12" i="8"/>
  <c r="AW13" i="8" a="1"/>
  <c r="AW13" i="8" s="1"/>
  <c r="AX13" i="8" a="1"/>
  <c r="AX13" i="8"/>
  <c r="AW14" i="8" a="1"/>
  <c r="AW14" i="8" s="1"/>
  <c r="AX14" i="8" a="1"/>
  <c r="AX14" i="8"/>
  <c r="AW15" i="8" a="1"/>
  <c r="AW15" i="8" s="1"/>
  <c r="AX15" i="8" a="1"/>
  <c r="AX15" i="8"/>
  <c r="AW16" i="8" a="1"/>
  <c r="AW16" i="8" s="1"/>
  <c r="AX16" i="8" a="1"/>
  <c r="AX16" i="8"/>
  <c r="AW17" i="8" a="1"/>
  <c r="AW17" i="8" s="1"/>
  <c r="AX17" i="8" a="1"/>
  <c r="AX17" i="8"/>
  <c r="AW18" i="8" a="1"/>
  <c r="AW18" i="8" s="1"/>
  <c r="AX18" i="8" a="1"/>
  <c r="AX18" i="8"/>
  <c r="AW19" i="8" a="1"/>
  <c r="AW19" i="8" s="1"/>
  <c r="AX19" i="8" a="1"/>
  <c r="AX19" i="8"/>
  <c r="AW20" i="8" a="1"/>
  <c r="AW20" i="8" s="1"/>
  <c r="AX20" i="8" a="1"/>
  <c r="AX20" i="8"/>
  <c r="AW21" i="8" a="1"/>
  <c r="AW21" i="8" s="1"/>
  <c r="AX21" i="8" a="1"/>
  <c r="AX21" i="8"/>
  <c r="AW22" i="8" a="1"/>
  <c r="AW22" i="8" s="1"/>
  <c r="AX22" i="8" a="1"/>
  <c r="AX22" i="8"/>
  <c r="AW23" i="8" a="1"/>
  <c r="AW23" i="8" s="1"/>
  <c r="AX23" i="8" a="1"/>
  <c r="AX23" i="8"/>
  <c r="AW24" i="8" a="1"/>
  <c r="AW24" i="8" s="1"/>
  <c r="AX24" i="8" a="1"/>
  <c r="AX24" i="8"/>
  <c r="AW25" i="8" a="1"/>
  <c r="AW25" i="8" s="1"/>
  <c r="AX25" i="8" a="1"/>
  <c r="AX25" i="8"/>
  <c r="AW26" i="8" a="1"/>
  <c r="AW26" i="8" s="1"/>
  <c r="AX26" i="8" a="1"/>
  <c r="AX26" i="8"/>
  <c r="AW27" i="8" a="1"/>
  <c r="AW27" i="8" s="1"/>
  <c r="AX27" i="8" a="1"/>
  <c r="AX27" i="8"/>
  <c r="AW28" i="8" a="1"/>
  <c r="AW28" i="8" s="1"/>
  <c r="AX28" i="8" a="1"/>
  <c r="AX28" i="8"/>
  <c r="AW29" i="8" a="1"/>
  <c r="AW29" i="8" s="1"/>
  <c r="AX29" i="8" a="1"/>
  <c r="AX29" i="8"/>
  <c r="AW30" i="8" a="1"/>
  <c r="AW30" i="8" s="1"/>
  <c r="AX30" i="8" a="1"/>
  <c r="AX30" i="8"/>
  <c r="AW31" i="8" a="1"/>
  <c r="AW31" i="8" s="1"/>
  <c r="AX31" i="8" a="1"/>
  <c r="AX31" i="8"/>
  <c r="AW32" i="8" a="1"/>
  <c r="AW32" i="8" s="1"/>
  <c r="AX32" i="8" a="1"/>
  <c r="AX32" i="8"/>
  <c r="AW33" i="8" a="1"/>
  <c r="AW33" i="8" s="1"/>
  <c r="AX33" i="8" a="1"/>
  <c r="AX33" i="8"/>
  <c r="AW34" i="8" a="1"/>
  <c r="AW34" i="8" s="1"/>
  <c r="AX34" i="8" a="1"/>
  <c r="AX34" i="8"/>
  <c r="AW35" i="8" a="1"/>
  <c r="AW35" i="8" s="1"/>
  <c r="AX35" i="8" a="1"/>
  <c r="AX35" i="8"/>
  <c r="AW36" i="8" a="1"/>
  <c r="AW36" i="8" s="1"/>
  <c r="AX36" i="8" a="1"/>
  <c r="AX36" i="8"/>
  <c r="AW37" i="8" a="1"/>
  <c r="AW37" i="8" s="1"/>
  <c r="AX37" i="8" a="1"/>
  <c r="AX37" i="8"/>
  <c r="AW38" i="8" a="1"/>
  <c r="AW38" i="8" s="1"/>
  <c r="AX38" i="8" a="1"/>
  <c r="AX38" i="8"/>
  <c r="AW39" i="8" a="1"/>
  <c r="AW39" i="8" s="1"/>
  <c r="AX39" i="8" a="1"/>
  <c r="AX39" i="8"/>
  <c r="AW40" i="8" a="1"/>
  <c r="AW40" i="8" s="1"/>
  <c r="AX40" i="8" a="1"/>
  <c r="AX40" i="8"/>
  <c r="AW41" i="8" a="1"/>
  <c r="AW41" i="8" s="1"/>
  <c r="AX41" i="8" a="1"/>
  <c r="AX41" i="8"/>
  <c r="AW42" i="8" a="1"/>
  <c r="AW42" i="8" s="1"/>
  <c r="AX42" i="8" a="1"/>
  <c r="AX42" i="8"/>
  <c r="AW43" i="8" a="1"/>
  <c r="AW43" i="8" s="1"/>
  <c r="AX43" i="8" a="1"/>
  <c r="AX43" i="8"/>
  <c r="AW44" i="8" a="1"/>
  <c r="AW44" i="8" s="1"/>
  <c r="AX44" i="8" a="1"/>
  <c r="AX44" i="8"/>
  <c r="AW45" i="8" a="1"/>
  <c r="AW45" i="8" s="1"/>
  <c r="AX45" i="8" a="1"/>
  <c r="AX45" i="8"/>
  <c r="AW46" i="8" a="1"/>
  <c r="AW46" i="8" s="1"/>
  <c r="AX46" i="8" a="1"/>
  <c r="AX46" i="8"/>
  <c r="AW47" i="8" a="1"/>
  <c r="AW47" i="8" s="1"/>
  <c r="AX47" i="8" a="1"/>
  <c r="AX47" i="8"/>
  <c r="AW48" i="8" a="1"/>
  <c r="AW48" i="8" s="1"/>
  <c r="AX48" i="8" a="1"/>
  <c r="AX48" i="8"/>
  <c r="AW49" i="8" a="1"/>
  <c r="AW49" i="8" s="1"/>
  <c r="AX49" i="8" a="1"/>
  <c r="AX49" i="8"/>
  <c r="AW50" i="8" a="1"/>
  <c r="AW50" i="8" s="1"/>
  <c r="AX50" i="8" a="1"/>
  <c r="AX50" i="8"/>
  <c r="AX4" i="8" a="1"/>
  <c r="AX4" i="8" s="1"/>
  <c r="AX1" i="8"/>
  <c r="AX3" i="8"/>
  <c r="AX2" i="8"/>
  <c r="A50" i="8"/>
  <c r="C50" i="8"/>
  <c r="B50" i="8"/>
  <c r="B49" i="8"/>
  <c r="C48" i="2"/>
  <c r="C23" i="3"/>
  <c r="C54" i="3"/>
  <c r="C53" i="3"/>
  <c r="G49" i="3"/>
  <c r="F49" i="3"/>
  <c r="E49" i="3"/>
  <c r="F25" i="3"/>
  <c r="D23" i="3"/>
  <c r="E34" i="3"/>
  <c r="W35" i="3"/>
  <c r="W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1" i="3"/>
  <c r="D21" i="3"/>
  <c r="W8" i="3"/>
  <c r="E8" i="3" s="1"/>
  <c r="W9" i="3"/>
  <c r="E9" i="3" s="1"/>
  <c r="E11" i="3" s="1"/>
  <c r="W10" i="3"/>
  <c r="E10" i="3" s="1"/>
  <c r="W17" i="3"/>
  <c r="E17" i="3" s="1"/>
  <c r="W18" i="3"/>
  <c r="E18" i="3" s="1"/>
  <c r="W19" i="3"/>
  <c r="E19" i="3" s="1"/>
  <c r="E22" i="3"/>
  <c r="W23" i="3"/>
  <c r="E23" i="3" s="1"/>
  <c r="W25" i="3"/>
  <c r="E25" i="3" s="1"/>
  <c r="W26" i="3"/>
  <c r="E26" i="3" s="1"/>
  <c r="W27" i="3"/>
  <c r="E27" i="3" s="1"/>
  <c r="E39" i="3" s="1"/>
  <c r="W29" i="3"/>
  <c r="E29" i="3" s="1"/>
  <c r="W30" i="3"/>
  <c r="E30" i="3" s="1"/>
  <c r="W31" i="3"/>
  <c r="E31" i="3" s="1"/>
  <c r="W32" i="3"/>
  <c r="E32" i="3" s="1"/>
  <c r="E35" i="3"/>
  <c r="W36" i="3"/>
  <c r="E36" i="3" s="1"/>
  <c r="W37" i="3"/>
  <c r="E37" i="3" s="1"/>
  <c r="H16" i="1" s="1"/>
  <c r="W38" i="3"/>
  <c r="E38" i="3" s="1"/>
  <c r="F6" i="9"/>
  <c r="H52" i="11"/>
  <c r="C24" i="11"/>
  <c r="D24" i="11"/>
  <c r="C28" i="11"/>
  <c r="D28" i="11"/>
  <c r="C46" i="11"/>
  <c r="H48" i="11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D39" i="3" l="1"/>
  <c r="D39" i="11" s="1"/>
  <c r="C39" i="3"/>
  <c r="C39" i="11" s="1"/>
  <c r="B39" i="3"/>
  <c r="B39" i="11" s="1"/>
  <c r="U49" i="3"/>
  <c r="V49" i="3" s="1"/>
  <c r="F49" i="11"/>
  <c r="B28" i="11"/>
  <c r="B29" i="11"/>
  <c r="B24" i="11"/>
  <c r="U48" i="3"/>
  <c r="V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8" i="3"/>
  <c r="B17" i="11" l="1"/>
  <c r="F51" i="3"/>
  <c r="E52" i="14"/>
  <c r="F52" i="14" s="1"/>
  <c r="G52" i="3"/>
  <c r="B21" i="11"/>
  <c r="U6" i="3"/>
  <c r="V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G52" i="14" l="1"/>
  <c r="B52" i="14"/>
  <c r="C52" i="14" s="1"/>
  <c r="D52" i="14" s="1"/>
  <c r="F24" i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B19" i="11" s="1"/>
  <c r="D38" i="3"/>
  <c r="D38" i="11" s="1"/>
  <c r="C38" i="3"/>
  <c r="C38" i="11" s="1"/>
  <c r="W33" i="3"/>
  <c r="W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5" i="2"/>
  <c r="B10" i="7"/>
  <c r="S50" i="3"/>
  <c r="S51" i="3"/>
  <c r="S52" i="3"/>
  <c r="U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U4" i="3"/>
  <c r="V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B4" i="11" l="1"/>
  <c r="F26" i="8" a="1"/>
  <c r="F26" i="8" s="1"/>
  <c r="D24" i="10" s="1"/>
  <c r="F50" i="8" a="1"/>
  <c r="F50" i="8" s="1"/>
  <c r="B31" i="11"/>
  <c r="B25" i="11"/>
  <c r="B22" i="11"/>
  <c r="E22" i="11" s="1"/>
  <c r="U15" i="3"/>
  <c r="V15" i="3" s="1"/>
  <c r="F15" i="11"/>
  <c r="U18" i="3"/>
  <c r="V18" i="3" s="1"/>
  <c r="F18" i="11"/>
  <c r="U9" i="3"/>
  <c r="V9" i="3" s="1"/>
  <c r="F9" i="11"/>
  <c r="U35" i="3"/>
  <c r="V35" i="3" s="1"/>
  <c r="F35" i="11"/>
  <c r="U32" i="3"/>
  <c r="V32" i="3" s="1"/>
  <c r="F32" i="11"/>
  <c r="U24" i="3"/>
  <c r="V24" i="3" s="1"/>
  <c r="F24" i="11"/>
  <c r="U5" i="3"/>
  <c r="V5" i="3" s="1"/>
  <c r="F5" i="11"/>
  <c r="U20" i="3"/>
  <c r="V20" i="3" s="1"/>
  <c r="F20" i="11"/>
  <c r="U3" i="3"/>
  <c r="V3" i="3" s="1"/>
  <c r="F3" i="11"/>
  <c r="U41" i="3"/>
  <c r="F41" i="11"/>
  <c r="U39" i="3"/>
  <c r="V39" i="3" s="1"/>
  <c r="F39" i="11"/>
  <c r="U42" i="3"/>
  <c r="V42" i="3" s="1"/>
  <c r="F42" i="11"/>
  <c r="U29" i="3"/>
  <c r="V29" i="3" s="1"/>
  <c r="F29" i="11"/>
  <c r="U46" i="3"/>
  <c r="V46" i="3" s="1"/>
  <c r="F46" i="11"/>
  <c r="U51" i="3"/>
  <c r="V51" i="3" s="1"/>
  <c r="F51" i="11"/>
  <c r="U14" i="3"/>
  <c r="V14" i="3" s="1"/>
  <c r="F14" i="11"/>
  <c r="U12" i="3"/>
  <c r="V12" i="3" s="1"/>
  <c r="F12" i="11"/>
  <c r="U10" i="3"/>
  <c r="V10" i="3" s="1"/>
  <c r="F10" i="11"/>
  <c r="U45" i="3"/>
  <c r="V45" i="3" s="1"/>
  <c r="F45" i="11"/>
  <c r="U36" i="3"/>
  <c r="V36" i="3" s="1"/>
  <c r="F36" i="11"/>
  <c r="U34" i="3"/>
  <c r="V34" i="3" s="1"/>
  <c r="F34" i="11"/>
  <c r="U33" i="3"/>
  <c r="V33" i="3" s="1"/>
  <c r="F33" i="11"/>
  <c r="U31" i="3"/>
  <c r="V31" i="3" s="1"/>
  <c r="F31" i="11"/>
  <c r="U26" i="3"/>
  <c r="V26" i="3" s="1"/>
  <c r="F26" i="11"/>
  <c r="U23" i="3"/>
  <c r="V23" i="3" s="1"/>
  <c r="F23" i="11"/>
  <c r="U17" i="3"/>
  <c r="V17" i="3" s="1"/>
  <c r="F17" i="11"/>
  <c r="U21" i="3"/>
  <c r="V21" i="3" s="1"/>
  <c r="F21" i="11"/>
  <c r="U19" i="3"/>
  <c r="V19" i="3" s="1"/>
  <c r="F19" i="11"/>
  <c r="U38" i="3"/>
  <c r="V38" i="3" s="1"/>
  <c r="F38" i="11"/>
  <c r="U50" i="3"/>
  <c r="V50" i="3" s="1"/>
  <c r="F50" i="11"/>
  <c r="U25" i="3"/>
  <c r="V25" i="3" s="1"/>
  <c r="F25" i="11"/>
  <c r="B36" i="11"/>
  <c r="E36" i="11" s="1"/>
  <c r="B10" i="11"/>
  <c r="B37" i="11"/>
  <c r="B12" i="11"/>
  <c r="U40" i="3"/>
  <c r="V40" i="3" s="1"/>
  <c r="F40" i="11"/>
  <c r="U28" i="3"/>
  <c r="V28" i="3" s="1"/>
  <c r="F28" i="11"/>
  <c r="U22" i="3"/>
  <c r="V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W4" i="3"/>
  <c r="E4" i="3" s="1"/>
  <c r="E46" i="11"/>
  <c r="U47" i="3"/>
  <c r="C5" i="3"/>
  <c r="C5" i="11" s="1"/>
  <c r="D5" i="3"/>
  <c r="D5" i="11" s="1"/>
  <c r="C42" i="3"/>
  <c r="C42" i="11" s="1"/>
  <c r="W16" i="3"/>
  <c r="G2" i="13"/>
  <c r="F2" i="13"/>
  <c r="Z7" i="8" a="1"/>
  <c r="Z7" i="8" s="1"/>
  <c r="X5" i="10" s="1"/>
  <c r="V52" i="3"/>
  <c r="D40" i="3"/>
  <c r="D40" i="11" s="1"/>
  <c r="B40" i="11" s="1"/>
  <c r="D41" i="3"/>
  <c r="D41" i="11" s="1"/>
  <c r="B41" i="11" s="1"/>
  <c r="C58" i="8"/>
  <c r="A58" i="8" s="1"/>
  <c r="C57" i="8"/>
  <c r="A57" i="8" s="1"/>
  <c r="C24" i="8"/>
  <c r="A24" i="8" s="1"/>
  <c r="F24" i="8" s="1" a="1"/>
  <c r="F24" i="8" s="1"/>
  <c r="D22" i="10" s="1"/>
  <c r="AA3" i="8"/>
  <c r="AA1" i="8" s="1"/>
  <c r="J3" i="8"/>
  <c r="J1" i="8" s="1"/>
  <c r="C10" i="8"/>
  <c r="A10" i="8" s="1"/>
  <c r="F10" i="8" s="1" a="1"/>
  <c r="F10" i="8" s="1"/>
  <c r="D8" i="10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U30" i="3"/>
  <c r="U43" i="3"/>
  <c r="U27" i="3"/>
  <c r="U13" i="3"/>
  <c r="V13" i="3" s="1"/>
  <c r="U37" i="3"/>
  <c r="U2" i="3"/>
  <c r="W12" i="3"/>
  <c r="U7" i="3"/>
  <c r="U44" i="3"/>
  <c r="U8" i="3"/>
  <c r="D50" i="3"/>
  <c r="D50" i="11" s="1"/>
  <c r="B50" i="11" s="1"/>
  <c r="D43" i="3"/>
  <c r="D43" i="11" s="1"/>
  <c r="B43" i="11" s="1"/>
  <c r="D42" i="3"/>
  <c r="D42" i="11" s="1"/>
  <c r="U11" i="3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C49" i="2"/>
  <c r="AE26" i="8" l="1" a="1"/>
  <c r="AE26" i="8" s="1"/>
  <c r="AC24" i="10" s="1"/>
  <c r="AE50" i="8" a="1"/>
  <c r="AE50" i="8" s="1"/>
  <c r="AR26" i="8" a="1"/>
  <c r="AR26" i="8" s="1"/>
  <c r="AP24" i="10" s="1"/>
  <c r="AR50" i="8" a="1"/>
  <c r="AR50" i="8" s="1"/>
  <c r="R26" i="8" a="1"/>
  <c r="R26" i="8" s="1"/>
  <c r="P24" i="10" s="1"/>
  <c r="R50" i="8" a="1"/>
  <c r="R50" i="8" s="1"/>
  <c r="AD26" i="8" a="1"/>
  <c r="AD26" i="8" s="1"/>
  <c r="AB24" i="10" s="1"/>
  <c r="AD50" i="8" a="1"/>
  <c r="AD50" i="8" s="1"/>
  <c r="P26" i="8" a="1"/>
  <c r="P26" i="8" s="1"/>
  <c r="N24" i="10" s="1"/>
  <c r="P50" i="8" a="1"/>
  <c r="P50" i="8" s="1"/>
  <c r="AI26" i="8" a="1"/>
  <c r="AI26" i="8" s="1"/>
  <c r="AG24" i="10" s="1"/>
  <c r="AI50" i="8" a="1"/>
  <c r="AI50" i="8" s="1"/>
  <c r="Q26" i="8" a="1"/>
  <c r="Q26" i="8" s="1"/>
  <c r="O24" i="10" s="1"/>
  <c r="Q50" i="8" a="1"/>
  <c r="Q50" i="8" s="1"/>
  <c r="AH26" i="8" a="1"/>
  <c r="AH26" i="8" s="1"/>
  <c r="AF24" i="10" s="1"/>
  <c r="AH50" i="8" a="1"/>
  <c r="AH50" i="8" s="1"/>
  <c r="AM26" i="8" a="1"/>
  <c r="AM26" i="8" s="1"/>
  <c r="AK24" i="10" s="1"/>
  <c r="AM50" i="8" a="1"/>
  <c r="AM50" i="8" s="1"/>
  <c r="AG26" i="8" a="1"/>
  <c r="AG26" i="8" s="1"/>
  <c r="AE24" i="10" s="1"/>
  <c r="AG50" i="8" a="1"/>
  <c r="AG50" i="8" s="1"/>
  <c r="L26" i="8" a="1"/>
  <c r="L26" i="8" s="1"/>
  <c r="J24" i="10" s="1"/>
  <c r="L50" i="8" a="1"/>
  <c r="L50" i="8" s="1"/>
  <c r="AJ26" i="8" a="1"/>
  <c r="AJ26" i="8" s="1"/>
  <c r="AH24" i="10" s="1"/>
  <c r="AJ50" i="8" a="1"/>
  <c r="AJ50" i="8" s="1"/>
  <c r="O26" i="8" a="1"/>
  <c r="O26" i="8" s="1"/>
  <c r="M24" i="10" s="1"/>
  <c r="O50" i="8" a="1"/>
  <c r="O50" i="8" s="1"/>
  <c r="AT26" i="8" a="1"/>
  <c r="AT26" i="8" s="1"/>
  <c r="AR24" i="10" s="1"/>
  <c r="AT50" i="8" a="1"/>
  <c r="AT50" i="8" s="1"/>
  <c r="AB26" i="8" a="1"/>
  <c r="AB26" i="8" s="1"/>
  <c r="Z24" i="10" s="1"/>
  <c r="AB50" i="8" a="1"/>
  <c r="AB50" i="8" s="1"/>
  <c r="AA26" i="8" a="1"/>
  <c r="AA26" i="8" s="1"/>
  <c r="Y24" i="10" s="1"/>
  <c r="AA50" i="8" a="1"/>
  <c r="AA50" i="8" s="1"/>
  <c r="AO26" i="8" a="1"/>
  <c r="AO26" i="8" s="1"/>
  <c r="AM24" i="10" s="1"/>
  <c r="AO50" i="8" a="1"/>
  <c r="AO50" i="8" s="1"/>
  <c r="I26" i="8" a="1"/>
  <c r="I26" i="8" s="1"/>
  <c r="G24" i="10" s="1"/>
  <c r="I50" i="8" a="1"/>
  <c r="I50" i="8" s="1"/>
  <c r="AS26" i="8" a="1"/>
  <c r="AS26" i="8" s="1"/>
  <c r="AQ24" i="10" s="1"/>
  <c r="AS50" i="8" a="1"/>
  <c r="AS50" i="8" s="1"/>
  <c r="T26" i="8" a="1"/>
  <c r="T26" i="8" s="1"/>
  <c r="R24" i="10" s="1"/>
  <c r="T50" i="8" a="1"/>
  <c r="T50" i="8" s="1"/>
  <c r="AQ26" i="8" a="1"/>
  <c r="AQ26" i="8" s="1"/>
  <c r="AO24" i="10" s="1"/>
  <c r="AQ50" i="8" a="1"/>
  <c r="AQ50" i="8" s="1"/>
  <c r="E49" i="8" a="1"/>
  <c r="E49" i="8" s="1"/>
  <c r="H49" i="8" a="1"/>
  <c r="H49" i="8" s="1"/>
  <c r="M49" i="8" a="1"/>
  <c r="M49" i="8" s="1"/>
  <c r="P49" i="8" a="1"/>
  <c r="P49" i="8" s="1"/>
  <c r="U49" i="8" a="1"/>
  <c r="U49" i="8" s="1"/>
  <c r="S47" i="10" s="1"/>
  <c r="X49" i="8" a="1"/>
  <c r="X49" i="8" s="1"/>
  <c r="AC49" i="8" a="1"/>
  <c r="AC49" i="8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K49" i="8" a="1"/>
  <c r="K49" i="8" s="1"/>
  <c r="N49" i="8" a="1"/>
  <c r="N49" i="8" s="1"/>
  <c r="S49" i="8" a="1"/>
  <c r="S49" i="8" s="1"/>
  <c r="Q47" i="10" s="1"/>
  <c r="V49" i="8" a="1"/>
  <c r="V49" i="8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Y49" i="8" a="1"/>
  <c r="Y49" i="8" s="1"/>
  <c r="AB49" i="8" a="1"/>
  <c r="AB49" i="8" s="1"/>
  <c r="Z47" i="10" s="1"/>
  <c r="AG49" i="8" a="1"/>
  <c r="AG49" i="8" s="1"/>
  <c r="AJ49" i="8" a="1"/>
  <c r="AJ49" i="8" s="1"/>
  <c r="AO49" i="8" a="1"/>
  <c r="AO49" i="8" s="1"/>
  <c r="AR49" i="8" a="1"/>
  <c r="AR49" i="8" s="1"/>
  <c r="AP47" i="10" s="1"/>
  <c r="AY47" i="10"/>
  <c r="O49" i="8" a="1"/>
  <c r="O49" i="8" s="1"/>
  <c r="M47" i="10" s="1"/>
  <c r="W49" i="8" a="1"/>
  <c r="W49" i="8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AU26" i="8" a="1"/>
  <c r="AU26" i="8" s="1"/>
  <c r="AS24" i="10" s="1"/>
  <c r="AU50" i="8" a="1"/>
  <c r="AU50" i="8" s="1"/>
  <c r="AK26" i="8" a="1"/>
  <c r="AK26" i="8" s="1"/>
  <c r="AI24" i="10" s="1"/>
  <c r="AK50" i="8" a="1"/>
  <c r="AK50" i="8" s="1"/>
  <c r="AN26" i="8" a="1"/>
  <c r="AN26" i="8" s="1"/>
  <c r="AL24" i="10" s="1"/>
  <c r="AN50" i="8" a="1"/>
  <c r="AN50" i="8" s="1"/>
  <c r="S26" i="8" a="1"/>
  <c r="S26" i="8" s="1"/>
  <c r="Q24" i="10" s="1"/>
  <c r="S50" i="8" a="1"/>
  <c r="S50" i="8" s="1"/>
  <c r="J26" i="8" a="1"/>
  <c r="J26" i="8" s="1"/>
  <c r="H24" i="10" s="1"/>
  <c r="J50" i="8" a="1"/>
  <c r="J50" i="8" s="1"/>
  <c r="H26" i="8" a="1"/>
  <c r="H26" i="8" s="1"/>
  <c r="F24" i="10" s="1"/>
  <c r="H50" i="8" a="1"/>
  <c r="H50" i="8" s="1"/>
  <c r="X26" i="8" a="1"/>
  <c r="X26" i="8" s="1"/>
  <c r="V24" i="10" s="1"/>
  <c r="X50" i="8" a="1"/>
  <c r="X50" i="8" s="1"/>
  <c r="E26" i="8" a="1"/>
  <c r="E26" i="8" s="1"/>
  <c r="C24" i="10" s="1"/>
  <c r="E50" i="8" a="1"/>
  <c r="E50" i="8" s="1"/>
  <c r="N26" i="8" a="1"/>
  <c r="N26" i="8" s="1"/>
  <c r="L24" i="10" s="1"/>
  <c r="N50" i="8" a="1"/>
  <c r="N50" i="8" s="1"/>
  <c r="AL26" i="8" a="1"/>
  <c r="AL26" i="8" s="1"/>
  <c r="AJ24" i="10" s="1"/>
  <c r="AL50" i="8" a="1"/>
  <c r="AL50" i="8" s="1"/>
  <c r="U26" i="8" a="1"/>
  <c r="U26" i="8" s="1"/>
  <c r="S24" i="10" s="1"/>
  <c r="U50" i="8" a="1"/>
  <c r="U50" i="8" s="1"/>
  <c r="AC26" i="8" a="1"/>
  <c r="AC26" i="8" s="1"/>
  <c r="AA24" i="10" s="1"/>
  <c r="AC50" i="8" a="1"/>
  <c r="AC50" i="8" s="1"/>
  <c r="AV26" i="8" a="1"/>
  <c r="AV26" i="8" s="1"/>
  <c r="AT24" i="10" s="1"/>
  <c r="AV50" i="8" a="1"/>
  <c r="AV50" i="8" s="1"/>
  <c r="AF26" i="8" a="1"/>
  <c r="AF26" i="8" s="1"/>
  <c r="AD24" i="10" s="1"/>
  <c r="AF50" i="8" a="1"/>
  <c r="AF50" i="8" s="1"/>
  <c r="G26" i="8" a="1"/>
  <c r="G26" i="8" s="1"/>
  <c r="E24" i="10" s="1"/>
  <c r="G50" i="8" a="1"/>
  <c r="G50" i="8" s="1"/>
  <c r="V26" i="8" a="1"/>
  <c r="V26" i="8" s="1"/>
  <c r="T24" i="10" s="1"/>
  <c r="V50" i="8" a="1"/>
  <c r="V50" i="8" s="1"/>
  <c r="K26" i="8" a="1"/>
  <c r="K26" i="8" s="1"/>
  <c r="I24" i="10" s="1"/>
  <c r="K50" i="8" a="1"/>
  <c r="K50" i="8" s="1"/>
  <c r="B1" i="18"/>
  <c r="D3" i="18" s="1"/>
  <c r="AP1" i="8"/>
  <c r="B42" i="11"/>
  <c r="E42" i="11" s="1"/>
  <c r="B11" i="11"/>
  <c r="B5" i="11"/>
  <c r="E5" i="11" s="1"/>
  <c r="D1" i="8"/>
  <c r="D49" i="8" s="1" a="1"/>
  <c r="D49" i="8" s="1"/>
  <c r="B47" i="10" s="1"/>
  <c r="Z4" i="8" a="1"/>
  <c r="Z4" i="8" s="1"/>
  <c r="X2" i="10" s="1"/>
  <c r="J4" i="3"/>
  <c r="E4" i="14"/>
  <c r="E5" i="3"/>
  <c r="E52" i="11"/>
  <c r="V47" i="3"/>
  <c r="E39" i="11"/>
  <c r="E35" i="11"/>
  <c r="Y7" i="8" a="1"/>
  <c r="Y7" i="8" s="1"/>
  <c r="W5" i="10" s="1"/>
  <c r="Y26" i="8" a="1"/>
  <c r="Y26" i="8" s="1"/>
  <c r="W24" i="10" s="1"/>
  <c r="D47" i="10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V8" i="3"/>
  <c r="V2" i="3"/>
  <c r="V27" i="3"/>
  <c r="E51" i="11"/>
  <c r="E50" i="11"/>
  <c r="E49" i="11"/>
  <c r="V44" i="3"/>
  <c r="V37" i="3"/>
  <c r="V43" i="3"/>
  <c r="V16" i="3"/>
  <c r="V11" i="3"/>
  <c r="V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K47" i="10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E47" i="10"/>
  <c r="AJ47" i="8" a="1"/>
  <c r="AJ47" i="8" s="1"/>
  <c r="AH45" i="10" s="1"/>
  <c r="AJ48" i="8" a="1"/>
  <c r="AJ48" i="8" s="1"/>
  <c r="AH46" i="10" s="1"/>
  <c r="AH47" i="10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R47" i="10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T47" i="10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H47" i="10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V47" i="10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A47" i="10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6" i="8" l="1" a="1"/>
  <c r="AP26" i="8" s="1"/>
  <c r="AN24" i="10" s="1"/>
  <c r="AP50" i="8" a="1"/>
  <c r="AP50" i="8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1" i="3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V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V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<sst xmlns="http://schemas.openxmlformats.org/spreadsheetml/2006/main" count="819" uniqueCount="261">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</sst>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V39" dT="2022-07-11T22:02:30.08" personId="{8C1B3605-3BBC-4A56-9DEA-CD9622C706EB}" id="{3A5A5ACA-AB2A-48F2-965E-C0F7F32044A5}">
    <text>add later - and get rid of THETA?</text>
  </threadedComment>
  <threadedComment ref="V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40" workbookViewId="0">
      <selection activeCell="C20" sqref="C20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VLOOKUP(A2,PARS!A:W,19,0)</f>
        <v>0</v>
      </c>
      <c r="G2">
        <v>0.32882499935764908</v>
      </c>
      <c r="H2">
        <f ca="1">RAND()</f>
        <v>0.55583892110935273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VLOOKUP(A3,PARS!A:W,19,0)</f>
        <v>0</v>
      </c>
      <c r="G3">
        <v>7.8162524621697149E-2</v>
      </c>
      <c r="H3">
        <f t="shared" ref="H3:H52" ca="1" si="1">RAND()</f>
        <v>0.613721504526624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VLOOKUP(A4,PARS!A:W,19,0)</f>
        <v>0</v>
      </c>
      <c r="G4">
        <v>0.24423531605882964</v>
      </c>
      <c r="H4">
        <f t="shared" ca="1" si="1"/>
        <v>0.97003780190230682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VLOOKUP(A5,PARS!A:W,19,0)</f>
        <v>0</v>
      </c>
      <c r="G5">
        <v>0.46703805186402381</v>
      </c>
      <c r="H5">
        <f t="shared" ca="1" si="1"/>
        <v>0.40826131370580154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VLOOKUP(A6,PARS!A:W,19,0)</f>
        <v>0</v>
      </c>
      <c r="G6">
        <v>0.26515003711518037</v>
      </c>
      <c r="H6">
        <f t="shared" ca="1" si="1"/>
        <v>0.55181999678455629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VLOOKUP(A7,PARS!A:W,19,0)</f>
        <v>0</v>
      </c>
      <c r="G7">
        <v>0.52184375178786868</v>
      </c>
      <c r="H7">
        <f t="shared" ca="1" si="1"/>
        <v>0.60020283720784662</v>
      </c>
      <c r="I7">
        <v>0.8</v>
      </c>
    </row>
    <row r="8" spans="1:9" x14ac:dyDescent="0.35">
      <c r="A8" t="s">
        <v>73</v>
      </c>
      <c r="B8">
        <f>PARS!B8*$I$7+G8*(1-$I$7)*C8+(1-G8)*(1-$I$7)*D8</f>
        <v>-1.4948005192997922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VLOOKUP(A8,PARS!A:W,19,0)</f>
        <v>1</v>
      </c>
      <c r="G8">
        <v>6.0586410155240245E-2</v>
      </c>
      <c r="H8">
        <f t="shared" ca="1" si="1"/>
        <v>2.0106585163421786E-2</v>
      </c>
    </row>
    <row r="9" spans="1:9" x14ac:dyDescent="0.35">
      <c r="A9" t="s">
        <v>91</v>
      </c>
      <c r="B9">
        <f>PARS!B9*$I$7+G9*(1-$I$7)*C9+(1-G9)*(1-$I$7)*D9</f>
        <v>0.1212158258075465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VLOOKUP(A9,PARS!A:W,19,0)</f>
        <v>1</v>
      </c>
      <c r="G9">
        <v>0.84069646518648355</v>
      </c>
      <c r="H9">
        <f t="shared" ca="1" si="1"/>
        <v>0.42090064538781624</v>
      </c>
    </row>
    <row r="10" spans="1:9" x14ac:dyDescent="0.35">
      <c r="A10" t="s">
        <v>92</v>
      </c>
      <c r="B10">
        <f>PARS!B10*$I$7+G10*(1-$I$7)*C10+(1-G10)*(1-$I$7)*D10</f>
        <v>1.7102214511459264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VLOOKUP(A10,PARS!A:W,19,0)</f>
        <v>1</v>
      </c>
      <c r="G10">
        <v>0.14962012376637079</v>
      </c>
      <c r="H10">
        <f t="shared" ca="1" si="1"/>
        <v>0.49819393450569605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VLOOKUP(A11,PARS!A:W,19,0)</f>
        <v>0</v>
      </c>
      <c r="G11">
        <v>0.78788074593846891</v>
      </c>
      <c r="H11">
        <f t="shared" ca="1" si="1"/>
        <v>0.66162876020424544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VLOOKUP(A12,PARS!A:W,19,0)</f>
        <v>0</v>
      </c>
      <c r="G12">
        <v>0.40146147876001714</v>
      </c>
      <c r="H12">
        <f t="shared" ca="1" si="1"/>
        <v>0.33517648795428445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VLOOKUP(A13,PARS!A:W,19,0)</f>
        <v>0</v>
      </c>
      <c r="G13">
        <v>0.44830375139296086</v>
      </c>
      <c r="H13">
        <f t="shared" ca="1" si="1"/>
        <v>0.5607246590582412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VLOOKUP(A14,PARS!A:W,19,0)</f>
        <v>0</v>
      </c>
      <c r="G14">
        <v>0.36045232260918048</v>
      </c>
      <c r="H14">
        <f t="shared" ca="1" si="1"/>
        <v>0.60830915114567319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VLOOKUP(A15,PARS!A:W,19,0)</f>
        <v>0</v>
      </c>
      <c r="G15">
        <v>0.35604447854860521</v>
      </c>
      <c r="H15">
        <f t="shared" ca="1" si="1"/>
        <v>0.71750793736182328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VLOOKUP(A16,PARS!A:W,19,0)</f>
        <v>0</v>
      </c>
      <c r="G16">
        <v>0.57182181184627434</v>
      </c>
      <c r="H16">
        <f t="shared" ca="1" si="1"/>
        <v>0.20413490902279596</v>
      </c>
    </row>
    <row r="17" spans="1:8" x14ac:dyDescent="0.35">
      <c r="A17" t="s">
        <v>76</v>
      </c>
      <c r="B17">
        <f>PARS!B17*$I$7+G17*(1-$I$7)*C17+(1-G17)*(1-$I$7)*D17</f>
        <v>-1.4282114229925733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VLOOKUP(A17,PARS!A:W,19,0)</f>
        <v>1</v>
      </c>
      <c r="G17">
        <v>0.59832834494160281</v>
      </c>
      <c r="H17">
        <f t="shared" ca="1" si="1"/>
        <v>0.86220846249904581</v>
      </c>
    </row>
    <row r="18" spans="1:8" x14ac:dyDescent="0.35">
      <c r="A18" t="s">
        <v>95</v>
      </c>
      <c r="B18">
        <f>PARS!B18*$I$7+G18*(1-$I$7)*C18+(1-G18)*(1-$I$7)*D18</f>
        <v>-0.5945175236406437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VLOOKUP(A18,PARS!A:W,19,0)</f>
        <v>1</v>
      </c>
      <c r="G18">
        <v>0.14334843576458089</v>
      </c>
      <c r="H18">
        <f t="shared" ca="1" si="1"/>
        <v>0.54078392900953498</v>
      </c>
    </row>
    <row r="19" spans="1:8" x14ac:dyDescent="0.35">
      <c r="A19" t="s">
        <v>70</v>
      </c>
      <c r="B19">
        <f>PARS!B19*$I$7+G19*(1-$I$7)*C19+(1-G19)*(1-$I$7)*D19</f>
        <v>0.7226831257694355</v>
      </c>
      <c r="C19">
        <v>0.5</v>
      </c>
      <c r="D19">
        <f>PARS!D19</f>
        <v>2.341805806147327</v>
      </c>
      <c r="E19" t="b">
        <f t="shared" si="0"/>
        <v>1</v>
      </c>
      <c r="F19">
        <f>VLOOKUP(A19,PARS!A:W,19,0)</f>
        <v>1</v>
      </c>
      <c r="G19">
        <v>0.76467897570928367</v>
      </c>
      <c r="H19">
        <f t="shared" ca="1" si="1"/>
        <v>0.35582526975645279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VLOOKUP(A20,PARS!A:W,19,0)</f>
        <v>0</v>
      </c>
      <c r="G20">
        <v>0.69024527030746763</v>
      </c>
      <c r="H20">
        <f t="shared" ca="1" si="1"/>
        <v>0.33687571353373091</v>
      </c>
    </row>
    <row r="21" spans="1:8" x14ac:dyDescent="0.35">
      <c r="A21" t="s">
        <v>72</v>
      </c>
      <c r="B21">
        <f>PARS!B21*$I$7+G21*(1-$I$7)*C21+(1-G21)*(1-$I$7)*D21</f>
        <v>0.65003640223116355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VLOOKUP(A21,PARS!A:W,19,0)</f>
        <v>1</v>
      </c>
      <c r="G21">
        <v>9.7934052111141701E-2</v>
      </c>
      <c r="H21">
        <f t="shared" ca="1" si="1"/>
        <v>0.25887364928219825</v>
      </c>
    </row>
    <row r="22" spans="1:8" x14ac:dyDescent="0.35">
      <c r="A22" t="s">
        <v>67</v>
      </c>
      <c r="B22">
        <f>PARS!B22*$I$7+G22*(1-$I$7)*C22+(1-G22)*(1-$I$7)*D22</f>
        <v>0.8797865166500809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VLOOKUP(A22,PARS!A:W,19,0)</f>
        <v>1</v>
      </c>
      <c r="G22">
        <v>0.81511236124932496</v>
      </c>
      <c r="H22">
        <f t="shared" ca="1" si="1"/>
        <v>0.25925728396013525</v>
      </c>
    </row>
    <row r="23" spans="1:8" x14ac:dyDescent="0.35">
      <c r="A23" t="s">
        <v>78</v>
      </c>
      <c r="B23">
        <f>PARS!B23*$I$7+G23*(1-$I$7)*C23+(1-G23)*(1-$I$7)*D23</f>
        <v>3.8005269731811664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VLOOKUP(A23,PARS!A:W,19,0)</f>
        <v>1</v>
      </c>
      <c r="G23">
        <v>0.71004691348001658</v>
      </c>
      <c r="H23">
        <f t="shared" ca="1" si="1"/>
        <v>0.74325930424435227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VLOOKUP(A24,PARS!A:W,19,0)</f>
        <v>0</v>
      </c>
      <c r="G24">
        <v>0.30819936397832592</v>
      </c>
      <c r="H24">
        <f t="shared" ca="1" si="1"/>
        <v>0.54938230394392329</v>
      </c>
    </row>
    <row r="25" spans="1:8" x14ac:dyDescent="0.35">
      <c r="A25" t="s">
        <v>189</v>
      </c>
      <c r="B25">
        <f>PARS!B25*$I$7+G25*(1-$I$7)*C25+(1-G25)*(1-$I$7)*D25</f>
        <v>-0.17675574497763347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VLOOKUP(A25,PARS!A:W,19,0)</f>
        <v>1</v>
      </c>
      <c r="G25">
        <v>0.73444681222041863</v>
      </c>
      <c r="H25">
        <f t="shared" ca="1" si="1"/>
        <v>0.54682715673600113</v>
      </c>
    </row>
    <row r="26" spans="1:8" x14ac:dyDescent="0.35">
      <c r="A26" t="s">
        <v>80</v>
      </c>
      <c r="B26">
        <f>PARS!B26*$I$7+G26*(1-$I$7)*C26+(1-G26)*(1-$I$7)*D26</f>
        <v>0.20015397174377164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VLOOKUP(A26,PARS!A:W,19,0)</f>
        <v>1</v>
      </c>
      <c r="G26">
        <v>0.25251843888522751</v>
      </c>
      <c r="H26">
        <f t="shared" ca="1" si="1"/>
        <v>0.97294313605527405</v>
      </c>
    </row>
    <row r="27" spans="1:8" x14ac:dyDescent="0.35">
      <c r="A27" t="s">
        <v>81</v>
      </c>
      <c r="B27">
        <f>PARS!B27*$I$7+G27*(1-$I$7)*C27+(1-G27)*(1-$I$7)*D27</f>
        <v>-0.59609014802157589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VLOOKUP(A27,PARS!A:W,19,0)</f>
        <v>1</v>
      </c>
      <c r="G27">
        <v>4.1196096346803213E-2</v>
      </c>
      <c r="H27">
        <f t="shared" ca="1" si="1"/>
        <v>0.6382407231668501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VLOOKUP(A28,PARS!A:W,19,0)</f>
        <v>0</v>
      </c>
      <c r="G28">
        <v>0.4840617887354417</v>
      </c>
      <c r="H28">
        <f t="shared" ca="1" si="1"/>
        <v>0.21290805096384124</v>
      </c>
    </row>
    <row r="29" spans="1:8" x14ac:dyDescent="0.35">
      <c r="A29" t="s">
        <v>102</v>
      </c>
      <c r="B29">
        <f>PARS!B29*$I$7+G29*(1-$I$7)*C29+(1-G29)*(1-$I$7)*D29</f>
        <v>5.5334121914402443E-2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VLOOKUP(A29,PARS!A:W,19,0)</f>
        <v>0</v>
      </c>
      <c r="G29">
        <v>7.7764634759959095E-2</v>
      </c>
      <c r="H29">
        <f t="shared" ca="1" si="1"/>
        <v>0.88011528482836943</v>
      </c>
    </row>
    <row r="30" spans="1:8" x14ac:dyDescent="0.35">
      <c r="A30" t="s">
        <v>85</v>
      </c>
      <c r="B30">
        <f>PARS!B30*$I$7+G30*(1-$I$7)*C30+(1-G30)*(1-$I$7)*D30</f>
        <v>1.0413385269725801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VLOOKUP(A30,PARS!A:W,19,0)</f>
        <v>1</v>
      </c>
      <c r="G30">
        <v>0.26266905632175619</v>
      </c>
      <c r="H30">
        <f t="shared" ca="1" si="1"/>
        <v>0.76941134176680781</v>
      </c>
    </row>
    <row r="31" spans="1:8" x14ac:dyDescent="0.35">
      <c r="A31" t="s">
        <v>82</v>
      </c>
      <c r="B31">
        <f>PARS!B31*$I$7+G31*(1-$I$7)*C31+(1-G31)*(1-$I$7)*D31</f>
        <v>1.7053177908908357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VLOOKUP(A31,PARS!A:W,19,0)</f>
        <v>1</v>
      </c>
      <c r="G31">
        <v>0.1726127885883505</v>
      </c>
      <c r="H31">
        <f t="shared" ca="1" si="1"/>
        <v>0.58126139007785482</v>
      </c>
    </row>
    <row r="32" spans="1:8" x14ac:dyDescent="0.35">
      <c r="A32" t="s">
        <v>83</v>
      </c>
      <c r="B32">
        <f>PARS!B32*$I$7+G32*(1-$I$7)*C32+(1-G32)*(1-$I$7)*D32</f>
        <v>1.7553061879773808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VLOOKUP(A32,PARS!A:W,19,0)</f>
        <v>1</v>
      </c>
      <c r="G32">
        <v>0.12181573046723515</v>
      </c>
      <c r="H32">
        <f t="shared" ca="1" si="1"/>
        <v>0.21284615189456757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VLOOKUP(A33,PARS!A:W,19,0)</f>
        <v>0</v>
      </c>
      <c r="G33">
        <v>0.57337517032149443</v>
      </c>
      <c r="H33">
        <f t="shared" ca="1" si="1"/>
        <v>0.64302820329507226</v>
      </c>
    </row>
    <row r="34" spans="1:8" x14ac:dyDescent="0.35">
      <c r="A34" t="s">
        <v>86</v>
      </c>
      <c r="B34">
        <f>PARS!B34*$I$7+G34*(1-$I$7)*C34+(1-G34)*(1-$I$7)*D34</f>
        <v>0.24554618404635642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VLOOKUP(A34,PARS!A:W,19,0)</f>
        <v>1</v>
      </c>
      <c r="G34">
        <v>0.74613453988410883</v>
      </c>
      <c r="H34">
        <f t="shared" ca="1" si="1"/>
        <v>0.68008447701062069</v>
      </c>
    </row>
    <row r="35" spans="1:8" x14ac:dyDescent="0.35">
      <c r="A35" t="s">
        <v>87</v>
      </c>
      <c r="B35">
        <f>PARS!B35*$I$7+G35*(1-$I$7)*C35+(1-G35)*(1-$I$7)*D35</f>
        <v>-0.29490912779217848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VLOOKUP(A35,PARS!A:W,19,0)</f>
        <v>1</v>
      </c>
      <c r="G35">
        <v>0.33397176596030087</v>
      </c>
      <c r="H35">
        <f t="shared" ca="1" si="1"/>
        <v>7.1576207725898344E-2</v>
      </c>
    </row>
    <row r="36" spans="1:8" x14ac:dyDescent="0.35">
      <c r="A36" t="s">
        <v>88</v>
      </c>
      <c r="B36">
        <f>PARS!B36*$I$7+G36*(1-$I$7)*C36+(1-G36)*(1-$I$7)*D36</f>
        <v>2.6098798760009898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VLOOKUP(A36,PARS!A:W,19,0)</f>
        <v>1</v>
      </c>
      <c r="G36">
        <v>0.21091823283673294</v>
      </c>
      <c r="H36">
        <f t="shared" ca="1" si="1"/>
        <v>0.23276028416288019</v>
      </c>
    </row>
    <row r="37" spans="1:8" x14ac:dyDescent="0.35">
      <c r="A37" t="s">
        <v>101</v>
      </c>
      <c r="B37">
        <f>PARS!B37*$I$7+G37*(1-$I$7)*C37+(1-G37)*(1-$I$7)*D37</f>
        <v>1.9142308345079981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VLOOKUP(A37,PARS!A:W,19,0)</f>
        <v>1</v>
      </c>
      <c r="G37">
        <v>8.9813489768021837E-2</v>
      </c>
      <c r="H37">
        <f t="shared" ca="1" si="1"/>
        <v>4.1810603541957869E-2</v>
      </c>
    </row>
    <row r="38" spans="1:8" x14ac:dyDescent="0.35">
      <c r="A38" s="5" t="s">
        <v>68</v>
      </c>
      <c r="B38">
        <f>PARS!B38*$I$7+G38*(1-$I$7)*C38+(1-G38)*(1-$I$7)*D38</f>
        <v>0.24581826753071617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VLOOKUP(A38,PARS!A:W,19,0)</f>
        <v>0</v>
      </c>
      <c r="G38">
        <v>0.21887278647004649</v>
      </c>
      <c r="H38">
        <f t="shared" ca="1" si="1"/>
        <v>0.76510836974831808</v>
      </c>
    </row>
    <row r="39" spans="1:8" x14ac:dyDescent="0.35">
      <c r="A39" s="3" t="s">
        <v>106</v>
      </c>
      <c r="B39">
        <f>PARS!B39*$I$7+G39*(1-$I$7)*C39+(1-G39)*(1-$I$7)*D39</f>
        <v>0.81406601627977282</v>
      </c>
      <c r="C39">
        <f>PARS!C39</f>
        <v>0.81406601627977282</v>
      </c>
      <c r="D39">
        <f>PARS!D39</f>
        <v>0.81406601627977282</v>
      </c>
      <c r="E39" t="b">
        <f t="shared" si="0"/>
        <v>1</v>
      </c>
      <c r="F39">
        <f>VLOOKUP(A39,PARS!A:W,19,0)</f>
        <v>0</v>
      </c>
      <c r="G39">
        <v>0.11665325171847285</v>
      </c>
      <c r="H39">
        <f t="shared" ca="1" si="1"/>
        <v>0.89652139977119438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VLOOKUP(A40,PARS!A:W,19,0)</f>
        <v>0</v>
      </c>
      <c r="G40">
        <v>0.97820706309520367</v>
      </c>
      <c r="H40">
        <f t="shared" ca="1" si="1"/>
        <v>0.28282931700497393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VLOOKUP(A41,PARS!A:W,19,0)</f>
        <v>0</v>
      </c>
      <c r="G41">
        <v>0.1320182023944263</v>
      </c>
      <c r="H41">
        <f t="shared" ca="1" si="1"/>
        <v>1.6745390078401368E-2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VLOOKUP(A42,PARS!A:W,19,0)</f>
        <v>0</v>
      </c>
      <c r="G42">
        <v>0.1834403536406547</v>
      </c>
      <c r="H42">
        <f t="shared" ca="1" si="1"/>
        <v>0.48706200299391922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VLOOKUP(A43,PARS!A:W,19,0)</f>
        <v>0</v>
      </c>
      <c r="G43">
        <v>0.78294488432759923</v>
      </c>
      <c r="H43">
        <f t="shared" ca="1" si="1"/>
        <v>0.95708236695961202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VLOOKUP(A44,PARS!A:W,19,0)</f>
        <v>0</v>
      </c>
      <c r="G44">
        <v>0.87463241858760121</v>
      </c>
      <c r="H44">
        <f t="shared" ca="1" si="1"/>
        <v>0.72081605566067242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VLOOKUP(A45,PARS!A:W,19,0)</f>
        <v>0</v>
      </c>
      <c r="G45">
        <v>0.21688465275193025</v>
      </c>
      <c r="H45">
        <f t="shared" ca="1" si="1"/>
        <v>3.0610049063742095E-2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VLOOKUP(A46,PARS!A:W,19,0)</f>
        <v>0</v>
      </c>
      <c r="G46">
        <v>3.2051223423599673E-2</v>
      </c>
      <c r="H46">
        <f t="shared" ca="1" si="1"/>
        <v>0.9721336094441031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VLOOKUP(A47,PARS!A:W,19,0)</f>
        <v>0</v>
      </c>
      <c r="G47">
        <v>0.39287424395105086</v>
      </c>
      <c r="H47">
        <f t="shared" ca="1" si="1"/>
        <v>0.61301727078443213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VLOOKUP(A48,PARS!A:W,19,0)</f>
        <v>0</v>
      </c>
      <c r="G48">
        <v>0.14761782707694227</v>
      </c>
      <c r="H48">
        <f t="shared" ca="1" si="1"/>
        <v>0.52037175187136664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VLOOKUP(A49,PARS!A:W,19,0)</f>
        <v>0</v>
      </c>
      <c r="G49">
        <v>0.53305550257061785</v>
      </c>
      <c r="H49">
        <f t="shared" ca="1" si="1"/>
        <v>8.7309692326145827E-2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VLOOKUP(A50,PARS!A:W,19,0)</f>
        <v>0</v>
      </c>
      <c r="G50">
        <v>0.65218464719258884</v>
      </c>
      <c r="H50">
        <f t="shared" ca="1" si="1"/>
        <v>0.52116232170684884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VLOOKUP(A51,PARS!A:W,19,0)</f>
        <v>0</v>
      </c>
      <c r="G51">
        <v>0.72199519468706974</v>
      </c>
      <c r="H51">
        <f t="shared" ca="1" si="1"/>
        <v>0.27578624635234195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0.26442581424135247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A55"/>
  <sheetViews>
    <sheetView tabSelected="1" zoomScale="96" zoomScaleNormal="96" workbookViewId="0">
      <pane xSplit="1" ySplit="7" topLeftCell="M8" activePane="bottomRight" state="frozen"/>
      <selection pane="topRight" activeCell="B1" sqref="B1"/>
      <selection pane="bottomLeft" activeCell="A8" sqref="A8"/>
      <selection pane="bottomRight" activeCell="AA29" sqref="AA29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3" max="23" width="19.54296875" customWidth="1"/>
    <col min="26" max="26" width="12.1796875" bestFit="1" customWidth="1"/>
    <col min="27" max="27" width="18.453125" bestFit="1" customWidth="1"/>
  </cols>
  <sheetData>
    <row r="1" spans="1:24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211</v>
      </c>
      <c r="W1" t="s">
        <v>191</v>
      </c>
      <c r="X1" t="s">
        <v>249</v>
      </c>
    </row>
    <row r="2" spans="1:24" hidden="1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v>0</v>
      </c>
      <c r="U2">
        <f t="shared" ref="U2:U52" si="2">S2+N2+Q2+M2</f>
        <v>1</v>
      </c>
      <c r="V2">
        <f>U2-N2</f>
        <v>0</v>
      </c>
    </row>
    <row r="3" spans="1:24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>U3-N3</f>
        <v>0</v>
      </c>
    </row>
    <row r="4" spans="1:24" hidden="1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W4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v>0</v>
      </c>
      <c r="U4">
        <f t="shared" si="2"/>
        <v>1</v>
      </c>
      <c r="V4">
        <f>U4-N4</f>
        <v>1</v>
      </c>
      <c r="W4">
        <f>EXP(B4)</f>
        <v>0.70468808971871344</v>
      </c>
    </row>
    <row r="5" spans="1:24" hidden="1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>U5-N5</f>
        <v>0</v>
      </c>
    </row>
    <row r="6" spans="1:24" hidden="1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v>0</v>
      </c>
      <c r="U6">
        <f t="shared" ref="U6" si="5">S6+N6+Q6+M6</f>
        <v>0</v>
      </c>
      <c r="V6">
        <f>U6-N6</f>
        <v>0</v>
      </c>
    </row>
    <row r="7" spans="1:24" hidden="1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1</v>
      </c>
      <c r="V7" s="12">
        <v>0</v>
      </c>
    </row>
    <row r="8" spans="1:24" x14ac:dyDescent="0.35">
      <c r="A8" t="s">
        <v>73</v>
      </c>
      <c r="B8">
        <v>-1.5975688400857699</v>
      </c>
      <c r="C8">
        <f t="shared" ref="C8:D10" si="6">LN(F8)</f>
        <v>-1.6094379124341003</v>
      </c>
      <c r="D8">
        <f t="shared" si="6"/>
        <v>-1.0498221244986778</v>
      </c>
      <c r="E8" s="16">
        <f t="shared" ref="E8:E10" si="7">W8</f>
        <v>0.20238795785841901</v>
      </c>
      <c r="F8">
        <v>0.2</v>
      </c>
      <c r="G8">
        <v>0.35</v>
      </c>
      <c r="H8">
        <v>1.1000000000000001</v>
      </c>
      <c r="I8">
        <v>1.1000000000000001</v>
      </c>
      <c r="J8">
        <f>1/E8</f>
        <v>4.9410054362006681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ref="V8:V40" si="8">U8-N8</f>
        <v>1</v>
      </c>
      <c r="W8">
        <f>EXP(B8)</f>
        <v>0.20238795785841901</v>
      </c>
    </row>
    <row r="9" spans="1:24" x14ac:dyDescent="0.35">
      <c r="A9" t="s">
        <v>91</v>
      </c>
      <c r="B9">
        <v>0.16952904840680699</v>
      </c>
      <c r="C9">
        <f t="shared" si="6"/>
        <v>-0.16251892949777494</v>
      </c>
      <c r="D9">
        <f t="shared" si="6"/>
        <v>0.40546510810816438</v>
      </c>
      <c r="E9" s="16">
        <f t="shared" si="7"/>
        <v>1.1847467615391678</v>
      </c>
      <c r="F9">
        <v>0.85</v>
      </c>
      <c r="G9">
        <v>1.5</v>
      </c>
      <c r="H9">
        <v>1.1100000000000001</v>
      </c>
      <c r="I9">
        <v>1.1000000000000001</v>
      </c>
      <c r="J9">
        <f t="shared" ref="J9:J22" si="9">1/E9</f>
        <v>0.84406223546105885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8"/>
        <v>1</v>
      </c>
      <c r="W9">
        <f>EXP(B9)</f>
        <v>1.1847467615391678</v>
      </c>
    </row>
    <row r="10" spans="1:24" x14ac:dyDescent="0.35">
      <c r="A10" t="s">
        <v>92</v>
      </c>
      <c r="B10">
        <v>1.6447307311633199</v>
      </c>
      <c r="C10">
        <f t="shared" si="6"/>
        <v>0.69314718055994529</v>
      </c>
      <c r="D10">
        <f t="shared" si="6"/>
        <v>2.1972245773362196</v>
      </c>
      <c r="E10" s="16">
        <f t="shared" si="7"/>
        <v>5.1796150102475682</v>
      </c>
      <c r="F10">
        <v>2</v>
      </c>
      <c r="G10">
        <v>9</v>
      </c>
      <c r="H10">
        <v>1.1200000000000001</v>
      </c>
      <c r="I10">
        <v>1.1000000000000001</v>
      </c>
      <c r="J10">
        <f t="shared" si="9"/>
        <v>0.19306454205989401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8"/>
        <v>1</v>
      </c>
      <c r="W10">
        <f>EXP(B10)</f>
        <v>5.1796150102475682</v>
      </c>
    </row>
    <row r="11" spans="1:24" hidden="1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1.1847467615391678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0.84406223546105885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8"/>
        <v>0</v>
      </c>
    </row>
    <row r="12" spans="1:24" hidden="1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8"/>
        <v>1</v>
      </c>
      <c r="W12">
        <f>EXP(B12)</f>
        <v>0.15407408</v>
      </c>
    </row>
    <row r="13" spans="1:24" hidden="1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8"/>
        <v>1</v>
      </c>
      <c r="W13">
        <f>1/(1+EXP(-B13))</f>
        <v>0.66013195000000002</v>
      </c>
    </row>
    <row r="14" spans="1:24" hidden="1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8"/>
        <v>1</v>
      </c>
    </row>
    <row r="15" spans="1:24" hidden="1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8"/>
        <v>1</v>
      </c>
    </row>
    <row r="16" spans="1:24" hidden="1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8"/>
        <v>1</v>
      </c>
      <c r="W16">
        <f>EXP(B16)</f>
        <v>9.4106369999999981E-2</v>
      </c>
    </row>
    <row r="17" spans="1:27" x14ac:dyDescent="0.35">
      <c r="A17" t="s">
        <v>76</v>
      </c>
      <c r="B17">
        <v>-1.41304067771723</v>
      </c>
      <c r="C17">
        <f>LN(-G17)</f>
        <v>-1.6094379124341003</v>
      </c>
      <c r="D17">
        <f>LN(-F17)</f>
        <v>-1.3093333199837622</v>
      </c>
      <c r="E17" s="16">
        <f t="shared" ref="E17:E19" si="10">W17</f>
        <v>-0.24340204960980388</v>
      </c>
      <c r="F17">
        <v>-0.27</v>
      </c>
      <c r="G17">
        <v>-0.2</v>
      </c>
      <c r="H17">
        <v>1.4</v>
      </c>
      <c r="I17">
        <v>1.4</v>
      </c>
      <c r="J17">
        <f t="shared" si="9"/>
        <v>-4.1084288386358825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8"/>
        <v>1</v>
      </c>
      <c r="W17">
        <f>-EXP(B17)</f>
        <v>-0.24340204960980388</v>
      </c>
    </row>
    <row r="18" spans="1:27" x14ac:dyDescent="0.35">
      <c r="A18" t="s">
        <v>95</v>
      </c>
      <c r="B18">
        <v>-0.7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0.49658530379140953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2.0137527074704766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8"/>
        <v>1</v>
      </c>
      <c r="W18">
        <f>EXP(B18)</f>
        <v>0.49658530379140953</v>
      </c>
    </row>
    <row r="19" spans="1:27" x14ac:dyDescent="0.35">
      <c r="A19" t="s">
        <v>70</v>
      </c>
      <c r="B19">
        <v>0.67</v>
      </c>
      <c r="C19">
        <f t="shared" si="11"/>
        <v>1.6094379124341003</v>
      </c>
      <c r="D19">
        <f t="shared" si="11"/>
        <v>2.341805806147327</v>
      </c>
      <c r="E19" s="16">
        <f t="shared" si="10"/>
        <v>1.9542373206359396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0.51170857778654244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8"/>
        <v>1</v>
      </c>
      <c r="W19">
        <f>EXP(B19)</f>
        <v>1.9542373206359396</v>
      </c>
    </row>
    <row r="20" spans="1:27" hidden="1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1</v>
      </c>
      <c r="V20">
        <f t="shared" si="8"/>
        <v>0</v>
      </c>
    </row>
    <row r="21" spans="1:27" x14ac:dyDescent="0.35">
      <c r="A21" t="s">
        <v>72</v>
      </c>
      <c r="B21">
        <v>0.36</v>
      </c>
      <c r="C21">
        <f>-LN(1/F21 -1)*10</f>
        <v>0</v>
      </c>
      <c r="D21">
        <f>-LN(1/G21 -1)*10</f>
        <v>2.0067069546215124</v>
      </c>
      <c r="E21" s="16">
        <f>W21</f>
        <v>0.50899902812595466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40.012961399740469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v>0</v>
      </c>
      <c r="U21">
        <f t="shared" si="2"/>
        <v>1</v>
      </c>
      <c r="V21">
        <f t="shared" si="8"/>
        <v>1</v>
      </c>
      <c r="W21" s="21">
        <f>1/(1+EXP(-B21/10))</f>
        <v>0.50899902812595466</v>
      </c>
      <c r="X21" t="s">
        <v>240</v>
      </c>
      <c r="AA21" s="15"/>
    </row>
    <row r="22" spans="1:27" x14ac:dyDescent="0.35">
      <c r="A22" t="s">
        <v>67</v>
      </c>
      <c r="B22">
        <v>0.89700000000000002</v>
      </c>
      <c r="C22">
        <v>0.7</v>
      </c>
      <c r="D22">
        <v>1.3</v>
      </c>
      <c r="E22" s="16">
        <f t="shared" ref="E22:E23" si="12">W22</f>
        <v>24.522353589775612</v>
      </c>
      <c r="F22">
        <v>14.5</v>
      </c>
      <c r="G22">
        <v>18.5</v>
      </c>
      <c r="H22">
        <v>4</v>
      </c>
      <c r="I22">
        <v>4</v>
      </c>
      <c r="J22">
        <f t="shared" si="9"/>
        <v>4.0779120011422622E-2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v>0</v>
      </c>
      <c r="U22">
        <f t="shared" si="2"/>
        <v>1</v>
      </c>
      <c r="V22">
        <f t="shared" si="8"/>
        <v>1</v>
      </c>
      <c r="W22">
        <f>EXP(B22)*10</f>
        <v>24.522353589775612</v>
      </c>
    </row>
    <row r="23" spans="1:27" x14ac:dyDescent="0.35">
      <c r="A23" t="s">
        <v>78</v>
      </c>
      <c r="B23">
        <v>4</v>
      </c>
      <c r="C23">
        <f>1-LN(1/(F23-1) -1)</f>
        <v>1</v>
      </c>
      <c r="D23">
        <f>1-LN(1/(G23-1) -1)</f>
        <v>7.9067547786486871</v>
      </c>
      <c r="E23" s="16">
        <f t="shared" si="12"/>
        <v>1.9525741268224333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22.135323991555545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8"/>
        <v>1</v>
      </c>
      <c r="W23">
        <f>1+1/(1+EXP(-(B23-1)))</f>
        <v>1.9525741268224333</v>
      </c>
    </row>
    <row r="24" spans="1:27" hidden="1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8"/>
        <v>0</v>
      </c>
    </row>
    <row r="25" spans="1:27" x14ac:dyDescent="0.35">
      <c r="A25" t="s">
        <v>189</v>
      </c>
      <c r="B25">
        <v>-0.16</v>
      </c>
      <c r="C25">
        <f t="shared" ref="C25:D26" si="13">F25</f>
        <v>-0.35</v>
      </c>
      <c r="D25">
        <f t="shared" si="13"/>
        <v>0.05</v>
      </c>
      <c r="E25" s="16">
        <f t="shared" ref="E25:E27" si="14">W25</f>
        <v>-0.16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v>1</v>
      </c>
      <c r="U25">
        <f t="shared" si="2"/>
        <v>1</v>
      </c>
      <c r="V25">
        <f t="shared" si="8"/>
        <v>1</v>
      </c>
      <c r="W25">
        <f>B25</f>
        <v>-0.16</v>
      </c>
    </row>
    <row r="26" spans="1:27" x14ac:dyDescent="0.35">
      <c r="A26" t="s">
        <v>80</v>
      </c>
      <c r="B26">
        <v>0.156757269540368</v>
      </c>
      <c r="C26">
        <f t="shared" si="13"/>
        <v>0</v>
      </c>
      <c r="D26">
        <f t="shared" si="13"/>
        <v>0.5</v>
      </c>
      <c r="E26" s="16">
        <f t="shared" si="14"/>
        <v>0.156757269540368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v>1</v>
      </c>
      <c r="U26">
        <f t="shared" si="2"/>
        <v>1</v>
      </c>
      <c r="V26">
        <f t="shared" si="8"/>
        <v>1</v>
      </c>
      <c r="W26">
        <f>B26</f>
        <v>0.156757269540368</v>
      </c>
    </row>
    <row r="27" spans="1:27" x14ac:dyDescent="0.35">
      <c r="A27" t="s">
        <v>81</v>
      </c>
      <c r="B27">
        <v>-0.89886099574725498</v>
      </c>
      <c r="C27">
        <f>LN(F27)</f>
        <v>-1.2039728043259361</v>
      </c>
      <c r="D27">
        <f>LN(G27)</f>
        <v>0.69314718055994529</v>
      </c>
      <c r="E27" s="16">
        <f t="shared" si="14"/>
        <v>0.40703300813988641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2.4568032076070021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8"/>
        <v>1</v>
      </c>
      <c r="W27">
        <f>EXP(B27)</f>
        <v>0.40703300813988641</v>
      </c>
    </row>
    <row r="28" spans="1:27" hidden="1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8"/>
        <v>0</v>
      </c>
    </row>
    <row r="29" spans="1:27" x14ac:dyDescent="0.35">
      <c r="A29" t="s">
        <v>102</v>
      </c>
      <c r="B29">
        <v>0</v>
      </c>
      <c r="C29">
        <f>F29</f>
        <v>0</v>
      </c>
      <c r="D29">
        <f>G29</f>
        <v>0.3</v>
      </c>
      <c r="E29" s="16">
        <f t="shared" ref="E29:E32" si="16">W29</f>
        <v>0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8"/>
        <v>0</v>
      </c>
      <c r="W29">
        <f>B29</f>
        <v>0</v>
      </c>
    </row>
    <row r="30" spans="1:27" x14ac:dyDescent="0.35">
      <c r="A30" t="s">
        <v>85</v>
      </c>
      <c r="B30">
        <v>0.87723134883653597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2.4042339979088103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0.41593289208529394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8"/>
        <v>1</v>
      </c>
      <c r="W30">
        <f>EXP(B30)</f>
        <v>2.4042339979088103</v>
      </c>
    </row>
    <row r="31" spans="1:27" x14ac:dyDescent="0.35">
      <c r="A31" t="s">
        <v>82</v>
      </c>
      <c r="B31">
        <v>1.63</v>
      </c>
      <c r="C31">
        <f t="shared" si="17"/>
        <v>0.58778666490211906</v>
      </c>
      <c r="D31">
        <f t="shared" si="17"/>
        <v>2.3025850929940459</v>
      </c>
      <c r="E31" s="16">
        <f t="shared" si="16"/>
        <v>5.1038747185367255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8"/>
        <v>1</v>
      </c>
      <c r="W31">
        <f>EXP(B31)</f>
        <v>5.1038747185367255</v>
      </c>
    </row>
    <row r="32" spans="1:27" x14ac:dyDescent="0.35">
      <c r="A32" t="s">
        <v>83</v>
      </c>
      <c r="B32">
        <v>0.72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0.67260701706776038</v>
      </c>
      <c r="F32">
        <v>0.2</v>
      </c>
      <c r="G32">
        <v>0.999</v>
      </c>
      <c r="H32">
        <v>5.01</v>
      </c>
      <c r="I32">
        <v>5.03</v>
      </c>
      <c r="J32">
        <f>1/(E32*(1-E32))</f>
        <v>4.5411854666038591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8"/>
        <v>1</v>
      </c>
      <c r="W32">
        <f>1/(1+EXP(-B32))</f>
        <v>0.67260701706776038</v>
      </c>
    </row>
    <row r="33" spans="1:23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8"/>
        <v>0</v>
      </c>
      <c r="W33">
        <f>1/(1+EXP(-B33))</f>
        <v>0.66942775013665978</v>
      </c>
    </row>
    <row r="34" spans="1:23" x14ac:dyDescent="0.35">
      <c r="A34" t="s">
        <v>86</v>
      </c>
      <c r="B34" s="3">
        <v>0.18</v>
      </c>
      <c r="C34">
        <f>F34</f>
        <v>0</v>
      </c>
      <c r="D34">
        <f>G34</f>
        <v>2</v>
      </c>
      <c r="E34" s="16">
        <f>B34</f>
        <v>0.18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v>1</v>
      </c>
      <c r="U34">
        <f t="shared" si="2"/>
        <v>1</v>
      </c>
      <c r="V34">
        <f t="shared" si="8"/>
        <v>1</v>
      </c>
      <c r="W34">
        <f>B34</f>
        <v>0.18</v>
      </c>
    </row>
    <row r="35" spans="1:23" x14ac:dyDescent="0.35">
      <c r="A35" t="s">
        <v>87</v>
      </c>
      <c r="B35">
        <v>-0.24389960977445099</v>
      </c>
      <c r="C35">
        <f t="shared" ref="C35:D37" si="20">LN(F35)</f>
        <v>-2.3025850929940455</v>
      </c>
      <c r="D35">
        <f t="shared" si="20"/>
        <v>0.40546510810816438</v>
      </c>
      <c r="E35" s="16">
        <f t="shared" ref="E35:E38" si="21">W35</f>
        <v>0.78356629271138467</v>
      </c>
      <c r="F35">
        <v>0.1</v>
      </c>
      <c r="G35">
        <v>1.5</v>
      </c>
      <c r="H35">
        <v>6.01</v>
      </c>
      <c r="I35">
        <v>6</v>
      </c>
      <c r="J35">
        <f t="shared" ref="J35:J37" si="22">1/E35</f>
        <v>1.2762162044256484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v>1</v>
      </c>
      <c r="U35">
        <f t="shared" si="2"/>
        <v>1</v>
      </c>
      <c r="V35">
        <f t="shared" si="8"/>
        <v>1</v>
      </c>
      <c r="W35">
        <f>EXP(B35)</f>
        <v>0.78356629271138467</v>
      </c>
    </row>
    <row r="36" spans="1:23" x14ac:dyDescent="0.35">
      <c r="A36" t="s">
        <v>88</v>
      </c>
      <c r="B36">
        <v>2.7181287719673501</v>
      </c>
      <c r="C36">
        <f t="shared" si="20"/>
        <v>-6.9077552789821368</v>
      </c>
      <c r="D36">
        <f t="shared" si="20"/>
        <v>4.6051701859880918</v>
      </c>
      <c r="E36" s="16">
        <f t="shared" si="21"/>
        <v>15.151942960761369</v>
      </c>
      <c r="F36">
        <v>1E-3</v>
      </c>
      <c r="G36">
        <v>100</v>
      </c>
      <c r="H36">
        <v>6.02</v>
      </c>
      <c r="I36">
        <v>6</v>
      </c>
      <c r="J36">
        <f t="shared" si="22"/>
        <v>6.5998136515539721E-2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v>0</v>
      </c>
      <c r="U36">
        <f t="shared" si="2"/>
        <v>1</v>
      </c>
      <c r="V36">
        <f t="shared" si="8"/>
        <v>1</v>
      </c>
      <c r="W36">
        <f>EXP(B36)</f>
        <v>15.151942960761369</v>
      </c>
    </row>
    <row r="37" spans="1:23" x14ac:dyDescent="0.35">
      <c r="A37" t="s">
        <v>101</v>
      </c>
      <c r="B37">
        <v>1.5</v>
      </c>
      <c r="C37">
        <f t="shared" si="20"/>
        <v>-6.9077552789821368</v>
      </c>
      <c r="D37">
        <f t="shared" si="20"/>
        <v>4.6051701859880918</v>
      </c>
      <c r="E37" s="16">
        <f t="shared" si="21"/>
        <v>4.4816890703380645</v>
      </c>
      <c r="F37">
        <v>1E-3</v>
      </c>
      <c r="G37">
        <v>100</v>
      </c>
      <c r="H37">
        <v>6.03</v>
      </c>
      <c r="I37">
        <v>6</v>
      </c>
      <c r="J37">
        <f t="shared" si="22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v>0</v>
      </c>
      <c r="U37">
        <f t="shared" si="2"/>
        <v>1</v>
      </c>
      <c r="V37">
        <f t="shared" si="8"/>
        <v>1</v>
      </c>
      <c r="W37">
        <f>EXP(B37)</f>
        <v>4.4816890703380645</v>
      </c>
    </row>
    <row r="38" spans="1:23" hidden="1" x14ac:dyDescent="0.35">
      <c r="A38" s="5" t="s">
        <v>68</v>
      </c>
      <c r="B38">
        <v>0.14399999999999999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0</v>
      </c>
      <c r="N38">
        <v>1</v>
      </c>
      <c r="P38">
        <f t="shared" si="0"/>
        <v>1</v>
      </c>
      <c r="S38">
        <f t="shared" si="1"/>
        <v>0</v>
      </c>
      <c r="T38">
        <v>0</v>
      </c>
      <c r="U38">
        <f t="shared" si="2"/>
        <v>1</v>
      </c>
      <c r="V38">
        <f t="shared" si="8"/>
        <v>0</v>
      </c>
      <c r="W38">
        <f>1/(1+EXP(-B38))</f>
        <v>0.53593792072440882</v>
      </c>
    </row>
    <row r="39" spans="1:23" hidden="1" x14ac:dyDescent="0.35">
      <c r="A39" s="3" t="s">
        <v>106</v>
      </c>
      <c r="B39" s="3">
        <f>E39</f>
        <v>0.81406601627977282</v>
      </c>
      <c r="C39" s="3">
        <f>E39</f>
        <v>0.81406601627977282</v>
      </c>
      <c r="D39" s="3">
        <f>E39</f>
        <v>0.81406601627977282</v>
      </c>
      <c r="E39" s="3">
        <f>E27*2</f>
        <v>0.81406601627977282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v>0</v>
      </c>
      <c r="U39">
        <f t="shared" si="2"/>
        <v>1</v>
      </c>
      <c r="V39">
        <f t="shared" si="8"/>
        <v>0</v>
      </c>
      <c r="W39" s="3"/>
    </row>
    <row r="40" spans="1:23" hidden="1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v>0</v>
      </c>
      <c r="U40">
        <f t="shared" si="2"/>
        <v>1</v>
      </c>
      <c r="V40">
        <f t="shared" si="8"/>
        <v>1</v>
      </c>
    </row>
    <row r="41" spans="1:23" hidden="1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v>0</v>
      </c>
      <c r="U41">
        <f t="shared" si="2"/>
        <v>1</v>
      </c>
      <c r="V41" s="13">
        <v>0</v>
      </c>
    </row>
    <row r="42" spans="1:23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v>0</v>
      </c>
      <c r="U42">
        <f t="shared" si="2"/>
        <v>1</v>
      </c>
      <c r="V42">
        <f>U42-N42</f>
        <v>0</v>
      </c>
    </row>
    <row r="43" spans="1:23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ref="V43:V52" si="24">U43</f>
        <v>0</v>
      </c>
      <c r="W43"/>
    </row>
    <row r="44" spans="1:23" hidden="1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v>0</v>
      </c>
      <c r="U44">
        <f t="shared" si="2"/>
        <v>0</v>
      </c>
      <c r="V44">
        <f t="shared" si="24"/>
        <v>0</v>
      </c>
    </row>
    <row r="45" spans="1:23" hidden="1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v>0</v>
      </c>
      <c r="U45">
        <f t="shared" si="2"/>
        <v>0</v>
      </c>
      <c r="V45">
        <f t="shared" si="24"/>
        <v>0</v>
      </c>
    </row>
    <row r="46" spans="1:23" hidden="1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v>0</v>
      </c>
      <c r="U46">
        <f t="shared" si="2"/>
        <v>0</v>
      </c>
      <c r="V46">
        <f t="shared" si="24"/>
        <v>0</v>
      </c>
    </row>
    <row r="47" spans="1:23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v>0</v>
      </c>
      <c r="U47">
        <f t="shared" si="2"/>
        <v>0</v>
      </c>
      <c r="V47">
        <f t="shared" si="24"/>
        <v>0</v>
      </c>
    </row>
    <row r="48" spans="1:23" hidden="1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" si="26">SUM(O48:R48)</f>
        <v>0</v>
      </c>
      <c r="T48">
        <v>0</v>
      </c>
      <c r="U48">
        <f>SUM(P48:S48)</f>
        <v>0</v>
      </c>
      <c r="V48">
        <f>SUM(Q48:U48)</f>
        <v>0</v>
      </c>
    </row>
    <row r="49" spans="1:22" hidden="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v>0</v>
      </c>
      <c r="U49">
        <f t="shared" ref="U49" si="30">S49+N49+Q49+M49</f>
        <v>0</v>
      </c>
      <c r="V49">
        <f t="shared" ref="V49" si="31">U49</f>
        <v>0</v>
      </c>
    </row>
    <row r="50" spans="1:22" hidden="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v>0</v>
      </c>
      <c r="U50">
        <f t="shared" si="2"/>
        <v>0</v>
      </c>
      <c r="V50">
        <f t="shared" si="24"/>
        <v>0</v>
      </c>
    </row>
    <row r="51" spans="1:22" hidden="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v>0</v>
      </c>
      <c r="U51">
        <f t="shared" si="2"/>
        <v>0</v>
      </c>
      <c r="V51">
        <f t="shared" si="24"/>
        <v>0</v>
      </c>
    </row>
    <row r="52" spans="1:22" hidden="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v>0</v>
      </c>
      <c r="U52">
        <f t="shared" si="2"/>
        <v>0</v>
      </c>
      <c r="V52">
        <f t="shared" si="24"/>
        <v>0</v>
      </c>
    </row>
    <row r="53" spans="1:22" x14ac:dyDescent="0.35">
      <c r="A53" t="s">
        <v>255</v>
      </c>
      <c r="B53">
        <v>0</v>
      </c>
      <c r="C53">
        <f t="shared" si="32"/>
        <v>0</v>
      </c>
    </row>
    <row r="54" spans="1:22" x14ac:dyDescent="0.35">
      <c r="A54" t="s">
        <v>256</v>
      </c>
      <c r="B54">
        <v>1</v>
      </c>
      <c r="C54">
        <f t="shared" si="32"/>
        <v>1</v>
      </c>
    </row>
    <row r="55" spans="1:22" x14ac:dyDescent="0.35">
      <c r="B55">
        <v>1</v>
      </c>
    </row>
  </sheetData>
  <autoFilter ref="A1:X55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-1.5975688400857699</v>
      </c>
      <c r="C8">
        <f t="shared" si="6"/>
        <v>-2.3025850929940455</v>
      </c>
      <c r="D8">
        <f t="shared" si="6"/>
        <v>-0.916290731874155</v>
      </c>
      <c r="E8" s="16">
        <f>PARS!E8</f>
        <v>0.20238795785841901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4.9410054362006681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0.20238795785841901</v>
      </c>
    </row>
    <row r="9" spans="1:22" x14ac:dyDescent="0.35">
      <c r="A9" t="s">
        <v>91</v>
      </c>
      <c r="B9">
        <f t="shared" si="6"/>
        <v>0.16952904840680705</v>
      </c>
      <c r="C9">
        <f t="shared" si="6"/>
        <v>-0.16251892949777494</v>
      </c>
      <c r="D9">
        <f t="shared" si="6"/>
        <v>0.69314718055994529</v>
      </c>
      <c r="E9" s="16">
        <f>PARS!E9</f>
        <v>1.1847467615391678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0.84406223546105885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1.1847467615391678</v>
      </c>
    </row>
    <row r="10" spans="1:22" x14ac:dyDescent="0.35">
      <c r="A10" t="s">
        <v>92</v>
      </c>
      <c r="B10">
        <f t="shared" si="6"/>
        <v>1.6447307311633199</v>
      </c>
      <c r="C10">
        <f t="shared" si="6"/>
        <v>0.69314718055994529</v>
      </c>
      <c r="D10">
        <f t="shared" si="6"/>
        <v>1.791759469228055</v>
      </c>
      <c r="E10" s="16">
        <f>PARS!E10</f>
        <v>5.1796150102475682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0.19306454205989401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5.1796150102475682</v>
      </c>
    </row>
    <row r="11" spans="1:22" x14ac:dyDescent="0.35">
      <c r="A11" t="s">
        <v>97</v>
      </c>
      <c r="B11">
        <f>LN(E11)</f>
        <v>0.16952904840680705</v>
      </c>
      <c r="C11">
        <f>C4</f>
        <v>-0.51082562376599072</v>
      </c>
      <c r="D11">
        <f>D4</f>
        <v>0.18232155679395459</v>
      </c>
      <c r="E11" s="16">
        <f>PARS!E11</f>
        <v>1.1847467615391678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0.84406223546105885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-1.41304067771723</v>
      </c>
      <c r="C17">
        <f>LN(-G17)</f>
        <v>-2.3025850929940455</v>
      </c>
      <c r="D17">
        <f>LN(-F17)</f>
        <v>-1.1647520911726548</v>
      </c>
      <c r="E17" s="16">
        <f>PARS!E17</f>
        <v>-0.24340204960980388</v>
      </c>
      <c r="F17">
        <v>-0.312</v>
      </c>
      <c r="G17">
        <v>-0.1</v>
      </c>
      <c r="H17">
        <v>1.4</v>
      </c>
      <c r="I17">
        <v>1.4</v>
      </c>
      <c r="J17">
        <f t="shared" si="8"/>
        <v>-4.1084288386358825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-0.24340204960980388</v>
      </c>
    </row>
    <row r="18" spans="1:26" x14ac:dyDescent="0.35">
      <c r="A18" t="s">
        <v>95</v>
      </c>
      <c r="B18">
        <f t="shared" ref="B18:D19" si="9">LN(E18)</f>
        <v>-0.7</v>
      </c>
      <c r="C18">
        <f t="shared" si="9"/>
        <v>-1.2039728043259361</v>
      </c>
      <c r="D18">
        <f t="shared" si="9"/>
        <v>-0.43078291609245423</v>
      </c>
      <c r="E18" s="16">
        <f>PARS!E18</f>
        <v>0.49658530379140953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2.0137527074704766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0.49658530379140953</v>
      </c>
    </row>
    <row r="19" spans="1:26" x14ac:dyDescent="0.35">
      <c r="A19" t="s">
        <v>70</v>
      </c>
      <c r="B19">
        <f t="shared" si="9"/>
        <v>0.67</v>
      </c>
      <c r="C19">
        <f t="shared" si="9"/>
        <v>1.6094379124341003</v>
      </c>
      <c r="D19">
        <f t="shared" si="9"/>
        <v>2.341805806147327</v>
      </c>
      <c r="E19" s="16">
        <f>PARS!E19</f>
        <v>1.9542373206359396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0.51170857778654244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1.9542373206359396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35.99999999999995</v>
      </c>
      <c r="C21">
        <f>-LN(1/F21 -1)</f>
        <v>0</v>
      </c>
      <c r="D21">
        <f>-LN(1/G21 -1)</f>
        <v>0.40546510810816427</v>
      </c>
      <c r="E21" s="16">
        <f>PARS!E21</f>
        <v>0.50899902812595466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4001.2961399740466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0.50899902812595466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0.89700000000000013</v>
      </c>
      <c r="C22">
        <f>LN(F22/10)</f>
        <v>0.37156355643248301</v>
      </c>
      <c r="D22">
        <f>LN(G22/10)</f>
        <v>0.61518563909023349</v>
      </c>
      <c r="E22" s="16">
        <f>PARS!E22</f>
        <v>24.522353589775612</v>
      </c>
      <c r="F22">
        <v>14.5</v>
      </c>
      <c r="G22">
        <v>18.5</v>
      </c>
      <c r="H22">
        <v>4</v>
      </c>
      <c r="I22">
        <v>4</v>
      </c>
      <c r="J22">
        <f t="shared" si="8"/>
        <v>4.0779120011422622E-2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24.522353589775612</v>
      </c>
    </row>
    <row r="23" spans="1:26" x14ac:dyDescent="0.35">
      <c r="A23" t="s">
        <v>78</v>
      </c>
      <c r="B23">
        <f>1-LN(1/(E23-1) -1)</f>
        <v>4.0000000000000018</v>
      </c>
      <c r="C23">
        <f>1-LN(1/(F23-1) -1)</f>
        <v>1</v>
      </c>
      <c r="D23">
        <f>1-LN(1/(G23-1) -1)</f>
        <v>7.9067547786486871</v>
      </c>
      <c r="E23" s="16">
        <f>PARS!E23</f>
        <v>1.9525741268224333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22.135323991555545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1.9525741268224333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-0.16</v>
      </c>
      <c r="C25">
        <f t="shared" si="10"/>
        <v>-0.15</v>
      </c>
      <c r="D25">
        <f t="shared" si="10"/>
        <v>0.05</v>
      </c>
      <c r="E25" s="16">
        <f>PARS!E25</f>
        <v>-0.16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0.156757269540368</v>
      </c>
      <c r="C26">
        <f t="shared" si="10"/>
        <v>0</v>
      </c>
      <c r="D26">
        <f t="shared" si="10"/>
        <v>0.5</v>
      </c>
      <c r="E26" s="16">
        <f>PARS!E26</f>
        <v>0.156757269540368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-0.89886099574725498</v>
      </c>
      <c r="C27">
        <f>LN(F27)</f>
        <v>-0.35667494393873245</v>
      </c>
      <c r="D27">
        <f>LN(G27)</f>
        <v>1.0986122886681098</v>
      </c>
      <c r="E27" s="16">
        <f>PARS!E27</f>
        <v>0.40703300813988641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2.4568032076070021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0.40703300813988641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0.87723134883653586</v>
      </c>
      <c r="C30">
        <f t="shared" si="12"/>
        <v>0</v>
      </c>
      <c r="D30">
        <f t="shared" si="12"/>
        <v>2.3025850929940459</v>
      </c>
      <c r="E30" s="16">
        <f>PARS!E30</f>
        <v>2.4042339979088103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0.41593289208529394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2.4042339979088103</v>
      </c>
    </row>
    <row r="31" spans="1:26" x14ac:dyDescent="0.35">
      <c r="A31" t="s">
        <v>82</v>
      </c>
      <c r="B31">
        <f t="shared" si="12"/>
        <v>1.63</v>
      </c>
      <c r="C31">
        <f t="shared" si="12"/>
        <v>0.58778666490211906</v>
      </c>
      <c r="D31">
        <f t="shared" si="12"/>
        <v>1.3862943611198906</v>
      </c>
      <c r="E31" s="16">
        <f>PARS!E31</f>
        <v>5.1038747185367255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5.1038747185367255</v>
      </c>
    </row>
    <row r="32" spans="1:26" x14ac:dyDescent="0.35">
      <c r="A32" t="s">
        <v>83</v>
      </c>
      <c r="B32">
        <f t="shared" ref="B32:D32" si="14">-LN(1/E32 -1)</f>
        <v>0.71999999999999986</v>
      </c>
      <c r="C32">
        <f t="shared" si="14"/>
        <v>-2.1972245773362196</v>
      </c>
      <c r="D32">
        <f t="shared" si="14"/>
        <v>6.9067547786484651</v>
      </c>
      <c r="E32" s="16">
        <f>PARS!E32</f>
        <v>0.67260701706776038</v>
      </c>
      <c r="F32">
        <v>0.1</v>
      </c>
      <c r="G32">
        <v>0.999</v>
      </c>
      <c r="H32">
        <v>5.01</v>
      </c>
      <c r="I32">
        <v>5.03</v>
      </c>
      <c r="J32">
        <f>1/(E32*(1-E32))</f>
        <v>4.5411854666038591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0.67260701706776038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-1.7147984280919266</v>
      </c>
      <c r="C34">
        <f t="shared" si="15"/>
        <v>-2.3025850929940455</v>
      </c>
      <c r="D34">
        <f t="shared" si="15"/>
        <v>0.69314718055994529</v>
      </c>
      <c r="E34" s="16">
        <f>PARS!E34</f>
        <v>0.18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5.5555555555555554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0.18000000000000002</v>
      </c>
    </row>
    <row r="35" spans="1:22" x14ac:dyDescent="0.35">
      <c r="A35" t="s">
        <v>87</v>
      </c>
      <c r="B35">
        <f t="shared" si="15"/>
        <v>-0.24389960977445099</v>
      </c>
      <c r="C35">
        <f t="shared" si="15"/>
        <v>-0.71334988787746489</v>
      </c>
      <c r="D35">
        <f t="shared" si="15"/>
        <v>-9.4310679471241415E-2</v>
      </c>
      <c r="E35" s="16">
        <f>PARS!E35</f>
        <v>0.78356629271138467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1.2762162044256484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0.78356629271138467</v>
      </c>
    </row>
    <row r="36" spans="1:22" x14ac:dyDescent="0.35">
      <c r="A36" t="s">
        <v>88</v>
      </c>
      <c r="B36">
        <f t="shared" si="15"/>
        <v>2.7181287719673501</v>
      </c>
      <c r="C36">
        <f t="shared" si="15"/>
        <v>-6.9077552789821368</v>
      </c>
      <c r="D36">
        <f t="shared" si="15"/>
        <v>2.9957322735539909</v>
      </c>
      <c r="E36" s="16">
        <f>PARS!E36</f>
        <v>15.151942960761369</v>
      </c>
      <c r="F36">
        <v>1E-3</v>
      </c>
      <c r="G36">
        <v>20</v>
      </c>
      <c r="H36">
        <v>6.02</v>
      </c>
      <c r="I36">
        <v>6</v>
      </c>
      <c r="J36">
        <f t="shared" si="16"/>
        <v>6.5998136515539721E-2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15.151942960761369</v>
      </c>
    </row>
    <row r="37" spans="1:22" x14ac:dyDescent="0.35">
      <c r="A37" t="s">
        <v>101</v>
      </c>
      <c r="B37">
        <f t="shared" si="15"/>
        <v>1.5</v>
      </c>
      <c r="C37">
        <f t="shared" si="15"/>
        <v>-6.9077552789821368</v>
      </c>
      <c r="D37">
        <f t="shared" si="15"/>
        <v>3.1010977891993172</v>
      </c>
      <c r="E37" s="16">
        <f>PARS!E37</f>
        <v>4.4816890703380645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4.4816890703380645</v>
      </c>
    </row>
    <row r="38" spans="1:22" x14ac:dyDescent="0.35">
      <c r="A38" s="5" t="s">
        <v>68</v>
      </c>
      <c r="B38">
        <f>-LN(1/E38 -1)</f>
        <v>0.14399999999999991</v>
      </c>
      <c r="C38">
        <f>-LN(1/F38 -1)</f>
        <v>-4.0005334613699206E-2</v>
      </c>
      <c r="D38">
        <f>-LN(1/G38 -1)</f>
        <v>0.84729786038720356</v>
      </c>
      <c r="E38" s="16">
        <f>PARS!E38</f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0.53593792072440882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0.81406601627977282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60"/>
  <sheetViews>
    <sheetView topLeftCell="A3" workbookViewId="0">
      <selection activeCell="D42" sqref="D42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30</v>
      </c>
      <c r="I28" t="s">
        <v>258</v>
      </c>
    </row>
    <row r="29" spans="1:9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G30">
        <v>34</v>
      </c>
      <c r="I30" t="s">
        <v>187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56</v>
      </c>
      <c r="I48" t="s">
        <v>259</v>
      </c>
    </row>
    <row r="49" spans="1:9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1</v>
      </c>
      <c r="E49">
        <v>1</v>
      </c>
      <c r="F49">
        <v>2.5099999999999998</v>
      </c>
      <c r="G49">
        <v>91</v>
      </c>
    </row>
    <row r="50" spans="1:9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G50">
        <v>92</v>
      </c>
      <c r="I50" t="s">
        <v>222</v>
      </c>
    </row>
    <row r="51" spans="1:9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93</v>
      </c>
    </row>
    <row r="52" spans="1:9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94</v>
      </c>
    </row>
    <row r="53" spans="1:9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G53">
        <v>95</v>
      </c>
    </row>
    <row r="54" spans="1:9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G54">
        <v>96</v>
      </c>
    </row>
    <row r="55" spans="1:9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97</v>
      </c>
    </row>
    <row r="56" spans="1:9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G56">
        <v>98</v>
      </c>
    </row>
    <row r="57" spans="1:9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G57">
        <v>99</v>
      </c>
    </row>
    <row r="58" spans="1:9" x14ac:dyDescent="0.35">
      <c r="A58" t="s">
        <v>223</v>
      </c>
      <c r="B58" t="s">
        <v>223</v>
      </c>
      <c r="C58">
        <v>0.59019820000000001</v>
      </c>
      <c r="G58">
        <v>99</v>
      </c>
    </row>
    <row r="59" spans="1:9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G59">
        <v>100</v>
      </c>
    </row>
    <row r="60" spans="1:9" x14ac:dyDescent="0.35">
      <c r="A60" t="s">
        <v>104</v>
      </c>
      <c r="B60" t="s">
        <v>104</v>
      </c>
      <c r="C60">
        <f>9*5*52/(24*365)</f>
        <v>0.26712328767123289</v>
      </c>
      <c r="G60">
        <v>101</v>
      </c>
    </row>
  </sheetData>
  <autoFilter ref="A1:J60" xr:uid="{A42A002A-BEAD-45BB-A257-D80A19A6BE2C}">
    <sortState xmlns:xlrd2="http://schemas.microsoft.com/office/spreadsheetml/2017/richdata2" ref="A2:I60">
      <sortCondition ref="G1:G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7.54296875" style="23" customWidth="1"/>
    <col min="51" max="51" width="11.36328125" style="23" bestFit="1" customWidth="1"/>
    <col min="52" max="52" width="12.54296875" style="23" bestFit="1" customWidth="1"/>
    <col min="53" max="53" width="12" style="23" bestFit="1" customWidth="1"/>
    <col min="54" max="54" width="12.90625" style="23" bestFit="1" customWidth="1"/>
    <col min="55" max="55" width="13.453125" style="23" bestFit="1" customWidth="1"/>
    <col min="56" max="56" width="12" style="23" bestFit="1" customWidth="1"/>
    <col min="57" max="57" width="11.36328125" style="23" bestFit="1" customWidth="1"/>
    <col min="58" max="58" width="12.54296875" style="23" bestFit="1" customWidth="1"/>
  </cols>
  <sheetData>
    <row r="1" spans="1:58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28</v>
      </c>
      <c r="AE1" s="23">
        <f>MATCH(AE3,W_psid!$B$1:$CZ$1,0)</f>
        <v>27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MATCH(AX3,W_psid!$B$1:$CZ$1,0)</f>
        <v>30</v>
      </c>
      <c r="AY1" s="23">
        <f>MATCH(AY3,W_other!$B$1:$CT$1,0)</f>
        <v>7</v>
      </c>
      <c r="AZ1" s="23">
        <f>MATCH(AZ3,W_other!$B$1:$CT$1,0)</f>
        <v>5</v>
      </c>
      <c r="BA1" s="23">
        <f>MATCH(BA3,W_other!$B$1:$CT$1,0)</f>
        <v>1</v>
      </c>
      <c r="BB1" s="23">
        <f>MATCH(BB3,W_other!$B$1:$CT$1,0)</f>
        <v>2</v>
      </c>
      <c r="BC1" s="23">
        <f>MATCH(BC3,W_other!$B$1:$CT$1,0)</f>
        <v>4</v>
      </c>
      <c r="BD1" s="23">
        <f>MATCH(BD3,W_other!$B$1:$CT$1,0)</f>
        <v>3</v>
      </c>
      <c r="BE1" s="23">
        <f>MATCH(BE3,W_other!$B$1:$CT$1,0)</f>
        <v>8</v>
      </c>
      <c r="BF1" s="23">
        <f>MATCH(BF3,W_other!$B$1:$CT$1,0)</f>
        <v>6</v>
      </c>
    </row>
    <row r="2" spans="1:58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sdj_dif</v>
      </c>
      <c r="AY2" s="23" t="str">
        <f>MOMS!$A$49</f>
        <v>NLY_</v>
      </c>
      <c r="AZ2" s="23" t="str">
        <f>MOMS!$A$50</f>
        <v>shouseexp</v>
      </c>
      <c r="BA2" s="23" t="str">
        <f>MOMS!$A$51</f>
        <v>scity</v>
      </c>
      <c r="BB2" s="23" t="str">
        <f>MOMS!$A$52</f>
        <v>sjobscity</v>
      </c>
      <c r="BC2" s="23" t="str">
        <f>MOMS!$A$53</f>
        <v>p_gradient</v>
      </c>
      <c r="BD2" s="23" t="str">
        <f>MOMS!$A$54</f>
        <v>p_gradient_simple</v>
      </c>
      <c r="BE2" s="23" t="str">
        <f>MOMS!$A$55</f>
        <v>snmarried</v>
      </c>
      <c r="BF2" s="23" t="str">
        <f>MOMS!$A$56</f>
        <v>L</v>
      </c>
    </row>
    <row r="3" spans="1:58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sdo_dif_lm</v>
      </c>
      <c r="AE3" s="23" t="str">
        <f>VLOOKUP(AE2,MOMS!$A:$B,2,0)</f>
        <v>wdo_dif_lm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sdj_dif</v>
      </c>
      <c r="AY3" s="23" t="str">
        <f>VLOOKUP(AY2,MOMS!$A:$B,2,0)</f>
        <v>NLY_</v>
      </c>
      <c r="AZ3" s="23" t="str">
        <f>VLOOKUP(AZ2,MOMS!$A:$B,2,0)</f>
        <v>shouseexp</v>
      </c>
      <c r="BA3" s="23" t="str">
        <f>VLOOKUP(BA2,MOMS!$A:$B,2,0)</f>
        <v>scity</v>
      </c>
      <c r="BB3" s="23" t="str">
        <f>VLOOKUP(BB2,MOMS!$A:$B,2,0)</f>
        <v>sjobscity</v>
      </c>
      <c r="BC3" s="23" t="str">
        <f>VLOOKUP(BC2,MOMS!$A:$B,2,0)</f>
        <v>p_gradient</v>
      </c>
      <c r="BD3" s="23" t="str">
        <f>VLOOKUP(BD2,MOMS!$A:$B,2,0)</f>
        <v>p_gradient_simple</v>
      </c>
      <c r="BE3" s="23" t="str">
        <f>VLOOKUP(BE2,MOMS!$A:$B,2,0)</f>
        <v>snmarried</v>
      </c>
      <c r="BF3" s="23" t="str">
        <f>VLOOKUP(BF2,MOMS!$A:$B,2,0)</f>
        <v>L</v>
      </c>
    </row>
    <row r="4" spans="1:58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5.5266985172226545E-3</v>
      </c>
      <c r="AE4" s="23" cm="1">
        <f t="array" ref="AE4">INDEX(W_psid!$B$2:$CZ$104,W_!$A4,W_!AE$1)/Ns!$B$1</f>
        <v>-1.447866874641032E-3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 cm="1">
        <f t="array" ref="AX4">INDEX(W_psid!$B$2:$CZ$104,W_!$A4,W_!AX$1)/Ns!$B$1</f>
        <v>1.1929012188305461E-2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6.5536704595642911E-2</v>
      </c>
      <c r="AE5" s="23" cm="1">
        <f t="array" ref="AE5">INDEX(W_psid!$B$2:$CZ$104,W_!$A5,W_!AE$1)/Ns!$B$1</f>
        <v>5.5938954686950704E-3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 cm="1">
        <f t="array" ref="AX5">INDEX(W_psid!$B$2:$CZ$104,W_!$A5,W_!AX$1)/Ns!$B$1</f>
        <v>7.3203937945769265E-2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4.6101415684232865E-2</v>
      </c>
      <c r="AE6" s="23" cm="1">
        <f t="array" ref="AE6">INDEX(W_psid!$B$2:$CZ$104,W_!$A6,W_!AE$1)/Ns!$B$1</f>
        <v>4.7111619431384149E-4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 cm="1">
        <f t="array" ref="AX6">INDEX(W_psid!$B$2:$CZ$104,W_!$A6,W_!AX$1)/Ns!$B$1</f>
        <v>4.7168123484154327E-2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1.0547100697018719</v>
      </c>
      <c r="AE7" s="23" cm="1">
        <f t="array" ref="AE7">INDEX(W_psid!$B$2:$CZ$104,W_!$A7,W_!AE$1)/Ns!$B$1</f>
        <v>0.63031186983693155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 cm="1">
        <f t="array" ref="AX7">INDEX(W_psid!$B$2:$CZ$104,W_!$A7,W_!AX$1)/Ns!$B$1</f>
        <v>1.4294378864730664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-0.26559671672620366</v>
      </c>
      <c r="AE8" s="23" cm="1">
        <f t="array" ref="AE8">INDEX(W_psid!$B$2:$CZ$104,W_!$A8,W_!AE$1)/Ns!$B$1</f>
        <v>-0.26039377264266361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 cm="1">
        <f t="array" ref="AX8">INDEX(W_psid!$B$2:$CZ$104,W_!$A8,W_!AX$1)/Ns!$B$1</f>
        <v>-0.10169793643099743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-1.4357939532350945</v>
      </c>
      <c r="AE9" s="23" cm="1">
        <f t="array" ref="AE9">INDEX(W_psid!$B$2:$CZ$104,W_!$A9,W_!AE$1)/Ns!$B$1</f>
        <v>-0.17009984637748227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 cm="1">
        <f t="array" ref="AX9">INDEX(W_psid!$B$2:$CZ$104,W_!$A9,W_!AX$1)/Ns!$B$1</f>
        <v>-1.4636958202516124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-0.96358638740564617</v>
      </c>
      <c r="AE10" s="23" cm="1">
        <f t="array" ref="AE10">INDEX(W_psid!$B$2:$CZ$104,W_!$A10,W_!AE$1)/Ns!$B$1</f>
        <v>9.7372325762690434E-2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 cm="1">
        <f t="array" ref="AX10">INDEX(W_psid!$B$2:$CZ$104,W_!$A10,W_!AX$1)/Ns!$B$1</f>
        <v>-1.203157585419723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-1.3364894143973074</v>
      </c>
      <c r="AE11" s="23" cm="1">
        <f t="array" ref="AE11">INDEX(W_psid!$B$2:$CZ$104,W_!$A11,W_!AE$1)/Ns!$B$1</f>
        <v>-0.37885947032944978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 cm="1">
        <f t="array" ref="AX11">INDEX(W_psid!$B$2:$CZ$104,W_!$A11,W_!AX$1)/Ns!$B$1</f>
        <v>-1.3332224657434482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0.91664784560207468</v>
      </c>
      <c r="AE12" s="23" cm="1">
        <f t="array" ref="AE12">INDEX(W_psid!$B$2:$CZ$104,W_!$A12,W_!AE$1)/Ns!$B$1</f>
        <v>0.31789305672521695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 cm="1">
        <f t="array" ref="AX12">INDEX(W_psid!$B$2:$CZ$104,W_!$A12,W_!AX$1)/Ns!$B$1</f>
        <v>0.86393979975070012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0.70296330373455151</v>
      </c>
      <c r="AE13" s="23" cm="1">
        <f t="array" ref="AE13">INDEX(W_psid!$B$2:$CZ$104,W_!$A13,W_!AE$1)/Ns!$B$1</f>
        <v>5.107022415887106E-2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 cm="1">
        <f t="array" ref="AX13">INDEX(W_psid!$B$2:$CZ$104,W_!$A13,W_!AX$1)/Ns!$B$1</f>
        <v>1.1216874168235829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-9.615152321366717E-2</v>
      </c>
      <c r="AE14" s="23" cm="1">
        <f t="array" ref="AE14">INDEX(W_psid!$B$2:$CZ$104,W_!$A14,W_!AE$1)/Ns!$B$1</f>
        <v>-3.0076543513120623E-2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 cm="1">
        <f t="array" ref="AX14">INDEX(W_psid!$B$2:$CZ$104,W_!$A14,W_!AX$1)/Ns!$B$1</f>
        <v>-6.4307143333198938E-2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-0.64247346018794016</v>
      </c>
      <c r="AE15" s="23" cm="1">
        <f t="array" ref="AE15">INDEX(W_psid!$B$2:$CZ$104,W_!$A15,W_!AE$1)/Ns!$B$1</f>
        <v>-0.27387519055746368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 cm="1">
        <f t="array" ref="AX15">INDEX(W_psid!$B$2:$CZ$104,W_!$A15,W_!AX$1)/Ns!$B$1</f>
        <v>-0.4975601355112389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0.30950696238472508</v>
      </c>
      <c r="AE16" s="23" cm="1">
        <f t="array" ref="AE16">INDEX(W_psid!$B$2:$CZ$104,W_!$A16,W_!AE$1)/Ns!$B$1</f>
        <v>-1.0122397587703936E-3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 cm="1">
        <f t="array" ref="AX16">INDEX(W_psid!$B$2:$CZ$104,W_!$A16,W_!AX$1)/Ns!$B$1</f>
        <v>0.38751112762763223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1.7221667936394278</v>
      </c>
      <c r="AE17" s="23" cm="1">
        <f t="array" ref="AE17">INDEX(W_psid!$B$2:$CZ$104,W_!$A17,W_!AE$1)/Ns!$B$1</f>
        <v>-0.73190077955316901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 cm="1">
        <f t="array" ref="AX17">INDEX(W_psid!$B$2:$CZ$104,W_!$A17,W_!AX$1)/Ns!$B$1</f>
        <v>0.65206997973784142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1.2214151664474922</v>
      </c>
      <c r="AE18" s="23" cm="1">
        <f t="array" ref="AE18">INDEX(W_psid!$B$2:$CZ$104,W_!$A18,W_!AE$1)/Ns!$B$1</f>
        <v>2.367473806744164E-2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 cm="1">
        <f t="array" ref="AX18">INDEX(W_psid!$B$2:$CZ$104,W_!$A18,W_!AX$1)/Ns!$B$1</f>
        <v>1.0002264821964526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1.496822967759983E-4</v>
      </c>
      <c r="AE19" s="23" cm="1">
        <f t="array" ref="AE19">INDEX(W_psid!$B$2:$CZ$104,W_!$A19,W_!AE$1)/Ns!$B$1</f>
        <v>1.5323663901675204E-4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 cm="1">
        <f t="array" ref="AX19">INDEX(W_psid!$B$2:$CZ$104,W_!$A19,W_!AX$1)/Ns!$B$1</f>
        <v>4.2376930329549641E-4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-3.016521056511834E-4</v>
      </c>
      <c r="AE20" s="23" cm="1">
        <f t="array" ref="AE20">INDEX(W_psid!$B$2:$CZ$104,W_!$A20,W_!AE$1)/Ns!$B$1</f>
        <v>4.0239332772022007E-5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 cm="1">
        <f t="array" ref="AX20">INDEX(W_psid!$B$2:$CZ$104,W_!$A20,W_!AX$1)/Ns!$B$1</f>
        <v>-2.2475172015180568E-4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-1.2801401029621971E-3</v>
      </c>
      <c r="AE21" s="23" cm="1">
        <f t="array" ref="AE21">INDEX(W_psid!$B$2:$CZ$104,W_!$A21,W_!AE$1)/Ns!$B$1</f>
        <v>6.0261004515246711E-4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 cm="1">
        <f t="array" ref="AX21">INDEX(W_psid!$B$2:$CZ$104,W_!$A21,W_!AX$1)/Ns!$B$1</f>
        <v>-3.7844365773835278E-4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-0.13588104316889579</v>
      </c>
      <c r="AE22" s="23" cm="1">
        <f t="array" ref="AE22">INDEX(W_psid!$B$2:$CZ$104,W_!$A22,W_!AE$1)/Ns!$B$1</f>
        <v>-4.804050493766264E-2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 cm="1">
        <f t="array" ref="AX22">INDEX(W_psid!$B$2:$CZ$104,W_!$A22,W_!AX$1)/Ns!$B$1</f>
        <v>-0.16287667531216776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-0.13337629652734712</v>
      </c>
      <c r="AE23" s="23" cm="1">
        <f t="array" ref="AE23">INDEX(W_psid!$B$2:$CZ$104,W_!$A23,W_!AE$1)/Ns!$B$1</f>
        <v>-4.7906120349139859E-2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 cm="1">
        <f t="array" ref="AX23">INDEX(W_psid!$B$2:$CZ$104,W_!$A23,W_!AX$1)/Ns!$B$1</f>
        <v>-0.15925795708824506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-0.12135431071622152</v>
      </c>
      <c r="AE24" s="23" cm="1">
        <f t="array" ref="AE24">INDEX(W_psid!$B$2:$CZ$104,W_!$A24,W_!AE$1)/Ns!$B$1</f>
        <v>-3.5180851459039646E-2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 cm="1">
        <f t="array" ref="AX24">INDEX(W_psid!$B$2:$CZ$104,W_!$A24,W_!AX$1)/Ns!$B$1</f>
        <v>-0.15787800408651992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-0.10978800838928295</v>
      </c>
      <c r="AE25" s="23" cm="1">
        <f t="array" ref="AE25">INDEX(W_psid!$B$2:$CZ$104,W_!$A25,W_!AE$1)/Ns!$B$1</f>
        <v>-3.2945741066055148E-2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 cm="1">
        <f t="array" ref="AX25">INDEX(W_psid!$B$2:$CZ$104,W_!$A25,W_!AX$1)/Ns!$B$1</f>
        <v>-0.14334287080920879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-0.10209179526126905</v>
      </c>
      <c r="AE26" s="23" cm="1">
        <f t="array" ref="AE26">INDEX(W_psid!$B$2:$CZ$104,W_!$A26,W_!AE$1)/Ns!$B$1</f>
        <v>-2.4415957498807667E-2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 cm="1">
        <f t="array" ref="AX26">INDEX(W_psid!$B$2:$CZ$104,W_!$A26,W_!AX$1)/Ns!$B$1</f>
        <v>-0.12957658612997938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-0.12628725412125236</v>
      </c>
      <c r="AE27" s="23" cm="1">
        <f t="array" ref="AE27">INDEX(W_psid!$B$2:$CZ$104,W_!$A27,W_!AE$1)/Ns!$B$1</f>
        <v>-2.6475275246766471E-2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 cm="1">
        <f t="array" ref="AX27">INDEX(W_psid!$B$2:$CZ$104,W_!$A27,W_!AX$1)/Ns!$B$1</f>
        <v>-0.15784608113321749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-9.773767441235641E-3</v>
      </c>
      <c r="AE28" s="23" cm="1">
        <f t="array" ref="AE28">INDEX(W_psid!$B$2:$CZ$104,W_!$A28,W_!AE$1)/Ns!$B$1</f>
        <v>-8.554702753211945E-3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 cm="1">
        <f t="array" ref="AX28">INDEX(W_psid!$B$2:$CZ$104,W_!$A28,W_!AX$1)/Ns!$B$1</f>
        <v>-3.2914664264450037E-3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-2.053164728229227E-3</v>
      </c>
      <c r="AE29" s="23" cm="1">
        <f t="array" ref="AE29">INDEX(W_psid!$B$2:$CZ$104,W_!$A29,W_!AE$1)/Ns!$B$1</f>
        <v>-2.4665480806325537E-4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 cm="1">
        <f t="array" ref="AX29">INDEX(W_psid!$B$2:$CZ$104,W_!$A29,W_!AX$1)/Ns!$B$1</f>
        <v>-1.9301222169037884E-3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35">
      <c r="A30" s="20">
        <f>MATCH(C30,W_psid!$A$2:$A$104,0)</f>
        <v>28</v>
      </c>
      <c r="B30" s="20" t="str">
        <f>MOMS!$A$28</f>
        <v>sdo_dif</v>
      </c>
      <c r="C30" s="20" t="str">
        <f>MOMS!$B$28</f>
        <v>sdo_dif_lm</v>
      </c>
      <c r="D30" s="23" cm="1">
        <f t="array" ref="D30">INDEX(W_psid!$B$2:$CZ$104,W_!$A30,W_!D$1)/Ns!$B$1</f>
        <v>5.5266985172226545E-3</v>
      </c>
      <c r="E30" s="23" cm="1">
        <f t="array" ref="E30">INDEX(W_psid!$B$2:$CZ$104,W_!$A30,W_!E$1)/Ns!$B$1</f>
        <v>6.5536704595642911E-2</v>
      </c>
      <c r="F30" s="23" cm="1">
        <f t="array" ref="F30">INDEX(W_psid!$B$2:$CZ$104,W_!$A30,W_!F$1)/Ns!$B$1</f>
        <v>4.6101415684232865E-2</v>
      </c>
      <c r="G30" s="23" cm="1">
        <f t="array" ref="G30">INDEX(W_psid!$B$2:$CZ$104,W_!$A30,W_!G$1)/Ns!$B$1</f>
        <v>1.0547100697018719</v>
      </c>
      <c r="H30" s="23" cm="1">
        <f t="array" ref="H30">INDEX(W_psid!$B$2:$CZ$104,W_!$A30,W_!H$1)/Ns!$B$1</f>
        <v>-0.26559671672620366</v>
      </c>
      <c r="I30" s="23" cm="1">
        <f t="array" ref="I30">INDEX(W_psid!$B$2:$CZ$104,W_!$A30,W_!I$1)/Ns!$B$1</f>
        <v>-1.4357939532350945</v>
      </c>
      <c r="J30" s="23" cm="1">
        <f t="array" ref="J30">INDEX(W_psid!$B$2:$CZ$104,W_!$A30,W_!J$1)/Ns!$B$1</f>
        <v>-0.96358638740564617</v>
      </c>
      <c r="K30" s="23" cm="1">
        <f t="array" ref="K30">INDEX(W_psid!$B$2:$CZ$104,W_!$A30,W_!K$1)/Ns!$B$1</f>
        <v>-1.3364894143973074</v>
      </c>
      <c r="L30" s="23" cm="1">
        <f t="array" ref="L30">INDEX(W_psid!$B$2:$CZ$104,W_!$A30,W_!L$1)/Ns!$B$1</f>
        <v>0.91664784560207468</v>
      </c>
      <c r="M30" s="23" cm="1">
        <f t="array" ref="M30">INDEX(W_psid!$B$2:$CZ$104,W_!$A30,W_!M$1)/Ns!$B$1</f>
        <v>0.70296330373455151</v>
      </c>
      <c r="N30" s="23" cm="1">
        <f t="array" ref="N30">INDEX(W_psid!$B$2:$CZ$104,W_!$A30,W_!N$1)/Ns!$B$1</f>
        <v>-9.615152321366717E-2</v>
      </c>
      <c r="O30" s="23" cm="1">
        <f t="array" ref="O30">INDEX(W_psid!$B$2:$CZ$104,W_!$A30,W_!O$1)/Ns!$B$1</f>
        <v>-0.64247346018794016</v>
      </c>
      <c r="P30" s="23" cm="1">
        <f t="array" ref="P30">INDEX(W_psid!$B$2:$CZ$104,W_!$A30,W_!P$1)/Ns!$B$1</f>
        <v>0.30950696238472508</v>
      </c>
      <c r="Q30" s="23" cm="1">
        <f t="array" ref="Q30">INDEX(W_psid!$B$2:$CZ$104,W_!$A30,W_!Q$1)/Ns!$B$1</f>
        <v>1.7221667936394278</v>
      </c>
      <c r="R30" s="23" cm="1">
        <f t="array" ref="R30">INDEX(W_psid!$B$2:$CZ$104,W_!$A30,W_!R$1)/Ns!$B$1</f>
        <v>1.2214151664474922</v>
      </c>
      <c r="S30" s="23" cm="1">
        <f t="array" ref="S30">INDEX(W_psid!$B$2:$CZ$104,W_!$A30,W_!S$1)/Ns!$B$1</f>
        <v>1.496822967759983E-4</v>
      </c>
      <c r="T30" s="23" cm="1">
        <f t="array" ref="T30">INDEX(W_psid!$B$2:$CZ$104,W_!$A30,W_!T$1)/Ns!$B$1</f>
        <v>-3.016521056511834E-4</v>
      </c>
      <c r="U30" s="23" cm="1">
        <f t="array" ref="U30">INDEX(W_psid!$B$2:$CZ$104,W_!$A30,W_!U$1)/Ns!$B$1</f>
        <v>-1.2801401029621971E-3</v>
      </c>
      <c r="V30" s="23" cm="1">
        <f t="array" ref="V30">INDEX(W_psid!$B$2:$CZ$104,W_!$A30,W_!V$1)/Ns!$B$1</f>
        <v>-0.13588104316889579</v>
      </c>
      <c r="W30" s="23" cm="1">
        <f t="array" ref="W30">INDEX(W_psid!$B$2:$CZ$104,W_!$A30,W_!W$1)/Ns!$B$1</f>
        <v>-0.13337629652734712</v>
      </c>
      <c r="X30" s="23" cm="1">
        <f t="array" ref="X30">INDEX(W_psid!$B$2:$CZ$104,W_!$A30,W_!X$1)/Ns!$B$1</f>
        <v>-0.12135431071622152</v>
      </c>
      <c r="Y30" s="23" cm="1">
        <f t="array" ref="Y30">INDEX(W_psid!$B$2:$CZ$104,W_!$A30,W_!Y$1)/Ns!$B$1</f>
        <v>-0.10978800838928295</v>
      </c>
      <c r="Z30" s="23" cm="1">
        <f t="array" ref="Z30">INDEX(W_psid!$B$2:$CZ$104,W_!$A30,W_!Z$1)/Ns!$B$1</f>
        <v>-0.10209179526126905</v>
      </c>
      <c r="AA30" s="23" cm="1">
        <f t="array" ref="AA30">INDEX(W_psid!$B$2:$CZ$104,W_!$A30,W_!AA$1)/Ns!$B$1</f>
        <v>-0.12628725412125236</v>
      </c>
      <c r="AB30" s="23" cm="1">
        <f t="array" ref="AB30">INDEX(W_psid!$B$2:$CZ$104,W_!$A30,W_!AB$1)/Ns!$B$1</f>
        <v>-9.773767441235641E-3</v>
      </c>
      <c r="AC30" s="23" cm="1">
        <f t="array" ref="AC30">INDEX(W_psid!$B$2:$CZ$104,W_!$A30,W_!AC$1)/Ns!$B$1</f>
        <v>-2.053164728229227E-3</v>
      </c>
      <c r="AD30" s="23" cm="1">
        <f t="array" ref="AD30">INDEX(W_psid!$B$2:$CZ$104,W_!$A30,W_!AD$1)/Ns!$B$1</f>
        <v>0.1156791448945463</v>
      </c>
      <c r="AE30" s="23" cm="1">
        <f t="array" ref="AE30">INDEX(W_psid!$B$2:$CZ$104,W_!$A30,W_!AE$1)/Ns!$B$1</f>
        <v>-5.8887767537862115E-3</v>
      </c>
      <c r="AF30" s="23" cm="1">
        <f t="array" ref="AF30">INDEX(W_psid!$B$2:$CZ$104,W_!$A30,W_!AF$1)/Ns!$B$1</f>
        <v>-1.0182297404895242</v>
      </c>
      <c r="AG30" s="23" cm="1">
        <f t="array" ref="AG30">INDEX(W_psid!$B$2:$CZ$104,W_!$A30,W_!AG$1)/Ns!$B$1</f>
        <v>-0.88765085662722554</v>
      </c>
      <c r="AH30" s="23" cm="1">
        <f t="array" ref="AH30">INDEX(W_psid!$B$2:$CZ$104,W_!$A30,W_!AH$1)/Ns!$B$1</f>
        <v>-6.7929648578460098E-3</v>
      </c>
      <c r="AI30" s="23" cm="1">
        <f t="array" ref="AI30">INDEX(W_psid!$B$2:$CZ$104,W_!$A30,W_!AI$1)/Ns!$B$1</f>
        <v>-6.1370362308152179E-3</v>
      </c>
      <c r="AJ30" s="23" cm="1">
        <f t="array" ref="AJ30">INDEX(W_psid!$B$2:$CZ$104,W_!$A30,W_!AJ$1)/Ns!$B$1</f>
        <v>1.7098610039783467E-5</v>
      </c>
      <c r="AK30" s="23" cm="1">
        <f t="array" ref="AK30">INDEX(W_psid!$B$2:$CZ$104,W_!$A30,W_!AK$1)/Ns!$B$1</f>
        <v>-6.394000041331652E-3</v>
      </c>
      <c r="AL30" s="23" cm="1">
        <f t="array" ref="AL30">INDEX(W_psid!$B$2:$CZ$104,W_!$A30,W_!AL$1)/Ns!$B$1</f>
        <v>5.9390359635492537E-2</v>
      </c>
      <c r="AM30" s="23" cm="1">
        <f t="array" ref="AM30">INDEX(W_psid!$B$2:$CZ$104,W_!$A30,W_!AM$1)/Ns!$B$1</f>
        <v>3.4649981734617426E-2</v>
      </c>
      <c r="AN30" s="23" cm="1">
        <f t="array" ref="AN30">INDEX(W_psid!$B$2:$CZ$104,W_!$A30,W_!AN$1)/Ns!$B$1</f>
        <v>1.9450196812617854E-3</v>
      </c>
      <c r="AO30" s="23" cm="1">
        <f t="array" ref="AO30">INDEX(W_psid!$B$2:$CZ$104,W_!$A30,W_!AO$1)/Ns!$B$1</f>
        <v>5.0117502250737949E-5</v>
      </c>
      <c r="AP30" s="23" cm="1">
        <f t="array" ref="AP30">INDEX(W_psid!$B$2:$CZ$104,W_!$A30,W_!AP$1)/Ns!$B$1</f>
        <v>1.4874061589443395</v>
      </c>
      <c r="AQ30" s="23" cm="1">
        <f t="array" ref="AQ30">INDEX(W_psid!$B$2:$CZ$104,W_!$A30,W_!AQ$1)/Ns!$B$1</f>
        <v>1.1421436367345346</v>
      </c>
      <c r="AR30" s="23" cm="1">
        <f t="array" ref="AR30">INDEX(W_psid!$B$2:$CZ$104,W_!$A30,W_!AR$1)/Ns!$B$1</f>
        <v>-0.59450513893566059</v>
      </c>
      <c r="AS30" s="23" cm="1">
        <f t="array" ref="AS30">INDEX(W_psid!$B$2:$CZ$104,W_!$A30,W_!AS$1)/Ns!$B$1</f>
        <v>2.6171396691856661E-5</v>
      </c>
      <c r="AT30" s="23" cm="1">
        <f t="array" ref="AT30">INDEX(W_psid!$B$2:$CZ$104,W_!$A30,W_!AT$1)/Ns!$B$1</f>
        <v>-4.6957742891632406E-4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-0.26762386860343318</v>
      </c>
      <c r="AW30" s="23" cm="1">
        <f t="array" ref="AW30">INDEX(W_psid!$B$2:$CZ$104,W_!$A30,W_!AW$1)/Ns!$B$1</f>
        <v>-4.6748032210647154E-2</v>
      </c>
      <c r="AX30" s="23" cm="1">
        <f t="array" ref="AX30">INDEX(W_psid!$B$2:$CZ$104,W_!$A30,W_!AX$1)/Ns!$B$1</f>
        <v>0.10601693046960611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35">
      <c r="A31" s="20">
        <f>MATCH(C31,W_psid!$A$2:$A$104,0)</f>
        <v>27</v>
      </c>
      <c r="B31" s="20" t="str">
        <f>MOMS!$A$29</f>
        <v>wdo_dif</v>
      </c>
      <c r="C31" s="20" t="str">
        <f>MOMS!$B$29</f>
        <v>wdo_dif_lm</v>
      </c>
      <c r="D31" s="23" cm="1">
        <f t="array" ref="D31">INDEX(W_psid!$B$2:$CZ$104,W_!$A31,W_!D$1)/Ns!$B$1</f>
        <v>-1.447866874641032E-3</v>
      </c>
      <c r="E31" s="23" cm="1">
        <f t="array" ref="E31">INDEX(W_psid!$B$2:$CZ$104,W_!$A31,W_!E$1)/Ns!$B$1</f>
        <v>5.5938954686950704E-3</v>
      </c>
      <c r="F31" s="23" cm="1">
        <f t="array" ref="F31">INDEX(W_psid!$B$2:$CZ$104,W_!$A31,W_!F$1)/Ns!$B$1</f>
        <v>4.7111619431384149E-4</v>
      </c>
      <c r="G31" s="23" cm="1">
        <f t="array" ref="G31">INDEX(W_psid!$B$2:$CZ$104,W_!$A31,W_!G$1)/Ns!$B$1</f>
        <v>0.63031186983693155</v>
      </c>
      <c r="H31" s="23" cm="1">
        <f t="array" ref="H31">INDEX(W_psid!$B$2:$CZ$104,W_!$A31,W_!H$1)/Ns!$B$1</f>
        <v>-0.26039377264266361</v>
      </c>
      <c r="I31" s="23" cm="1">
        <f t="array" ref="I31">INDEX(W_psid!$B$2:$CZ$104,W_!$A31,W_!I$1)/Ns!$B$1</f>
        <v>-0.17009984637748227</v>
      </c>
      <c r="J31" s="23" cm="1">
        <f t="array" ref="J31">INDEX(W_psid!$B$2:$CZ$104,W_!$A31,W_!J$1)/Ns!$B$1</f>
        <v>9.7372325762690434E-2</v>
      </c>
      <c r="K31" s="23" cm="1">
        <f t="array" ref="K31">INDEX(W_psid!$B$2:$CZ$104,W_!$A31,W_!K$1)/Ns!$B$1</f>
        <v>-0.37885947032944978</v>
      </c>
      <c r="L31" s="23" cm="1">
        <f t="array" ref="L31">INDEX(W_psid!$B$2:$CZ$104,W_!$A31,W_!L$1)/Ns!$B$1</f>
        <v>0.31789305672521695</v>
      </c>
      <c r="M31" s="23" cm="1">
        <f t="array" ref="M31">INDEX(W_psid!$B$2:$CZ$104,W_!$A31,W_!M$1)/Ns!$B$1</f>
        <v>5.107022415887106E-2</v>
      </c>
      <c r="N31" s="23" cm="1">
        <f t="array" ref="N31">INDEX(W_psid!$B$2:$CZ$104,W_!$A31,W_!N$1)/Ns!$B$1</f>
        <v>-3.0076543513120623E-2</v>
      </c>
      <c r="O31" s="23" cm="1">
        <f t="array" ref="O31">INDEX(W_psid!$B$2:$CZ$104,W_!$A31,W_!O$1)/Ns!$B$1</f>
        <v>-0.27387519055746368</v>
      </c>
      <c r="P31" s="23" cm="1">
        <f t="array" ref="P31">INDEX(W_psid!$B$2:$CZ$104,W_!$A31,W_!P$1)/Ns!$B$1</f>
        <v>-1.0122397587703936E-3</v>
      </c>
      <c r="Q31" s="23" cm="1">
        <f t="array" ref="Q31">INDEX(W_psid!$B$2:$CZ$104,W_!$A31,W_!Q$1)/Ns!$B$1</f>
        <v>-0.73190077955316901</v>
      </c>
      <c r="R31" s="23" cm="1">
        <f t="array" ref="R31">INDEX(W_psid!$B$2:$CZ$104,W_!$A31,W_!R$1)/Ns!$B$1</f>
        <v>2.367473806744164E-2</v>
      </c>
      <c r="S31" s="23" cm="1">
        <f t="array" ref="S31">INDEX(W_psid!$B$2:$CZ$104,W_!$A31,W_!S$1)/Ns!$B$1</f>
        <v>1.5323663901675204E-4</v>
      </c>
      <c r="T31" s="23" cm="1">
        <f t="array" ref="T31">INDEX(W_psid!$B$2:$CZ$104,W_!$A31,W_!T$1)/Ns!$B$1</f>
        <v>4.0239332772022007E-5</v>
      </c>
      <c r="U31" s="23" cm="1">
        <f t="array" ref="U31">INDEX(W_psid!$B$2:$CZ$104,W_!$A31,W_!U$1)/Ns!$B$1</f>
        <v>6.0261004515246711E-4</v>
      </c>
      <c r="V31" s="23" cm="1">
        <f t="array" ref="V31">INDEX(W_psid!$B$2:$CZ$104,W_!$A31,W_!V$1)/Ns!$B$1</f>
        <v>-4.804050493766264E-2</v>
      </c>
      <c r="W31" s="23" cm="1">
        <f t="array" ref="W31">INDEX(W_psid!$B$2:$CZ$104,W_!$A31,W_!W$1)/Ns!$B$1</f>
        <v>-4.7906120349139859E-2</v>
      </c>
      <c r="X31" s="23" cm="1">
        <f t="array" ref="X31">INDEX(W_psid!$B$2:$CZ$104,W_!$A31,W_!X$1)/Ns!$B$1</f>
        <v>-3.5180851459039646E-2</v>
      </c>
      <c r="Y31" s="23" cm="1">
        <f t="array" ref="Y31">INDEX(W_psid!$B$2:$CZ$104,W_!$A31,W_!Y$1)/Ns!$B$1</f>
        <v>-3.2945741066055148E-2</v>
      </c>
      <c r="Z31" s="23" cm="1">
        <f t="array" ref="Z31">INDEX(W_psid!$B$2:$CZ$104,W_!$A31,W_!Z$1)/Ns!$B$1</f>
        <v>-2.4415957498807667E-2</v>
      </c>
      <c r="AA31" s="23" cm="1">
        <f t="array" ref="AA31">INDEX(W_psid!$B$2:$CZ$104,W_!$A31,W_!AA$1)/Ns!$B$1</f>
        <v>-2.6475275246766471E-2</v>
      </c>
      <c r="AB31" s="23" cm="1">
        <f t="array" ref="AB31">INDEX(W_psid!$B$2:$CZ$104,W_!$A31,W_!AB$1)/Ns!$B$1</f>
        <v>-8.554702753211945E-3</v>
      </c>
      <c r="AC31" s="23" cm="1">
        <f t="array" ref="AC31">INDEX(W_psid!$B$2:$CZ$104,W_!$A31,W_!AC$1)/Ns!$B$1</f>
        <v>-2.4665480806325537E-4</v>
      </c>
      <c r="AD31" s="23" cm="1">
        <f t="array" ref="AD31">INDEX(W_psid!$B$2:$CZ$104,W_!$A31,W_!AD$1)/Ns!$B$1</f>
        <v>-5.8887767537862115E-3</v>
      </c>
      <c r="AE31" s="23" cm="1">
        <f t="array" ref="AE31">INDEX(W_psid!$B$2:$CZ$104,W_!$A31,W_!AE$1)/Ns!$B$1</f>
        <v>2.7875274387158443E-2</v>
      </c>
      <c r="AF31" s="23" cm="1">
        <f t="array" ref="AF31">INDEX(W_psid!$B$2:$CZ$104,W_!$A31,W_!AF$1)/Ns!$B$1</f>
        <v>-0.38568065967779824</v>
      </c>
      <c r="AG31" s="23" cm="1">
        <f t="array" ref="AG31">INDEX(W_psid!$B$2:$CZ$104,W_!$A31,W_!AG$1)/Ns!$B$1</f>
        <v>-0.36567184187606339</v>
      </c>
      <c r="AH31" s="23" cm="1">
        <f t="array" ref="AH31">INDEX(W_psid!$B$2:$CZ$104,W_!$A31,W_!AH$1)/Ns!$B$1</f>
        <v>-3.9051509800162404E-4</v>
      </c>
      <c r="AI31" s="23" cm="1">
        <f t="array" ref="AI31">INDEX(W_psid!$B$2:$CZ$104,W_!$A31,W_!AI$1)/Ns!$B$1</f>
        <v>-1.3065711286358369E-3</v>
      </c>
      <c r="AJ31" s="23" cm="1">
        <f t="array" ref="AJ31">INDEX(W_psid!$B$2:$CZ$104,W_!$A31,W_!AJ$1)/Ns!$B$1</f>
        <v>2.7837156811246061E-5</v>
      </c>
      <c r="AK31" s="23" cm="1">
        <f t="array" ref="AK31">INDEX(W_psid!$B$2:$CZ$104,W_!$A31,W_!AK$1)/Ns!$B$1</f>
        <v>8.5416559741717801E-2</v>
      </c>
      <c r="AL31" s="23" cm="1">
        <f t="array" ref="AL31">INDEX(W_psid!$B$2:$CZ$104,W_!$A31,W_!AL$1)/Ns!$B$1</f>
        <v>0.12678892730171853</v>
      </c>
      <c r="AM31" s="23" cm="1">
        <f t="array" ref="AM31">INDEX(W_psid!$B$2:$CZ$104,W_!$A31,W_!AM$1)/Ns!$B$1</f>
        <v>-3.7301706646152635E-3</v>
      </c>
      <c r="AN31" s="23" cm="1">
        <f t="array" ref="AN31">INDEX(W_psid!$B$2:$CZ$104,W_!$A31,W_!AN$1)/Ns!$B$1</f>
        <v>5.2036308219859691E-5</v>
      </c>
      <c r="AO31" s="23" cm="1">
        <f t="array" ref="AO31">INDEX(W_psid!$B$2:$CZ$104,W_!$A31,W_!AO$1)/Ns!$B$1</f>
        <v>-6.2334784853519364E-5</v>
      </c>
      <c r="AP31" s="23" cm="1">
        <f t="array" ref="AP31">INDEX(W_psid!$B$2:$CZ$104,W_!$A31,W_!AP$1)/Ns!$B$1</f>
        <v>-0.25698054514153529</v>
      </c>
      <c r="AQ31" s="23" cm="1">
        <f t="array" ref="AQ31">INDEX(W_psid!$B$2:$CZ$104,W_!$A31,W_!AQ$1)/Ns!$B$1</f>
        <v>-0.27282529006706513</v>
      </c>
      <c r="AR31" s="23" cm="1">
        <f t="array" ref="AR31">INDEX(W_psid!$B$2:$CZ$104,W_!$A31,W_!AR$1)/Ns!$B$1</f>
        <v>1.3402761220599335E-2</v>
      </c>
      <c r="AS31" s="23" cm="1">
        <f t="array" ref="AS31">INDEX(W_psid!$B$2:$CZ$104,W_!$A31,W_!AS$1)/Ns!$B$1</f>
        <v>3.4410414685268221E-6</v>
      </c>
      <c r="AT31" s="23" cm="1">
        <f t="array" ref="AT31">INDEX(W_psid!$B$2:$CZ$104,W_!$A31,W_!AT$1)/Ns!$B$1</f>
        <v>1.0545226744964101E-5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-0.24754567812059189</v>
      </c>
      <c r="AW31" s="23" cm="1">
        <f t="array" ref="AW31">INDEX(W_psid!$B$2:$CZ$104,W_!$A31,W_!AW$1)/Ns!$B$1</f>
        <v>5.482677475681064E-3</v>
      </c>
      <c r="AX31" s="23" cm="1">
        <f t="array" ref="AX31">INDEX(W_psid!$B$2:$CZ$104,W_!$A31,W_!AX$1)/Ns!$B$1</f>
        <v>-1.8954543285797281E-3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-1.0182297404895242</v>
      </c>
      <c r="AE32" s="23" cm="1">
        <f t="array" ref="AE32">INDEX(W_psid!$B$2:$CZ$104,W_!$A32,W_!AE$1)/Ns!$B$1</f>
        <v>-0.38568065967779824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 cm="1">
        <f t="array" ref="AX32">INDEX(W_psid!$B$2:$CZ$104,W_!$A32,W_!AX$1)/Ns!$B$1</f>
        <v>-1.349283405603154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-0.88765085662722554</v>
      </c>
      <c r="AE33" s="23" cm="1">
        <f t="array" ref="AE33">INDEX(W_psid!$B$2:$CZ$104,W_!$A33,W_!AE$1)/Ns!$B$1</f>
        <v>-0.36567184187606339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 cm="1">
        <f t="array" ref="AX33">INDEX(W_psid!$B$2:$CZ$104,W_!$A33,W_!AX$1)/Ns!$B$1</f>
        <v>-1.1703070423011432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-6.7929648578460098E-3</v>
      </c>
      <c r="AE34" s="23" cm="1">
        <f t="array" ref="AE34">INDEX(W_psid!$B$2:$CZ$104,W_!$A34,W_!AE$1)/Ns!$B$1</f>
        <v>-3.9051509800162404E-4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 cm="1">
        <f t="array" ref="AX34">INDEX(W_psid!$B$2:$CZ$104,W_!$A34,W_!AX$1)/Ns!$B$1</f>
        <v>-5.5274410439935537E-3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-6.1370362308152179E-3</v>
      </c>
      <c r="AE35" s="23" cm="1">
        <f t="array" ref="AE35">INDEX(W_psid!$B$2:$CZ$104,W_!$A35,W_!AE$1)/Ns!$B$1</f>
        <v>-1.3065711286358369E-3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 cm="1">
        <f t="array" ref="AX35">INDEX(W_psid!$B$2:$CZ$104,W_!$A35,W_!AX$1)/Ns!$B$1</f>
        <v>-4.226844112016178E-3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1.7098610039783467E-5</v>
      </c>
      <c r="AE36" s="23" cm="1">
        <f t="array" ref="AE36">INDEX(W_psid!$B$2:$CZ$104,W_!$A36,W_!AE$1)/Ns!$B$1</f>
        <v>2.7837156811246061E-5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 cm="1">
        <f t="array" ref="AX36">INDEX(W_psid!$B$2:$CZ$104,W_!$A36,W_!AX$1)/Ns!$B$1</f>
        <v>2.6715033360729402E-5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-6.394000041331652E-3</v>
      </c>
      <c r="AE37" s="23" cm="1">
        <f t="array" ref="AE37">INDEX(W_psid!$B$2:$CZ$104,W_!$A37,W_!AE$1)/Ns!$B$1</f>
        <v>8.5416559741717801E-2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 cm="1">
        <f t="array" ref="AX37">INDEX(W_psid!$B$2:$CZ$104,W_!$A37,W_!AX$1)/Ns!$B$1</f>
        <v>3.5287245167457536E-2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5.9390359635492537E-2</v>
      </c>
      <c r="AE38" s="23" cm="1">
        <f t="array" ref="AE38">INDEX(W_psid!$B$2:$CZ$104,W_!$A38,W_!AE$1)/Ns!$B$1</f>
        <v>0.12678892730171853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 cm="1">
        <f t="array" ref="AX38">INDEX(W_psid!$B$2:$CZ$104,W_!$A38,W_!AX$1)/Ns!$B$1</f>
        <v>0.11935785304220023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3.4649981734617426E-2</v>
      </c>
      <c r="AE39" s="23" cm="1">
        <f t="array" ref="AE39">INDEX(W_psid!$B$2:$CZ$104,W_!$A39,W_!AE$1)/Ns!$B$1</f>
        <v>-3.7301706646152635E-3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 cm="1">
        <f t="array" ref="AX39">INDEX(W_psid!$B$2:$CZ$104,W_!$A39,W_!AX$1)/Ns!$B$1</f>
        <v>2.3249606954764523E-2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1.9450196812617854E-3</v>
      </c>
      <c r="AE40" s="23" cm="1">
        <f t="array" ref="AE40">INDEX(W_psid!$B$2:$CZ$104,W_!$A40,W_!AE$1)/Ns!$B$1</f>
        <v>5.2036308219859691E-5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 cm="1">
        <f t="array" ref="AX40">INDEX(W_psid!$B$2:$CZ$104,W_!$A40,W_!AX$1)/Ns!$B$1</f>
        <v>2.6366899553613237E-3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5.0117502250737949E-5</v>
      </c>
      <c r="AE41" s="23" cm="1">
        <f t="array" ref="AE41">INDEX(W_psid!$B$2:$CZ$104,W_!$A41,W_!AE$1)/Ns!$B$1</f>
        <v>-6.2334784853519364E-5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 cm="1">
        <f t="array" ref="AX41">INDEX(W_psid!$B$2:$CZ$104,W_!$A41,W_!AX$1)/Ns!$B$1</f>
        <v>1.3104652161062165E-6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1.4874061589443395</v>
      </c>
      <c r="AE42" s="23" cm="1">
        <f t="array" ref="AE42">INDEX(W_psid!$B$2:$CZ$104,W_!$A42,W_!AE$1)/Ns!$B$1</f>
        <v>-0.25698054514153529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 cm="1">
        <f t="array" ref="AX42">INDEX(W_psid!$B$2:$CZ$104,W_!$A42,W_!AX$1)/Ns!$B$1</f>
        <v>1.8002544581106821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1.1421436367345346</v>
      </c>
      <c r="AE43" s="23" cm="1">
        <f t="array" ref="AE43">INDEX(W_psid!$B$2:$CZ$104,W_!$A43,W_!AE$1)/Ns!$B$1</f>
        <v>-0.27282529006706513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 cm="1">
        <f t="array" ref="AX43">INDEX(W_psid!$B$2:$CZ$104,W_!$A43,W_!AX$1)/Ns!$B$1</f>
        <v>1.3554870533530505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-0.59450513893566059</v>
      </c>
      <c r="AE44" s="23" cm="1">
        <f t="array" ref="AE44">INDEX(W_psid!$B$2:$CZ$104,W_!$A44,W_!AE$1)/Ns!$B$1</f>
        <v>1.3402761220599335E-2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 cm="1">
        <f t="array" ref="AX44">INDEX(W_psid!$B$2:$CZ$104,W_!$A44,W_!AX$1)/Ns!$B$1</f>
        <v>-0.50913826257245864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2.6171396691856661E-5</v>
      </c>
      <c r="AE45" s="23" cm="1">
        <f t="array" ref="AE45">INDEX(W_psid!$B$2:$CZ$104,W_!$A45,W_!AE$1)/Ns!$B$1</f>
        <v>3.4410414685268221E-6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 cm="1">
        <f t="array" ref="AX45">INDEX(W_psid!$B$2:$CZ$104,W_!$A45,W_!AX$1)/Ns!$B$1</f>
        <v>5.6132753190989284E-5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-4.6957742891632406E-4</v>
      </c>
      <c r="AE46" s="23" cm="1">
        <f t="array" ref="AE46">INDEX(W_psid!$B$2:$CZ$104,W_!$A46,W_!AE$1)/Ns!$B$1</f>
        <v>1.0545226744964101E-5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 cm="1">
        <f t="array" ref="AX46">INDEX(W_psid!$B$2:$CZ$104,W_!$A46,W_!AX$1)/Ns!$B$1</f>
        <v>-6.3135265413495601E-4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INDEX(W_psid!$B$2:$CZ$104,W_!$A47,W_!AW$1)/Ns!$B$1</f>
        <v>0</v>
      </c>
      <c r="AX47" s="23" cm="1">
        <f t="array" ref="AX47">INDEX(W_psid!$B$2:$CZ$104,W_!$A47,W_!AX$1)/Ns!$B$1</f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-0.26762386860343318</v>
      </c>
      <c r="AE48" s="23" cm="1">
        <f t="array" ref="AE48">INDEX(W_psid!$B$2:$CZ$104,W_!$A48,W_!AE$1)/Ns!$B$1</f>
        <v>-0.24754567812059189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INDEX(W_psid!$B$2:$CZ$104,W_!$A48,W_!AW$1)/Ns!$B$1</f>
        <v>1.0165991295103367</v>
      </c>
      <c r="AX48" s="23" cm="1">
        <f t="array" ref="AX48">INDEX(W_psid!$B$2:$CZ$104,W_!$A48,W_!AX$1)/Ns!$B$1</f>
        <v>-0.64416174011283345</v>
      </c>
      <c r="AY48" s="23"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  <c r="BF48" s="23" cm="1">
        <f t="array" ref="BF48">INDEX(W_other!$B$2:$CT$98,W_!$A48,W_!BF$1)</f>
        <v>0</v>
      </c>
    </row>
    <row r="49" spans="1:58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-4.6748032210647154E-2</v>
      </c>
      <c r="AE49" s="23" cm="1">
        <f t="array" ref="AE49">INDEX(W_psid!$B$2:$CZ$104,W_!$A49,W_!AE$1)/Ns!$B$1</f>
        <v>5.482677475681064E-3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INDEX(W_psid!$B$2:$CZ$104,W_!$A49,W_!AW$1)/Ns!$B$1</f>
        <v>0.30240473130539386</v>
      </c>
      <c r="AX49" s="23" cm="1">
        <f t="array" ref="AX49">INDEX(W_psid!$B$2:$CZ$104,W_!$A49,W_!AX$1)/Ns!$B$1</f>
        <v>-3.3984293956567435E-2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35">
      <c r="A50" s="20">
        <f>MATCH(C50,W_psid!$A$2:$A$104,0)</f>
        <v>30</v>
      </c>
      <c r="B50" s="20" t="str">
        <f>MOMS!$A$48</f>
        <v>sdj_dif</v>
      </c>
      <c r="C50" s="20" t="str">
        <f>MOMS!$B$48</f>
        <v>sdj_dif</v>
      </c>
      <c r="D50" s="23" cm="1">
        <f t="array" ref="D50">INDEX(W_psid!$B$2:$CZ$104,W_!$A50,W_!D$1)/Ns!$B$1</f>
        <v>1.1929012188305461E-2</v>
      </c>
      <c r="E50" s="23" cm="1">
        <f t="array" ref="E50">INDEX(W_psid!$B$2:$CZ$104,W_!$A50,W_!E$1)/Ns!$B$1</f>
        <v>7.3203937945769265E-2</v>
      </c>
      <c r="F50" s="23" cm="1">
        <f t="array" ref="F50">INDEX(W_psid!$B$2:$CZ$104,W_!$A50,W_!F$1)/Ns!$B$1</f>
        <v>4.7168123484154327E-2</v>
      </c>
      <c r="G50" s="23" cm="1">
        <f t="array" ref="G50">INDEX(W_psid!$B$2:$CZ$104,W_!$A50,W_!G$1)/Ns!$B$1</f>
        <v>1.4294378864730664</v>
      </c>
      <c r="H50" s="23" cm="1">
        <f t="array" ref="H50">INDEX(W_psid!$B$2:$CZ$104,W_!$A50,W_!H$1)/Ns!$B$1</f>
        <v>-0.10169793643099743</v>
      </c>
      <c r="I50" s="23" cm="1">
        <f t="array" ref="I50">INDEX(W_psid!$B$2:$CZ$104,W_!$A50,W_!I$1)/Ns!$B$1</f>
        <v>-1.4636958202516124</v>
      </c>
      <c r="J50" s="23" cm="1">
        <f t="array" ref="J50">INDEX(W_psid!$B$2:$CZ$104,W_!$A50,W_!J$1)/Ns!$B$1</f>
        <v>-1.203157585419723</v>
      </c>
      <c r="K50" s="23" cm="1">
        <f t="array" ref="K50">INDEX(W_psid!$B$2:$CZ$104,W_!$A50,W_!K$1)/Ns!$B$1</f>
        <v>-1.3332224657434482</v>
      </c>
      <c r="L50" s="23" cm="1">
        <f t="array" ref="L50">INDEX(W_psid!$B$2:$CZ$104,W_!$A50,W_!L$1)/Ns!$B$1</f>
        <v>0.86393979975070012</v>
      </c>
      <c r="M50" s="23" cm="1">
        <f t="array" ref="M50">INDEX(W_psid!$B$2:$CZ$104,W_!$A50,W_!M$1)/Ns!$B$1</f>
        <v>1.1216874168235829</v>
      </c>
      <c r="N50" s="23" cm="1">
        <f t="array" ref="N50">INDEX(W_psid!$B$2:$CZ$104,W_!$A50,W_!N$1)/Ns!$B$1</f>
        <v>-6.4307143333198938E-2</v>
      </c>
      <c r="O50" s="23" cm="1">
        <f t="array" ref="O50">INDEX(W_psid!$B$2:$CZ$104,W_!$A50,W_!O$1)/Ns!$B$1</f>
        <v>-0.4975601355112389</v>
      </c>
      <c r="P50" s="23" cm="1">
        <f t="array" ref="P50">INDEX(W_psid!$B$2:$CZ$104,W_!$A50,W_!P$1)/Ns!$B$1</f>
        <v>0.38751112762763223</v>
      </c>
      <c r="Q50" s="23" cm="1">
        <f t="array" ref="Q50">INDEX(W_psid!$B$2:$CZ$104,W_!$A50,W_!Q$1)/Ns!$B$1</f>
        <v>0.65206997973784142</v>
      </c>
      <c r="R50" s="23" cm="1">
        <f t="array" ref="R50">INDEX(W_psid!$B$2:$CZ$104,W_!$A50,W_!R$1)/Ns!$B$1</f>
        <v>1.0002264821964526</v>
      </c>
      <c r="S50" s="23" cm="1">
        <f t="array" ref="S50">INDEX(W_psid!$B$2:$CZ$104,W_!$A50,W_!S$1)/Ns!$B$1</f>
        <v>4.2376930329549641E-4</v>
      </c>
      <c r="T50" s="23" cm="1">
        <f t="array" ref="T50">INDEX(W_psid!$B$2:$CZ$104,W_!$A50,W_!T$1)/Ns!$B$1</f>
        <v>-2.2475172015180568E-4</v>
      </c>
      <c r="U50" s="23" cm="1">
        <f t="array" ref="U50">INDEX(W_psid!$B$2:$CZ$104,W_!$A50,W_!U$1)/Ns!$B$1</f>
        <v>-3.7844365773835278E-4</v>
      </c>
      <c r="V50" s="23" cm="1">
        <f t="array" ref="V50">INDEX(W_psid!$B$2:$CZ$104,W_!$A50,W_!V$1)/Ns!$B$1</f>
        <v>-0.16287667531216776</v>
      </c>
      <c r="W50" s="23" cm="1">
        <f t="array" ref="W50">INDEX(W_psid!$B$2:$CZ$104,W_!$A50,W_!W$1)/Ns!$B$1</f>
        <v>-0.15925795708824506</v>
      </c>
      <c r="X50" s="23" cm="1">
        <f t="array" ref="X50">INDEX(W_psid!$B$2:$CZ$104,W_!$A50,W_!X$1)/Ns!$B$1</f>
        <v>-0.15787800408651992</v>
      </c>
      <c r="Y50" s="23" cm="1">
        <f t="array" ref="Y50">INDEX(W_psid!$B$2:$CZ$104,W_!$A50,W_!Y$1)/Ns!$B$1</f>
        <v>-0.14334287080920879</v>
      </c>
      <c r="Z50" s="23" cm="1">
        <f t="array" ref="Z50">INDEX(W_psid!$B$2:$CZ$104,W_!$A50,W_!Z$1)/Ns!$B$1</f>
        <v>-0.12957658612997938</v>
      </c>
      <c r="AA50" s="23" cm="1">
        <f t="array" ref="AA50">INDEX(W_psid!$B$2:$CZ$104,W_!$A50,W_!AA$1)/Ns!$B$1</f>
        <v>-0.15784608113321749</v>
      </c>
      <c r="AB50" s="23" cm="1">
        <f t="array" ref="AB50">INDEX(W_psid!$B$2:$CZ$104,W_!$A50,W_!AB$1)/Ns!$B$1</f>
        <v>-3.2914664264450037E-3</v>
      </c>
      <c r="AC50" s="23" cm="1">
        <f t="array" ref="AC50">INDEX(W_psid!$B$2:$CZ$104,W_!$A50,W_!AC$1)/Ns!$B$1</f>
        <v>-1.9301222169037884E-3</v>
      </c>
      <c r="AD50" s="23" cm="1">
        <f t="array" ref="AD50">INDEX(W_psid!$B$2:$CZ$104,W_!$A50,W_!AD$1)/Ns!$B$1</f>
        <v>0.10601693046960611</v>
      </c>
      <c r="AE50" s="23" cm="1">
        <f t="array" ref="AE50">INDEX(W_psid!$B$2:$CZ$104,W_!$A50,W_!AE$1)/Ns!$B$1</f>
        <v>-1.8954543285797281E-3</v>
      </c>
      <c r="AF50" s="23" cm="1">
        <f t="array" ref="AF50">INDEX(W_psid!$B$2:$CZ$104,W_!$A50,W_!AF$1)/Ns!$B$1</f>
        <v>-1.349283405603154</v>
      </c>
      <c r="AG50" s="23" cm="1">
        <f t="array" ref="AG50">INDEX(W_psid!$B$2:$CZ$104,W_!$A50,W_!AG$1)/Ns!$B$1</f>
        <v>-1.1703070423011432</v>
      </c>
      <c r="AH50" s="23" cm="1">
        <f t="array" ref="AH50">INDEX(W_psid!$B$2:$CZ$104,W_!$A50,W_!AH$1)/Ns!$B$1</f>
        <v>-5.5274410439935537E-3</v>
      </c>
      <c r="AI50" s="23" cm="1">
        <f t="array" ref="AI50">INDEX(W_psid!$B$2:$CZ$104,W_!$A50,W_!AI$1)/Ns!$B$1</f>
        <v>-4.226844112016178E-3</v>
      </c>
      <c r="AJ50" s="23" cm="1">
        <f t="array" ref="AJ50">INDEX(W_psid!$B$2:$CZ$104,W_!$A50,W_!AJ$1)/Ns!$B$1</f>
        <v>2.6715033360729402E-5</v>
      </c>
      <c r="AK50" s="23" cm="1">
        <f t="array" ref="AK50">INDEX(W_psid!$B$2:$CZ$104,W_!$A50,W_!AK$1)/Ns!$B$1</f>
        <v>3.5287245167457536E-2</v>
      </c>
      <c r="AL50" s="23" cm="1">
        <f t="array" ref="AL50">INDEX(W_psid!$B$2:$CZ$104,W_!$A50,W_!AL$1)/Ns!$B$1</f>
        <v>0.11935785304220023</v>
      </c>
      <c r="AM50" s="23" cm="1">
        <f t="array" ref="AM50">INDEX(W_psid!$B$2:$CZ$104,W_!$A50,W_!AM$1)/Ns!$B$1</f>
        <v>2.3249606954764523E-2</v>
      </c>
      <c r="AN50" s="23" cm="1">
        <f t="array" ref="AN50">INDEX(W_psid!$B$2:$CZ$104,W_!$A50,W_!AN$1)/Ns!$B$1</f>
        <v>2.6366899553613237E-3</v>
      </c>
      <c r="AO50" s="23" cm="1">
        <f t="array" ref="AO50">INDEX(W_psid!$B$2:$CZ$104,W_!$A50,W_!AO$1)/Ns!$B$1</f>
        <v>1.3104652161062165E-6</v>
      </c>
      <c r="AP50" s="23" cm="1">
        <f t="array" ref="AP50">INDEX(W_psid!$B$2:$CZ$104,W_!$A50,W_!AP$1)/Ns!$B$1</f>
        <v>1.8002544581106821</v>
      </c>
      <c r="AQ50" s="23" cm="1">
        <f t="array" ref="AQ50">INDEX(W_psid!$B$2:$CZ$104,W_!$A50,W_!AQ$1)/Ns!$B$1</f>
        <v>1.3554870533530505</v>
      </c>
      <c r="AR50" s="23" cm="1">
        <f t="array" ref="AR50">INDEX(W_psid!$B$2:$CZ$104,W_!$A50,W_!AR$1)/Ns!$B$1</f>
        <v>-0.50913826257245864</v>
      </c>
      <c r="AS50" s="23" cm="1">
        <f t="array" ref="AS50">INDEX(W_psid!$B$2:$CZ$104,W_!$A50,W_!AS$1)/Ns!$B$1</f>
        <v>5.6132753190989284E-5</v>
      </c>
      <c r="AT50" s="23" cm="1">
        <f t="array" ref="AT50">INDEX(W_psid!$B$2:$CZ$104,W_!$A50,W_!AT$1)/Ns!$B$1</f>
        <v>-6.3135265413495601E-4</v>
      </c>
      <c r="AU50" s="23" cm="1">
        <f t="array" ref="AU50">INDEX(W_psid!$B$2:$CZ$104,W_!$A50,W_!AU$1)/Ns!$B$1</f>
        <v>0</v>
      </c>
      <c r="AV50" s="23" cm="1">
        <f t="array" ref="AV50">INDEX(W_psid!$B$2:$CZ$104,W_!$A50,W_!AV$1)/Ns!$B$1</f>
        <v>-0.64416174011283345</v>
      </c>
      <c r="AW50" s="23" cm="1">
        <f t="array" ref="AW50">INDEX(W_psid!$B$2:$CZ$104,W_!$A50,W_!AW$1)/Ns!$B$1</f>
        <v>-3.3984293956567435E-2</v>
      </c>
      <c r="AX50" s="23" cm="1">
        <f t="array" ref="AX50">INDEX(W_psid!$B$2:$CZ$104,W_!$A50,W_!AX$1)/Ns!$B$1</f>
        <v>0.11765595476552017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35">
      <c r="A51" s="20">
        <f>MATCH(C51,W_other!$A$2:$A$98,0)</f>
        <v>7</v>
      </c>
      <c r="B51" s="20" t="str">
        <f>MOMS!$A$49</f>
        <v>NLY_</v>
      </c>
      <c r="C51" s="20" t="str">
        <f>MOMS!$B$49</f>
        <v>NLY_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23" cm="1">
        <f t="array" ref="AY51">INDEX(W_other!$B$2:$CT$98,W_!$A51,W_!AY$1)</f>
        <v>1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  <c r="BF51" s="23" cm="1">
        <f t="array" ref="BF51">INDEX(W_other!$B$2:$CT$98,W_!$A51,W_!BF$1)</f>
        <v>0</v>
      </c>
    </row>
    <row r="52" spans="1:58" x14ac:dyDescent="0.35">
      <c r="A52" s="20">
        <f>MATCH(C52,W_other!$A$2:$A$98,0)</f>
        <v>5</v>
      </c>
      <c r="B52" s="20" t="str">
        <f>MOMS!$A$50</f>
        <v>shouseexp</v>
      </c>
      <c r="C52" s="20" t="str">
        <f>MOMS!$B$50</f>
        <v>shouseexp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3" cm="1">
        <f t="array" ref="AY52">INDEX(W_other!$B$2:$CT$98,W_!$A52,W_!AY$1)</f>
        <v>0</v>
      </c>
      <c r="AZ52" s="23" cm="1">
        <f t="array" ref="AZ52">INDEX(W_other!$B$2:$CT$98,W_!$A52,W_!AZ$1)</f>
        <v>9.9999999999999995E-7</v>
      </c>
      <c r="BA52" s="23" cm="1">
        <f t="array" ref="BA52">INDEX(W_other!$B$2:$CT$98,W_!$A52,W_!BA$1)</f>
        <v>0</v>
      </c>
      <c r="BB52" s="23" cm="1">
        <f t="array" ref="BB52">INDEX(W_other!$B$2:$CT$98,W_!$A52,W_!BB$1)</f>
        <v>0</v>
      </c>
      <c r="BC52" s="23" cm="1">
        <f t="array" ref="BC52">INDEX(W_other!$B$2:$CT$98,W_!$A52,W_!BC$1)</f>
        <v>0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  <c r="BF52" s="23" cm="1">
        <f t="array" ref="BF52">INDEX(W_other!$B$2:$CT$98,W_!$A52,W_!BF$1)</f>
        <v>0</v>
      </c>
    </row>
    <row r="53" spans="1:58" x14ac:dyDescent="0.35">
      <c r="A53" s="20">
        <f>MATCH(C53,W_other!$A$2:$A$98,0)</f>
        <v>1</v>
      </c>
      <c r="B53" s="20" t="str">
        <f>MOMS!$A$51</f>
        <v>scity</v>
      </c>
      <c r="C53" s="20" t="str">
        <f>MOMS!$B$51</f>
        <v>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3" cm="1">
        <f t="array" ref="AY53">INDEX(W_other!$B$2:$CT$98,W_!$A53,W_!AY$1)</f>
        <v>0</v>
      </c>
      <c r="AZ53" s="23" cm="1">
        <f t="array" ref="AZ53">INDEX(W_other!$B$2:$CT$98,W_!$A53,W_!AZ$1)</f>
        <v>0</v>
      </c>
      <c r="BA53" s="23" cm="1">
        <f t="array" ref="BA53">INDEX(W_other!$B$2:$CT$98,W_!$A53,W_!BA$1)/Ns!$B$2</f>
        <v>3.9262297701702086E-4</v>
      </c>
      <c r="BB53" s="23" cm="1">
        <f t="array" ref="BB53">INDEX(W_other!$B$2:$CT$98,W_!$A53,W_!BB$1)/Ns!$B$2</f>
        <v>5.2458658101740558E-4</v>
      </c>
      <c r="BC53" s="23" cm="1">
        <f t="array" ref="BC53">INDEX(W_other!$B$2:$CT$98,W_!$A53,W_!BC$1)/Ns!$B$2</f>
        <v>-1.059771510722185E-5</v>
      </c>
      <c r="BD53" s="23" cm="1">
        <f t="array" ref="BD53">INDEX(W_other!$B$2:$CT$98,W_!$A53,W_!BD$1)/Ns!$B$2</f>
        <v>2.7317085315895759E-5</v>
      </c>
      <c r="BE53" s="23" cm="1">
        <f t="array" ref="BE53">INDEX(W_other!$B$2:$CT$98,W_!$A53,W_!BE$1)</f>
        <v>0</v>
      </c>
      <c r="BF53" s="23" cm="1">
        <f t="array" ref="BF53">INDEX(W_other!$B$2:$CT$98,W_!$A53,W_!BF$1)</f>
        <v>0</v>
      </c>
    </row>
    <row r="54" spans="1:58" x14ac:dyDescent="0.35">
      <c r="A54" s="20">
        <f>MATCH(C54,W_other!$A$2:$A$98,0)</f>
        <v>2</v>
      </c>
      <c r="B54" s="20" t="str">
        <f>MOMS!$A$52</f>
        <v>sjobscity</v>
      </c>
      <c r="C54" s="20" t="str">
        <f>MOMS!$B$52</f>
        <v>sjobscity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3" cm="1">
        <f t="array" ref="AY54">INDEX(W_other!$B$2:$CT$98,W_!$A54,W_!AY$1)</f>
        <v>0</v>
      </c>
      <c r="AZ54" s="23" cm="1">
        <f t="array" ref="AZ54">INDEX(W_other!$B$2:$CT$98,W_!$A54,W_!AZ$1)</f>
        <v>0</v>
      </c>
      <c r="BA54" s="23" cm="1">
        <f t="array" ref="BA54">INDEX(W_other!$B$2:$CT$98,W_!$A54,W_!BA$1)/Ns!$B$2</f>
        <v>5.2458658101740558E-4</v>
      </c>
      <c r="BB54" s="23" cm="1">
        <f t="array" ref="BB54">INDEX(W_other!$B$2:$CT$98,W_!$A54,W_!BB$1)/Ns!$B$2</f>
        <v>7.8351114857197804E-4</v>
      </c>
      <c r="BC54" s="23" cm="1">
        <f t="array" ref="BC54">INDEX(W_other!$B$2:$CT$98,W_!$A54,W_!BC$1)/Ns!$B$2</f>
        <v>-3.0097721877103564E-5</v>
      </c>
      <c r="BD54" s="23" cm="1">
        <f t="array" ref="BD54">INDEX(W_other!$B$2:$CT$98,W_!$A54,W_!BD$1)/Ns!$B$2</f>
        <v>1.4776707306471775E-4</v>
      </c>
      <c r="BE54" s="23" cm="1">
        <f t="array" ref="BE54">INDEX(W_other!$B$2:$CT$98,W_!$A54,W_!BE$1)</f>
        <v>0</v>
      </c>
      <c r="BF54" s="23" cm="1">
        <f t="array" ref="BF54">INDEX(W_other!$B$2:$CT$98,W_!$A54,W_!BF$1)</f>
        <v>0</v>
      </c>
    </row>
    <row r="55" spans="1:58" x14ac:dyDescent="0.35">
      <c r="A55" s="20">
        <f>MATCH(C55,W_other!$A$2:$A$98,0)</f>
        <v>4</v>
      </c>
      <c r="B55" s="20" t="str">
        <f>MOMS!$A$53</f>
        <v>p_gradient</v>
      </c>
      <c r="C55" s="20" t="str">
        <f>MOMS!$B$53</f>
        <v>p_gradient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3" cm="1">
        <f t="array" ref="AY55">INDEX(W_other!$B$2:$CT$98,W_!$A55,W_!AY$1)</f>
        <v>0</v>
      </c>
      <c r="AZ55" s="23" cm="1">
        <f t="array" ref="AZ55">INDEX(W_other!$B$2:$CT$98,W_!$A55,W_!AZ$1)</f>
        <v>0</v>
      </c>
      <c r="BA55" s="23" cm="1">
        <f t="array" ref="BA55">INDEX(W_other!$B$2:$CT$98,W_!$A55,W_!BA$1)/Ns!$B$2</f>
        <v>-1.059771510722185E-5</v>
      </c>
      <c r="BB55" s="23" cm="1">
        <f t="array" ref="BB55">INDEX(W_other!$B$2:$CT$98,W_!$A55,W_!BB$1)/Ns!$B$2</f>
        <v>-3.0097721877103564E-5</v>
      </c>
      <c r="BC55" s="23" cm="1">
        <f t="array" ref="BC55">INDEX(W_other!$B$2:$CT$98,W_!$A55,W_!BC$1)/Ns!$B$2</f>
        <v>6.3318484854312911E-6</v>
      </c>
      <c r="BD55" s="23" cm="1">
        <f t="array" ref="BD55">INDEX(W_other!$B$2:$CT$98,W_!$A55,W_!BD$1)/Ns!$B$2</f>
        <v>-3.3326383056063078E-5</v>
      </c>
      <c r="BE55" s="23" cm="1">
        <f t="array" ref="BE55">INDEX(W_other!$B$2:$CT$98,W_!$A55,W_!BE$1)</f>
        <v>0</v>
      </c>
      <c r="BF55" s="23" cm="1">
        <f t="array" ref="BF55">INDEX(W_other!$B$2:$CT$98,W_!$A55,W_!BF$1)</f>
        <v>0</v>
      </c>
    </row>
    <row r="56" spans="1:58" x14ac:dyDescent="0.35">
      <c r="A56" s="20">
        <f>MATCH(C56,W_other!$A$2:$A$98,0)</f>
        <v>3</v>
      </c>
      <c r="B56" s="20" t="str">
        <f>MOMS!$A$54</f>
        <v>p_gradient_simple</v>
      </c>
      <c r="C56" s="20" t="str">
        <f>MOMS!$B$54</f>
        <v>p_gradient_simple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INDEX(W_other!$B$2:$CT$98,W_!$A56,W_!BA$1)/Ns!$B$2</f>
        <v>2.7317085315895759E-5</v>
      </c>
      <c r="BB56" s="23" cm="1">
        <f t="array" ref="BB56">INDEX(W_other!$B$2:$CT$98,W_!$A56,W_!BB$1)/Ns!$B$2</f>
        <v>1.4776707306471775E-4</v>
      </c>
      <c r="BC56" s="23" cm="1">
        <f t="array" ref="BC56">INDEX(W_other!$B$2:$CT$98,W_!$A56,W_!BC$1)/Ns!$B$2</f>
        <v>-3.3326383056063078E-5</v>
      </c>
      <c r="BD56" s="23" cm="1">
        <f t="array" ref="BD56">INDEX(W_other!$B$2:$CT$98,W_!$A56,W_!BD$1)/Ns!$B$2</f>
        <v>3.5392960919319167E-4</v>
      </c>
      <c r="BE56" s="23" cm="1">
        <f t="array" ref="BE56">INDEX(W_other!$B$2:$CT$98,W_!$A56,W_!BE$1)</f>
        <v>0</v>
      </c>
      <c r="BF56" s="23" cm="1">
        <f t="array" ref="BF56">INDEX(W_other!$B$2:$CT$98,W_!$A56,W_!BF$1)</f>
        <v>0</v>
      </c>
    </row>
    <row r="57" spans="1:58" x14ac:dyDescent="0.35">
      <c r="A57" s="20">
        <f>MATCH(C57,W_other!$A$2:$A$98,0)</f>
        <v>8</v>
      </c>
      <c r="B57" s="20" t="str">
        <f>MOMS!$A$55</f>
        <v>snmarried</v>
      </c>
      <c r="C57" s="20" t="str">
        <f>MOMS!$B$55</f>
        <v>snmarried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4"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INDEX(W_other!$B$2:$CT$98,W_!$A57,W_!BE$1)/Ns!B3</f>
        <v>4.488237951807229E-6</v>
      </c>
      <c r="BF57" s="23" cm="1">
        <f t="array" ref="BF57">INDEX(W_other!$B$2:$CT$98,W_!$A57,W_!BF$1)</f>
        <v>0</v>
      </c>
    </row>
    <row r="58" spans="1:58" x14ac:dyDescent="0.35">
      <c r="A58" s="20">
        <f>MATCH(C58,W_other!$A$2:$A$98,0)</f>
        <v>6</v>
      </c>
      <c r="B58" s="20" t="str">
        <f>MOMS!$A$56</f>
        <v>L</v>
      </c>
      <c r="C58" s="20" t="str">
        <f>MOMS!$B$56</f>
        <v>L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3" cm="1">
        <f t="array" ref="AY58">INDEX(W_other!$B$2:$CT$98,W_!$A58,W_!AY$1)</f>
        <v>0</v>
      </c>
      <c r="AZ58" s="23" cm="1">
        <f t="array" ref="AZ58">INDEX(W_other!$B$2:$CT$98,W_!$A58,W_!AZ$1)</f>
        <v>0</v>
      </c>
      <c r="BA58" s="23" cm="1">
        <f t="array" ref="BA58">INDEX(W_other!$B$2:$CT$98,W_!$A58,W_!BA$1)</f>
        <v>0</v>
      </c>
      <c r="BB58" s="23" cm="1">
        <f t="array" ref="BB58">INDEX(W_other!$B$2:$CT$98,W_!$A58,W_!BB$1)</f>
        <v>0</v>
      </c>
      <c r="BC58" s="23" cm="1">
        <f t="array" ref="BC58">INDEX(W_other!$B$2:$CT$98,W_!$A58,W_!BC$1)</f>
        <v>0</v>
      </c>
      <c r="BD58" s="23" cm="1">
        <f t="array" ref="BD58">INDEX(W_other!$B$2:$CT$98,W_!$A58,W_!BD$1)</f>
        <v>0</v>
      </c>
      <c r="BE58" s="23" cm="1">
        <f t="array" ref="BE58">INDEX(W_other!$B$2:$CT$98,W_!$A58,W_!BE$1)</f>
        <v>0</v>
      </c>
      <c r="BF58" s="23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19" workbookViewId="0">
      <selection activeCell="C36" sqref="C36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4.4816890703380645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2022-10-06T19:19:23Z</dcterms:modified>
</cp:coreProperties>
</file>